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lukowski/Documents/LRL/"/>
    </mc:Choice>
  </mc:AlternateContent>
  <xr:revisionPtr revIDLastSave="0" documentId="13_ncr:1_{285A5A49-9C48-3D4B-9D5D-AE51D4FB2773}" xr6:coauthVersionLast="47" xr6:coauthVersionMax="47" xr10:uidLastSave="{00000000-0000-0000-0000-000000000000}"/>
  <bookViews>
    <workbookView xWindow="1200" yWindow="460" windowWidth="27600" windowHeight="16220" activeTab="2" xr2:uid="{79571157-4C49-614B-856E-CB1A1E46DB9F}"/>
  </bookViews>
  <sheets>
    <sheet name="Season 1" sheetId="1" r:id="rId1"/>
    <sheet name="Season 2" sheetId="2" r:id="rId2"/>
    <sheet name="Season 3" sheetId="7" r:id="rId3"/>
    <sheet name="Career Stats" sheetId="3" r:id="rId4"/>
    <sheet name="Simulation S3" sheetId="4" r:id="rId5"/>
    <sheet name="Sheet3" sheetId="6" r:id="rId6"/>
  </sheets>
  <definedNames>
    <definedName name="_xlnm._FilterDatabase" localSheetId="3" hidden="1">'Career Stats'!$B$2:$CE$2</definedName>
    <definedName name="_xlnm._FilterDatabase" localSheetId="0" hidden="1">'Season 1'!$R$73:$Z$73</definedName>
    <definedName name="_xlnm._FilterDatabase" localSheetId="1" hidden="1">'Season 2'!$W$93:$AK$93</definedName>
    <definedName name="_xlnm._FilterDatabase" localSheetId="2" hidden="1">'Season 3'!$KA$26:$KB$38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4" l="1"/>
  <c r="B37" i="4"/>
  <c r="B36" i="4"/>
  <c r="B31" i="4"/>
  <c r="B30" i="4"/>
  <c r="B29" i="4"/>
  <c r="B28" i="4"/>
  <c r="B17" i="4"/>
  <c r="B8" i="4"/>
  <c r="J29" i="4"/>
  <c r="J30" i="4"/>
  <c r="J31" i="4"/>
  <c r="J28" i="4"/>
  <c r="G31" i="4"/>
  <c r="G30" i="4"/>
  <c r="G29" i="4"/>
  <c r="G28" i="4"/>
  <c r="D31" i="4"/>
  <c r="D30" i="4"/>
  <c r="D29" i="4"/>
  <c r="D28" i="4"/>
  <c r="N31" i="4"/>
  <c r="BW105" i="7"/>
  <c r="BX105" i="7"/>
  <c r="BY105" i="7"/>
  <c r="BZ105" i="7"/>
  <c r="CA105" i="7"/>
  <c r="CB105" i="7"/>
  <c r="CC105" i="7"/>
  <c r="CD105" i="7"/>
  <c r="BV105" i="7"/>
  <c r="GA105" i="7"/>
  <c r="GA112" i="7" s="1"/>
  <c r="GB105" i="7"/>
  <c r="GB112" i="7" s="1"/>
  <c r="GC105" i="7"/>
  <c r="GD105" i="7"/>
  <c r="GE105" i="7"/>
  <c r="GE112" i="7" s="1"/>
  <c r="GK112" i="7" s="1"/>
  <c r="GF105" i="7"/>
  <c r="GF112" i="7" s="1"/>
  <c r="GG105" i="7"/>
  <c r="GH105" i="7"/>
  <c r="FZ105" i="7"/>
  <c r="FZ112" i="7" s="1"/>
  <c r="BE105" i="7"/>
  <c r="BF105" i="7"/>
  <c r="BG105" i="7"/>
  <c r="BH105" i="7"/>
  <c r="BI105" i="7"/>
  <c r="BJ105" i="7"/>
  <c r="BK105" i="7"/>
  <c r="BL105" i="7"/>
  <c r="BD105" i="7"/>
  <c r="GS105" i="7"/>
  <c r="GT105" i="7"/>
  <c r="GU105" i="7"/>
  <c r="GV105" i="7"/>
  <c r="GW105" i="7"/>
  <c r="GX105" i="7"/>
  <c r="GY105" i="7"/>
  <c r="GZ105" i="7"/>
  <c r="GR105" i="7"/>
  <c r="HA7" i="7"/>
  <c r="GC112" i="7"/>
  <c r="GD112" i="7"/>
  <c r="GG112" i="7"/>
  <c r="GL112" i="7" s="1"/>
  <c r="GH112" i="7"/>
  <c r="GO112" i="7"/>
  <c r="GN112" i="7"/>
  <c r="GK105" i="7"/>
  <c r="GL105" i="7"/>
  <c r="GI106" i="7"/>
  <c r="GJ106" i="7"/>
  <c r="GK106" i="7"/>
  <c r="GL106" i="7"/>
  <c r="GM106" i="7"/>
  <c r="GI107" i="7"/>
  <c r="GJ107" i="7"/>
  <c r="GM107" i="7" s="1"/>
  <c r="GK107" i="7"/>
  <c r="GL107" i="7"/>
  <c r="GI108" i="7"/>
  <c r="GJ108" i="7"/>
  <c r="GK108" i="7"/>
  <c r="GL108" i="7"/>
  <c r="GM108" i="7"/>
  <c r="GI109" i="7"/>
  <c r="GJ109" i="7"/>
  <c r="GM109" i="7" s="1"/>
  <c r="GK109" i="7"/>
  <c r="GL109" i="7"/>
  <c r="GI110" i="7"/>
  <c r="GJ110" i="7"/>
  <c r="GK110" i="7"/>
  <c r="GL110" i="7"/>
  <c r="GM110" i="7"/>
  <c r="GI111" i="7"/>
  <c r="GJ111" i="7"/>
  <c r="GM111" i="7" s="1"/>
  <c r="GK111" i="7"/>
  <c r="GL111" i="7"/>
  <c r="GP105" i="7"/>
  <c r="GP112" i="7" s="1"/>
  <c r="GP106" i="7"/>
  <c r="GP107" i="7"/>
  <c r="GP108" i="7"/>
  <c r="GP109" i="7"/>
  <c r="GP110" i="7"/>
  <c r="GP111" i="7"/>
  <c r="GP104" i="7"/>
  <c r="GM104" i="7"/>
  <c r="GL104" i="7"/>
  <c r="GK104" i="7"/>
  <c r="GJ104" i="7"/>
  <c r="GI104" i="7"/>
  <c r="GA104" i="7"/>
  <c r="GB104" i="7"/>
  <c r="GC104" i="7"/>
  <c r="GD104" i="7"/>
  <c r="GE104" i="7"/>
  <c r="GF104" i="7"/>
  <c r="GG104" i="7"/>
  <c r="GH104" i="7"/>
  <c r="FZ104" i="7"/>
  <c r="HZ103" i="7"/>
  <c r="HZ104" i="7"/>
  <c r="HZ105" i="7"/>
  <c r="HZ106" i="7"/>
  <c r="HZ107" i="7"/>
  <c r="HZ108" i="7"/>
  <c r="HZ109" i="7"/>
  <c r="HZ110" i="7"/>
  <c r="HZ111" i="7"/>
  <c r="HZ102" i="7"/>
  <c r="HY112" i="7"/>
  <c r="HX112" i="7"/>
  <c r="HK104" i="7"/>
  <c r="HL104" i="7"/>
  <c r="HM104" i="7"/>
  <c r="HN104" i="7"/>
  <c r="HO104" i="7"/>
  <c r="HP104" i="7"/>
  <c r="HQ104" i="7"/>
  <c r="HR104" i="7"/>
  <c r="HJ104" i="7"/>
  <c r="HS6" i="7"/>
  <c r="GI92" i="7"/>
  <c r="GJ92" i="7"/>
  <c r="GM92" i="7" s="1"/>
  <c r="GK92" i="7"/>
  <c r="GL92" i="7"/>
  <c r="GI93" i="7"/>
  <c r="GJ93" i="7"/>
  <c r="GM93" i="7" s="1"/>
  <c r="GK93" i="7"/>
  <c r="GL93" i="7"/>
  <c r="GI94" i="7"/>
  <c r="GJ94" i="7"/>
  <c r="GK94" i="7"/>
  <c r="GL94" i="7"/>
  <c r="GM94" i="7"/>
  <c r="GI95" i="7"/>
  <c r="GJ95" i="7"/>
  <c r="GM95" i="7" s="1"/>
  <c r="GK95" i="7"/>
  <c r="GL95" i="7"/>
  <c r="GI96" i="7"/>
  <c r="GJ96" i="7"/>
  <c r="GM96" i="7" s="1"/>
  <c r="GK96" i="7"/>
  <c r="GL96" i="7"/>
  <c r="GI97" i="7"/>
  <c r="GJ97" i="7"/>
  <c r="GM97" i="7" s="1"/>
  <c r="GK97" i="7"/>
  <c r="GL97" i="7"/>
  <c r="GP91" i="7"/>
  <c r="GP92" i="7"/>
  <c r="GP93" i="7"/>
  <c r="GP94" i="7"/>
  <c r="GP95" i="7"/>
  <c r="GP96" i="7"/>
  <c r="GP97" i="7"/>
  <c r="GP90" i="7"/>
  <c r="GO98" i="7"/>
  <c r="O11" i="7" s="1"/>
  <c r="GN98" i="7"/>
  <c r="GM90" i="7"/>
  <c r="GL90" i="7"/>
  <c r="GK90" i="7"/>
  <c r="GJ90" i="7"/>
  <c r="GI90" i="7"/>
  <c r="AM104" i="7"/>
  <c r="AN104" i="7"/>
  <c r="AO104" i="7"/>
  <c r="AP104" i="7"/>
  <c r="AQ104" i="7"/>
  <c r="AR104" i="7"/>
  <c r="AS104" i="7"/>
  <c r="AT104" i="7"/>
  <c r="AV104" i="7" s="1"/>
  <c r="AL104" i="7"/>
  <c r="CO104" i="7"/>
  <c r="CP104" i="7"/>
  <c r="CQ104" i="7"/>
  <c r="CR104" i="7"/>
  <c r="CS104" i="7"/>
  <c r="CT104" i="7"/>
  <c r="CU104" i="7"/>
  <c r="CV104" i="7"/>
  <c r="CN104" i="7"/>
  <c r="JF43" i="7"/>
  <c r="JF44" i="7"/>
  <c r="JF45" i="7"/>
  <c r="JF46" i="7"/>
  <c r="JF47" i="7"/>
  <c r="JF48" i="7"/>
  <c r="JF49" i="7"/>
  <c r="JF50" i="7"/>
  <c r="JF42" i="7"/>
  <c r="JE43" i="7"/>
  <c r="JE44" i="7"/>
  <c r="JE45" i="7"/>
  <c r="JE46" i="7"/>
  <c r="JE47" i="7"/>
  <c r="JE48" i="7"/>
  <c r="JE49" i="7"/>
  <c r="JE50" i="7"/>
  <c r="JE42" i="7"/>
  <c r="JD50" i="7"/>
  <c r="JD43" i="7"/>
  <c r="JD44" i="7"/>
  <c r="JD45" i="7"/>
  <c r="JD46" i="7"/>
  <c r="JD47" i="7"/>
  <c r="JD48" i="7"/>
  <c r="JD49" i="7"/>
  <c r="JD42" i="7"/>
  <c r="IR43" i="7"/>
  <c r="IS43" i="7"/>
  <c r="IT43" i="7"/>
  <c r="IU43" i="7"/>
  <c r="IV43" i="7"/>
  <c r="IW43" i="7"/>
  <c r="IX43" i="7"/>
  <c r="IY43" i="7"/>
  <c r="IZ43" i="7"/>
  <c r="JA43" i="7"/>
  <c r="JB43" i="7"/>
  <c r="JC43" i="7"/>
  <c r="IR44" i="7"/>
  <c r="IS44" i="7"/>
  <c r="IT44" i="7"/>
  <c r="IU44" i="7"/>
  <c r="IV44" i="7"/>
  <c r="IW44" i="7"/>
  <c r="IX44" i="7"/>
  <c r="IY44" i="7"/>
  <c r="IZ44" i="7"/>
  <c r="JA44" i="7"/>
  <c r="JB44" i="7"/>
  <c r="JC44" i="7"/>
  <c r="IR45" i="7"/>
  <c r="IS45" i="7"/>
  <c r="IT45" i="7"/>
  <c r="IU45" i="7"/>
  <c r="IV45" i="7"/>
  <c r="IW45" i="7"/>
  <c r="IX45" i="7"/>
  <c r="IY45" i="7"/>
  <c r="IZ45" i="7"/>
  <c r="JA45" i="7"/>
  <c r="JB45" i="7"/>
  <c r="JC45" i="7"/>
  <c r="IR46" i="7"/>
  <c r="IS46" i="7"/>
  <c r="IT46" i="7"/>
  <c r="IU46" i="7"/>
  <c r="IV46" i="7"/>
  <c r="IW46" i="7"/>
  <c r="IX46" i="7"/>
  <c r="IY46" i="7"/>
  <c r="IZ46" i="7"/>
  <c r="JA46" i="7"/>
  <c r="JB46" i="7"/>
  <c r="JC46" i="7"/>
  <c r="IR47" i="7"/>
  <c r="IS47" i="7"/>
  <c r="IT47" i="7"/>
  <c r="IU47" i="7"/>
  <c r="IV47" i="7"/>
  <c r="IW47" i="7"/>
  <c r="IX47" i="7"/>
  <c r="IY47" i="7"/>
  <c r="IZ47" i="7"/>
  <c r="JA47" i="7"/>
  <c r="JB47" i="7"/>
  <c r="JC47" i="7"/>
  <c r="IR48" i="7"/>
  <c r="IS48" i="7"/>
  <c r="IT48" i="7"/>
  <c r="IU48" i="7"/>
  <c r="IV48" i="7"/>
  <c r="IW48" i="7"/>
  <c r="IX48" i="7"/>
  <c r="IY48" i="7"/>
  <c r="IZ48" i="7"/>
  <c r="JA48" i="7"/>
  <c r="JB48" i="7"/>
  <c r="JC48" i="7"/>
  <c r="IR49" i="7"/>
  <c r="IS49" i="7"/>
  <c r="IT49" i="7"/>
  <c r="IU49" i="7"/>
  <c r="IV49" i="7"/>
  <c r="IW49" i="7"/>
  <c r="IX49" i="7"/>
  <c r="IY49" i="7"/>
  <c r="IZ49" i="7"/>
  <c r="JA49" i="7"/>
  <c r="JB49" i="7"/>
  <c r="JC49" i="7"/>
  <c r="IR50" i="7"/>
  <c r="IS50" i="7"/>
  <c r="IT50" i="7"/>
  <c r="IU50" i="7"/>
  <c r="IV50" i="7"/>
  <c r="IW50" i="7"/>
  <c r="IX50" i="7"/>
  <c r="IY50" i="7"/>
  <c r="IZ50" i="7"/>
  <c r="JA50" i="7"/>
  <c r="JB50" i="7"/>
  <c r="JC50" i="7"/>
  <c r="IT42" i="7"/>
  <c r="IU42" i="7"/>
  <c r="IV42" i="7"/>
  <c r="IW42" i="7"/>
  <c r="IX42" i="7"/>
  <c r="IY42" i="7"/>
  <c r="IZ42" i="7"/>
  <c r="JA42" i="7"/>
  <c r="JB42" i="7"/>
  <c r="JC42" i="7"/>
  <c r="IS42" i="7"/>
  <c r="IR42" i="7"/>
  <c r="ID50" i="7"/>
  <c r="IE50" i="7"/>
  <c r="IF50" i="7"/>
  <c r="IG50" i="7"/>
  <c r="IH50" i="7"/>
  <c r="II50" i="7"/>
  <c r="IJ50" i="7"/>
  <c r="IK50" i="7"/>
  <c r="IL50" i="7"/>
  <c r="IM50" i="7"/>
  <c r="IC50" i="7"/>
  <c r="ID49" i="7"/>
  <c r="IE49" i="7"/>
  <c r="IF49" i="7"/>
  <c r="IG49" i="7"/>
  <c r="IH49" i="7"/>
  <c r="II49" i="7"/>
  <c r="IJ49" i="7"/>
  <c r="IK49" i="7"/>
  <c r="IL49" i="7"/>
  <c r="IM49" i="7"/>
  <c r="ID48" i="7"/>
  <c r="IE48" i="7"/>
  <c r="IF48" i="7"/>
  <c r="IG48" i="7"/>
  <c r="IH48" i="7"/>
  <c r="II48" i="7"/>
  <c r="IJ48" i="7"/>
  <c r="IK48" i="7"/>
  <c r="IL48" i="7"/>
  <c r="IM48" i="7"/>
  <c r="IC49" i="7"/>
  <c r="IC48" i="7"/>
  <c r="ID44" i="7"/>
  <c r="IE44" i="7"/>
  <c r="IF44" i="7"/>
  <c r="IG44" i="7"/>
  <c r="IH44" i="7"/>
  <c r="II44" i="7"/>
  <c r="IJ44" i="7"/>
  <c r="IK44" i="7"/>
  <c r="IL44" i="7"/>
  <c r="IM44" i="7"/>
  <c r="IC44" i="7"/>
  <c r="DY104" i="7"/>
  <c r="DZ104" i="7"/>
  <c r="EA104" i="7"/>
  <c r="EB104" i="7"/>
  <c r="EC104" i="7"/>
  <c r="ED104" i="7"/>
  <c r="EE104" i="7"/>
  <c r="EF104" i="7"/>
  <c r="EJ104" i="7" s="1"/>
  <c r="DX104" i="7"/>
  <c r="BS98" i="7"/>
  <c r="BR98" i="7"/>
  <c r="BT91" i="7"/>
  <c r="BT98" i="7" s="1"/>
  <c r="BT92" i="7"/>
  <c r="BT93" i="7"/>
  <c r="BT94" i="7"/>
  <c r="BT95" i="7"/>
  <c r="BT96" i="7"/>
  <c r="BT97" i="7"/>
  <c r="BT90" i="7"/>
  <c r="BS112" i="7"/>
  <c r="BR112" i="7"/>
  <c r="BT105" i="7"/>
  <c r="BT112" i="7" s="1"/>
  <c r="BT106" i="7"/>
  <c r="BT107" i="7"/>
  <c r="BT108" i="7"/>
  <c r="BT109" i="7"/>
  <c r="BT110" i="7"/>
  <c r="BT111" i="7"/>
  <c r="BT104" i="7"/>
  <c r="BE104" i="7"/>
  <c r="BF104" i="7"/>
  <c r="BG104" i="7"/>
  <c r="BH104" i="7"/>
  <c r="BI104" i="7"/>
  <c r="BJ104" i="7"/>
  <c r="BK104" i="7"/>
  <c r="BL104" i="7"/>
  <c r="BP104" i="7" s="1"/>
  <c r="BD104" i="7"/>
  <c r="EQ105" i="7"/>
  <c r="ER105" i="7"/>
  <c r="ES105" i="7"/>
  <c r="ET105" i="7"/>
  <c r="EU105" i="7"/>
  <c r="EV105" i="7"/>
  <c r="EW105" i="7"/>
  <c r="EX105" i="7"/>
  <c r="EP105" i="7"/>
  <c r="U105" i="7"/>
  <c r="V105" i="7"/>
  <c r="W105" i="7"/>
  <c r="X105" i="7"/>
  <c r="Y105" i="7"/>
  <c r="Z105" i="7"/>
  <c r="AA105" i="7"/>
  <c r="AB105" i="7"/>
  <c r="T105" i="7"/>
  <c r="FI105" i="7"/>
  <c r="FJ105" i="7"/>
  <c r="FK105" i="7"/>
  <c r="FL105" i="7"/>
  <c r="FM105" i="7"/>
  <c r="FN105" i="7"/>
  <c r="FO105" i="7"/>
  <c r="FP105" i="7"/>
  <c r="FR105" i="7" s="1"/>
  <c r="FH105" i="7"/>
  <c r="HK105" i="7"/>
  <c r="HL105" i="7"/>
  <c r="HM105" i="7"/>
  <c r="HN105" i="7"/>
  <c r="HO105" i="7"/>
  <c r="HP105" i="7"/>
  <c r="HQ105" i="7"/>
  <c r="HR105" i="7"/>
  <c r="HV105" i="7" s="1"/>
  <c r="HJ105" i="7"/>
  <c r="HY98" i="7"/>
  <c r="HX98" i="7"/>
  <c r="HZ89" i="7"/>
  <c r="HZ90" i="7"/>
  <c r="HZ98" i="7" s="1"/>
  <c r="HZ91" i="7"/>
  <c r="HZ92" i="7"/>
  <c r="HZ93" i="7"/>
  <c r="HZ94" i="7"/>
  <c r="HZ95" i="7"/>
  <c r="HZ96" i="7"/>
  <c r="HZ97" i="7"/>
  <c r="HZ88" i="7"/>
  <c r="HM71" i="7"/>
  <c r="HN71" i="7"/>
  <c r="HQ71" i="7"/>
  <c r="HZ70" i="7"/>
  <c r="HY70" i="7"/>
  <c r="HX70" i="7"/>
  <c r="HR70" i="7"/>
  <c r="HR71" i="7" s="1"/>
  <c r="HQ70" i="7"/>
  <c r="HP70" i="7"/>
  <c r="HP71" i="7" s="1"/>
  <c r="HO70" i="7"/>
  <c r="HN70" i="7"/>
  <c r="HM70" i="7"/>
  <c r="HL70" i="7"/>
  <c r="HL71" i="7" s="1"/>
  <c r="HK70" i="7"/>
  <c r="HK71" i="7" s="1"/>
  <c r="HJ70" i="7"/>
  <c r="HJ71" i="7" s="1"/>
  <c r="HZ69" i="7"/>
  <c r="HV69" i="7"/>
  <c r="HU69" i="7"/>
  <c r="HT69" i="7"/>
  <c r="HS69" i="7"/>
  <c r="HW69" i="7" s="1"/>
  <c r="HZ68" i="7"/>
  <c r="HV68" i="7"/>
  <c r="HU68" i="7"/>
  <c r="HT68" i="7"/>
  <c r="HS68" i="7"/>
  <c r="HW68" i="7" s="1"/>
  <c r="HZ67" i="7"/>
  <c r="HV67" i="7"/>
  <c r="HU67" i="7"/>
  <c r="HT67" i="7"/>
  <c r="HS67" i="7"/>
  <c r="HW67" i="7" s="1"/>
  <c r="HZ66" i="7"/>
  <c r="HV66" i="7"/>
  <c r="HU66" i="7"/>
  <c r="HT66" i="7"/>
  <c r="HS66" i="7"/>
  <c r="HW66" i="7" s="1"/>
  <c r="HZ65" i="7"/>
  <c r="HV65" i="7"/>
  <c r="HU65" i="7"/>
  <c r="HT65" i="7"/>
  <c r="HS65" i="7"/>
  <c r="HW65" i="7" s="1"/>
  <c r="HZ64" i="7"/>
  <c r="HV64" i="7"/>
  <c r="HU64" i="7"/>
  <c r="HT64" i="7"/>
  <c r="HS64" i="7"/>
  <c r="HZ63" i="7"/>
  <c r="HV63" i="7"/>
  <c r="HU63" i="7"/>
  <c r="HT63" i="7"/>
  <c r="HT70" i="7" s="1"/>
  <c r="HT71" i="7" s="1"/>
  <c r="HS63" i="7"/>
  <c r="HW56" i="7"/>
  <c r="HV56" i="7"/>
  <c r="HU56" i="7"/>
  <c r="HK57" i="7"/>
  <c r="HL57" i="7"/>
  <c r="HM57" i="7"/>
  <c r="HN57" i="7"/>
  <c r="HO57" i="7"/>
  <c r="HP57" i="7"/>
  <c r="HQ57" i="7"/>
  <c r="HR57" i="7"/>
  <c r="HS57" i="7"/>
  <c r="HT57" i="7"/>
  <c r="HJ57" i="7"/>
  <c r="HK56" i="7"/>
  <c r="HL56" i="7"/>
  <c r="HM56" i="7"/>
  <c r="HN56" i="7"/>
  <c r="HO56" i="7"/>
  <c r="HP56" i="7"/>
  <c r="HQ56" i="7"/>
  <c r="HR56" i="7"/>
  <c r="HS56" i="7"/>
  <c r="HT56" i="7"/>
  <c r="HJ56" i="7"/>
  <c r="HY56" i="7"/>
  <c r="HZ56" i="7"/>
  <c r="HX56" i="7"/>
  <c r="HZ50" i="7"/>
  <c r="HZ51" i="7"/>
  <c r="HZ52" i="7"/>
  <c r="HZ53" i="7"/>
  <c r="HZ54" i="7"/>
  <c r="HZ55" i="7"/>
  <c r="HZ49" i="7"/>
  <c r="HS50" i="7"/>
  <c r="HT50" i="7"/>
  <c r="HW50" i="7" s="1"/>
  <c r="HU50" i="7"/>
  <c r="HV50" i="7"/>
  <c r="HS51" i="7"/>
  <c r="HT51" i="7"/>
  <c r="HU51" i="7"/>
  <c r="HV51" i="7"/>
  <c r="HW51" i="7"/>
  <c r="HS52" i="7"/>
  <c r="HT52" i="7"/>
  <c r="HU52" i="7"/>
  <c r="HV52" i="7"/>
  <c r="HW52" i="7"/>
  <c r="HS53" i="7"/>
  <c r="HT53" i="7"/>
  <c r="HW53" i="7" s="1"/>
  <c r="HU53" i="7"/>
  <c r="HV53" i="7"/>
  <c r="HS54" i="7"/>
  <c r="HT54" i="7"/>
  <c r="HW54" i="7" s="1"/>
  <c r="HU54" i="7"/>
  <c r="HV54" i="7"/>
  <c r="HS55" i="7"/>
  <c r="HT55" i="7"/>
  <c r="HU55" i="7"/>
  <c r="HV55" i="7"/>
  <c r="HW55" i="7"/>
  <c r="HW49" i="7"/>
  <c r="HV49" i="7"/>
  <c r="HU49" i="7"/>
  <c r="HT49" i="7"/>
  <c r="HS49" i="7"/>
  <c r="ID43" i="7"/>
  <c r="IE43" i="7"/>
  <c r="IF43" i="7"/>
  <c r="IG43" i="7"/>
  <c r="IH43" i="7"/>
  <c r="II43" i="7"/>
  <c r="IJ43" i="7"/>
  <c r="IK43" i="7"/>
  <c r="IL43" i="7"/>
  <c r="IM43" i="7"/>
  <c r="IC43" i="7"/>
  <c r="AM105" i="7"/>
  <c r="AN105" i="7"/>
  <c r="AO105" i="7"/>
  <c r="AP105" i="7"/>
  <c r="AQ105" i="7"/>
  <c r="AR105" i="7"/>
  <c r="AS105" i="7"/>
  <c r="AT105" i="7"/>
  <c r="AV105" i="7" s="1"/>
  <c r="AY105" i="7" s="1"/>
  <c r="AL105" i="7"/>
  <c r="DG105" i="7"/>
  <c r="DH105" i="7"/>
  <c r="DI105" i="7"/>
  <c r="DJ105" i="7"/>
  <c r="DK105" i="7"/>
  <c r="DL105" i="7"/>
  <c r="DM105" i="7"/>
  <c r="DN105" i="7"/>
  <c r="DR105" i="7" s="1"/>
  <c r="DF105" i="7"/>
  <c r="KN28" i="7"/>
  <c r="KO28" i="7" s="1"/>
  <c r="M7" i="4" s="1"/>
  <c r="KN29" i="7"/>
  <c r="KO29" i="7" s="1"/>
  <c r="M10" i="4" s="1"/>
  <c r="KN30" i="7"/>
  <c r="KO30" i="7" s="1"/>
  <c r="M13" i="4" s="1"/>
  <c r="KN31" i="7"/>
  <c r="KN32" i="7"/>
  <c r="KO32" i="7" s="1"/>
  <c r="M19" i="4" s="1"/>
  <c r="KN33" i="7"/>
  <c r="KO33" i="7" s="1"/>
  <c r="M22" i="4" s="1"/>
  <c r="KN34" i="7"/>
  <c r="KO34" i="7" s="1"/>
  <c r="M25" i="4" s="1"/>
  <c r="KN35" i="7"/>
  <c r="KN36" i="7"/>
  <c r="KO36" i="7" s="1"/>
  <c r="M31" i="4" s="1"/>
  <c r="KN37" i="7"/>
  <c r="KO37" i="7" s="1"/>
  <c r="M34" i="4" s="1"/>
  <c r="KN38" i="7"/>
  <c r="KO38" i="7" s="1"/>
  <c r="M37" i="4" s="1"/>
  <c r="KN27" i="7"/>
  <c r="KO27" i="7" s="1"/>
  <c r="M4" i="4" s="1"/>
  <c r="KL28" i="7"/>
  <c r="KL29" i="7" s="1"/>
  <c r="KL30" i="7" s="1"/>
  <c r="KL31" i="7" s="1"/>
  <c r="KL32" i="7" s="1"/>
  <c r="KL33" i="7" s="1"/>
  <c r="KL34" i="7" s="1"/>
  <c r="KL35" i="7" s="1"/>
  <c r="KL36" i="7" s="1"/>
  <c r="KL37" i="7" s="1"/>
  <c r="KL38" i="7" s="1"/>
  <c r="KI28" i="7"/>
  <c r="KI29" i="7" s="1"/>
  <c r="KI30" i="7" s="1"/>
  <c r="KI31" i="7" s="1"/>
  <c r="KI32" i="7" s="1"/>
  <c r="KI33" i="7" s="1"/>
  <c r="KI34" i="7" s="1"/>
  <c r="KI35" i="7" s="1"/>
  <c r="KI36" i="7" s="1"/>
  <c r="KI37" i="7" s="1"/>
  <c r="KI38" i="7" s="1"/>
  <c r="KF28" i="7"/>
  <c r="KF29" i="7" s="1"/>
  <c r="KF30" i="7" s="1"/>
  <c r="KF31" i="7" s="1"/>
  <c r="KF32" i="7" s="1"/>
  <c r="KF33" i="7" s="1"/>
  <c r="KF34" i="7" s="1"/>
  <c r="KF35" i="7" s="1"/>
  <c r="KF36" i="7" s="1"/>
  <c r="KF37" i="7" s="1"/>
  <c r="KF38" i="7" s="1"/>
  <c r="KC28" i="7"/>
  <c r="KC29" i="7" s="1"/>
  <c r="KC30" i="7" s="1"/>
  <c r="KC31" i="7" s="1"/>
  <c r="KC32" i="7" s="1"/>
  <c r="KC33" i="7" s="1"/>
  <c r="KC34" i="7" s="1"/>
  <c r="KC35" i="7" s="1"/>
  <c r="KC36" i="7" s="1"/>
  <c r="KC37" i="7" s="1"/>
  <c r="KC38" i="7" s="1"/>
  <c r="JZ28" i="7"/>
  <c r="JZ29" i="7" s="1"/>
  <c r="JZ30" i="7" s="1"/>
  <c r="JZ31" i="7" s="1"/>
  <c r="JZ32" i="7" s="1"/>
  <c r="JZ33" i="7" s="1"/>
  <c r="JZ34" i="7" s="1"/>
  <c r="JZ35" i="7" s="1"/>
  <c r="JZ36" i="7" s="1"/>
  <c r="JZ37" i="7" s="1"/>
  <c r="JZ38" i="7" s="1"/>
  <c r="KI13" i="7"/>
  <c r="KI14" i="7" s="1"/>
  <c r="KI15" i="7" s="1"/>
  <c r="KI16" i="7" s="1"/>
  <c r="KI17" i="7" s="1"/>
  <c r="KI18" i="7" s="1"/>
  <c r="KI19" i="7" s="1"/>
  <c r="KI20" i="7" s="1"/>
  <c r="KI21" i="7" s="1"/>
  <c r="KI22" i="7" s="1"/>
  <c r="KI23" i="7" s="1"/>
  <c r="KF13" i="7"/>
  <c r="KF14" i="7" s="1"/>
  <c r="KF15" i="7" s="1"/>
  <c r="KF16" i="7" s="1"/>
  <c r="KF17" i="7" s="1"/>
  <c r="KF18" i="7" s="1"/>
  <c r="KF19" i="7" s="1"/>
  <c r="KF20" i="7" s="1"/>
  <c r="KF21" i="7" s="1"/>
  <c r="KF22" i="7" s="1"/>
  <c r="KF23" i="7" s="1"/>
  <c r="KC13" i="7"/>
  <c r="KC14" i="7" s="1"/>
  <c r="KC15" i="7" s="1"/>
  <c r="KC16" i="7" s="1"/>
  <c r="KC17" i="7" s="1"/>
  <c r="KC18" i="7" s="1"/>
  <c r="KC19" i="7" s="1"/>
  <c r="KC20" i="7" s="1"/>
  <c r="KC21" i="7" s="1"/>
  <c r="KC22" i="7" s="1"/>
  <c r="KC23" i="7" s="1"/>
  <c r="JZ13" i="7"/>
  <c r="JZ14" i="7" s="1"/>
  <c r="JZ15" i="7" s="1"/>
  <c r="JZ16" i="7" s="1"/>
  <c r="JZ17" i="7" s="1"/>
  <c r="JZ18" i="7" s="1"/>
  <c r="JZ19" i="7" s="1"/>
  <c r="JZ20" i="7" s="1"/>
  <c r="JZ21" i="7" s="1"/>
  <c r="JZ22" i="7" s="1"/>
  <c r="JZ23" i="7" s="1"/>
  <c r="KK21" i="7"/>
  <c r="KL21" i="7" s="1"/>
  <c r="L31" i="4" s="1"/>
  <c r="FR94" i="7"/>
  <c r="FR95" i="7"/>
  <c r="DO94" i="7"/>
  <c r="DP94" i="7"/>
  <c r="DO95" i="7"/>
  <c r="DP95" i="7"/>
  <c r="C3" i="3"/>
  <c r="DD103" i="7"/>
  <c r="DD104" i="7"/>
  <c r="DD105" i="7"/>
  <c r="DD106" i="7"/>
  <c r="DD107" i="7"/>
  <c r="DD108" i="7"/>
  <c r="DD109" i="7"/>
  <c r="DD110" i="7"/>
  <c r="DD111" i="7"/>
  <c r="AI112" i="7"/>
  <c r="AH112" i="7"/>
  <c r="AJ111" i="7"/>
  <c r="AE111" i="7"/>
  <c r="AF111" i="7"/>
  <c r="AD111" i="7"/>
  <c r="AC111" i="7"/>
  <c r="AG111" i="7" s="1"/>
  <c r="AJ110" i="7"/>
  <c r="AF110" i="7"/>
  <c r="AD110" i="7"/>
  <c r="AC110" i="7"/>
  <c r="AG110" i="7" s="1"/>
  <c r="AJ109" i="7"/>
  <c r="AF109" i="7"/>
  <c r="AD109" i="7"/>
  <c r="AE109" i="7"/>
  <c r="AJ108" i="7"/>
  <c r="AF108" i="7"/>
  <c r="AD108" i="7"/>
  <c r="AE108" i="7"/>
  <c r="AJ107" i="7"/>
  <c r="AE107" i="7"/>
  <c r="AF107" i="7"/>
  <c r="AD107" i="7"/>
  <c r="AC107" i="7"/>
  <c r="AJ106" i="7"/>
  <c r="AF106" i="7"/>
  <c r="AD106" i="7"/>
  <c r="AC106" i="7"/>
  <c r="AJ105" i="7"/>
  <c r="AF105" i="7"/>
  <c r="AD105" i="7"/>
  <c r="AE105" i="7"/>
  <c r="AJ104" i="7"/>
  <c r="AJ112" i="7" s="1"/>
  <c r="AJ97" i="7"/>
  <c r="AJ91" i="7"/>
  <c r="AJ92" i="7"/>
  <c r="AJ93" i="7"/>
  <c r="AJ94" i="7"/>
  <c r="AJ95" i="7"/>
  <c r="AJ96" i="7"/>
  <c r="AJ90" i="7"/>
  <c r="AI98" i="7"/>
  <c r="AH98" i="7"/>
  <c r="AC94" i="7"/>
  <c r="AD94" i="7"/>
  <c r="AE94" i="7"/>
  <c r="AF94" i="7"/>
  <c r="AG94" i="7"/>
  <c r="AC95" i="7"/>
  <c r="AD95" i="7"/>
  <c r="AG95" i="7" s="1"/>
  <c r="AE95" i="7"/>
  <c r="AF95" i="7"/>
  <c r="HA34" i="7"/>
  <c r="HA20" i="7"/>
  <c r="ID47" i="7"/>
  <c r="IE47" i="7"/>
  <c r="IF47" i="7"/>
  <c r="IG47" i="7"/>
  <c r="IH47" i="7"/>
  <c r="II47" i="7"/>
  <c r="IJ47" i="7"/>
  <c r="IK47" i="7"/>
  <c r="IL47" i="7"/>
  <c r="IM47" i="7"/>
  <c r="IC47" i="7"/>
  <c r="BM103" i="7"/>
  <c r="BN103" i="7"/>
  <c r="BO103" i="7"/>
  <c r="BP103" i="7"/>
  <c r="BQ103" i="7"/>
  <c r="BM104" i="7"/>
  <c r="BO104" i="7"/>
  <c r="BM105" i="7"/>
  <c r="BN105" i="7"/>
  <c r="BQ105" i="7" s="1"/>
  <c r="BO105" i="7"/>
  <c r="BP105" i="7"/>
  <c r="BM106" i="7"/>
  <c r="BN106" i="7"/>
  <c r="BO106" i="7"/>
  <c r="BP106" i="7"/>
  <c r="BQ106" i="7"/>
  <c r="BM107" i="7"/>
  <c r="BN107" i="7"/>
  <c r="BQ107" i="7" s="1"/>
  <c r="BO107" i="7"/>
  <c r="BP107" i="7"/>
  <c r="BM108" i="7"/>
  <c r="BN108" i="7"/>
  <c r="BO108" i="7"/>
  <c r="BP108" i="7"/>
  <c r="BQ108" i="7"/>
  <c r="BM109" i="7"/>
  <c r="BN109" i="7"/>
  <c r="BQ109" i="7" s="1"/>
  <c r="BO109" i="7"/>
  <c r="BP109" i="7"/>
  <c r="BM110" i="7"/>
  <c r="BN110" i="7"/>
  <c r="BO110" i="7"/>
  <c r="BP110" i="7"/>
  <c r="BQ110" i="7"/>
  <c r="BM111" i="7"/>
  <c r="BN111" i="7"/>
  <c r="BQ111" i="7" s="1"/>
  <c r="BO111" i="7"/>
  <c r="BP111" i="7"/>
  <c r="BM94" i="7"/>
  <c r="BN94" i="7"/>
  <c r="BM95" i="7"/>
  <c r="BN95" i="7"/>
  <c r="BO94" i="7"/>
  <c r="BP94" i="7"/>
  <c r="BQ94" i="7"/>
  <c r="BO95" i="7"/>
  <c r="BP95" i="7"/>
  <c r="BQ95" i="7"/>
  <c r="N2" i="7"/>
  <c r="ID46" i="7"/>
  <c r="IE46" i="7"/>
  <c r="IF46" i="7"/>
  <c r="IG46" i="7"/>
  <c r="IH46" i="7"/>
  <c r="II46" i="7"/>
  <c r="IJ46" i="7"/>
  <c r="IK46" i="7"/>
  <c r="IL46" i="7"/>
  <c r="IM46" i="7"/>
  <c r="IC46" i="7"/>
  <c r="BA112" i="7"/>
  <c r="AZ112" i="7"/>
  <c r="BB103" i="7"/>
  <c r="BB104" i="7"/>
  <c r="BB105" i="7"/>
  <c r="BB106" i="7"/>
  <c r="BB107" i="7"/>
  <c r="BB108" i="7"/>
  <c r="BB109" i="7"/>
  <c r="BB110" i="7"/>
  <c r="BB111" i="7"/>
  <c r="BB102" i="7"/>
  <c r="AW104" i="7"/>
  <c r="AW105" i="7"/>
  <c r="AW106" i="7"/>
  <c r="AX106" i="7"/>
  <c r="AY106" i="7"/>
  <c r="AW107" i="7"/>
  <c r="AX107" i="7"/>
  <c r="AY107" i="7"/>
  <c r="AW108" i="7"/>
  <c r="AX108" i="7"/>
  <c r="AY108" i="7"/>
  <c r="AW109" i="7"/>
  <c r="AX109" i="7"/>
  <c r="AY109" i="7"/>
  <c r="AW110" i="7"/>
  <c r="AX110" i="7"/>
  <c r="AY110" i="7"/>
  <c r="AW111" i="7"/>
  <c r="AX111" i="7"/>
  <c r="AY111" i="7"/>
  <c r="AU104" i="7"/>
  <c r="AU105" i="7"/>
  <c r="AU106" i="7"/>
  <c r="AV106" i="7"/>
  <c r="AU107" i="7"/>
  <c r="AV107" i="7"/>
  <c r="AU108" i="7"/>
  <c r="AV108" i="7"/>
  <c r="AU109" i="7"/>
  <c r="AV109" i="7"/>
  <c r="AU110" i="7"/>
  <c r="AV110" i="7"/>
  <c r="AU111" i="7"/>
  <c r="AV111" i="7"/>
  <c r="AU94" i="7"/>
  <c r="AV94" i="7"/>
  <c r="AU95" i="7"/>
  <c r="AV95" i="7"/>
  <c r="BB89" i="7"/>
  <c r="BB90" i="7"/>
  <c r="BB91" i="7"/>
  <c r="BB92" i="7"/>
  <c r="BB93" i="7"/>
  <c r="BB94" i="7"/>
  <c r="BB95" i="7"/>
  <c r="BB96" i="7"/>
  <c r="BB97" i="7"/>
  <c r="AW94" i="7"/>
  <c r="AX94" i="7"/>
  <c r="AY94" i="7"/>
  <c r="AY95" i="7"/>
  <c r="AW95" i="7"/>
  <c r="AX95" i="7"/>
  <c r="ID45" i="7"/>
  <c r="IE45" i="7"/>
  <c r="IF45" i="7"/>
  <c r="IG45" i="7"/>
  <c r="IH45" i="7"/>
  <c r="II45" i="7"/>
  <c r="IJ45" i="7"/>
  <c r="IK45" i="7"/>
  <c r="IL45" i="7"/>
  <c r="IM45" i="7"/>
  <c r="IC45" i="7"/>
  <c r="N4" i="7"/>
  <c r="O2" i="7"/>
  <c r="EM112" i="7"/>
  <c r="EL112" i="7"/>
  <c r="EN103" i="7"/>
  <c r="EN104" i="7"/>
  <c r="EN105" i="7"/>
  <c r="EN106" i="7"/>
  <c r="EN107" i="7"/>
  <c r="EN108" i="7"/>
  <c r="EN109" i="7"/>
  <c r="EN110" i="7"/>
  <c r="EN111" i="7"/>
  <c r="EN102" i="7"/>
  <c r="EG104" i="7"/>
  <c r="EI104" i="7"/>
  <c r="EG106" i="7"/>
  <c r="EH106" i="7"/>
  <c r="EI106" i="7"/>
  <c r="EJ106" i="7"/>
  <c r="EK106" i="7"/>
  <c r="EG107" i="7"/>
  <c r="EH107" i="7"/>
  <c r="EK107" i="7" s="1"/>
  <c r="EI107" i="7"/>
  <c r="EJ107" i="7"/>
  <c r="EG108" i="7"/>
  <c r="EH108" i="7"/>
  <c r="EI108" i="7"/>
  <c r="EJ108" i="7"/>
  <c r="EK108" i="7"/>
  <c r="EG109" i="7"/>
  <c r="EH109" i="7"/>
  <c r="EK109" i="7" s="1"/>
  <c r="EI109" i="7"/>
  <c r="EJ109" i="7"/>
  <c r="EG110" i="7"/>
  <c r="EH110" i="7"/>
  <c r="EI110" i="7"/>
  <c r="EJ110" i="7"/>
  <c r="EK110" i="7"/>
  <c r="EG111" i="7"/>
  <c r="EH111" i="7"/>
  <c r="EK111" i="7" s="1"/>
  <c r="EI111" i="7"/>
  <c r="EJ111" i="7"/>
  <c r="EN89" i="7"/>
  <c r="EN90" i="7"/>
  <c r="EN91" i="7"/>
  <c r="EN92" i="7"/>
  <c r="EN93" i="7"/>
  <c r="EN94" i="7"/>
  <c r="EN95" i="7"/>
  <c r="EN96" i="7"/>
  <c r="EN97" i="7"/>
  <c r="EG94" i="7"/>
  <c r="EH94" i="7"/>
  <c r="EK94" i="7" s="1"/>
  <c r="EI94" i="7"/>
  <c r="EJ94" i="7"/>
  <c r="EG95" i="7"/>
  <c r="EH95" i="7"/>
  <c r="EK95" i="7" s="1"/>
  <c r="EI95" i="7"/>
  <c r="EJ95" i="7"/>
  <c r="EM42" i="7"/>
  <c r="IO23" i="7" s="1"/>
  <c r="EL42" i="7"/>
  <c r="IN23" i="7" s="1"/>
  <c r="EF42" i="7"/>
  <c r="EE42" i="7"/>
  <c r="ED42" i="7"/>
  <c r="EC42" i="7"/>
  <c r="EB42" i="7"/>
  <c r="EA42" i="7"/>
  <c r="DZ42" i="7"/>
  <c r="DY42" i="7"/>
  <c r="DX42" i="7"/>
  <c r="EN41" i="7"/>
  <c r="EJ41" i="7"/>
  <c r="EI41" i="7"/>
  <c r="EH41" i="7"/>
  <c r="EG41" i="7"/>
  <c r="EK41" i="7" s="1"/>
  <c r="EN40" i="7"/>
  <c r="EJ40" i="7"/>
  <c r="EI40" i="7"/>
  <c r="EH40" i="7"/>
  <c r="EG40" i="7"/>
  <c r="EK40" i="7" s="1"/>
  <c r="EN39" i="7"/>
  <c r="EJ39" i="7"/>
  <c r="EI39" i="7"/>
  <c r="EH39" i="7"/>
  <c r="EG39" i="7"/>
  <c r="EK39" i="7" s="1"/>
  <c r="EN38" i="7"/>
  <c r="EJ38" i="7"/>
  <c r="EI38" i="7"/>
  <c r="EH38" i="7"/>
  <c r="EG38" i="7"/>
  <c r="EK38" i="7" s="1"/>
  <c r="EN37" i="7"/>
  <c r="EJ37" i="7"/>
  <c r="EI37" i="7"/>
  <c r="EH37" i="7"/>
  <c r="EG37" i="7"/>
  <c r="EK37" i="7" s="1"/>
  <c r="EN36" i="7"/>
  <c r="EJ36" i="7"/>
  <c r="EI36" i="7"/>
  <c r="EH36" i="7"/>
  <c r="EG36" i="7"/>
  <c r="EK36" i="7" s="1"/>
  <c r="EN35" i="7"/>
  <c r="EJ35" i="7"/>
  <c r="EI35" i="7"/>
  <c r="EH35" i="7"/>
  <c r="EG35" i="7"/>
  <c r="EN34" i="7"/>
  <c r="EJ34" i="7"/>
  <c r="EI34" i="7"/>
  <c r="EH34" i="7"/>
  <c r="EG34" i="7"/>
  <c r="EN33" i="7"/>
  <c r="EJ33" i="7"/>
  <c r="EI33" i="7"/>
  <c r="EH33" i="7"/>
  <c r="EG33" i="7"/>
  <c r="EK33" i="7" s="1"/>
  <c r="EN32" i="7"/>
  <c r="EJ32" i="7"/>
  <c r="EI32" i="7"/>
  <c r="EH32" i="7"/>
  <c r="EG32" i="7"/>
  <c r="EM28" i="7"/>
  <c r="IO22" i="7" s="1"/>
  <c r="EL28" i="7"/>
  <c r="EF28" i="7"/>
  <c r="EE28" i="7"/>
  <c r="ED28" i="7"/>
  <c r="EC28" i="7"/>
  <c r="EB28" i="7"/>
  <c r="EA28" i="7"/>
  <c r="DZ28" i="7"/>
  <c r="DY28" i="7"/>
  <c r="DX28" i="7"/>
  <c r="EN27" i="7"/>
  <c r="EJ27" i="7"/>
  <c r="EI27" i="7"/>
  <c r="EH27" i="7"/>
  <c r="EG27" i="7"/>
  <c r="EK27" i="7" s="1"/>
  <c r="EN26" i="7"/>
  <c r="EJ26" i="7"/>
  <c r="EI26" i="7"/>
  <c r="EH26" i="7"/>
  <c r="EG26" i="7"/>
  <c r="EK26" i="7" s="1"/>
  <c r="EN25" i="7"/>
  <c r="EJ25" i="7"/>
  <c r="EI25" i="7"/>
  <c r="EH25" i="7"/>
  <c r="EG25" i="7"/>
  <c r="EK25" i="7" s="1"/>
  <c r="EN24" i="7"/>
  <c r="EJ24" i="7"/>
  <c r="EI24" i="7"/>
  <c r="EH24" i="7"/>
  <c r="EG24" i="7"/>
  <c r="EK24" i="7" s="1"/>
  <c r="EN23" i="7"/>
  <c r="EJ23" i="7"/>
  <c r="EI23" i="7"/>
  <c r="EH23" i="7"/>
  <c r="EG23" i="7"/>
  <c r="EN22" i="7"/>
  <c r="EJ22" i="7"/>
  <c r="EI22" i="7"/>
  <c r="EH22" i="7"/>
  <c r="EG22" i="7"/>
  <c r="EN21" i="7"/>
  <c r="EJ21" i="7"/>
  <c r="EI21" i="7"/>
  <c r="EH21" i="7"/>
  <c r="EG21" i="7"/>
  <c r="EN20" i="7"/>
  <c r="EJ20" i="7"/>
  <c r="EI20" i="7"/>
  <c r="EH20" i="7"/>
  <c r="EG20" i="7"/>
  <c r="EN19" i="7"/>
  <c r="EJ19" i="7"/>
  <c r="EI19" i="7"/>
  <c r="EH19" i="7"/>
  <c r="EG19" i="7"/>
  <c r="EN18" i="7"/>
  <c r="EJ18" i="7"/>
  <c r="EI18" i="7"/>
  <c r="EH18" i="7"/>
  <c r="EG18" i="7"/>
  <c r="EZ19" i="7"/>
  <c r="EY94" i="7"/>
  <c r="EZ94" i="7"/>
  <c r="EY95" i="7"/>
  <c r="EZ95" i="7"/>
  <c r="HU111" i="7"/>
  <c r="HV111" i="7"/>
  <c r="HT111" i="7"/>
  <c r="HS111" i="7"/>
  <c r="HW111" i="7" s="1"/>
  <c r="HV110" i="7"/>
  <c r="HT110" i="7"/>
  <c r="HU110" i="7"/>
  <c r="HU109" i="7"/>
  <c r="HV109" i="7"/>
  <c r="HT109" i="7"/>
  <c r="HS109" i="7"/>
  <c r="HV108" i="7"/>
  <c r="HT108" i="7"/>
  <c r="HU108" i="7"/>
  <c r="HU107" i="7"/>
  <c r="HV107" i="7"/>
  <c r="HT107" i="7"/>
  <c r="HS107" i="7"/>
  <c r="HW107" i="7" s="1"/>
  <c r="HV106" i="7"/>
  <c r="HT106" i="7"/>
  <c r="HU106" i="7"/>
  <c r="HU105" i="7"/>
  <c r="HT105" i="7"/>
  <c r="HS105" i="7"/>
  <c r="HV104" i="7"/>
  <c r="HT104" i="7"/>
  <c r="HU104" i="7"/>
  <c r="HT94" i="7"/>
  <c r="HS95" i="7"/>
  <c r="HV95" i="7"/>
  <c r="HJ89" i="7"/>
  <c r="GR103" i="7" s="1"/>
  <c r="HK89" i="7"/>
  <c r="GS103" i="7" s="1"/>
  <c r="HL89" i="7"/>
  <c r="GT103" i="7" s="1"/>
  <c r="HM89" i="7"/>
  <c r="GU103" i="7" s="1"/>
  <c r="HN89" i="7"/>
  <c r="GV103" i="7" s="1"/>
  <c r="HO89" i="7"/>
  <c r="HP89" i="7"/>
  <c r="GX103" i="7" s="1"/>
  <c r="HQ89" i="7"/>
  <c r="HR89" i="7"/>
  <c r="GZ103" i="7" s="1"/>
  <c r="HB103" i="7" s="1"/>
  <c r="HJ90" i="7"/>
  <c r="HK90" i="7"/>
  <c r="HL90" i="7"/>
  <c r="HM90" i="7"/>
  <c r="HN90" i="7"/>
  <c r="HO90" i="7"/>
  <c r="HP90" i="7"/>
  <c r="HQ90" i="7"/>
  <c r="HR90" i="7"/>
  <c r="HJ91" i="7"/>
  <c r="HK91" i="7"/>
  <c r="HL91" i="7"/>
  <c r="HM91" i="7"/>
  <c r="HN91" i="7"/>
  <c r="HO91" i="7"/>
  <c r="HP91" i="7"/>
  <c r="HQ91" i="7"/>
  <c r="HR91" i="7"/>
  <c r="HJ92" i="7"/>
  <c r="HK92" i="7"/>
  <c r="HL92" i="7"/>
  <c r="HM92" i="7"/>
  <c r="HN92" i="7"/>
  <c r="HO92" i="7"/>
  <c r="HU92" i="7" s="1"/>
  <c r="HP92" i="7"/>
  <c r="HQ92" i="7"/>
  <c r="HR92" i="7"/>
  <c r="HJ93" i="7"/>
  <c r="HK93" i="7"/>
  <c r="HL93" i="7"/>
  <c r="HM93" i="7"/>
  <c r="HN93" i="7"/>
  <c r="HO93" i="7"/>
  <c r="HU93" i="7" s="1"/>
  <c r="HP93" i="7"/>
  <c r="HQ93" i="7"/>
  <c r="HR93" i="7"/>
  <c r="HJ94" i="7"/>
  <c r="HK94" i="7"/>
  <c r="HL94" i="7"/>
  <c r="HM94" i="7"/>
  <c r="HN94" i="7"/>
  <c r="HO94" i="7"/>
  <c r="HU94" i="7" s="1"/>
  <c r="HP94" i="7"/>
  <c r="HQ94" i="7"/>
  <c r="HS94" i="7" s="1"/>
  <c r="HW94" i="7" s="1"/>
  <c r="HR94" i="7"/>
  <c r="HJ95" i="7"/>
  <c r="HK95" i="7"/>
  <c r="HL95" i="7"/>
  <c r="HM95" i="7"/>
  <c r="HN95" i="7"/>
  <c r="HO95" i="7"/>
  <c r="HU95" i="7" s="1"/>
  <c r="HP95" i="7"/>
  <c r="HT95" i="7" s="1"/>
  <c r="HW95" i="7" s="1"/>
  <c r="HQ95" i="7"/>
  <c r="HR95" i="7"/>
  <c r="HJ96" i="7"/>
  <c r="HK96" i="7"/>
  <c r="HL96" i="7"/>
  <c r="HM96" i="7"/>
  <c r="HN96" i="7"/>
  <c r="HO96" i="7"/>
  <c r="HS96" i="7" s="1"/>
  <c r="HP96" i="7"/>
  <c r="HQ96" i="7"/>
  <c r="HR96" i="7"/>
  <c r="HJ97" i="7"/>
  <c r="HK97" i="7"/>
  <c r="HL97" i="7"/>
  <c r="HM97" i="7"/>
  <c r="HN97" i="7"/>
  <c r="HO97" i="7"/>
  <c r="HP97" i="7"/>
  <c r="HQ97" i="7"/>
  <c r="HR97" i="7"/>
  <c r="HK88" i="7"/>
  <c r="HL88" i="7"/>
  <c r="HM88" i="7"/>
  <c r="HN88" i="7"/>
  <c r="HO88" i="7"/>
  <c r="BI102" i="7" s="1"/>
  <c r="HP88" i="7"/>
  <c r="HQ88" i="7"/>
  <c r="HR88" i="7"/>
  <c r="BL102" i="7" s="1"/>
  <c r="BL112" i="7" s="1"/>
  <c r="HJ88" i="7"/>
  <c r="HY42" i="7"/>
  <c r="HX42" i="7"/>
  <c r="IN38" i="7" s="1"/>
  <c r="HR42" i="7"/>
  <c r="HQ42" i="7"/>
  <c r="HP42" i="7"/>
  <c r="HO42" i="7"/>
  <c r="HN42" i="7"/>
  <c r="HM42" i="7"/>
  <c r="HL42" i="7"/>
  <c r="HK42" i="7"/>
  <c r="ID38" i="7" s="1"/>
  <c r="HJ42" i="7"/>
  <c r="IC38" i="7" s="1"/>
  <c r="HZ41" i="7"/>
  <c r="HV41" i="7"/>
  <c r="HU41" i="7"/>
  <c r="HT41" i="7"/>
  <c r="HS41" i="7"/>
  <c r="HW41" i="7" s="1"/>
  <c r="HZ40" i="7"/>
  <c r="HV40" i="7"/>
  <c r="HU40" i="7"/>
  <c r="HT40" i="7"/>
  <c r="HS40" i="7"/>
  <c r="HW40" i="7" s="1"/>
  <c r="HZ39" i="7"/>
  <c r="HV39" i="7"/>
  <c r="HU39" i="7"/>
  <c r="HT39" i="7"/>
  <c r="HS39" i="7"/>
  <c r="HW39" i="7" s="1"/>
  <c r="HZ38" i="7"/>
  <c r="HV38" i="7"/>
  <c r="HU38" i="7"/>
  <c r="HT38" i="7"/>
  <c r="HS38" i="7"/>
  <c r="HW38" i="7" s="1"/>
  <c r="HZ37" i="7"/>
  <c r="HV37" i="7"/>
  <c r="HU37" i="7"/>
  <c r="HT37" i="7"/>
  <c r="HS37" i="7"/>
  <c r="HW37" i="7" s="1"/>
  <c r="HZ36" i="7"/>
  <c r="HV36" i="7"/>
  <c r="HU36" i="7"/>
  <c r="HT36" i="7"/>
  <c r="HS36" i="7"/>
  <c r="HW36" i="7" s="1"/>
  <c r="HZ35" i="7"/>
  <c r="HV35" i="7"/>
  <c r="HU35" i="7"/>
  <c r="HT35" i="7"/>
  <c r="HS35" i="7"/>
  <c r="HW35" i="7" s="1"/>
  <c r="HZ34" i="7"/>
  <c r="HV34" i="7"/>
  <c r="HU34" i="7"/>
  <c r="HT34" i="7"/>
  <c r="HS34" i="7"/>
  <c r="HZ33" i="7"/>
  <c r="HV33" i="7"/>
  <c r="HU33" i="7"/>
  <c r="HT33" i="7"/>
  <c r="HS33" i="7"/>
  <c r="HZ32" i="7"/>
  <c r="HZ42" i="7" s="1"/>
  <c r="IP38" i="7" s="1"/>
  <c r="HV32" i="7"/>
  <c r="HU32" i="7"/>
  <c r="HT32" i="7"/>
  <c r="HS32" i="7"/>
  <c r="HY28" i="7"/>
  <c r="HX28" i="7"/>
  <c r="IN37" i="7" s="1"/>
  <c r="HR28" i="7"/>
  <c r="HQ28" i="7"/>
  <c r="HP28" i="7"/>
  <c r="HO28" i="7"/>
  <c r="IH37" i="7" s="1"/>
  <c r="HN28" i="7"/>
  <c r="IG37" i="7" s="1"/>
  <c r="HM28" i="7"/>
  <c r="HL28" i="7"/>
  <c r="HK28" i="7"/>
  <c r="HJ28" i="7"/>
  <c r="HZ27" i="7"/>
  <c r="HV27" i="7"/>
  <c r="HU27" i="7"/>
  <c r="HT27" i="7"/>
  <c r="HS27" i="7"/>
  <c r="HW27" i="7" s="1"/>
  <c r="HZ26" i="7"/>
  <c r="HV26" i="7"/>
  <c r="HU26" i="7"/>
  <c r="HT26" i="7"/>
  <c r="HS26" i="7"/>
  <c r="HW26" i="7" s="1"/>
  <c r="HZ25" i="7"/>
  <c r="HV25" i="7"/>
  <c r="HU25" i="7"/>
  <c r="HT25" i="7"/>
  <c r="HS25" i="7"/>
  <c r="HW25" i="7" s="1"/>
  <c r="HZ24" i="7"/>
  <c r="HV24" i="7"/>
  <c r="HU24" i="7"/>
  <c r="HT24" i="7"/>
  <c r="HS24" i="7"/>
  <c r="HW24" i="7" s="1"/>
  <c r="HZ23" i="7"/>
  <c r="HV23" i="7"/>
  <c r="HU23" i="7"/>
  <c r="HT23" i="7"/>
  <c r="HS23" i="7"/>
  <c r="HW23" i="7" s="1"/>
  <c r="HZ22" i="7"/>
  <c r="HV22" i="7"/>
  <c r="HU22" i="7"/>
  <c r="HT22" i="7"/>
  <c r="HS22" i="7"/>
  <c r="HW22" i="7" s="1"/>
  <c r="HZ21" i="7"/>
  <c r="HV21" i="7"/>
  <c r="HU21" i="7"/>
  <c r="HT21" i="7"/>
  <c r="HS21" i="7"/>
  <c r="HZ20" i="7"/>
  <c r="HV20" i="7"/>
  <c r="HU20" i="7"/>
  <c r="HT20" i="7"/>
  <c r="HS20" i="7"/>
  <c r="HZ19" i="7"/>
  <c r="HV19" i="7"/>
  <c r="HU19" i="7"/>
  <c r="HT19" i="7"/>
  <c r="HS19" i="7"/>
  <c r="HZ18" i="7"/>
  <c r="HV18" i="7"/>
  <c r="HU18" i="7"/>
  <c r="HT18" i="7"/>
  <c r="HS18" i="7"/>
  <c r="HZ5" i="7"/>
  <c r="HZ6" i="7"/>
  <c r="HZ7" i="7"/>
  <c r="HZ8" i="7"/>
  <c r="HZ9" i="7"/>
  <c r="HZ10" i="7"/>
  <c r="HZ11" i="7"/>
  <c r="HZ12" i="7"/>
  <c r="HZ13" i="7"/>
  <c r="HZ4" i="7"/>
  <c r="HY14" i="7"/>
  <c r="HX14" i="7"/>
  <c r="IN36" i="7" s="1"/>
  <c r="HK14" i="7"/>
  <c r="ID36" i="7" s="1"/>
  <c r="HL14" i="7"/>
  <c r="IE36" i="7" s="1"/>
  <c r="HM14" i="7"/>
  <c r="HN14" i="7"/>
  <c r="IG36" i="7" s="1"/>
  <c r="HO14" i="7"/>
  <c r="IH36" i="7" s="1"/>
  <c r="HP14" i="7"/>
  <c r="II36" i="7" s="1"/>
  <c r="HQ14" i="7"/>
  <c r="HR14" i="7"/>
  <c r="IK36" i="7" s="1"/>
  <c r="HJ14" i="7"/>
  <c r="HU5" i="7"/>
  <c r="HV5" i="7"/>
  <c r="HW5" i="7"/>
  <c r="HU6" i="7"/>
  <c r="HV6" i="7"/>
  <c r="HU7" i="7"/>
  <c r="HV7" i="7"/>
  <c r="HU8" i="7"/>
  <c r="HV8" i="7"/>
  <c r="HW8" i="7"/>
  <c r="HU9" i="7"/>
  <c r="HV9" i="7"/>
  <c r="HW9" i="7"/>
  <c r="HU10" i="7"/>
  <c r="HV10" i="7"/>
  <c r="HW10" i="7"/>
  <c r="HU11" i="7"/>
  <c r="HV11" i="7"/>
  <c r="HW11" i="7"/>
  <c r="HU12" i="7"/>
  <c r="HV12" i="7"/>
  <c r="HU13" i="7"/>
  <c r="HV13" i="7"/>
  <c r="HV4" i="7"/>
  <c r="HU4" i="7"/>
  <c r="HS5" i="7"/>
  <c r="HT5" i="7"/>
  <c r="HT6" i="7"/>
  <c r="HS7" i="7"/>
  <c r="HT7" i="7"/>
  <c r="HS8" i="7"/>
  <c r="HT8" i="7"/>
  <c r="HS9" i="7"/>
  <c r="HT9" i="7"/>
  <c r="HS10" i="7"/>
  <c r="HT10" i="7"/>
  <c r="HS11" i="7"/>
  <c r="HT11" i="7"/>
  <c r="HS12" i="7"/>
  <c r="HW12" i="7" s="1"/>
  <c r="HT12" i="7"/>
  <c r="HS13" i="7"/>
  <c r="HT13" i="7"/>
  <c r="HW13" i="7" s="1"/>
  <c r="HT4" i="7"/>
  <c r="HS4" i="7"/>
  <c r="HH103" i="7"/>
  <c r="HH104" i="7"/>
  <c r="HH105" i="7"/>
  <c r="HH106" i="7"/>
  <c r="HH107" i="7"/>
  <c r="HH108" i="7"/>
  <c r="HH109" i="7"/>
  <c r="HH110" i="7"/>
  <c r="HH111" i="7"/>
  <c r="HH89" i="7"/>
  <c r="HH90" i="7"/>
  <c r="HH91" i="7"/>
  <c r="HH92" i="7"/>
  <c r="HH93" i="7"/>
  <c r="HH94" i="7"/>
  <c r="HH95" i="7"/>
  <c r="HH96" i="7"/>
  <c r="HH97" i="7"/>
  <c r="HH33" i="7"/>
  <c r="HH34" i="7"/>
  <c r="HH35" i="7"/>
  <c r="HH36" i="7"/>
  <c r="HH37" i="7"/>
  <c r="HH38" i="7"/>
  <c r="HH39" i="7"/>
  <c r="HH40" i="7"/>
  <c r="HH41" i="7"/>
  <c r="HH19" i="7"/>
  <c r="HH20" i="7"/>
  <c r="HH21" i="7"/>
  <c r="HH22" i="7"/>
  <c r="HH23" i="7"/>
  <c r="HH24" i="7"/>
  <c r="HH25" i="7"/>
  <c r="HH26" i="7"/>
  <c r="HH5" i="7"/>
  <c r="HH6" i="7"/>
  <c r="HH7" i="7"/>
  <c r="HH8" i="7"/>
  <c r="HH9" i="7"/>
  <c r="HH10" i="7"/>
  <c r="HH11" i="7"/>
  <c r="HH12" i="7"/>
  <c r="HH13" i="7"/>
  <c r="DC112" i="7"/>
  <c r="DD112" i="7"/>
  <c r="DB112" i="7"/>
  <c r="DD102" i="7"/>
  <c r="CW103" i="7"/>
  <c r="CX103" i="7"/>
  <c r="CW104" i="7"/>
  <c r="DA104" i="7" s="1"/>
  <c r="CX104" i="7"/>
  <c r="CW106" i="7"/>
  <c r="DA106" i="7" s="1"/>
  <c r="CX106" i="7"/>
  <c r="CW107" i="7"/>
  <c r="CX107" i="7"/>
  <c r="CW108" i="7"/>
  <c r="CX108" i="7"/>
  <c r="CW109" i="7"/>
  <c r="CX109" i="7"/>
  <c r="CW110" i="7"/>
  <c r="DA110" i="7" s="1"/>
  <c r="CX110" i="7"/>
  <c r="CW111" i="7"/>
  <c r="CX111" i="7"/>
  <c r="CY103" i="7"/>
  <c r="CZ103" i="7"/>
  <c r="DA103" i="7"/>
  <c r="CY104" i="7"/>
  <c r="CZ104" i="7"/>
  <c r="CY106" i="7"/>
  <c r="CZ106" i="7"/>
  <c r="CY107" i="7"/>
  <c r="CZ107" i="7"/>
  <c r="DA107" i="7"/>
  <c r="CY108" i="7"/>
  <c r="CZ108" i="7"/>
  <c r="DA108" i="7"/>
  <c r="CY109" i="7"/>
  <c r="CZ109" i="7"/>
  <c r="DA109" i="7"/>
  <c r="CY110" i="7"/>
  <c r="CZ110" i="7"/>
  <c r="CY111" i="7"/>
  <c r="CZ111" i="7"/>
  <c r="DA111" i="7"/>
  <c r="DF102" i="7"/>
  <c r="DD89" i="7"/>
  <c r="DD90" i="7"/>
  <c r="DD91" i="7"/>
  <c r="DD92" i="7"/>
  <c r="DD93" i="7"/>
  <c r="DD94" i="7"/>
  <c r="DD95" i="7"/>
  <c r="DD96" i="7"/>
  <c r="DD97" i="7"/>
  <c r="CW94" i="7"/>
  <c r="CX94" i="7"/>
  <c r="CY94" i="7"/>
  <c r="CZ94" i="7"/>
  <c r="DA94" i="7"/>
  <c r="CW95" i="7"/>
  <c r="CX95" i="7"/>
  <c r="DA95" i="7" s="1"/>
  <c r="CY95" i="7"/>
  <c r="CZ95" i="7"/>
  <c r="HC41" i="7"/>
  <c r="HD41" i="7"/>
  <c r="HE41" i="7"/>
  <c r="HC33" i="7"/>
  <c r="HD33" i="7"/>
  <c r="HC34" i="7"/>
  <c r="HD34" i="7"/>
  <c r="HC35" i="7"/>
  <c r="HD35" i="7"/>
  <c r="HC36" i="7"/>
  <c r="HD36" i="7"/>
  <c r="HE36" i="7"/>
  <c r="HC37" i="7"/>
  <c r="HD37" i="7"/>
  <c r="HE37" i="7"/>
  <c r="HC38" i="7"/>
  <c r="HD38" i="7"/>
  <c r="HE38" i="7"/>
  <c r="HC39" i="7"/>
  <c r="HD39" i="7"/>
  <c r="HE39" i="7"/>
  <c r="HC40" i="7"/>
  <c r="HD40" i="7"/>
  <c r="HE40" i="7"/>
  <c r="HE32" i="7"/>
  <c r="HD32" i="7"/>
  <c r="HC32" i="7"/>
  <c r="GS42" i="7"/>
  <c r="ID35" i="7" s="1"/>
  <c r="GT42" i="7"/>
  <c r="GU42" i="7"/>
  <c r="GV42" i="7"/>
  <c r="IG35" i="7" s="1"/>
  <c r="GW42" i="7"/>
  <c r="IH35" i="7" s="1"/>
  <c r="GX42" i="7"/>
  <c r="GY42" i="7"/>
  <c r="GZ42" i="7"/>
  <c r="IK35" i="7" s="1"/>
  <c r="GR42" i="7"/>
  <c r="HC27" i="7"/>
  <c r="HD27" i="7"/>
  <c r="HC19" i="7"/>
  <c r="HD19" i="7"/>
  <c r="HC20" i="7"/>
  <c r="HD20" i="7"/>
  <c r="HC21" i="7"/>
  <c r="HD21" i="7"/>
  <c r="HC22" i="7"/>
  <c r="HD22" i="7"/>
  <c r="HC23" i="7"/>
  <c r="HD23" i="7"/>
  <c r="HC24" i="7"/>
  <c r="HD24" i="7"/>
  <c r="HC25" i="7"/>
  <c r="HD25" i="7"/>
  <c r="HC26" i="7"/>
  <c r="HD26" i="7"/>
  <c r="HD18" i="7"/>
  <c r="HC18" i="7"/>
  <c r="GS28" i="7"/>
  <c r="GT28" i="7"/>
  <c r="GU28" i="7"/>
  <c r="GV28" i="7"/>
  <c r="IG34" i="7" s="1"/>
  <c r="GW28" i="7"/>
  <c r="GX28" i="7"/>
  <c r="GY28" i="7"/>
  <c r="GZ28" i="7"/>
  <c r="IK34" i="7" s="1"/>
  <c r="GR28" i="7"/>
  <c r="HC5" i="7"/>
  <c r="HD5" i="7"/>
  <c r="HC6" i="7"/>
  <c r="HD6" i="7"/>
  <c r="HC7" i="7"/>
  <c r="HD7" i="7"/>
  <c r="HC8" i="7"/>
  <c r="HD8" i="7"/>
  <c r="HE8" i="7"/>
  <c r="HC9" i="7"/>
  <c r="HD9" i="7"/>
  <c r="HE9" i="7"/>
  <c r="HC10" i="7"/>
  <c r="HD10" i="7"/>
  <c r="HE10" i="7"/>
  <c r="HC11" i="7"/>
  <c r="HD11" i="7"/>
  <c r="HE11" i="7"/>
  <c r="HC12" i="7"/>
  <c r="HD12" i="7"/>
  <c r="HC13" i="7"/>
  <c r="HD13" i="7"/>
  <c r="HD4" i="7"/>
  <c r="HC4" i="7"/>
  <c r="GS14" i="7"/>
  <c r="GT14" i="7"/>
  <c r="IE33" i="7" s="1"/>
  <c r="GU14" i="7"/>
  <c r="GV14" i="7"/>
  <c r="IG33" i="7" s="1"/>
  <c r="GW14" i="7"/>
  <c r="GX14" i="7"/>
  <c r="II33" i="7" s="1"/>
  <c r="GY14" i="7"/>
  <c r="GZ14" i="7"/>
  <c r="IK33" i="7" s="1"/>
  <c r="GR14" i="7"/>
  <c r="IP43" i="7"/>
  <c r="IP42" i="7"/>
  <c r="ID42" i="7"/>
  <c r="IE42" i="7"/>
  <c r="IF42" i="7"/>
  <c r="IG42" i="7"/>
  <c r="IH42" i="7"/>
  <c r="II42" i="7"/>
  <c r="IJ42" i="7"/>
  <c r="IK42" i="7"/>
  <c r="IL42" i="7"/>
  <c r="IM42" i="7"/>
  <c r="IC42" i="7"/>
  <c r="O4" i="7"/>
  <c r="O13" i="7"/>
  <c r="HG98" i="7"/>
  <c r="O12" i="7" s="1"/>
  <c r="HF98" i="7"/>
  <c r="N12" i="7" s="1"/>
  <c r="N13" i="7"/>
  <c r="N11" i="7"/>
  <c r="CG105" i="7"/>
  <c r="CH105" i="7"/>
  <c r="CG106" i="7"/>
  <c r="CH106" i="7"/>
  <c r="CI106" i="7"/>
  <c r="CG107" i="7"/>
  <c r="CH107" i="7"/>
  <c r="CI107" i="7"/>
  <c r="CG108" i="7"/>
  <c r="CH108" i="7"/>
  <c r="CI108" i="7"/>
  <c r="CG109" i="7"/>
  <c r="CH109" i="7"/>
  <c r="CI109" i="7"/>
  <c r="CG110" i="7"/>
  <c r="CH110" i="7"/>
  <c r="CI110" i="7"/>
  <c r="CG111" i="7"/>
  <c r="CH111" i="7"/>
  <c r="CI111" i="7"/>
  <c r="CL103" i="7"/>
  <c r="CL104" i="7"/>
  <c r="CL105" i="7"/>
  <c r="CL106" i="7"/>
  <c r="CL107" i="7"/>
  <c r="CL108" i="7"/>
  <c r="CL109" i="7"/>
  <c r="CL110" i="7"/>
  <c r="CL111" i="7"/>
  <c r="CL102" i="7"/>
  <c r="CK112" i="7"/>
  <c r="CJ112" i="7"/>
  <c r="CE105" i="7"/>
  <c r="CI105" i="7" s="1"/>
  <c r="CF105" i="7"/>
  <c r="CE106" i="7"/>
  <c r="CF106" i="7"/>
  <c r="CE107" i="7"/>
  <c r="CF107" i="7"/>
  <c r="CE108" i="7"/>
  <c r="CF108" i="7"/>
  <c r="CE109" i="7"/>
  <c r="CF109" i="7"/>
  <c r="CE110" i="7"/>
  <c r="CF110" i="7"/>
  <c r="CE111" i="7"/>
  <c r="CF111" i="7"/>
  <c r="CL89" i="7"/>
  <c r="CL90" i="7"/>
  <c r="CL91" i="7"/>
  <c r="CL92" i="7"/>
  <c r="CL93" i="7"/>
  <c r="CL94" i="7"/>
  <c r="CL95" i="7"/>
  <c r="CL96" i="7"/>
  <c r="CL97" i="7"/>
  <c r="FE112" i="7"/>
  <c r="FD112" i="7"/>
  <c r="FF103" i="7"/>
  <c r="FF104" i="7"/>
  <c r="FF105" i="7"/>
  <c r="FF106" i="7"/>
  <c r="FF107" i="7"/>
  <c r="FF108" i="7"/>
  <c r="FF109" i="7"/>
  <c r="FF110" i="7"/>
  <c r="FF111" i="7"/>
  <c r="FF102" i="7"/>
  <c r="EY111" i="7"/>
  <c r="EZ111" i="7"/>
  <c r="FA111" i="7"/>
  <c r="FB111" i="7"/>
  <c r="EY105" i="7"/>
  <c r="EZ105" i="7"/>
  <c r="FA105" i="7"/>
  <c r="FB105" i="7"/>
  <c r="FC105" i="7"/>
  <c r="EY106" i="7"/>
  <c r="EZ106" i="7"/>
  <c r="FA106" i="7"/>
  <c r="FB106" i="7"/>
  <c r="FC106" i="7"/>
  <c r="EY107" i="7"/>
  <c r="EZ107" i="7"/>
  <c r="FC107" i="7" s="1"/>
  <c r="FA107" i="7"/>
  <c r="FB107" i="7"/>
  <c r="EY108" i="7"/>
  <c r="EZ108" i="7"/>
  <c r="FC108" i="7" s="1"/>
  <c r="FA108" i="7"/>
  <c r="FB108" i="7"/>
  <c r="EY109" i="7"/>
  <c r="EZ109" i="7"/>
  <c r="FA109" i="7"/>
  <c r="FB109" i="7"/>
  <c r="FC109" i="7"/>
  <c r="EY110" i="7"/>
  <c r="EZ110" i="7"/>
  <c r="FA110" i="7"/>
  <c r="FB110" i="7"/>
  <c r="FC110" i="7"/>
  <c r="FF89" i="7"/>
  <c r="FF90" i="7"/>
  <c r="FF91" i="7"/>
  <c r="FF92" i="7"/>
  <c r="FF93" i="7"/>
  <c r="FF94" i="7"/>
  <c r="FF95" i="7"/>
  <c r="FF96" i="7"/>
  <c r="FF97" i="7"/>
  <c r="DQ105" i="7"/>
  <c r="DQ106" i="7"/>
  <c r="DR106" i="7"/>
  <c r="DQ107" i="7"/>
  <c r="DR107" i="7"/>
  <c r="DQ108" i="7"/>
  <c r="DR108" i="7"/>
  <c r="DQ109" i="7"/>
  <c r="DR109" i="7"/>
  <c r="DQ110" i="7"/>
  <c r="DR110" i="7"/>
  <c r="DQ111" i="7"/>
  <c r="DR111" i="7"/>
  <c r="DO105" i="7"/>
  <c r="DO106" i="7"/>
  <c r="DP106" i="7"/>
  <c r="DS106" i="7" s="1"/>
  <c r="DO107" i="7"/>
  <c r="DS107" i="7" s="1"/>
  <c r="DP107" i="7"/>
  <c r="DO108" i="7"/>
  <c r="DP108" i="7"/>
  <c r="DO109" i="7"/>
  <c r="DS109" i="7" s="1"/>
  <c r="DP109" i="7"/>
  <c r="DO110" i="7"/>
  <c r="DP110" i="7"/>
  <c r="DS110" i="7" s="1"/>
  <c r="DO111" i="7"/>
  <c r="DS111" i="7" s="1"/>
  <c r="DP111" i="7"/>
  <c r="DU112" i="7"/>
  <c r="DT112" i="7"/>
  <c r="DV103" i="7"/>
  <c r="DV104" i="7"/>
  <c r="DV105" i="7"/>
  <c r="DV106" i="7"/>
  <c r="DV107" i="7"/>
  <c r="DV108" i="7"/>
  <c r="DV109" i="7"/>
  <c r="DV110" i="7"/>
  <c r="DV111" i="7"/>
  <c r="DV102" i="7"/>
  <c r="DS94" i="7"/>
  <c r="DS95" i="7"/>
  <c r="DV89" i="7"/>
  <c r="DV90" i="7"/>
  <c r="DV91" i="7"/>
  <c r="DV92" i="7"/>
  <c r="DV93" i="7"/>
  <c r="DV94" i="7"/>
  <c r="DV95" i="7"/>
  <c r="DV96" i="7"/>
  <c r="DV97" i="7"/>
  <c r="FS105" i="7"/>
  <c r="FS106" i="7"/>
  <c r="FT106" i="7"/>
  <c r="FS107" i="7"/>
  <c r="FT107" i="7"/>
  <c r="FS108" i="7"/>
  <c r="FT108" i="7"/>
  <c r="FS109" i="7"/>
  <c r="FT109" i="7"/>
  <c r="FS110" i="7"/>
  <c r="FT110" i="7"/>
  <c r="FS111" i="7"/>
  <c r="FT111" i="7"/>
  <c r="FQ105" i="7"/>
  <c r="FQ106" i="7"/>
  <c r="FU106" i="7" s="1"/>
  <c r="FR106" i="7"/>
  <c r="FQ107" i="7"/>
  <c r="FR107" i="7"/>
  <c r="FQ108" i="7"/>
  <c r="FU108" i="7" s="1"/>
  <c r="FR108" i="7"/>
  <c r="FQ109" i="7"/>
  <c r="FR109" i="7"/>
  <c r="FQ110" i="7"/>
  <c r="FU110" i="7" s="1"/>
  <c r="FR110" i="7"/>
  <c r="FQ111" i="7"/>
  <c r="FU111" i="7" s="1"/>
  <c r="FR111" i="7"/>
  <c r="FX103" i="7"/>
  <c r="FX104" i="7"/>
  <c r="FX105" i="7"/>
  <c r="FX106" i="7"/>
  <c r="FX107" i="7"/>
  <c r="FX108" i="7"/>
  <c r="FX109" i="7"/>
  <c r="FX110" i="7"/>
  <c r="FX111" i="7"/>
  <c r="FX102" i="7"/>
  <c r="FW112" i="7"/>
  <c r="FV112" i="7"/>
  <c r="FX89" i="7"/>
  <c r="FX90" i="7"/>
  <c r="FX91" i="7"/>
  <c r="FX92" i="7"/>
  <c r="FX93" i="7"/>
  <c r="FX94" i="7"/>
  <c r="FX95" i="7"/>
  <c r="FX96" i="7"/>
  <c r="FX97" i="7"/>
  <c r="HG42" i="7"/>
  <c r="IO35" i="7" s="1"/>
  <c r="HF42" i="7"/>
  <c r="HH32" i="7"/>
  <c r="HH42" i="7" s="1"/>
  <c r="IP35" i="7" s="1"/>
  <c r="HG28" i="7"/>
  <c r="HF28" i="7"/>
  <c r="HH18" i="7"/>
  <c r="HG14" i="7"/>
  <c r="IO33" i="7" s="1"/>
  <c r="HF14" i="7"/>
  <c r="HH4" i="7"/>
  <c r="HG112" i="7"/>
  <c r="HF112" i="7"/>
  <c r="HH102" i="7"/>
  <c r="HA105" i="7"/>
  <c r="HB105" i="7"/>
  <c r="HE105" i="7" s="1"/>
  <c r="HC105" i="7"/>
  <c r="HD105" i="7"/>
  <c r="HA106" i="7"/>
  <c r="HB106" i="7"/>
  <c r="HE106" i="7" s="1"/>
  <c r="HC106" i="7"/>
  <c r="HD106" i="7"/>
  <c r="HA107" i="7"/>
  <c r="HB107" i="7"/>
  <c r="HC107" i="7"/>
  <c r="HD107" i="7"/>
  <c r="HE107" i="7"/>
  <c r="HA108" i="7"/>
  <c r="HB108" i="7"/>
  <c r="HC108" i="7"/>
  <c r="HD108" i="7"/>
  <c r="HA109" i="7"/>
  <c r="HB109" i="7"/>
  <c r="HC109" i="7"/>
  <c r="HD109" i="7"/>
  <c r="HA110" i="7"/>
  <c r="HB110" i="7"/>
  <c r="HC110" i="7"/>
  <c r="HD110" i="7"/>
  <c r="HE110" i="7"/>
  <c r="HA111" i="7"/>
  <c r="HB111" i="7"/>
  <c r="HC111" i="7"/>
  <c r="HD111" i="7"/>
  <c r="HE111" i="7"/>
  <c r="HH88" i="7"/>
  <c r="GR89" i="7"/>
  <c r="HJ103" i="7" s="1"/>
  <c r="GS89" i="7"/>
  <c r="HK103" i="7" s="1"/>
  <c r="GT89" i="7"/>
  <c r="HL103" i="7" s="1"/>
  <c r="GU89" i="7"/>
  <c r="HM103" i="7" s="1"/>
  <c r="GV89" i="7"/>
  <c r="HN103" i="7" s="1"/>
  <c r="GW89" i="7"/>
  <c r="HO103" i="7" s="1"/>
  <c r="HU103" i="7" s="1"/>
  <c r="GX89" i="7"/>
  <c r="HP103" i="7" s="1"/>
  <c r="GY89" i="7"/>
  <c r="HQ103" i="7" s="1"/>
  <c r="HS103" i="7" s="1"/>
  <c r="GZ89" i="7"/>
  <c r="HR103" i="7" s="1"/>
  <c r="GR90" i="7"/>
  <c r="EP104" i="7" s="1"/>
  <c r="GS90" i="7"/>
  <c r="EQ104" i="7" s="1"/>
  <c r="GT90" i="7"/>
  <c r="ER104" i="7" s="1"/>
  <c r="GU90" i="7"/>
  <c r="ES104" i="7" s="1"/>
  <c r="GV90" i="7"/>
  <c r="ET104" i="7" s="1"/>
  <c r="GW90" i="7"/>
  <c r="EU104" i="7" s="1"/>
  <c r="EY104" i="7" s="1"/>
  <c r="GX90" i="7"/>
  <c r="EV104" i="7" s="1"/>
  <c r="GY90" i="7"/>
  <c r="EW104" i="7" s="1"/>
  <c r="GZ90" i="7"/>
  <c r="EX104" i="7" s="1"/>
  <c r="GR91" i="7"/>
  <c r="GS91" i="7"/>
  <c r="GT91" i="7"/>
  <c r="GU91" i="7"/>
  <c r="GV91" i="7"/>
  <c r="GW91" i="7"/>
  <c r="GX91" i="7"/>
  <c r="GY91" i="7"/>
  <c r="GZ91" i="7"/>
  <c r="GR92" i="7"/>
  <c r="GS92" i="7"/>
  <c r="GT92" i="7"/>
  <c r="GU92" i="7"/>
  <c r="GV92" i="7"/>
  <c r="GW92" i="7"/>
  <c r="HC92" i="7" s="1"/>
  <c r="GX92" i="7"/>
  <c r="GY92" i="7"/>
  <c r="GZ92" i="7"/>
  <c r="GR93" i="7"/>
  <c r="GS93" i="7"/>
  <c r="GT93" i="7"/>
  <c r="GU93" i="7"/>
  <c r="GV93" i="7"/>
  <c r="GW93" i="7"/>
  <c r="HC93" i="7" s="1"/>
  <c r="GX93" i="7"/>
  <c r="GY93" i="7"/>
  <c r="HD93" i="7" s="1"/>
  <c r="GZ93" i="7"/>
  <c r="GR94" i="7"/>
  <c r="GS94" i="7"/>
  <c r="GT94" i="7"/>
  <c r="GU94" i="7"/>
  <c r="GV94" i="7"/>
  <c r="GW94" i="7"/>
  <c r="HC94" i="7" s="1"/>
  <c r="GX94" i="7"/>
  <c r="GY94" i="7"/>
  <c r="HD94" i="7" s="1"/>
  <c r="GZ94" i="7"/>
  <c r="GR95" i="7"/>
  <c r="GS95" i="7"/>
  <c r="GT95" i="7"/>
  <c r="GU95" i="7"/>
  <c r="GV95" i="7"/>
  <c r="GW95" i="7"/>
  <c r="HC95" i="7" s="1"/>
  <c r="GX95" i="7"/>
  <c r="GY95" i="7"/>
  <c r="HD95" i="7" s="1"/>
  <c r="GZ95" i="7"/>
  <c r="GR96" i="7"/>
  <c r="GS96" i="7"/>
  <c r="GT96" i="7"/>
  <c r="GU96" i="7"/>
  <c r="GV96" i="7"/>
  <c r="GW96" i="7"/>
  <c r="HC96" i="7" s="1"/>
  <c r="GX96" i="7"/>
  <c r="GY96" i="7"/>
  <c r="GZ96" i="7"/>
  <c r="GR97" i="7"/>
  <c r="GS97" i="7"/>
  <c r="GT97" i="7"/>
  <c r="GU97" i="7"/>
  <c r="GV97" i="7"/>
  <c r="GW97" i="7"/>
  <c r="HC97" i="7" s="1"/>
  <c r="GX97" i="7"/>
  <c r="GY97" i="7"/>
  <c r="HD97" i="7" s="1"/>
  <c r="GZ97" i="7"/>
  <c r="GS88" i="7"/>
  <c r="GT88" i="7"/>
  <c r="GU88" i="7"/>
  <c r="GV88" i="7"/>
  <c r="FL102" i="7" s="1"/>
  <c r="GW88" i="7"/>
  <c r="GX88" i="7"/>
  <c r="GX98" i="7" s="1"/>
  <c r="GY88" i="7"/>
  <c r="HD88" i="7" s="1"/>
  <c r="GZ88" i="7"/>
  <c r="FP102" i="7" s="1"/>
  <c r="GR88" i="7"/>
  <c r="FH102" i="7" s="1"/>
  <c r="HB33" i="7"/>
  <c r="HB34" i="7"/>
  <c r="HB35" i="7"/>
  <c r="HB36" i="7"/>
  <c r="HB37" i="7"/>
  <c r="HB38" i="7"/>
  <c r="HB39" i="7"/>
  <c r="HB40" i="7"/>
  <c r="HB41" i="7"/>
  <c r="HA33" i="7"/>
  <c r="HA35" i="7"/>
  <c r="HE35" i="7" s="1"/>
  <c r="HA36" i="7"/>
  <c r="HA37" i="7"/>
  <c r="HA38" i="7"/>
  <c r="HA39" i="7"/>
  <c r="HA40" i="7"/>
  <c r="HA41" i="7"/>
  <c r="HB32" i="7"/>
  <c r="HA32" i="7"/>
  <c r="HB25" i="7"/>
  <c r="HE25" i="7" s="1"/>
  <c r="HB26" i="7"/>
  <c r="HE26" i="7" s="1"/>
  <c r="HA19" i="7"/>
  <c r="HB19" i="7" s="1"/>
  <c r="HB20" i="7"/>
  <c r="HA21" i="7"/>
  <c r="HA22" i="7"/>
  <c r="HB22" i="7" s="1"/>
  <c r="HA23" i="7"/>
  <c r="HB23" i="7" s="1"/>
  <c r="HA24" i="7"/>
  <c r="HB24" i="7" s="1"/>
  <c r="HE24" i="7" s="1"/>
  <c r="HA25" i="7"/>
  <c r="HA26" i="7"/>
  <c r="HA27" i="7"/>
  <c r="HB27" i="7" s="1"/>
  <c r="HE27" i="7" s="1"/>
  <c r="HA18" i="7"/>
  <c r="HB5" i="7"/>
  <c r="HB89" i="7" s="1"/>
  <c r="HB6" i="7"/>
  <c r="HB7" i="7"/>
  <c r="HB8" i="7"/>
  <c r="HB9" i="7"/>
  <c r="HB93" i="7" s="1"/>
  <c r="HB10" i="7"/>
  <c r="HB94" i="7" s="1"/>
  <c r="HB11" i="7"/>
  <c r="HB12" i="7"/>
  <c r="HB96" i="7" s="1"/>
  <c r="HB13" i="7"/>
  <c r="HB97" i="7" s="1"/>
  <c r="HA5" i="7"/>
  <c r="HA6" i="7"/>
  <c r="HA90" i="7" s="1"/>
  <c r="HA91" i="7"/>
  <c r="HA8" i="7"/>
  <c r="HA92" i="7" s="1"/>
  <c r="HA9" i="7"/>
  <c r="HA93" i="7" s="1"/>
  <c r="HA10" i="7"/>
  <c r="HA94" i="7" s="1"/>
  <c r="HE94" i="7" s="1"/>
  <c r="HA11" i="7"/>
  <c r="HA95" i="7" s="1"/>
  <c r="HA12" i="7"/>
  <c r="HA96" i="7" s="1"/>
  <c r="HE96" i="7" s="1"/>
  <c r="HA13" i="7"/>
  <c r="HA97" i="7" s="1"/>
  <c r="HB4" i="7"/>
  <c r="HA4" i="7"/>
  <c r="HA88" i="7" s="1"/>
  <c r="FI102" i="7"/>
  <c r="FJ102" i="7"/>
  <c r="FK102" i="7"/>
  <c r="FM102" i="7"/>
  <c r="FQ102" i="7" s="1"/>
  <c r="FU102" i="7" s="1"/>
  <c r="FN102" i="7"/>
  <c r="FR102" i="7" s="1"/>
  <c r="FO102" i="7"/>
  <c r="ID33" i="7"/>
  <c r="IF33" i="7"/>
  <c r="IH33" i="7"/>
  <c r="IJ33" i="7"/>
  <c r="IN33" i="7"/>
  <c r="ID34" i="7"/>
  <c r="IF34" i="7"/>
  <c r="IH34" i="7"/>
  <c r="II34" i="7"/>
  <c r="IJ34" i="7"/>
  <c r="IN34" i="7"/>
  <c r="IO34" i="7"/>
  <c r="IJ35" i="7"/>
  <c r="J34" i="4" s="1"/>
  <c r="IN35" i="7"/>
  <c r="IF36" i="7"/>
  <c r="IJ36" i="7"/>
  <c r="J35" i="4" s="1"/>
  <c r="IO36" i="7"/>
  <c r="ID37" i="7"/>
  <c r="IE37" i="7"/>
  <c r="IF37" i="7"/>
  <c r="II37" i="7"/>
  <c r="IJ37" i="7"/>
  <c r="J36" i="4" s="1"/>
  <c r="IK37" i="7"/>
  <c r="IO37" i="7"/>
  <c r="IE38" i="7"/>
  <c r="IF38" i="7"/>
  <c r="II38" i="7"/>
  <c r="IJ38" i="7"/>
  <c r="IK38" i="7"/>
  <c r="IO38" i="7"/>
  <c r="IC37" i="7"/>
  <c r="IC36" i="7"/>
  <c r="IC35" i="7"/>
  <c r="IC34" i="7"/>
  <c r="GH97" i="7"/>
  <c r="GG97" i="7"/>
  <c r="GF97" i="7"/>
  <c r="GE97" i="7"/>
  <c r="GD97" i="7"/>
  <c r="GC97" i="7"/>
  <c r="GB97" i="7"/>
  <c r="GA97" i="7"/>
  <c r="FZ97" i="7"/>
  <c r="GH96" i="7"/>
  <c r="GG96" i="7"/>
  <c r="GF96" i="7"/>
  <c r="GE96" i="7"/>
  <c r="GD96" i="7"/>
  <c r="GC96" i="7"/>
  <c r="GB96" i="7"/>
  <c r="GA96" i="7"/>
  <c r="FZ96" i="7"/>
  <c r="GH95" i="7"/>
  <c r="GG95" i="7"/>
  <c r="GF95" i="7"/>
  <c r="GE95" i="7"/>
  <c r="GD95" i="7"/>
  <c r="GC95" i="7"/>
  <c r="GB95" i="7"/>
  <c r="GA95" i="7"/>
  <c r="FZ95" i="7"/>
  <c r="GH94" i="7"/>
  <c r="GG94" i="7"/>
  <c r="GF94" i="7"/>
  <c r="GE94" i="7"/>
  <c r="GD94" i="7"/>
  <c r="GC94" i="7"/>
  <c r="GB94" i="7"/>
  <c r="GA94" i="7"/>
  <c r="FZ94" i="7"/>
  <c r="GH93" i="7"/>
  <c r="GG93" i="7"/>
  <c r="GF93" i="7"/>
  <c r="GE93" i="7"/>
  <c r="GD93" i="7"/>
  <c r="GC93" i="7"/>
  <c r="GB93" i="7"/>
  <c r="GA93" i="7"/>
  <c r="FZ93" i="7"/>
  <c r="GH92" i="7"/>
  <c r="GG92" i="7"/>
  <c r="GF92" i="7"/>
  <c r="GE92" i="7"/>
  <c r="GD92" i="7"/>
  <c r="GC92" i="7"/>
  <c r="GB92" i="7"/>
  <c r="GA92" i="7"/>
  <c r="FZ92" i="7"/>
  <c r="GH91" i="7"/>
  <c r="GH98" i="7" s="1"/>
  <c r="GG91" i="7"/>
  <c r="GG98" i="7" s="1"/>
  <c r="GF91" i="7"/>
  <c r="GF98" i="7" s="1"/>
  <c r="GE91" i="7"/>
  <c r="GE98" i="7" s="1"/>
  <c r="GD91" i="7"/>
  <c r="GD98" i="7" s="1"/>
  <c r="GC91" i="7"/>
  <c r="GC98" i="7" s="1"/>
  <c r="GB91" i="7"/>
  <c r="GB98" i="7" s="1"/>
  <c r="GA91" i="7"/>
  <c r="GA98" i="7" s="1"/>
  <c r="FZ91" i="7"/>
  <c r="FZ98" i="7" s="1"/>
  <c r="GH90" i="7"/>
  <c r="GG90" i="7"/>
  <c r="GF90" i="7"/>
  <c r="GE90" i="7"/>
  <c r="GD90" i="7"/>
  <c r="GC90" i="7"/>
  <c r="GB90" i="7"/>
  <c r="GA90" i="7"/>
  <c r="FZ90" i="7"/>
  <c r="GH89" i="7"/>
  <c r="GG89" i="7"/>
  <c r="GF89" i="7"/>
  <c r="GE89" i="7"/>
  <c r="GD89" i="7"/>
  <c r="GC89" i="7"/>
  <c r="GB89" i="7"/>
  <c r="GA89" i="7"/>
  <c r="FZ89" i="7"/>
  <c r="GH88" i="7"/>
  <c r="GG88" i="7"/>
  <c r="GF88" i="7"/>
  <c r="GE88" i="7"/>
  <c r="GD88" i="7"/>
  <c r="GC88" i="7"/>
  <c r="GB88" i="7"/>
  <c r="GA88" i="7"/>
  <c r="FZ88" i="7"/>
  <c r="GO84" i="7"/>
  <c r="GN84" i="7"/>
  <c r="GH84" i="7"/>
  <c r="GL84" i="7" s="1"/>
  <c r="GG84" i="7"/>
  <c r="GF84" i="7"/>
  <c r="GE84" i="7"/>
  <c r="GK84" i="7" s="1"/>
  <c r="GD84" i="7"/>
  <c r="GC84" i="7"/>
  <c r="GB84" i="7"/>
  <c r="GA84" i="7"/>
  <c r="FZ84" i="7"/>
  <c r="GP83" i="7"/>
  <c r="GL83" i="7"/>
  <c r="GK83" i="7"/>
  <c r="GJ83" i="7"/>
  <c r="GI83" i="7"/>
  <c r="GP82" i="7"/>
  <c r="GL82" i="7"/>
  <c r="GK82" i="7"/>
  <c r="GJ82" i="7"/>
  <c r="GI82" i="7"/>
  <c r="GM82" i="7" s="1"/>
  <c r="GP81" i="7"/>
  <c r="GL81" i="7"/>
  <c r="GK81" i="7"/>
  <c r="GJ81" i="7"/>
  <c r="GI81" i="7"/>
  <c r="GM81" i="7" s="1"/>
  <c r="GP80" i="7"/>
  <c r="GL80" i="7"/>
  <c r="GK80" i="7"/>
  <c r="GJ80" i="7"/>
  <c r="GI80" i="7"/>
  <c r="GP79" i="7"/>
  <c r="GL79" i="7"/>
  <c r="GK79" i="7"/>
  <c r="GJ79" i="7"/>
  <c r="GI79" i="7"/>
  <c r="GP78" i="7"/>
  <c r="GL78" i="7"/>
  <c r="GK78" i="7"/>
  <c r="GJ78" i="7"/>
  <c r="GI78" i="7"/>
  <c r="GM78" i="7" s="1"/>
  <c r="GP77" i="7"/>
  <c r="GL77" i="7"/>
  <c r="GK77" i="7"/>
  <c r="GJ77" i="7"/>
  <c r="GI77" i="7"/>
  <c r="GM77" i="7" s="1"/>
  <c r="GP76" i="7"/>
  <c r="GL76" i="7"/>
  <c r="GK76" i="7"/>
  <c r="GJ76" i="7"/>
  <c r="GI76" i="7"/>
  <c r="GP75" i="7"/>
  <c r="GL75" i="7"/>
  <c r="GK75" i="7"/>
  <c r="GJ75" i="7"/>
  <c r="GI75" i="7"/>
  <c r="GP74" i="7"/>
  <c r="GP84" i="7" s="1"/>
  <c r="GN85" i="7" s="1"/>
  <c r="GL74" i="7"/>
  <c r="GK74" i="7"/>
  <c r="GJ74" i="7"/>
  <c r="GI74" i="7"/>
  <c r="GM74" i="7" s="1"/>
  <c r="GO70" i="7"/>
  <c r="GN70" i="7"/>
  <c r="GH70" i="7"/>
  <c r="GG70" i="7"/>
  <c r="GF70" i="7"/>
  <c r="GE70" i="7"/>
  <c r="GK70" i="7" s="1"/>
  <c r="GD70" i="7"/>
  <c r="GC70" i="7"/>
  <c r="GB70" i="7"/>
  <c r="GA70" i="7"/>
  <c r="FZ70" i="7"/>
  <c r="GP69" i="7"/>
  <c r="GL69" i="7"/>
  <c r="GK69" i="7"/>
  <c r="GJ69" i="7"/>
  <c r="GI69" i="7"/>
  <c r="GM69" i="7" s="1"/>
  <c r="GP68" i="7"/>
  <c r="GL68" i="7"/>
  <c r="GK68" i="7"/>
  <c r="GJ68" i="7"/>
  <c r="GI68" i="7"/>
  <c r="GM68" i="7" s="1"/>
  <c r="GP67" i="7"/>
  <c r="GL67" i="7"/>
  <c r="GK67" i="7"/>
  <c r="GJ67" i="7"/>
  <c r="GI67" i="7"/>
  <c r="GP66" i="7"/>
  <c r="GL66" i="7"/>
  <c r="GK66" i="7"/>
  <c r="GJ66" i="7"/>
  <c r="GI66" i="7"/>
  <c r="GP65" i="7"/>
  <c r="GL65" i="7"/>
  <c r="GK65" i="7"/>
  <c r="GJ65" i="7"/>
  <c r="GI65" i="7"/>
  <c r="GM65" i="7" s="1"/>
  <c r="GP64" i="7"/>
  <c r="GL64" i="7"/>
  <c r="GK64" i="7"/>
  <c r="GJ64" i="7"/>
  <c r="GI64" i="7"/>
  <c r="GM64" i="7" s="1"/>
  <c r="GP63" i="7"/>
  <c r="GL63" i="7"/>
  <c r="GK63" i="7"/>
  <c r="GJ63" i="7"/>
  <c r="GI63" i="7"/>
  <c r="GP62" i="7"/>
  <c r="GL62" i="7"/>
  <c r="GK62" i="7"/>
  <c r="GJ62" i="7"/>
  <c r="GI62" i="7"/>
  <c r="GP61" i="7"/>
  <c r="GL61" i="7"/>
  <c r="GK61" i="7"/>
  <c r="GJ61" i="7"/>
  <c r="GI61" i="7"/>
  <c r="GM61" i="7" s="1"/>
  <c r="GP60" i="7"/>
  <c r="GP70" i="7" s="1"/>
  <c r="GL60" i="7"/>
  <c r="GK60" i="7"/>
  <c r="GJ60" i="7"/>
  <c r="GI60" i="7"/>
  <c r="GM60" i="7" s="1"/>
  <c r="GO56" i="7"/>
  <c r="GN56" i="7"/>
  <c r="GH56" i="7"/>
  <c r="GG56" i="7"/>
  <c r="GF56" i="7"/>
  <c r="GE56" i="7"/>
  <c r="GD56" i="7"/>
  <c r="GC56" i="7"/>
  <c r="GB56" i="7"/>
  <c r="GA56" i="7"/>
  <c r="FZ56" i="7"/>
  <c r="GP55" i="7"/>
  <c r="GL55" i="7"/>
  <c r="GK55" i="7"/>
  <c r="GJ55" i="7"/>
  <c r="GI55" i="7"/>
  <c r="GM55" i="7" s="1"/>
  <c r="GP54" i="7"/>
  <c r="GL54" i="7"/>
  <c r="GK54" i="7"/>
  <c r="GJ54" i="7"/>
  <c r="GI54" i="7"/>
  <c r="GM54" i="7" s="1"/>
  <c r="GP53" i="7"/>
  <c r="GL53" i="7"/>
  <c r="GK53" i="7"/>
  <c r="GJ53" i="7"/>
  <c r="GI53" i="7"/>
  <c r="GP52" i="7"/>
  <c r="GL52" i="7"/>
  <c r="GK52" i="7"/>
  <c r="GJ52" i="7"/>
  <c r="GI52" i="7"/>
  <c r="GP51" i="7"/>
  <c r="GL51" i="7"/>
  <c r="GK51" i="7"/>
  <c r="GJ51" i="7"/>
  <c r="GI51" i="7"/>
  <c r="GM51" i="7" s="1"/>
  <c r="GP50" i="7"/>
  <c r="GL50" i="7"/>
  <c r="GK50" i="7"/>
  <c r="GJ50" i="7"/>
  <c r="GI50" i="7"/>
  <c r="GM50" i="7" s="1"/>
  <c r="GP49" i="7"/>
  <c r="GL49" i="7"/>
  <c r="GK49" i="7"/>
  <c r="GJ49" i="7"/>
  <c r="GI49" i="7"/>
  <c r="GP48" i="7"/>
  <c r="GL48" i="7"/>
  <c r="GK48" i="7"/>
  <c r="GJ48" i="7"/>
  <c r="GJ56" i="7" s="1"/>
  <c r="GI48" i="7"/>
  <c r="GP47" i="7"/>
  <c r="GL47" i="7"/>
  <c r="GK47" i="7"/>
  <c r="GJ47" i="7"/>
  <c r="GI47" i="7"/>
  <c r="GM47" i="7" s="1"/>
  <c r="GP46" i="7"/>
  <c r="GP56" i="7" s="1"/>
  <c r="GL46" i="7"/>
  <c r="GK46" i="7"/>
  <c r="GJ46" i="7"/>
  <c r="GI46" i="7"/>
  <c r="GI56" i="7" s="1"/>
  <c r="GO42" i="7"/>
  <c r="IO32" i="7" s="1"/>
  <c r="GN42" i="7"/>
  <c r="IN32" i="7" s="1"/>
  <c r="GH42" i="7"/>
  <c r="IK32" i="7" s="1"/>
  <c r="GG42" i="7"/>
  <c r="IJ32" i="7" s="1"/>
  <c r="GF42" i="7"/>
  <c r="II32" i="7" s="1"/>
  <c r="GE42" i="7"/>
  <c r="GD42" i="7"/>
  <c r="IG32" i="7" s="1"/>
  <c r="GC42" i="7"/>
  <c r="GB42" i="7"/>
  <c r="IE32" i="7" s="1"/>
  <c r="GA42" i="7"/>
  <c r="FZ42" i="7"/>
  <c r="IC32" i="7" s="1"/>
  <c r="GP41" i="7"/>
  <c r="GL41" i="7"/>
  <c r="GK41" i="7"/>
  <c r="GJ41" i="7"/>
  <c r="GI41" i="7"/>
  <c r="GM41" i="7" s="1"/>
  <c r="GP40" i="7"/>
  <c r="GL40" i="7"/>
  <c r="GK40" i="7"/>
  <c r="GJ40" i="7"/>
  <c r="GI40" i="7"/>
  <c r="GM40" i="7" s="1"/>
  <c r="GP39" i="7"/>
  <c r="GL39" i="7"/>
  <c r="GK39" i="7"/>
  <c r="GJ39" i="7"/>
  <c r="GI39" i="7"/>
  <c r="GP38" i="7"/>
  <c r="GL38" i="7"/>
  <c r="GK38" i="7"/>
  <c r="GJ38" i="7"/>
  <c r="GI38" i="7"/>
  <c r="GP37" i="7"/>
  <c r="GL37" i="7"/>
  <c r="GK37" i="7"/>
  <c r="GJ37" i="7"/>
  <c r="GI37" i="7"/>
  <c r="GM37" i="7" s="1"/>
  <c r="GP36" i="7"/>
  <c r="GL36" i="7"/>
  <c r="GK36" i="7"/>
  <c r="GJ36" i="7"/>
  <c r="GI36" i="7"/>
  <c r="GM36" i="7" s="1"/>
  <c r="GP35" i="7"/>
  <c r="GL35" i="7"/>
  <c r="GK35" i="7"/>
  <c r="GJ35" i="7"/>
  <c r="GI35" i="7"/>
  <c r="GP34" i="7"/>
  <c r="GL34" i="7"/>
  <c r="GK34" i="7"/>
  <c r="GJ34" i="7"/>
  <c r="GI34" i="7"/>
  <c r="GP33" i="7"/>
  <c r="GL33" i="7"/>
  <c r="GK33" i="7"/>
  <c r="GJ33" i="7"/>
  <c r="GI33" i="7"/>
  <c r="GM33" i="7" s="1"/>
  <c r="GP32" i="7"/>
  <c r="GL32" i="7"/>
  <c r="GK32" i="7"/>
  <c r="GJ32" i="7"/>
  <c r="GI32" i="7"/>
  <c r="GO28" i="7"/>
  <c r="IO31" i="7" s="1"/>
  <c r="GN28" i="7"/>
  <c r="IN31" i="7" s="1"/>
  <c r="GH28" i="7"/>
  <c r="GG28" i="7"/>
  <c r="IJ31" i="7" s="1"/>
  <c r="GF28" i="7"/>
  <c r="GE28" i="7"/>
  <c r="IH31" i="7" s="1"/>
  <c r="GD28" i="7"/>
  <c r="IG31" i="7" s="1"/>
  <c r="GC28" i="7"/>
  <c r="IF31" i="7" s="1"/>
  <c r="GB28" i="7"/>
  <c r="GA28" i="7"/>
  <c r="ID31" i="7" s="1"/>
  <c r="FZ28" i="7"/>
  <c r="GP27" i="7"/>
  <c r="GL27" i="7"/>
  <c r="GK27" i="7"/>
  <c r="GJ27" i="7"/>
  <c r="GI27" i="7"/>
  <c r="GM27" i="7" s="1"/>
  <c r="GP26" i="7"/>
  <c r="GL26" i="7"/>
  <c r="GK26" i="7"/>
  <c r="GJ26" i="7"/>
  <c r="GI26" i="7"/>
  <c r="GP25" i="7"/>
  <c r="GL25" i="7"/>
  <c r="GK25" i="7"/>
  <c r="GJ25" i="7"/>
  <c r="GI25" i="7"/>
  <c r="GP24" i="7"/>
  <c r="GL24" i="7"/>
  <c r="GK24" i="7"/>
  <c r="GJ24" i="7"/>
  <c r="GI24" i="7"/>
  <c r="GM24" i="7" s="1"/>
  <c r="GP23" i="7"/>
  <c r="GL23" i="7"/>
  <c r="GK23" i="7"/>
  <c r="GJ23" i="7"/>
  <c r="GI23" i="7"/>
  <c r="GM23" i="7" s="1"/>
  <c r="GP22" i="7"/>
  <c r="GL22" i="7"/>
  <c r="GK22" i="7"/>
  <c r="GJ22" i="7"/>
  <c r="GI22" i="7"/>
  <c r="GP21" i="7"/>
  <c r="GL21" i="7"/>
  <c r="GK21" i="7"/>
  <c r="GJ21" i="7"/>
  <c r="GI21" i="7"/>
  <c r="GP20" i="7"/>
  <c r="GL20" i="7"/>
  <c r="GK20" i="7"/>
  <c r="GJ20" i="7"/>
  <c r="GI20" i="7"/>
  <c r="GM20" i="7" s="1"/>
  <c r="GP19" i="7"/>
  <c r="GL19" i="7"/>
  <c r="GK19" i="7"/>
  <c r="GJ19" i="7"/>
  <c r="GI19" i="7"/>
  <c r="GP18" i="7"/>
  <c r="GL18" i="7"/>
  <c r="GK18" i="7"/>
  <c r="GJ18" i="7"/>
  <c r="GI18" i="7"/>
  <c r="GO14" i="7"/>
  <c r="IO30" i="7" s="1"/>
  <c r="GN14" i="7"/>
  <c r="IN30" i="7" s="1"/>
  <c r="GH14" i="7"/>
  <c r="GG14" i="7"/>
  <c r="GF14" i="7"/>
  <c r="II30" i="7" s="1"/>
  <c r="GE14" i="7"/>
  <c r="GD14" i="7"/>
  <c r="IG30" i="7" s="1"/>
  <c r="GC14" i="7"/>
  <c r="GB14" i="7"/>
  <c r="IE30" i="7" s="1"/>
  <c r="GA14" i="7"/>
  <c r="ID30" i="7" s="1"/>
  <c r="FZ14" i="7"/>
  <c r="IC30" i="7" s="1"/>
  <c r="GP13" i="7"/>
  <c r="GL13" i="7"/>
  <c r="GK13" i="7"/>
  <c r="GJ13" i="7"/>
  <c r="GI13" i="7"/>
  <c r="GP12" i="7"/>
  <c r="GL12" i="7"/>
  <c r="GK12" i="7"/>
  <c r="GJ12" i="7"/>
  <c r="GI12" i="7"/>
  <c r="GP11" i="7"/>
  <c r="GL11" i="7"/>
  <c r="GK11" i="7"/>
  <c r="GJ11" i="7"/>
  <c r="GI11" i="7"/>
  <c r="GP10" i="7"/>
  <c r="GL10" i="7"/>
  <c r="GK10" i="7"/>
  <c r="GJ10" i="7"/>
  <c r="GI10" i="7"/>
  <c r="GM10" i="7" s="1"/>
  <c r="GP9" i="7"/>
  <c r="GL9" i="7"/>
  <c r="GK9" i="7"/>
  <c r="GJ9" i="7"/>
  <c r="GI9" i="7"/>
  <c r="GP8" i="7"/>
  <c r="GL8" i="7"/>
  <c r="GK8" i="7"/>
  <c r="GJ8" i="7"/>
  <c r="GI8" i="7"/>
  <c r="GP7" i="7"/>
  <c r="GL7" i="7"/>
  <c r="GK7" i="7"/>
  <c r="GJ7" i="7"/>
  <c r="GI7" i="7"/>
  <c r="GP6" i="7"/>
  <c r="GL6" i="7"/>
  <c r="GK6" i="7"/>
  <c r="GJ6" i="7"/>
  <c r="GI6" i="7"/>
  <c r="GM6" i="7" s="1"/>
  <c r="GP5" i="7"/>
  <c r="GL5" i="7"/>
  <c r="GK5" i="7"/>
  <c r="GJ5" i="7"/>
  <c r="GI5" i="7"/>
  <c r="GP4" i="7"/>
  <c r="GL4" i="7"/>
  <c r="GK4" i="7"/>
  <c r="GJ4" i="7"/>
  <c r="GI4" i="7"/>
  <c r="FP97" i="7"/>
  <c r="FO97" i="7"/>
  <c r="FT97" i="7" s="1"/>
  <c r="FN97" i="7"/>
  <c r="FM97" i="7"/>
  <c r="FL97" i="7"/>
  <c r="FK97" i="7"/>
  <c r="FJ97" i="7"/>
  <c r="FI97" i="7"/>
  <c r="FH97" i="7"/>
  <c r="FP96" i="7"/>
  <c r="FO96" i="7"/>
  <c r="FN96" i="7"/>
  <c r="FM96" i="7"/>
  <c r="FL96" i="7"/>
  <c r="FK96" i="7"/>
  <c r="FJ96" i="7"/>
  <c r="FI96" i="7"/>
  <c r="FH96" i="7"/>
  <c r="FP95" i="7"/>
  <c r="FO95" i="7"/>
  <c r="FN95" i="7"/>
  <c r="FM95" i="7"/>
  <c r="FL95" i="7"/>
  <c r="FK95" i="7"/>
  <c r="FJ95" i="7"/>
  <c r="FI95" i="7"/>
  <c r="FH95" i="7"/>
  <c r="FP94" i="7"/>
  <c r="FO94" i="7"/>
  <c r="FT94" i="7" s="1"/>
  <c r="FN94" i="7"/>
  <c r="FM94" i="7"/>
  <c r="FL94" i="7"/>
  <c r="FK94" i="7"/>
  <c r="FJ94" i="7"/>
  <c r="FI94" i="7"/>
  <c r="FH94" i="7"/>
  <c r="FP93" i="7"/>
  <c r="FO93" i="7"/>
  <c r="FT93" i="7" s="1"/>
  <c r="FN93" i="7"/>
  <c r="FM93" i="7"/>
  <c r="FL93" i="7"/>
  <c r="FK93" i="7"/>
  <c r="FJ93" i="7"/>
  <c r="FI93" i="7"/>
  <c r="FH93" i="7"/>
  <c r="FP92" i="7"/>
  <c r="FO92" i="7"/>
  <c r="FN92" i="7"/>
  <c r="FM92" i="7"/>
  <c r="FL92" i="7"/>
  <c r="FK92" i="7"/>
  <c r="FJ92" i="7"/>
  <c r="FI92" i="7"/>
  <c r="FH92" i="7"/>
  <c r="FP91" i="7"/>
  <c r="FO91" i="7"/>
  <c r="FN91" i="7"/>
  <c r="FR91" i="7" s="1"/>
  <c r="FM91" i="7"/>
  <c r="FL91" i="7"/>
  <c r="FK91" i="7"/>
  <c r="FJ91" i="7"/>
  <c r="FI91" i="7"/>
  <c r="FH91" i="7"/>
  <c r="FP90" i="7"/>
  <c r="DN104" i="7" s="1"/>
  <c r="FO90" i="7"/>
  <c r="DM104" i="7" s="1"/>
  <c r="DO104" i="7" s="1"/>
  <c r="FN90" i="7"/>
  <c r="FM90" i="7"/>
  <c r="DK104" i="7" s="1"/>
  <c r="FL90" i="7"/>
  <c r="DJ104" i="7" s="1"/>
  <c r="FK90" i="7"/>
  <c r="DI104" i="7" s="1"/>
  <c r="FJ90" i="7"/>
  <c r="DH104" i="7" s="1"/>
  <c r="FI90" i="7"/>
  <c r="DG104" i="7" s="1"/>
  <c r="FH90" i="7"/>
  <c r="DF104" i="7" s="1"/>
  <c r="FP89" i="7"/>
  <c r="CD103" i="7" s="1"/>
  <c r="FO89" i="7"/>
  <c r="CC103" i="7" s="1"/>
  <c r="FN89" i="7"/>
  <c r="FM89" i="7"/>
  <c r="CA103" i="7" s="1"/>
  <c r="FL89" i="7"/>
  <c r="BZ103" i="7" s="1"/>
  <c r="FK89" i="7"/>
  <c r="BY103" i="7" s="1"/>
  <c r="FJ89" i="7"/>
  <c r="BX103" i="7" s="1"/>
  <c r="FI89" i="7"/>
  <c r="BW103" i="7" s="1"/>
  <c r="FH89" i="7"/>
  <c r="BV103" i="7" s="1"/>
  <c r="FP88" i="7"/>
  <c r="GZ102" i="7" s="1"/>
  <c r="FO88" i="7"/>
  <c r="FN88" i="7"/>
  <c r="FM88" i="7"/>
  <c r="FQ88" i="7" s="1"/>
  <c r="FL88" i="7"/>
  <c r="GV102" i="7" s="1"/>
  <c r="FK88" i="7"/>
  <c r="GU102" i="7" s="1"/>
  <c r="FJ88" i="7"/>
  <c r="GT102" i="7" s="1"/>
  <c r="FI88" i="7"/>
  <c r="GS102" i="7" s="1"/>
  <c r="FH88" i="7"/>
  <c r="GR102" i="7" s="1"/>
  <c r="FW84" i="7"/>
  <c r="FV84" i="7"/>
  <c r="FP84" i="7"/>
  <c r="FO84" i="7"/>
  <c r="FN84" i="7"/>
  <c r="FM84" i="7"/>
  <c r="FL84" i="7"/>
  <c r="FK84" i="7"/>
  <c r="FJ84" i="7"/>
  <c r="FI84" i="7"/>
  <c r="FH84" i="7"/>
  <c r="FX83" i="7"/>
  <c r="FT83" i="7"/>
  <c r="FS83" i="7"/>
  <c r="FR83" i="7"/>
  <c r="FQ83" i="7"/>
  <c r="FU83" i="7" s="1"/>
  <c r="FX82" i="7"/>
  <c r="FT82" i="7"/>
  <c r="FS82" i="7"/>
  <c r="FR82" i="7"/>
  <c r="FQ82" i="7"/>
  <c r="FX81" i="7"/>
  <c r="FT81" i="7"/>
  <c r="FS81" i="7"/>
  <c r="FR81" i="7"/>
  <c r="FQ81" i="7"/>
  <c r="FX80" i="7"/>
  <c r="FT80" i="7"/>
  <c r="FS80" i="7"/>
  <c r="FR80" i="7"/>
  <c r="FQ80" i="7"/>
  <c r="FX79" i="7"/>
  <c r="FT79" i="7"/>
  <c r="FS79" i="7"/>
  <c r="FR79" i="7"/>
  <c r="FQ79" i="7"/>
  <c r="FU79" i="7" s="1"/>
  <c r="FX78" i="7"/>
  <c r="FT78" i="7"/>
  <c r="FS78" i="7"/>
  <c r="FR78" i="7"/>
  <c r="FQ78" i="7"/>
  <c r="FX77" i="7"/>
  <c r="FT77" i="7"/>
  <c r="FS77" i="7"/>
  <c r="FR77" i="7"/>
  <c r="FQ77" i="7"/>
  <c r="FX76" i="7"/>
  <c r="FT76" i="7"/>
  <c r="FS76" i="7"/>
  <c r="FR76" i="7"/>
  <c r="FQ76" i="7"/>
  <c r="FX75" i="7"/>
  <c r="FT75" i="7"/>
  <c r="FS75" i="7"/>
  <c r="FR75" i="7"/>
  <c r="FQ75" i="7"/>
  <c r="FU75" i="7" s="1"/>
  <c r="FX74" i="7"/>
  <c r="FT74" i="7"/>
  <c r="FS74" i="7"/>
  <c r="FR74" i="7"/>
  <c r="FR84" i="7" s="1"/>
  <c r="FQ74" i="7"/>
  <c r="FW70" i="7"/>
  <c r="FV70" i="7"/>
  <c r="FP70" i="7"/>
  <c r="FO70" i="7"/>
  <c r="FN70" i="7"/>
  <c r="FM70" i="7"/>
  <c r="FL70" i="7"/>
  <c r="FK70" i="7"/>
  <c r="FJ70" i="7"/>
  <c r="FI70" i="7"/>
  <c r="FH70" i="7"/>
  <c r="FX69" i="7"/>
  <c r="FT69" i="7"/>
  <c r="FS69" i="7"/>
  <c r="FR69" i="7"/>
  <c r="FQ69" i="7"/>
  <c r="FU69" i="7" s="1"/>
  <c r="FX68" i="7"/>
  <c r="FT68" i="7"/>
  <c r="FS68" i="7"/>
  <c r="FR68" i="7"/>
  <c r="FQ68" i="7"/>
  <c r="FX67" i="7"/>
  <c r="FT67" i="7"/>
  <c r="FS67" i="7"/>
  <c r="FR67" i="7"/>
  <c r="FQ67" i="7"/>
  <c r="FX66" i="7"/>
  <c r="FT66" i="7"/>
  <c r="FS66" i="7"/>
  <c r="FR66" i="7"/>
  <c r="FQ66" i="7"/>
  <c r="FX65" i="7"/>
  <c r="FT65" i="7"/>
  <c r="FS65" i="7"/>
  <c r="FR65" i="7"/>
  <c r="FQ65" i="7"/>
  <c r="FU65" i="7" s="1"/>
  <c r="FX64" i="7"/>
  <c r="FT64" i="7"/>
  <c r="FS64" i="7"/>
  <c r="FR64" i="7"/>
  <c r="FQ64" i="7"/>
  <c r="FX63" i="7"/>
  <c r="FT63" i="7"/>
  <c r="FS63" i="7"/>
  <c r="FR63" i="7"/>
  <c r="FQ63" i="7"/>
  <c r="FX62" i="7"/>
  <c r="FT62" i="7"/>
  <c r="FS62" i="7"/>
  <c r="FR62" i="7"/>
  <c r="FQ62" i="7"/>
  <c r="FX61" i="7"/>
  <c r="FT61" i="7"/>
  <c r="FS61" i="7"/>
  <c r="FR61" i="7"/>
  <c r="FQ61" i="7"/>
  <c r="FU61" i="7" s="1"/>
  <c r="FX60" i="7"/>
  <c r="FT60" i="7"/>
  <c r="FS60" i="7"/>
  <c r="FR60" i="7"/>
  <c r="FR70" i="7" s="1"/>
  <c r="FQ60" i="7"/>
  <c r="FW56" i="7"/>
  <c r="FV56" i="7"/>
  <c r="FP56" i="7"/>
  <c r="FO56" i="7"/>
  <c r="FN56" i="7"/>
  <c r="FM56" i="7"/>
  <c r="FL56" i="7"/>
  <c r="FK56" i="7"/>
  <c r="FJ56" i="7"/>
  <c r="FI56" i="7"/>
  <c r="FH56" i="7"/>
  <c r="FX55" i="7"/>
  <c r="FT55" i="7"/>
  <c r="FS55" i="7"/>
  <c r="FR55" i="7"/>
  <c r="FQ55" i="7"/>
  <c r="FX54" i="7"/>
  <c r="FT54" i="7"/>
  <c r="FS54" i="7"/>
  <c r="FR54" i="7"/>
  <c r="FQ54" i="7"/>
  <c r="FX53" i="7"/>
  <c r="FT53" i="7"/>
  <c r="FS53" i="7"/>
  <c r="FR53" i="7"/>
  <c r="FQ53" i="7"/>
  <c r="FX52" i="7"/>
  <c r="FT52" i="7"/>
  <c r="FS52" i="7"/>
  <c r="FR52" i="7"/>
  <c r="FQ52" i="7"/>
  <c r="FU52" i="7" s="1"/>
  <c r="FX51" i="7"/>
  <c r="FT51" i="7"/>
  <c r="FS51" i="7"/>
  <c r="FR51" i="7"/>
  <c r="FQ51" i="7"/>
  <c r="FX50" i="7"/>
  <c r="FT50" i="7"/>
  <c r="FS50" i="7"/>
  <c r="FR50" i="7"/>
  <c r="FQ50" i="7"/>
  <c r="FX49" i="7"/>
  <c r="FT49" i="7"/>
  <c r="FS49" i="7"/>
  <c r="FR49" i="7"/>
  <c r="FQ49" i="7"/>
  <c r="FX48" i="7"/>
  <c r="FT48" i="7"/>
  <c r="FS48" i="7"/>
  <c r="FR48" i="7"/>
  <c r="FQ48" i="7"/>
  <c r="FU48" i="7" s="1"/>
  <c r="FX47" i="7"/>
  <c r="FT47" i="7"/>
  <c r="FS47" i="7"/>
  <c r="FR47" i="7"/>
  <c r="FQ47" i="7"/>
  <c r="FX46" i="7"/>
  <c r="FT46" i="7"/>
  <c r="FS46" i="7"/>
  <c r="FR46" i="7"/>
  <c r="FQ46" i="7"/>
  <c r="FW42" i="7"/>
  <c r="IO29" i="7" s="1"/>
  <c r="FV42" i="7"/>
  <c r="IN29" i="7" s="1"/>
  <c r="FP42" i="7"/>
  <c r="FO42" i="7"/>
  <c r="IJ29" i="7" s="1"/>
  <c r="FN42" i="7"/>
  <c r="FM42" i="7"/>
  <c r="FL42" i="7"/>
  <c r="FK42" i="7"/>
  <c r="IF29" i="7" s="1"/>
  <c r="FJ42" i="7"/>
  <c r="FI42" i="7"/>
  <c r="FH42" i="7"/>
  <c r="FX41" i="7"/>
  <c r="FT41" i="7"/>
  <c r="FS41" i="7"/>
  <c r="FR41" i="7"/>
  <c r="FQ41" i="7"/>
  <c r="FX40" i="7"/>
  <c r="FT40" i="7"/>
  <c r="FS40" i="7"/>
  <c r="FR40" i="7"/>
  <c r="FQ40" i="7"/>
  <c r="FX39" i="7"/>
  <c r="FT39" i="7"/>
  <c r="FS39" i="7"/>
  <c r="FR39" i="7"/>
  <c r="FQ39" i="7"/>
  <c r="FU39" i="7" s="1"/>
  <c r="FX38" i="7"/>
  <c r="FT38" i="7"/>
  <c r="FS38" i="7"/>
  <c r="FR38" i="7"/>
  <c r="FQ38" i="7"/>
  <c r="FX37" i="7"/>
  <c r="FT37" i="7"/>
  <c r="FS37" i="7"/>
  <c r="FR37" i="7"/>
  <c r="FQ37" i="7"/>
  <c r="FX36" i="7"/>
  <c r="FT36" i="7"/>
  <c r="FS36" i="7"/>
  <c r="FR36" i="7"/>
  <c r="FQ36" i="7"/>
  <c r="FX35" i="7"/>
  <c r="FT35" i="7"/>
  <c r="FS35" i="7"/>
  <c r="FR35" i="7"/>
  <c r="FQ35" i="7"/>
  <c r="FU35" i="7" s="1"/>
  <c r="FX34" i="7"/>
  <c r="FT34" i="7"/>
  <c r="FS34" i="7"/>
  <c r="FR34" i="7"/>
  <c r="FQ34" i="7"/>
  <c r="FX33" i="7"/>
  <c r="FT33" i="7"/>
  <c r="FS33" i="7"/>
  <c r="FR33" i="7"/>
  <c r="FQ33" i="7"/>
  <c r="FX32" i="7"/>
  <c r="FT32" i="7"/>
  <c r="FS32" i="7"/>
  <c r="FR32" i="7"/>
  <c r="FQ32" i="7"/>
  <c r="FW28" i="7"/>
  <c r="IO28" i="7" s="1"/>
  <c r="FV28" i="7"/>
  <c r="IN28" i="7" s="1"/>
  <c r="FP28" i="7"/>
  <c r="FT28" i="7" s="1"/>
  <c r="FO28" i="7"/>
  <c r="IJ28" i="7" s="1"/>
  <c r="FN28" i="7"/>
  <c r="FM28" i="7"/>
  <c r="FL28" i="7"/>
  <c r="FK28" i="7"/>
  <c r="IF28" i="7" s="1"/>
  <c r="FJ28" i="7"/>
  <c r="FI28" i="7"/>
  <c r="FH28" i="7"/>
  <c r="IC28" i="7" s="1"/>
  <c r="FX27" i="7"/>
  <c r="FT27" i="7"/>
  <c r="FS27" i="7"/>
  <c r="FR27" i="7"/>
  <c r="FQ27" i="7"/>
  <c r="FX26" i="7"/>
  <c r="FT26" i="7"/>
  <c r="FS26" i="7"/>
  <c r="FR26" i="7"/>
  <c r="FQ26" i="7"/>
  <c r="FU26" i="7" s="1"/>
  <c r="FX25" i="7"/>
  <c r="FT25" i="7"/>
  <c r="FS25" i="7"/>
  <c r="FR25" i="7"/>
  <c r="FQ25" i="7"/>
  <c r="FX24" i="7"/>
  <c r="FT24" i="7"/>
  <c r="FS24" i="7"/>
  <c r="FR24" i="7"/>
  <c r="FQ24" i="7"/>
  <c r="FX23" i="7"/>
  <c r="FT23" i="7"/>
  <c r="FS23" i="7"/>
  <c r="FR23" i="7"/>
  <c r="FQ23" i="7"/>
  <c r="FX22" i="7"/>
  <c r="FT22" i="7"/>
  <c r="FS22" i="7"/>
  <c r="FR22" i="7"/>
  <c r="FQ22" i="7"/>
  <c r="FX21" i="7"/>
  <c r="FT21" i="7"/>
  <c r="FS21" i="7"/>
  <c r="FR21" i="7"/>
  <c r="FQ21" i="7"/>
  <c r="FX20" i="7"/>
  <c r="FT20" i="7"/>
  <c r="FS20" i="7"/>
  <c r="FR20" i="7"/>
  <c r="FQ20" i="7"/>
  <c r="FX19" i="7"/>
  <c r="FT19" i="7"/>
  <c r="FS19" i="7"/>
  <c r="FR19" i="7"/>
  <c r="FQ19" i="7"/>
  <c r="FX18" i="7"/>
  <c r="FT18" i="7"/>
  <c r="FS18" i="7"/>
  <c r="FR18" i="7"/>
  <c r="FQ18" i="7"/>
  <c r="FW14" i="7"/>
  <c r="IO27" i="7" s="1"/>
  <c r="FV14" i="7"/>
  <c r="IN27" i="7" s="1"/>
  <c r="FP14" i="7"/>
  <c r="IK27" i="7" s="1"/>
  <c r="FO14" i="7"/>
  <c r="FN14" i="7"/>
  <c r="FM14" i="7"/>
  <c r="FL14" i="7"/>
  <c r="IG27" i="7" s="1"/>
  <c r="FK14" i="7"/>
  <c r="FJ14" i="7"/>
  <c r="FI14" i="7"/>
  <c r="FH14" i="7"/>
  <c r="IC27" i="7" s="1"/>
  <c r="FX13" i="7"/>
  <c r="FT13" i="7"/>
  <c r="FS13" i="7"/>
  <c r="FR13" i="7"/>
  <c r="FQ13" i="7"/>
  <c r="FX12" i="7"/>
  <c r="FT12" i="7"/>
  <c r="FS12" i="7"/>
  <c r="FR12" i="7"/>
  <c r="FQ12" i="7"/>
  <c r="FX11" i="7"/>
  <c r="FT11" i="7"/>
  <c r="FS11" i="7"/>
  <c r="FR11" i="7"/>
  <c r="FQ11" i="7"/>
  <c r="FX10" i="7"/>
  <c r="FT10" i="7"/>
  <c r="FS10" i="7"/>
  <c r="FR10" i="7"/>
  <c r="FQ10" i="7"/>
  <c r="FX9" i="7"/>
  <c r="FT9" i="7"/>
  <c r="FS9" i="7"/>
  <c r="FR9" i="7"/>
  <c r="FQ9" i="7"/>
  <c r="FU9" i="7" s="1"/>
  <c r="FX8" i="7"/>
  <c r="FT8" i="7"/>
  <c r="FS8" i="7"/>
  <c r="FR8" i="7"/>
  <c r="FQ8" i="7"/>
  <c r="FX7" i="7"/>
  <c r="FT7" i="7"/>
  <c r="FS7" i="7"/>
  <c r="FR7" i="7"/>
  <c r="FQ7" i="7"/>
  <c r="FX6" i="7"/>
  <c r="FT6" i="7"/>
  <c r="FS6" i="7"/>
  <c r="FR6" i="7"/>
  <c r="FQ6" i="7"/>
  <c r="FX5" i="7"/>
  <c r="FT5" i="7"/>
  <c r="FS5" i="7"/>
  <c r="FR5" i="7"/>
  <c r="FQ5" i="7"/>
  <c r="FX4" i="7"/>
  <c r="FT4" i="7"/>
  <c r="FS4" i="7"/>
  <c r="FR4" i="7"/>
  <c r="FQ4" i="7"/>
  <c r="EX97" i="7"/>
  <c r="EW97" i="7"/>
  <c r="FB97" i="7" s="1"/>
  <c r="EV97" i="7"/>
  <c r="EU97" i="7"/>
  <c r="ET97" i="7"/>
  <c r="ES97" i="7"/>
  <c r="ER97" i="7"/>
  <c r="EQ97" i="7"/>
  <c r="EP97" i="7"/>
  <c r="EX96" i="7"/>
  <c r="EW96" i="7"/>
  <c r="EV96" i="7"/>
  <c r="EU96" i="7"/>
  <c r="EY96" i="7" s="1"/>
  <c r="ET96" i="7"/>
  <c r="ES96" i="7"/>
  <c r="ER96" i="7"/>
  <c r="EQ96" i="7"/>
  <c r="EP96" i="7"/>
  <c r="EX95" i="7"/>
  <c r="EW95" i="7"/>
  <c r="FB95" i="7" s="1"/>
  <c r="EV95" i="7"/>
  <c r="EU95" i="7"/>
  <c r="ET95" i="7"/>
  <c r="ES95" i="7"/>
  <c r="ER95" i="7"/>
  <c r="EQ95" i="7"/>
  <c r="EP95" i="7"/>
  <c r="EX94" i="7"/>
  <c r="EW94" i="7"/>
  <c r="EV94" i="7"/>
  <c r="EU94" i="7"/>
  <c r="ET94" i="7"/>
  <c r="ES94" i="7"/>
  <c r="ER94" i="7"/>
  <c r="EQ94" i="7"/>
  <c r="EP94" i="7"/>
  <c r="EX93" i="7"/>
  <c r="EW93" i="7"/>
  <c r="FB93" i="7" s="1"/>
  <c r="EV93" i="7"/>
  <c r="EU93" i="7"/>
  <c r="ET93" i="7"/>
  <c r="ES93" i="7"/>
  <c r="ER93" i="7"/>
  <c r="EQ93" i="7"/>
  <c r="EP93" i="7"/>
  <c r="EX92" i="7"/>
  <c r="EW92" i="7"/>
  <c r="EV92" i="7"/>
  <c r="EU92" i="7"/>
  <c r="EY92" i="7" s="1"/>
  <c r="ET92" i="7"/>
  <c r="ES92" i="7"/>
  <c r="ER92" i="7"/>
  <c r="EQ92" i="7"/>
  <c r="EP92" i="7"/>
  <c r="EX91" i="7"/>
  <c r="EW91" i="7"/>
  <c r="EV91" i="7"/>
  <c r="EU91" i="7"/>
  <c r="ET91" i="7"/>
  <c r="ES91" i="7"/>
  <c r="ER91" i="7"/>
  <c r="EQ91" i="7"/>
  <c r="EP91" i="7"/>
  <c r="EX90" i="7"/>
  <c r="GZ104" i="7" s="1"/>
  <c r="EW90" i="7"/>
  <c r="GY104" i="7" s="1"/>
  <c r="HD104" i="7" s="1"/>
  <c r="EV90" i="7"/>
  <c r="GX104" i="7" s="1"/>
  <c r="HB104" i="7" s="1"/>
  <c r="EU90" i="7"/>
  <c r="GW104" i="7" s="1"/>
  <c r="ET90" i="7"/>
  <c r="GV104" i="7" s="1"/>
  <c r="ES90" i="7"/>
  <c r="GU104" i="7" s="1"/>
  <c r="ER90" i="7"/>
  <c r="GT104" i="7" s="1"/>
  <c r="EQ90" i="7"/>
  <c r="GS104" i="7" s="1"/>
  <c r="EP90" i="7"/>
  <c r="GR104" i="7" s="1"/>
  <c r="EX89" i="7"/>
  <c r="DN103" i="7" s="1"/>
  <c r="EW89" i="7"/>
  <c r="FB89" i="7" s="1"/>
  <c r="EV89" i="7"/>
  <c r="EU89" i="7"/>
  <c r="ET89" i="7"/>
  <c r="DJ103" i="7" s="1"/>
  <c r="ES89" i="7"/>
  <c r="DI103" i="7" s="1"/>
  <c r="ER89" i="7"/>
  <c r="DH103" i="7" s="1"/>
  <c r="EQ89" i="7"/>
  <c r="DG103" i="7" s="1"/>
  <c r="EP89" i="7"/>
  <c r="DF103" i="7" s="1"/>
  <c r="EX88" i="7"/>
  <c r="EF102" i="7" s="1"/>
  <c r="EW88" i="7"/>
  <c r="EE102" i="7" s="1"/>
  <c r="EV88" i="7"/>
  <c r="EU88" i="7"/>
  <c r="EC102" i="7" s="1"/>
  <c r="ET88" i="7"/>
  <c r="EB102" i="7" s="1"/>
  <c r="ES88" i="7"/>
  <c r="EA102" i="7" s="1"/>
  <c r="ER88" i="7"/>
  <c r="DZ102" i="7" s="1"/>
  <c r="EQ88" i="7"/>
  <c r="DY102" i="7" s="1"/>
  <c r="EP88" i="7"/>
  <c r="DX102" i="7" s="1"/>
  <c r="FE84" i="7"/>
  <c r="FD84" i="7"/>
  <c r="EX84" i="7"/>
  <c r="EW84" i="7"/>
  <c r="EV84" i="7"/>
  <c r="EU84" i="7"/>
  <c r="FA84" i="7" s="1"/>
  <c r="ET84" i="7"/>
  <c r="ES84" i="7"/>
  <c r="ER84" i="7"/>
  <c r="EQ84" i="7"/>
  <c r="EP84" i="7"/>
  <c r="FF83" i="7"/>
  <c r="FB83" i="7"/>
  <c r="FA83" i="7"/>
  <c r="EZ83" i="7"/>
  <c r="EY83" i="7"/>
  <c r="FC83" i="7" s="1"/>
  <c r="FF82" i="7"/>
  <c r="FB82" i="7"/>
  <c r="FA82" i="7"/>
  <c r="EZ82" i="7"/>
  <c r="EY82" i="7"/>
  <c r="FC82" i="7" s="1"/>
  <c r="FF81" i="7"/>
  <c r="FB81" i="7"/>
  <c r="FA81" i="7"/>
  <c r="EZ81" i="7"/>
  <c r="EY81" i="7"/>
  <c r="FF80" i="7"/>
  <c r="FB80" i="7"/>
  <c r="FA80" i="7"/>
  <c r="EZ80" i="7"/>
  <c r="EY80" i="7"/>
  <c r="FF79" i="7"/>
  <c r="FB79" i="7"/>
  <c r="FA79" i="7"/>
  <c r="EZ79" i="7"/>
  <c r="EY79" i="7"/>
  <c r="FC79" i="7" s="1"/>
  <c r="FF78" i="7"/>
  <c r="FB78" i="7"/>
  <c r="FA78" i="7"/>
  <c r="EZ78" i="7"/>
  <c r="EY78" i="7"/>
  <c r="FC78" i="7" s="1"/>
  <c r="FF77" i="7"/>
  <c r="FB77" i="7"/>
  <c r="FA77" i="7"/>
  <c r="EZ77" i="7"/>
  <c r="EY77" i="7"/>
  <c r="FF76" i="7"/>
  <c r="FB76" i="7"/>
  <c r="FA76" i="7"/>
  <c r="EZ76" i="7"/>
  <c r="EY76" i="7"/>
  <c r="FF75" i="7"/>
  <c r="FB75" i="7"/>
  <c r="FA75" i="7"/>
  <c r="EZ75" i="7"/>
  <c r="EY75" i="7"/>
  <c r="FC75" i="7" s="1"/>
  <c r="FF74" i="7"/>
  <c r="FF84" i="7" s="1"/>
  <c r="FB74" i="7"/>
  <c r="FA74" i="7"/>
  <c r="EZ74" i="7"/>
  <c r="EY74" i="7"/>
  <c r="FC74" i="7" s="1"/>
  <c r="FE70" i="7"/>
  <c r="FD70" i="7"/>
  <c r="EX70" i="7"/>
  <c r="EW70" i="7"/>
  <c r="EV70" i="7"/>
  <c r="EU70" i="7"/>
  <c r="FA70" i="7" s="1"/>
  <c r="ET70" i="7"/>
  <c r="ES70" i="7"/>
  <c r="ER70" i="7"/>
  <c r="EQ70" i="7"/>
  <c r="EP70" i="7"/>
  <c r="FF69" i="7"/>
  <c r="FB69" i="7"/>
  <c r="FA69" i="7"/>
  <c r="EZ69" i="7"/>
  <c r="EY69" i="7"/>
  <c r="FC69" i="7" s="1"/>
  <c r="FF68" i="7"/>
  <c r="FB68" i="7"/>
  <c r="FA68" i="7"/>
  <c r="EZ68" i="7"/>
  <c r="EY68" i="7"/>
  <c r="FC68" i="7" s="1"/>
  <c r="FF67" i="7"/>
  <c r="FB67" i="7"/>
  <c r="FA67" i="7"/>
  <c r="EZ67" i="7"/>
  <c r="EY67" i="7"/>
  <c r="FF66" i="7"/>
  <c r="FB66" i="7"/>
  <c r="FA66" i="7"/>
  <c r="EZ66" i="7"/>
  <c r="EY66" i="7"/>
  <c r="FF65" i="7"/>
  <c r="FB65" i="7"/>
  <c r="FA65" i="7"/>
  <c r="EZ65" i="7"/>
  <c r="EY65" i="7"/>
  <c r="FC65" i="7" s="1"/>
  <c r="FF64" i="7"/>
  <c r="FB64" i="7"/>
  <c r="FA64" i="7"/>
  <c r="EZ64" i="7"/>
  <c r="EY64" i="7"/>
  <c r="FC64" i="7" s="1"/>
  <c r="FF63" i="7"/>
  <c r="FB63" i="7"/>
  <c r="FA63" i="7"/>
  <c r="EZ63" i="7"/>
  <c r="EY63" i="7"/>
  <c r="FF62" i="7"/>
  <c r="FB62" i="7"/>
  <c r="FA62" i="7"/>
  <c r="EZ62" i="7"/>
  <c r="EZ70" i="7" s="1"/>
  <c r="EY62" i="7"/>
  <c r="FF61" i="7"/>
  <c r="FB61" i="7"/>
  <c r="FA61" i="7"/>
  <c r="EZ61" i="7"/>
  <c r="EY61" i="7"/>
  <c r="FC61" i="7" s="1"/>
  <c r="FF60" i="7"/>
  <c r="FF70" i="7" s="1"/>
  <c r="FB60" i="7"/>
  <c r="FA60" i="7"/>
  <c r="EZ60" i="7"/>
  <c r="EY60" i="7"/>
  <c r="EY70" i="7" s="1"/>
  <c r="FE56" i="7"/>
  <c r="FD56" i="7"/>
  <c r="EX56" i="7"/>
  <c r="EW56" i="7"/>
  <c r="EV56" i="7"/>
  <c r="EU56" i="7"/>
  <c r="ET56" i="7"/>
  <c r="ES56" i="7"/>
  <c r="ER56" i="7"/>
  <c r="EQ56" i="7"/>
  <c r="EP56" i="7"/>
  <c r="FF55" i="7"/>
  <c r="FB55" i="7"/>
  <c r="FA55" i="7"/>
  <c r="EZ55" i="7"/>
  <c r="EY55" i="7"/>
  <c r="FF54" i="7"/>
  <c r="FB54" i="7"/>
  <c r="FA54" i="7"/>
  <c r="EZ54" i="7"/>
  <c r="EY54" i="7"/>
  <c r="FC54" i="7" s="1"/>
  <c r="FF53" i="7"/>
  <c r="FB53" i="7"/>
  <c r="FA53" i="7"/>
  <c r="EZ53" i="7"/>
  <c r="EY53" i="7"/>
  <c r="FF52" i="7"/>
  <c r="FB52" i="7"/>
  <c r="FA52" i="7"/>
  <c r="EZ52" i="7"/>
  <c r="EY52" i="7"/>
  <c r="FF51" i="7"/>
  <c r="FB51" i="7"/>
  <c r="FA51" i="7"/>
  <c r="EZ51" i="7"/>
  <c r="EY51" i="7"/>
  <c r="FF50" i="7"/>
  <c r="FB50" i="7"/>
  <c r="FA50" i="7"/>
  <c r="EZ50" i="7"/>
  <c r="EY50" i="7"/>
  <c r="FC50" i="7" s="1"/>
  <c r="FF49" i="7"/>
  <c r="FB49" i="7"/>
  <c r="FA49" i="7"/>
  <c r="EZ49" i="7"/>
  <c r="EY49" i="7"/>
  <c r="FF48" i="7"/>
  <c r="FB48" i="7"/>
  <c r="FA48" i="7"/>
  <c r="EZ48" i="7"/>
  <c r="EY48" i="7"/>
  <c r="FF47" i="7"/>
  <c r="FB47" i="7"/>
  <c r="FA47" i="7"/>
  <c r="EZ47" i="7"/>
  <c r="EY47" i="7"/>
  <c r="FF46" i="7"/>
  <c r="FF56" i="7" s="1"/>
  <c r="FB46" i="7"/>
  <c r="FA46" i="7"/>
  <c r="EZ46" i="7"/>
  <c r="EY46" i="7"/>
  <c r="EY56" i="7" s="1"/>
  <c r="FE42" i="7"/>
  <c r="IO26" i="7" s="1"/>
  <c r="FD42" i="7"/>
  <c r="IN26" i="7" s="1"/>
  <c r="EX42" i="7"/>
  <c r="EW42" i="7"/>
  <c r="EV42" i="7"/>
  <c r="EU42" i="7"/>
  <c r="ET42" i="7"/>
  <c r="ES42" i="7"/>
  <c r="ER42" i="7"/>
  <c r="EQ42" i="7"/>
  <c r="EP42" i="7"/>
  <c r="FF41" i="7"/>
  <c r="FB41" i="7"/>
  <c r="FA41" i="7"/>
  <c r="EZ41" i="7"/>
  <c r="EY41" i="7"/>
  <c r="FC41" i="7" s="1"/>
  <c r="FF40" i="7"/>
  <c r="FB40" i="7"/>
  <c r="FA40" i="7"/>
  <c r="EZ40" i="7"/>
  <c r="EY40" i="7"/>
  <c r="FF39" i="7"/>
  <c r="FB39" i="7"/>
  <c r="FA39" i="7"/>
  <c r="EZ39" i="7"/>
  <c r="EY39" i="7"/>
  <c r="FF38" i="7"/>
  <c r="FB38" i="7"/>
  <c r="FA38" i="7"/>
  <c r="EZ38" i="7"/>
  <c r="EY38" i="7"/>
  <c r="FF37" i="7"/>
  <c r="FB37" i="7"/>
  <c r="FA37" i="7"/>
  <c r="EZ37" i="7"/>
  <c r="EY37" i="7"/>
  <c r="FC37" i="7" s="1"/>
  <c r="FF36" i="7"/>
  <c r="FB36" i="7"/>
  <c r="FA36" i="7"/>
  <c r="EZ36" i="7"/>
  <c r="EY36" i="7"/>
  <c r="FF35" i="7"/>
  <c r="FB35" i="7"/>
  <c r="FA35" i="7"/>
  <c r="EZ35" i="7"/>
  <c r="EY35" i="7"/>
  <c r="FF34" i="7"/>
  <c r="FB34" i="7"/>
  <c r="FA34" i="7"/>
  <c r="EZ34" i="7"/>
  <c r="EY34" i="7"/>
  <c r="FF33" i="7"/>
  <c r="FB33" i="7"/>
  <c r="FA33" i="7"/>
  <c r="EZ33" i="7"/>
  <c r="EY33" i="7"/>
  <c r="FF32" i="7"/>
  <c r="FB32" i="7"/>
  <c r="FA32" i="7"/>
  <c r="EZ32" i="7"/>
  <c r="EY32" i="7"/>
  <c r="FE28" i="7"/>
  <c r="IO25" i="7" s="1"/>
  <c r="FD28" i="7"/>
  <c r="IN25" i="7" s="1"/>
  <c r="EX28" i="7"/>
  <c r="EW28" i="7"/>
  <c r="EV28" i="7"/>
  <c r="EU28" i="7"/>
  <c r="ET28" i="7"/>
  <c r="ES28" i="7"/>
  <c r="IF25" i="7" s="1"/>
  <c r="ER28" i="7"/>
  <c r="EQ28" i="7"/>
  <c r="EP28" i="7"/>
  <c r="FF27" i="7"/>
  <c r="FB27" i="7"/>
  <c r="FA27" i="7"/>
  <c r="EZ27" i="7"/>
  <c r="EY27" i="7"/>
  <c r="FF26" i="7"/>
  <c r="FB26" i="7"/>
  <c r="FA26" i="7"/>
  <c r="EZ26" i="7"/>
  <c r="EY26" i="7"/>
  <c r="FF25" i="7"/>
  <c r="FB25" i="7"/>
  <c r="FA25" i="7"/>
  <c r="EZ25" i="7"/>
  <c r="EY25" i="7"/>
  <c r="FC25" i="7" s="1"/>
  <c r="FF24" i="7"/>
  <c r="FB24" i="7"/>
  <c r="FA24" i="7"/>
  <c r="EZ24" i="7"/>
  <c r="EY24" i="7"/>
  <c r="FF23" i="7"/>
  <c r="FB23" i="7"/>
  <c r="FA23" i="7"/>
  <c r="EZ23" i="7"/>
  <c r="EY23" i="7"/>
  <c r="FF22" i="7"/>
  <c r="FB22" i="7"/>
  <c r="FA22" i="7"/>
  <c r="EZ22" i="7"/>
  <c r="EY22" i="7"/>
  <c r="FF21" i="7"/>
  <c r="FB21" i="7"/>
  <c r="FA21" i="7"/>
  <c r="EZ21" i="7"/>
  <c r="EY21" i="7"/>
  <c r="FF20" i="7"/>
  <c r="FB20" i="7"/>
  <c r="FA20" i="7"/>
  <c r="EZ20" i="7"/>
  <c r="EY20" i="7"/>
  <c r="FF19" i="7"/>
  <c r="FB19" i="7"/>
  <c r="FA19" i="7"/>
  <c r="EY19" i="7"/>
  <c r="FF18" i="7"/>
  <c r="FB18" i="7"/>
  <c r="FA18" i="7"/>
  <c r="EZ18" i="7"/>
  <c r="EY18" i="7"/>
  <c r="FE14" i="7"/>
  <c r="IO24" i="7" s="1"/>
  <c r="FD14" i="7"/>
  <c r="IN24" i="7" s="1"/>
  <c r="EX14" i="7"/>
  <c r="EW14" i="7"/>
  <c r="EV14" i="7"/>
  <c r="EU14" i="7"/>
  <c r="ET14" i="7"/>
  <c r="ES14" i="7"/>
  <c r="ER14" i="7"/>
  <c r="EQ14" i="7"/>
  <c r="EP14" i="7"/>
  <c r="FF13" i="7"/>
  <c r="FB13" i="7"/>
  <c r="FA13" i="7"/>
  <c r="EZ13" i="7"/>
  <c r="EY13" i="7"/>
  <c r="FC13" i="7" s="1"/>
  <c r="FF12" i="7"/>
  <c r="FB12" i="7"/>
  <c r="FA12" i="7"/>
  <c r="EZ12" i="7"/>
  <c r="EY12" i="7"/>
  <c r="FF11" i="7"/>
  <c r="FB11" i="7"/>
  <c r="FA11" i="7"/>
  <c r="EZ11" i="7"/>
  <c r="EY11" i="7"/>
  <c r="FF10" i="7"/>
  <c r="FB10" i="7"/>
  <c r="FA10" i="7"/>
  <c r="EZ10" i="7"/>
  <c r="EY10" i="7"/>
  <c r="FF9" i="7"/>
  <c r="FB9" i="7"/>
  <c r="FA9" i="7"/>
  <c r="EZ9" i="7"/>
  <c r="EY9" i="7"/>
  <c r="FC9" i="7" s="1"/>
  <c r="FF8" i="7"/>
  <c r="FB8" i="7"/>
  <c r="FA8" i="7"/>
  <c r="EZ8" i="7"/>
  <c r="EY8" i="7"/>
  <c r="FC8" i="7" s="1"/>
  <c r="FF7" i="7"/>
  <c r="FB7" i="7"/>
  <c r="FA7" i="7"/>
  <c r="EZ7" i="7"/>
  <c r="EY7" i="7"/>
  <c r="FF6" i="7"/>
  <c r="FB6" i="7"/>
  <c r="FA6" i="7"/>
  <c r="EZ6" i="7"/>
  <c r="EY6" i="7"/>
  <c r="FF5" i="7"/>
  <c r="FB5" i="7"/>
  <c r="FA5" i="7"/>
  <c r="EZ5" i="7"/>
  <c r="EY5" i="7"/>
  <c r="FF4" i="7"/>
  <c r="FB4" i="7"/>
  <c r="FA4" i="7"/>
  <c r="EZ4" i="7"/>
  <c r="EY4" i="7"/>
  <c r="EF97" i="7"/>
  <c r="EE97" i="7"/>
  <c r="EJ97" i="7" s="1"/>
  <c r="ED97" i="7"/>
  <c r="EH97" i="7" s="1"/>
  <c r="EC97" i="7"/>
  <c r="EB97" i="7"/>
  <c r="EA97" i="7"/>
  <c r="DZ97" i="7"/>
  <c r="DY97" i="7"/>
  <c r="DX97" i="7"/>
  <c r="EF96" i="7"/>
  <c r="EE96" i="7"/>
  <c r="EJ96" i="7" s="1"/>
  <c r="ED96" i="7"/>
  <c r="EC96" i="7"/>
  <c r="EB96" i="7"/>
  <c r="EA96" i="7"/>
  <c r="DZ96" i="7"/>
  <c r="DY96" i="7"/>
  <c r="DX96" i="7"/>
  <c r="EF95" i="7"/>
  <c r="EE95" i="7"/>
  <c r="ED95" i="7"/>
  <c r="EC95" i="7"/>
  <c r="EB95" i="7"/>
  <c r="EA95" i="7"/>
  <c r="DZ95" i="7"/>
  <c r="DY95" i="7"/>
  <c r="DX95" i="7"/>
  <c r="EF94" i="7"/>
  <c r="EE94" i="7"/>
  <c r="ED94" i="7"/>
  <c r="EC94" i="7"/>
  <c r="EB94" i="7"/>
  <c r="EA94" i="7"/>
  <c r="DZ94" i="7"/>
  <c r="DY94" i="7"/>
  <c r="DX94" i="7"/>
  <c r="EF93" i="7"/>
  <c r="EE93" i="7"/>
  <c r="EJ93" i="7" s="1"/>
  <c r="ED93" i="7"/>
  <c r="EH93" i="7" s="1"/>
  <c r="EC93" i="7"/>
  <c r="EB93" i="7"/>
  <c r="EA93" i="7"/>
  <c r="DZ93" i="7"/>
  <c r="DY93" i="7"/>
  <c r="DX93" i="7"/>
  <c r="EF92" i="7"/>
  <c r="EE92" i="7"/>
  <c r="EJ92" i="7" s="1"/>
  <c r="ED92" i="7"/>
  <c r="EC92" i="7"/>
  <c r="EB92" i="7"/>
  <c r="EA92" i="7"/>
  <c r="DZ92" i="7"/>
  <c r="DY92" i="7"/>
  <c r="DX92" i="7"/>
  <c r="EF91" i="7"/>
  <c r="CV105" i="7" s="1"/>
  <c r="EE91" i="7"/>
  <c r="CU105" i="7" s="1"/>
  <c r="CZ105" i="7" s="1"/>
  <c r="ED91" i="7"/>
  <c r="CT105" i="7" s="1"/>
  <c r="CX105" i="7" s="1"/>
  <c r="EC91" i="7"/>
  <c r="CS105" i="7" s="1"/>
  <c r="CW105" i="7" s="1"/>
  <c r="EB91" i="7"/>
  <c r="CR105" i="7" s="1"/>
  <c r="EA91" i="7"/>
  <c r="CQ105" i="7" s="1"/>
  <c r="DZ91" i="7"/>
  <c r="CP105" i="7" s="1"/>
  <c r="DY91" i="7"/>
  <c r="CO105" i="7" s="1"/>
  <c r="DX91" i="7"/>
  <c r="CN105" i="7" s="1"/>
  <c r="EF90" i="7"/>
  <c r="EE90" i="7"/>
  <c r="ED90" i="7"/>
  <c r="EC90" i="7"/>
  <c r="EB90" i="7"/>
  <c r="EA90" i="7"/>
  <c r="DZ90" i="7"/>
  <c r="DY90" i="7"/>
  <c r="DX90" i="7"/>
  <c r="EF89" i="7"/>
  <c r="AT103" i="7" s="1"/>
  <c r="EE89" i="7"/>
  <c r="AS103" i="7" s="1"/>
  <c r="AX103" i="7" s="1"/>
  <c r="ED89" i="7"/>
  <c r="AR103" i="7" s="1"/>
  <c r="AV103" i="7" s="1"/>
  <c r="EC89" i="7"/>
  <c r="AQ103" i="7" s="1"/>
  <c r="EB89" i="7"/>
  <c r="AP103" i="7" s="1"/>
  <c r="EA89" i="7"/>
  <c r="AO103" i="7" s="1"/>
  <c r="DZ89" i="7"/>
  <c r="AN103" i="7" s="1"/>
  <c r="DY89" i="7"/>
  <c r="AM103" i="7" s="1"/>
  <c r="DX89" i="7"/>
  <c r="AL103" i="7" s="1"/>
  <c r="EF88" i="7"/>
  <c r="EX102" i="7" s="1"/>
  <c r="EE88" i="7"/>
  <c r="ED88" i="7"/>
  <c r="EC88" i="7"/>
  <c r="EB88" i="7"/>
  <c r="ET102" i="7" s="1"/>
  <c r="EA88" i="7"/>
  <c r="ES102" i="7" s="1"/>
  <c r="DZ88" i="7"/>
  <c r="ER102" i="7" s="1"/>
  <c r="DY88" i="7"/>
  <c r="EQ102" i="7" s="1"/>
  <c r="DX88" i="7"/>
  <c r="EL88" i="7" s="1"/>
  <c r="EL98" i="7" s="1"/>
  <c r="N8" i="7" s="1"/>
  <c r="EM84" i="7"/>
  <c r="EL84" i="7"/>
  <c r="EF84" i="7"/>
  <c r="EE84" i="7"/>
  <c r="ED84" i="7"/>
  <c r="EC84" i="7"/>
  <c r="EI84" i="7" s="1"/>
  <c r="EB84" i="7"/>
  <c r="EA84" i="7"/>
  <c r="DZ84" i="7"/>
  <c r="DY84" i="7"/>
  <c r="DX84" i="7"/>
  <c r="EN83" i="7"/>
  <c r="EJ83" i="7"/>
  <c r="EI83" i="7"/>
  <c r="EH83" i="7"/>
  <c r="EG83" i="7"/>
  <c r="EN82" i="7"/>
  <c r="EJ82" i="7"/>
  <c r="EI82" i="7"/>
  <c r="EH82" i="7"/>
  <c r="EG82" i="7"/>
  <c r="EN81" i="7"/>
  <c r="EJ81" i="7"/>
  <c r="EI81" i="7"/>
  <c r="EH81" i="7"/>
  <c r="EG81" i="7"/>
  <c r="EK81" i="7" s="1"/>
  <c r="EN80" i="7"/>
  <c r="EJ80" i="7"/>
  <c r="EI80" i="7"/>
  <c r="EH80" i="7"/>
  <c r="EG80" i="7"/>
  <c r="EN79" i="7"/>
  <c r="EJ79" i="7"/>
  <c r="EI79" i="7"/>
  <c r="EH79" i="7"/>
  <c r="EG79" i="7"/>
  <c r="EN78" i="7"/>
  <c r="EJ78" i="7"/>
  <c r="EI78" i="7"/>
  <c r="EH78" i="7"/>
  <c r="EG78" i="7"/>
  <c r="EN77" i="7"/>
  <c r="EJ77" i="7"/>
  <c r="EI77" i="7"/>
  <c r="EH77" i="7"/>
  <c r="EG77" i="7"/>
  <c r="EK77" i="7" s="1"/>
  <c r="EN76" i="7"/>
  <c r="EJ76" i="7"/>
  <c r="EI76" i="7"/>
  <c r="EH76" i="7"/>
  <c r="EG76" i="7"/>
  <c r="EN75" i="7"/>
  <c r="EJ75" i="7"/>
  <c r="EI75" i="7"/>
  <c r="EH75" i="7"/>
  <c r="EG75" i="7"/>
  <c r="EN74" i="7"/>
  <c r="EJ74" i="7"/>
  <c r="EI74" i="7"/>
  <c r="EH74" i="7"/>
  <c r="EG74" i="7"/>
  <c r="EK74" i="7" s="1"/>
  <c r="EM70" i="7"/>
  <c r="EL70" i="7"/>
  <c r="EF70" i="7"/>
  <c r="EE70" i="7"/>
  <c r="ED70" i="7"/>
  <c r="EC70" i="7"/>
  <c r="EB70" i="7"/>
  <c r="EA70" i="7"/>
  <c r="DZ70" i="7"/>
  <c r="DY70" i="7"/>
  <c r="DX70" i="7"/>
  <c r="EN69" i="7"/>
  <c r="EJ69" i="7"/>
  <c r="EI69" i="7"/>
  <c r="EH69" i="7"/>
  <c r="EG69" i="7"/>
  <c r="EN68" i="7"/>
  <c r="EJ68" i="7"/>
  <c r="EI68" i="7"/>
  <c r="EH68" i="7"/>
  <c r="EG68" i="7"/>
  <c r="EK68" i="7" s="1"/>
  <c r="EN67" i="7"/>
  <c r="EJ67" i="7"/>
  <c r="EI67" i="7"/>
  <c r="EH67" i="7"/>
  <c r="EG67" i="7"/>
  <c r="EK67" i="7" s="1"/>
  <c r="EN66" i="7"/>
  <c r="EJ66" i="7"/>
  <c r="EI66" i="7"/>
  <c r="EH66" i="7"/>
  <c r="EG66" i="7"/>
  <c r="EN65" i="7"/>
  <c r="EJ65" i="7"/>
  <c r="EI65" i="7"/>
  <c r="EH65" i="7"/>
  <c r="EG65" i="7"/>
  <c r="EN64" i="7"/>
  <c r="EJ64" i="7"/>
  <c r="EI64" i="7"/>
  <c r="EH64" i="7"/>
  <c r="EG64" i="7"/>
  <c r="EK64" i="7" s="1"/>
  <c r="EN63" i="7"/>
  <c r="EJ63" i="7"/>
  <c r="EI63" i="7"/>
  <c r="EH63" i="7"/>
  <c r="EG63" i="7"/>
  <c r="EK63" i="7" s="1"/>
  <c r="EN62" i="7"/>
  <c r="EJ62" i="7"/>
  <c r="EI62" i="7"/>
  <c r="EH62" i="7"/>
  <c r="EG62" i="7"/>
  <c r="EN61" i="7"/>
  <c r="EJ61" i="7"/>
  <c r="EI61" i="7"/>
  <c r="EH61" i="7"/>
  <c r="EG61" i="7"/>
  <c r="EK61" i="7" s="1"/>
  <c r="EN60" i="7"/>
  <c r="EJ60" i="7"/>
  <c r="EI60" i="7"/>
  <c r="EH60" i="7"/>
  <c r="EH70" i="7" s="1"/>
  <c r="EG60" i="7"/>
  <c r="EG70" i="7" s="1"/>
  <c r="EM56" i="7"/>
  <c r="EL56" i="7"/>
  <c r="EF56" i="7"/>
  <c r="EE56" i="7"/>
  <c r="EJ56" i="7" s="1"/>
  <c r="ED56" i="7"/>
  <c r="EC56" i="7"/>
  <c r="EB56" i="7"/>
  <c r="EA56" i="7"/>
  <c r="DZ56" i="7"/>
  <c r="DY56" i="7"/>
  <c r="DX56" i="7"/>
  <c r="EN55" i="7"/>
  <c r="EJ55" i="7"/>
  <c r="EI55" i="7"/>
  <c r="EH55" i="7"/>
  <c r="EG55" i="7"/>
  <c r="EN54" i="7"/>
  <c r="EJ54" i="7"/>
  <c r="EI54" i="7"/>
  <c r="EH54" i="7"/>
  <c r="EG54" i="7"/>
  <c r="EK54" i="7" s="1"/>
  <c r="EN53" i="7"/>
  <c r="EJ53" i="7"/>
  <c r="EI53" i="7"/>
  <c r="EH53" i="7"/>
  <c r="EG53" i="7"/>
  <c r="EK53" i="7" s="1"/>
  <c r="EN52" i="7"/>
  <c r="EJ52" i="7"/>
  <c r="EI52" i="7"/>
  <c r="EH52" i="7"/>
  <c r="EG52" i="7"/>
  <c r="EN51" i="7"/>
  <c r="EJ51" i="7"/>
  <c r="EI51" i="7"/>
  <c r="EH51" i="7"/>
  <c r="EG51" i="7"/>
  <c r="EN50" i="7"/>
  <c r="EJ50" i="7"/>
  <c r="EI50" i="7"/>
  <c r="EH50" i="7"/>
  <c r="EG50" i="7"/>
  <c r="EK50" i="7" s="1"/>
  <c r="EN49" i="7"/>
  <c r="EJ49" i="7"/>
  <c r="EI49" i="7"/>
  <c r="EH49" i="7"/>
  <c r="EG49" i="7"/>
  <c r="EK49" i="7" s="1"/>
  <c r="EN48" i="7"/>
  <c r="EJ48" i="7"/>
  <c r="EI48" i="7"/>
  <c r="EH48" i="7"/>
  <c r="EG48" i="7"/>
  <c r="EN47" i="7"/>
  <c r="EJ47" i="7"/>
  <c r="EI47" i="7"/>
  <c r="EH47" i="7"/>
  <c r="EG47" i="7"/>
  <c r="EK47" i="7" s="1"/>
  <c r="EN46" i="7"/>
  <c r="EJ46" i="7"/>
  <c r="EI46" i="7"/>
  <c r="EH46" i="7"/>
  <c r="EG46" i="7"/>
  <c r="EG56" i="7" s="1"/>
  <c r="IJ23" i="7"/>
  <c r="IF23" i="7"/>
  <c r="IC23" i="7"/>
  <c r="IN22" i="7"/>
  <c r="IK22" i="7"/>
  <c r="IG22" i="7"/>
  <c r="IC22" i="7"/>
  <c r="EM14" i="7"/>
  <c r="IO21" i="7" s="1"/>
  <c r="EL14" i="7"/>
  <c r="IN21" i="7" s="1"/>
  <c r="EF14" i="7"/>
  <c r="EE14" i="7"/>
  <c r="ED14" i="7"/>
  <c r="EC14" i="7"/>
  <c r="IH21" i="7" s="1"/>
  <c r="EB14" i="7"/>
  <c r="EA14" i="7"/>
  <c r="DZ14" i="7"/>
  <c r="DY14" i="7"/>
  <c r="ID21" i="7" s="1"/>
  <c r="DX14" i="7"/>
  <c r="IC21" i="7" s="1"/>
  <c r="EN13" i="7"/>
  <c r="EJ13" i="7"/>
  <c r="EI13" i="7"/>
  <c r="EH13" i="7"/>
  <c r="EG13" i="7"/>
  <c r="EN12" i="7"/>
  <c r="EJ12" i="7"/>
  <c r="EI12" i="7"/>
  <c r="EH12" i="7"/>
  <c r="EG12" i="7"/>
  <c r="EN11" i="7"/>
  <c r="EJ11" i="7"/>
  <c r="EI11" i="7"/>
  <c r="EH11" i="7"/>
  <c r="EG11" i="7"/>
  <c r="EK11" i="7" s="1"/>
  <c r="EN10" i="7"/>
  <c r="EJ10" i="7"/>
  <c r="EI10" i="7"/>
  <c r="EH10" i="7"/>
  <c r="EG10" i="7"/>
  <c r="EN9" i="7"/>
  <c r="EJ9" i="7"/>
  <c r="EI9" i="7"/>
  <c r="EH9" i="7"/>
  <c r="EG9" i="7"/>
  <c r="EK9" i="7" s="1"/>
  <c r="EN8" i="7"/>
  <c r="EJ8" i="7"/>
  <c r="EI8" i="7"/>
  <c r="EH8" i="7"/>
  <c r="EG8" i="7"/>
  <c r="EK8" i="7" s="1"/>
  <c r="EN7" i="7"/>
  <c r="EJ7" i="7"/>
  <c r="EI7" i="7"/>
  <c r="EH7" i="7"/>
  <c r="EG7" i="7"/>
  <c r="EN6" i="7"/>
  <c r="EJ6" i="7"/>
  <c r="EI6" i="7"/>
  <c r="EH6" i="7"/>
  <c r="EG6" i="7"/>
  <c r="EN5" i="7"/>
  <c r="EJ5" i="7"/>
  <c r="EI5" i="7"/>
  <c r="EH5" i="7"/>
  <c r="EG5" i="7"/>
  <c r="EN4" i="7"/>
  <c r="EJ4" i="7"/>
  <c r="EI4" i="7"/>
  <c r="EH4" i="7"/>
  <c r="EG4" i="7"/>
  <c r="DN97" i="7"/>
  <c r="DM97" i="7"/>
  <c r="DL97" i="7"/>
  <c r="DK97" i="7"/>
  <c r="DJ97" i="7"/>
  <c r="DI97" i="7"/>
  <c r="DH97" i="7"/>
  <c r="DG97" i="7"/>
  <c r="DF97" i="7"/>
  <c r="DN96" i="7"/>
  <c r="DM96" i="7"/>
  <c r="DL96" i="7"/>
  <c r="DK96" i="7"/>
  <c r="DO96" i="7" s="1"/>
  <c r="DJ96" i="7"/>
  <c r="DI96" i="7"/>
  <c r="DH96" i="7"/>
  <c r="DG96" i="7"/>
  <c r="DF96" i="7"/>
  <c r="DN95" i="7"/>
  <c r="DM95" i="7"/>
  <c r="DR95" i="7" s="1"/>
  <c r="DL95" i="7"/>
  <c r="DK95" i="7"/>
  <c r="DJ95" i="7"/>
  <c r="DI95" i="7"/>
  <c r="DH95" i="7"/>
  <c r="DG95" i="7"/>
  <c r="DF95" i="7"/>
  <c r="DN94" i="7"/>
  <c r="DM94" i="7"/>
  <c r="DL94" i="7"/>
  <c r="DK94" i="7"/>
  <c r="DQ94" i="7" s="1"/>
  <c r="DJ94" i="7"/>
  <c r="DI94" i="7"/>
  <c r="DH94" i="7"/>
  <c r="DG94" i="7"/>
  <c r="DF94" i="7"/>
  <c r="DN93" i="7"/>
  <c r="DM93" i="7"/>
  <c r="DL93" i="7"/>
  <c r="DK93" i="7"/>
  <c r="DJ93" i="7"/>
  <c r="DI93" i="7"/>
  <c r="DH93" i="7"/>
  <c r="DG93" i="7"/>
  <c r="DF93" i="7"/>
  <c r="DN92" i="7"/>
  <c r="DM92" i="7"/>
  <c r="DL92" i="7"/>
  <c r="DK92" i="7"/>
  <c r="DJ92" i="7"/>
  <c r="DI92" i="7"/>
  <c r="DH92" i="7"/>
  <c r="DG92" i="7"/>
  <c r="DF92" i="7"/>
  <c r="DN91" i="7"/>
  <c r="DM91" i="7"/>
  <c r="DL91" i="7"/>
  <c r="DK91" i="7"/>
  <c r="DO91" i="7" s="1"/>
  <c r="DJ91" i="7"/>
  <c r="DI91" i="7"/>
  <c r="DH91" i="7"/>
  <c r="DG91" i="7"/>
  <c r="DF91" i="7"/>
  <c r="DN90" i="7"/>
  <c r="FP104" i="7" s="1"/>
  <c r="DM90" i="7"/>
  <c r="FO104" i="7" s="1"/>
  <c r="DL90" i="7"/>
  <c r="DK90" i="7"/>
  <c r="DJ90" i="7"/>
  <c r="FL104" i="7" s="1"/>
  <c r="DI90" i="7"/>
  <c r="FK104" i="7" s="1"/>
  <c r="DH90" i="7"/>
  <c r="FJ104" i="7" s="1"/>
  <c r="DG90" i="7"/>
  <c r="FI104" i="7" s="1"/>
  <c r="DF90" i="7"/>
  <c r="FH104" i="7" s="1"/>
  <c r="DN89" i="7"/>
  <c r="EX103" i="7" s="1"/>
  <c r="DM89" i="7"/>
  <c r="EW103" i="7" s="1"/>
  <c r="DL89" i="7"/>
  <c r="DK89" i="7"/>
  <c r="DJ89" i="7"/>
  <c r="ET103" i="7" s="1"/>
  <c r="DI89" i="7"/>
  <c r="ES103" i="7" s="1"/>
  <c r="DH89" i="7"/>
  <c r="ER103" i="7" s="1"/>
  <c r="DG89" i="7"/>
  <c r="EQ103" i="7" s="1"/>
  <c r="DF89" i="7"/>
  <c r="EP103" i="7" s="1"/>
  <c r="DN88" i="7"/>
  <c r="CV102" i="7" s="1"/>
  <c r="CV112" i="7" s="1"/>
  <c r="DM88" i="7"/>
  <c r="CU102" i="7" s="1"/>
  <c r="DL88" i="7"/>
  <c r="CT102" i="7" s="1"/>
  <c r="DK88" i="7"/>
  <c r="CS102" i="7" s="1"/>
  <c r="DJ88" i="7"/>
  <c r="CR102" i="7" s="1"/>
  <c r="CR112" i="7" s="1"/>
  <c r="DI88" i="7"/>
  <c r="CQ102" i="7" s="1"/>
  <c r="CQ112" i="7" s="1"/>
  <c r="CQ113" i="7" s="1"/>
  <c r="JL31" i="7" s="1"/>
  <c r="DH88" i="7"/>
  <c r="CP102" i="7" s="1"/>
  <c r="CP112" i="7" s="1"/>
  <c r="DG88" i="7"/>
  <c r="CO102" i="7" s="1"/>
  <c r="CO112" i="7" s="1"/>
  <c r="CO113" i="7" s="1"/>
  <c r="JJ31" i="7" s="1"/>
  <c r="DF88" i="7"/>
  <c r="CN102" i="7" s="1"/>
  <c r="DU84" i="7"/>
  <c r="DT84" i="7"/>
  <c r="DN84" i="7"/>
  <c r="DM84" i="7"/>
  <c r="DL84" i="7"/>
  <c r="DK84" i="7"/>
  <c r="DQ84" i="7" s="1"/>
  <c r="DJ84" i="7"/>
  <c r="DI84" i="7"/>
  <c r="DH84" i="7"/>
  <c r="DG84" i="7"/>
  <c r="DF84" i="7"/>
  <c r="DV83" i="7"/>
  <c r="DR83" i="7"/>
  <c r="DQ83" i="7"/>
  <c r="DP83" i="7"/>
  <c r="DO83" i="7"/>
  <c r="DV82" i="7"/>
  <c r="DR82" i="7"/>
  <c r="DQ82" i="7"/>
  <c r="DP82" i="7"/>
  <c r="DO82" i="7"/>
  <c r="DV81" i="7"/>
  <c r="DR81" i="7"/>
  <c r="DQ81" i="7"/>
  <c r="DP81" i="7"/>
  <c r="DO81" i="7"/>
  <c r="DS81" i="7" s="1"/>
  <c r="DV80" i="7"/>
  <c r="DR80" i="7"/>
  <c r="DQ80" i="7"/>
  <c r="DP80" i="7"/>
  <c r="DO80" i="7"/>
  <c r="DV79" i="7"/>
  <c r="DR79" i="7"/>
  <c r="DQ79" i="7"/>
  <c r="DP79" i="7"/>
  <c r="DO79" i="7"/>
  <c r="DV78" i="7"/>
  <c r="DR78" i="7"/>
  <c r="DQ78" i="7"/>
  <c r="DP78" i="7"/>
  <c r="DO78" i="7"/>
  <c r="DV77" i="7"/>
  <c r="DR77" i="7"/>
  <c r="DQ77" i="7"/>
  <c r="DP77" i="7"/>
  <c r="DO77" i="7"/>
  <c r="DS77" i="7" s="1"/>
  <c r="DV76" i="7"/>
  <c r="DR76" i="7"/>
  <c r="DQ76" i="7"/>
  <c r="DP76" i="7"/>
  <c r="DO76" i="7"/>
  <c r="DV75" i="7"/>
  <c r="DR75" i="7"/>
  <c r="DQ75" i="7"/>
  <c r="DP75" i="7"/>
  <c r="DO75" i="7"/>
  <c r="DV74" i="7"/>
  <c r="DV84" i="7" s="1"/>
  <c r="DR74" i="7"/>
  <c r="DQ74" i="7"/>
  <c r="DP74" i="7"/>
  <c r="DO74" i="7"/>
  <c r="DS74" i="7" s="1"/>
  <c r="DU70" i="7"/>
  <c r="DT70" i="7"/>
  <c r="DN70" i="7"/>
  <c r="DM70" i="7"/>
  <c r="DL70" i="7"/>
  <c r="DK70" i="7"/>
  <c r="DQ70" i="7" s="1"/>
  <c r="DJ70" i="7"/>
  <c r="DI70" i="7"/>
  <c r="DH70" i="7"/>
  <c r="DG70" i="7"/>
  <c r="DF70" i="7"/>
  <c r="DV69" i="7"/>
  <c r="DR69" i="7"/>
  <c r="DQ69" i="7"/>
  <c r="DP69" i="7"/>
  <c r="DO69" i="7"/>
  <c r="DV68" i="7"/>
  <c r="DR68" i="7"/>
  <c r="DQ68" i="7"/>
  <c r="DP68" i="7"/>
  <c r="DO68" i="7"/>
  <c r="DV67" i="7"/>
  <c r="DR67" i="7"/>
  <c r="DQ67" i="7"/>
  <c r="DP67" i="7"/>
  <c r="DO67" i="7"/>
  <c r="DS67" i="7" s="1"/>
  <c r="DV66" i="7"/>
  <c r="DR66" i="7"/>
  <c r="DQ66" i="7"/>
  <c r="DP66" i="7"/>
  <c r="DO66" i="7"/>
  <c r="DS66" i="7" s="1"/>
  <c r="DV65" i="7"/>
  <c r="DR65" i="7"/>
  <c r="DQ65" i="7"/>
  <c r="DP65" i="7"/>
  <c r="DO65" i="7"/>
  <c r="DV64" i="7"/>
  <c r="DR64" i="7"/>
  <c r="DQ64" i="7"/>
  <c r="DP64" i="7"/>
  <c r="DO64" i="7"/>
  <c r="DV63" i="7"/>
  <c r="DR63" i="7"/>
  <c r="DQ63" i="7"/>
  <c r="DP63" i="7"/>
  <c r="DO63" i="7"/>
  <c r="DS63" i="7" s="1"/>
  <c r="DV62" i="7"/>
  <c r="DR62" i="7"/>
  <c r="DQ62" i="7"/>
  <c r="DP62" i="7"/>
  <c r="DO62" i="7"/>
  <c r="DS62" i="7" s="1"/>
  <c r="DV61" i="7"/>
  <c r="DR61" i="7"/>
  <c r="DQ61" i="7"/>
  <c r="DP61" i="7"/>
  <c r="DO61" i="7"/>
  <c r="DV60" i="7"/>
  <c r="DR60" i="7"/>
  <c r="DQ60" i="7"/>
  <c r="DP60" i="7"/>
  <c r="DP70" i="7" s="1"/>
  <c r="DO60" i="7"/>
  <c r="DO70" i="7" s="1"/>
  <c r="DU56" i="7"/>
  <c r="DT56" i="7"/>
  <c r="DN56" i="7"/>
  <c r="DM56" i="7"/>
  <c r="DL56" i="7"/>
  <c r="DK56" i="7"/>
  <c r="DJ56" i="7"/>
  <c r="DI56" i="7"/>
  <c r="DH56" i="7"/>
  <c r="DG56" i="7"/>
  <c r="DF56" i="7"/>
  <c r="DV55" i="7"/>
  <c r="DR55" i="7"/>
  <c r="DQ55" i="7"/>
  <c r="DP55" i="7"/>
  <c r="DO55" i="7"/>
  <c r="DV54" i="7"/>
  <c r="DR54" i="7"/>
  <c r="DQ54" i="7"/>
  <c r="DP54" i="7"/>
  <c r="DO54" i="7"/>
  <c r="DV53" i="7"/>
  <c r="DR53" i="7"/>
  <c r="DQ53" i="7"/>
  <c r="DP53" i="7"/>
  <c r="DO53" i="7"/>
  <c r="DS53" i="7" s="1"/>
  <c r="DV52" i="7"/>
  <c r="DR52" i="7"/>
  <c r="DQ52" i="7"/>
  <c r="DP52" i="7"/>
  <c r="DO52" i="7"/>
  <c r="DS52" i="7" s="1"/>
  <c r="DV51" i="7"/>
  <c r="DR51" i="7"/>
  <c r="DQ51" i="7"/>
  <c r="DP51" i="7"/>
  <c r="DO51" i="7"/>
  <c r="DV50" i="7"/>
  <c r="DR50" i="7"/>
  <c r="DQ50" i="7"/>
  <c r="DP50" i="7"/>
  <c r="DO50" i="7"/>
  <c r="DS50" i="7" s="1"/>
  <c r="DV49" i="7"/>
  <c r="DR49" i="7"/>
  <c r="DQ49" i="7"/>
  <c r="DP49" i="7"/>
  <c r="DO49" i="7"/>
  <c r="DV48" i="7"/>
  <c r="DR48" i="7"/>
  <c r="DQ48" i="7"/>
  <c r="DP48" i="7"/>
  <c r="DO48" i="7"/>
  <c r="DV47" i="7"/>
  <c r="DR47" i="7"/>
  <c r="DQ47" i="7"/>
  <c r="DP47" i="7"/>
  <c r="DO47" i="7"/>
  <c r="DV46" i="7"/>
  <c r="DR46" i="7"/>
  <c r="DQ46" i="7"/>
  <c r="DP46" i="7"/>
  <c r="DO46" i="7"/>
  <c r="DU42" i="7"/>
  <c r="IO20" i="7" s="1"/>
  <c r="DT42" i="7"/>
  <c r="IN20" i="7" s="1"/>
  <c r="DN42" i="7"/>
  <c r="DM42" i="7"/>
  <c r="DL42" i="7"/>
  <c r="DK42" i="7"/>
  <c r="DJ42" i="7"/>
  <c r="DI42" i="7"/>
  <c r="DH42" i="7"/>
  <c r="DG42" i="7"/>
  <c r="DF42" i="7"/>
  <c r="DV41" i="7"/>
  <c r="DR41" i="7"/>
  <c r="DQ41" i="7"/>
  <c r="DP41" i="7"/>
  <c r="DO41" i="7"/>
  <c r="DS41" i="7" s="1"/>
  <c r="DV40" i="7"/>
  <c r="DR40" i="7"/>
  <c r="DQ40" i="7"/>
  <c r="DP40" i="7"/>
  <c r="DO40" i="7"/>
  <c r="DV39" i="7"/>
  <c r="DR39" i="7"/>
  <c r="DQ39" i="7"/>
  <c r="DP39" i="7"/>
  <c r="DO39" i="7"/>
  <c r="DS39" i="7" s="1"/>
  <c r="DV38" i="7"/>
  <c r="DR38" i="7"/>
  <c r="DQ38" i="7"/>
  <c r="DP38" i="7"/>
  <c r="DO38" i="7"/>
  <c r="DS38" i="7" s="1"/>
  <c r="DV37" i="7"/>
  <c r="DR37" i="7"/>
  <c r="DQ37" i="7"/>
  <c r="DP37" i="7"/>
  <c r="DO37" i="7"/>
  <c r="DS37" i="7" s="1"/>
  <c r="DV36" i="7"/>
  <c r="DR36" i="7"/>
  <c r="DQ36" i="7"/>
  <c r="DP36" i="7"/>
  <c r="DO36" i="7"/>
  <c r="DV35" i="7"/>
  <c r="DR35" i="7"/>
  <c r="DQ35" i="7"/>
  <c r="DP35" i="7"/>
  <c r="DO35" i="7"/>
  <c r="DV34" i="7"/>
  <c r="DR34" i="7"/>
  <c r="DQ34" i="7"/>
  <c r="DP34" i="7"/>
  <c r="DO34" i="7"/>
  <c r="DV33" i="7"/>
  <c r="DR33" i="7"/>
  <c r="DQ33" i="7"/>
  <c r="DP33" i="7"/>
  <c r="DO33" i="7"/>
  <c r="DV32" i="7"/>
  <c r="DR32" i="7"/>
  <c r="DQ32" i="7"/>
  <c r="DP32" i="7"/>
  <c r="DO32" i="7"/>
  <c r="DU28" i="7"/>
  <c r="IO19" i="7" s="1"/>
  <c r="DT28" i="7"/>
  <c r="IN19" i="7" s="1"/>
  <c r="DN28" i="7"/>
  <c r="DM28" i="7"/>
  <c r="DL28" i="7"/>
  <c r="DK28" i="7"/>
  <c r="DJ28" i="7"/>
  <c r="DI28" i="7"/>
  <c r="DH28" i="7"/>
  <c r="DG28" i="7"/>
  <c r="DF28" i="7"/>
  <c r="DV27" i="7"/>
  <c r="DR27" i="7"/>
  <c r="DQ27" i="7"/>
  <c r="DP27" i="7"/>
  <c r="DO27" i="7"/>
  <c r="DV26" i="7"/>
  <c r="DR26" i="7"/>
  <c r="DQ26" i="7"/>
  <c r="DP26" i="7"/>
  <c r="DO26" i="7"/>
  <c r="DS26" i="7" s="1"/>
  <c r="DV25" i="7"/>
  <c r="DR25" i="7"/>
  <c r="DQ25" i="7"/>
  <c r="DP25" i="7"/>
  <c r="DO25" i="7"/>
  <c r="DS25" i="7" s="1"/>
  <c r="DV24" i="7"/>
  <c r="DR24" i="7"/>
  <c r="DQ24" i="7"/>
  <c r="DP24" i="7"/>
  <c r="DO24" i="7"/>
  <c r="DS24" i="7" s="1"/>
  <c r="DV23" i="7"/>
  <c r="DR23" i="7"/>
  <c r="DQ23" i="7"/>
  <c r="DP23" i="7"/>
  <c r="DO23" i="7"/>
  <c r="DV22" i="7"/>
  <c r="DR22" i="7"/>
  <c r="DQ22" i="7"/>
  <c r="DP22" i="7"/>
  <c r="DO22" i="7"/>
  <c r="DV21" i="7"/>
  <c r="DR21" i="7"/>
  <c r="DQ21" i="7"/>
  <c r="DP21" i="7"/>
  <c r="DO21" i="7"/>
  <c r="DV20" i="7"/>
  <c r="DR20" i="7"/>
  <c r="DQ20" i="7"/>
  <c r="DP20" i="7"/>
  <c r="DO20" i="7"/>
  <c r="DV19" i="7"/>
  <c r="DR19" i="7"/>
  <c r="DQ19" i="7"/>
  <c r="DP19" i="7"/>
  <c r="DO19" i="7"/>
  <c r="DV18" i="7"/>
  <c r="DR18" i="7"/>
  <c r="DQ18" i="7"/>
  <c r="DP18" i="7"/>
  <c r="DO18" i="7"/>
  <c r="DU14" i="7"/>
  <c r="IO18" i="7" s="1"/>
  <c r="DT14" i="7"/>
  <c r="DN14" i="7"/>
  <c r="DM14" i="7"/>
  <c r="DL14" i="7"/>
  <c r="DK14" i="7"/>
  <c r="DJ14" i="7"/>
  <c r="DI14" i="7"/>
  <c r="DH14" i="7"/>
  <c r="DG14" i="7"/>
  <c r="ID18" i="7" s="1"/>
  <c r="DF14" i="7"/>
  <c r="DV13" i="7"/>
  <c r="DR13" i="7"/>
  <c r="DQ13" i="7"/>
  <c r="DP13" i="7"/>
  <c r="DO13" i="7"/>
  <c r="DV12" i="7"/>
  <c r="DR12" i="7"/>
  <c r="DQ12" i="7"/>
  <c r="DP12" i="7"/>
  <c r="DO12" i="7"/>
  <c r="DV11" i="7"/>
  <c r="DR11" i="7"/>
  <c r="DQ11" i="7"/>
  <c r="DP11" i="7"/>
  <c r="DO11" i="7"/>
  <c r="DS11" i="7" s="1"/>
  <c r="DV10" i="7"/>
  <c r="DR10" i="7"/>
  <c r="DQ10" i="7"/>
  <c r="DP10" i="7"/>
  <c r="DO10" i="7"/>
  <c r="DS10" i="7" s="1"/>
  <c r="DV9" i="7"/>
  <c r="DR9" i="7"/>
  <c r="DQ9" i="7"/>
  <c r="DP9" i="7"/>
  <c r="DO9" i="7"/>
  <c r="DV8" i="7"/>
  <c r="DR8" i="7"/>
  <c r="DQ8" i="7"/>
  <c r="DP8" i="7"/>
  <c r="DO8" i="7"/>
  <c r="DV7" i="7"/>
  <c r="DR7" i="7"/>
  <c r="DQ7" i="7"/>
  <c r="DP7" i="7"/>
  <c r="DO7" i="7"/>
  <c r="DS7" i="7" s="1"/>
  <c r="DV6" i="7"/>
  <c r="DR6" i="7"/>
  <c r="DQ6" i="7"/>
  <c r="DP6" i="7"/>
  <c r="DP14" i="7" s="1"/>
  <c r="DO6" i="7"/>
  <c r="DV5" i="7"/>
  <c r="DR5" i="7"/>
  <c r="DQ5" i="7"/>
  <c r="DP5" i="7"/>
  <c r="DO5" i="7"/>
  <c r="DS5" i="7" s="1"/>
  <c r="DV4" i="7"/>
  <c r="DV14" i="7" s="1"/>
  <c r="IP18" i="7" s="1"/>
  <c r="DR4" i="7"/>
  <c r="DQ4" i="7"/>
  <c r="DP4" i="7"/>
  <c r="DO4" i="7"/>
  <c r="DO14" i="7" s="1"/>
  <c r="IL18" i="7" s="1"/>
  <c r="JB18" i="7" s="1"/>
  <c r="CV97" i="7"/>
  <c r="CU97" i="7"/>
  <c r="CZ97" i="7" s="1"/>
  <c r="CT97" i="7"/>
  <c r="CX97" i="7" s="1"/>
  <c r="CS97" i="7"/>
  <c r="CW97" i="7" s="1"/>
  <c r="CR97" i="7"/>
  <c r="CQ97" i="7"/>
  <c r="CP97" i="7"/>
  <c r="CO97" i="7"/>
  <c r="CN97" i="7"/>
  <c r="CV96" i="7"/>
  <c r="CU96" i="7"/>
  <c r="CZ96" i="7" s="1"/>
  <c r="CT96" i="7"/>
  <c r="CX96" i="7" s="1"/>
  <c r="CS96" i="7"/>
  <c r="CY96" i="7" s="1"/>
  <c r="CR96" i="7"/>
  <c r="CQ96" i="7"/>
  <c r="CP96" i="7"/>
  <c r="CO96" i="7"/>
  <c r="CN96" i="7"/>
  <c r="CV95" i="7"/>
  <c r="CU95" i="7"/>
  <c r="CT95" i="7"/>
  <c r="CS95" i="7"/>
  <c r="CR95" i="7"/>
  <c r="CQ95" i="7"/>
  <c r="CP95" i="7"/>
  <c r="CO95" i="7"/>
  <c r="CN95" i="7"/>
  <c r="CV94" i="7"/>
  <c r="CU94" i="7"/>
  <c r="CT94" i="7"/>
  <c r="CS94" i="7"/>
  <c r="CR94" i="7"/>
  <c r="CQ94" i="7"/>
  <c r="CP94" i="7"/>
  <c r="CO94" i="7"/>
  <c r="CN94" i="7"/>
  <c r="CV93" i="7"/>
  <c r="CU93" i="7"/>
  <c r="CZ93" i="7" s="1"/>
  <c r="CT93" i="7"/>
  <c r="CX93" i="7" s="1"/>
  <c r="CS93" i="7"/>
  <c r="CW93" i="7" s="1"/>
  <c r="DA93" i="7" s="1"/>
  <c r="CR93" i="7"/>
  <c r="CQ93" i="7"/>
  <c r="CP93" i="7"/>
  <c r="CO93" i="7"/>
  <c r="CN93" i="7"/>
  <c r="CV92" i="7"/>
  <c r="CU92" i="7"/>
  <c r="CZ92" i="7" s="1"/>
  <c r="CT92" i="7"/>
  <c r="CX92" i="7" s="1"/>
  <c r="CS92" i="7"/>
  <c r="CW92" i="7" s="1"/>
  <c r="CR92" i="7"/>
  <c r="CQ92" i="7"/>
  <c r="CP92" i="7"/>
  <c r="CO92" i="7"/>
  <c r="CN92" i="7"/>
  <c r="CV91" i="7"/>
  <c r="CU91" i="7"/>
  <c r="CT91" i="7"/>
  <c r="ED105" i="7" s="1"/>
  <c r="CS91" i="7"/>
  <c r="CR91" i="7"/>
  <c r="CQ91" i="7"/>
  <c r="CP91" i="7"/>
  <c r="CO91" i="7"/>
  <c r="CN91" i="7"/>
  <c r="CV90" i="7"/>
  <c r="CU90" i="7"/>
  <c r="CT90" i="7"/>
  <c r="CS90" i="7"/>
  <c r="CR90" i="7"/>
  <c r="CQ90" i="7"/>
  <c r="CP90" i="7"/>
  <c r="CO90" i="7"/>
  <c r="CN90" i="7"/>
  <c r="CV89" i="7"/>
  <c r="CU89" i="7"/>
  <c r="CZ89" i="7" s="1"/>
  <c r="CT89" i="7"/>
  <c r="CX89" i="7" s="1"/>
  <c r="CS89" i="7"/>
  <c r="CY89" i="7" s="1"/>
  <c r="CR89" i="7"/>
  <c r="CQ89" i="7"/>
  <c r="CP89" i="7"/>
  <c r="CO89" i="7"/>
  <c r="CN89" i="7"/>
  <c r="CV88" i="7"/>
  <c r="DN102" i="7" s="1"/>
  <c r="CU88" i="7"/>
  <c r="CZ88" i="7" s="1"/>
  <c r="CT88" i="7"/>
  <c r="DL102" i="7" s="1"/>
  <c r="CS88" i="7"/>
  <c r="DK102" i="7" s="1"/>
  <c r="CR88" i="7"/>
  <c r="DJ102" i="7" s="1"/>
  <c r="CQ88" i="7"/>
  <c r="DI102" i="7" s="1"/>
  <c r="CP88" i="7"/>
  <c r="DH102" i="7" s="1"/>
  <c r="CO88" i="7"/>
  <c r="DG102" i="7" s="1"/>
  <c r="DC84" i="7"/>
  <c r="DB84" i="7"/>
  <c r="CV84" i="7"/>
  <c r="CU84" i="7"/>
  <c r="CT84" i="7"/>
  <c r="CS84" i="7"/>
  <c r="CY84" i="7" s="1"/>
  <c r="CR84" i="7"/>
  <c r="CQ84" i="7"/>
  <c r="CP84" i="7"/>
  <c r="CO84" i="7"/>
  <c r="CN84" i="7"/>
  <c r="DD83" i="7"/>
  <c r="CZ83" i="7"/>
  <c r="CY83" i="7"/>
  <c r="CX83" i="7"/>
  <c r="CW83" i="7"/>
  <c r="DD82" i="7"/>
  <c r="CZ82" i="7"/>
  <c r="CY82" i="7"/>
  <c r="CX82" i="7"/>
  <c r="CW82" i="7"/>
  <c r="DD81" i="7"/>
  <c r="CZ81" i="7"/>
  <c r="CY81" i="7"/>
  <c r="CX81" i="7"/>
  <c r="CW81" i="7"/>
  <c r="DA81" i="7" s="1"/>
  <c r="DD80" i="7"/>
  <c r="CZ80" i="7"/>
  <c r="CY80" i="7"/>
  <c r="CX80" i="7"/>
  <c r="CW80" i="7"/>
  <c r="DD79" i="7"/>
  <c r="CZ79" i="7"/>
  <c r="CY79" i="7"/>
  <c r="CX79" i="7"/>
  <c r="CW79" i="7"/>
  <c r="DD78" i="7"/>
  <c r="CZ78" i="7"/>
  <c r="CY78" i="7"/>
  <c r="CX78" i="7"/>
  <c r="CW78" i="7"/>
  <c r="DD77" i="7"/>
  <c r="CZ77" i="7"/>
  <c r="CY77" i="7"/>
  <c r="CX77" i="7"/>
  <c r="CW77" i="7"/>
  <c r="DA77" i="7" s="1"/>
  <c r="DD76" i="7"/>
  <c r="CZ76" i="7"/>
  <c r="CY76" i="7"/>
  <c r="CX76" i="7"/>
  <c r="CW76" i="7"/>
  <c r="DD75" i="7"/>
  <c r="CZ75" i="7"/>
  <c r="CY75" i="7"/>
  <c r="CX75" i="7"/>
  <c r="CW75" i="7"/>
  <c r="DD74" i="7"/>
  <c r="CZ74" i="7"/>
  <c r="CY74" i="7"/>
  <c r="CX74" i="7"/>
  <c r="CW74" i="7"/>
  <c r="DA74" i="7" s="1"/>
  <c r="DC70" i="7"/>
  <c r="DB70" i="7"/>
  <c r="CV70" i="7"/>
  <c r="CU70" i="7"/>
  <c r="CT70" i="7"/>
  <c r="CS70" i="7"/>
  <c r="CY70" i="7" s="1"/>
  <c r="CR70" i="7"/>
  <c r="CQ70" i="7"/>
  <c r="CP70" i="7"/>
  <c r="CO70" i="7"/>
  <c r="CN70" i="7"/>
  <c r="DD69" i="7"/>
  <c r="CZ69" i="7"/>
  <c r="CY69" i="7"/>
  <c r="CX69" i="7"/>
  <c r="CW69" i="7"/>
  <c r="DD68" i="7"/>
  <c r="CZ68" i="7"/>
  <c r="CY68" i="7"/>
  <c r="CX68" i="7"/>
  <c r="CW68" i="7"/>
  <c r="DD67" i="7"/>
  <c r="CZ67" i="7"/>
  <c r="CY67" i="7"/>
  <c r="CX67" i="7"/>
  <c r="CW67" i="7"/>
  <c r="DA67" i="7" s="1"/>
  <c r="DD66" i="7"/>
  <c r="CZ66" i="7"/>
  <c r="CY66" i="7"/>
  <c r="CX66" i="7"/>
  <c r="CW66" i="7"/>
  <c r="DA66" i="7" s="1"/>
  <c r="DD65" i="7"/>
  <c r="CZ65" i="7"/>
  <c r="CY65" i="7"/>
  <c r="CX65" i="7"/>
  <c r="CW65" i="7"/>
  <c r="DD64" i="7"/>
  <c r="CZ64" i="7"/>
  <c r="CY64" i="7"/>
  <c r="CX64" i="7"/>
  <c r="CW64" i="7"/>
  <c r="DD63" i="7"/>
  <c r="CZ63" i="7"/>
  <c r="CY63" i="7"/>
  <c r="CX63" i="7"/>
  <c r="CW63" i="7"/>
  <c r="DA63" i="7" s="1"/>
  <c r="DD62" i="7"/>
  <c r="CZ62" i="7"/>
  <c r="CY62" i="7"/>
  <c r="CX62" i="7"/>
  <c r="CW62" i="7"/>
  <c r="DA62" i="7" s="1"/>
  <c r="DD61" i="7"/>
  <c r="CZ61" i="7"/>
  <c r="CY61" i="7"/>
  <c r="CX61" i="7"/>
  <c r="CX70" i="7" s="1"/>
  <c r="CW61" i="7"/>
  <c r="DD60" i="7"/>
  <c r="CZ60" i="7"/>
  <c r="CY60" i="7"/>
  <c r="CX60" i="7"/>
  <c r="CW60" i="7"/>
  <c r="DC56" i="7"/>
  <c r="DB56" i="7"/>
  <c r="CV56" i="7"/>
  <c r="CU56" i="7"/>
  <c r="CT56" i="7"/>
  <c r="CS56" i="7"/>
  <c r="CR56" i="7"/>
  <c r="CQ56" i="7"/>
  <c r="CP56" i="7"/>
  <c r="CO56" i="7"/>
  <c r="CN56" i="7"/>
  <c r="DD55" i="7"/>
  <c r="CZ55" i="7"/>
  <c r="CY55" i="7"/>
  <c r="CX55" i="7"/>
  <c r="CW55" i="7"/>
  <c r="DD54" i="7"/>
  <c r="CZ54" i="7"/>
  <c r="CY54" i="7"/>
  <c r="CX54" i="7"/>
  <c r="CW54" i="7"/>
  <c r="DD53" i="7"/>
  <c r="CZ53" i="7"/>
  <c r="CY53" i="7"/>
  <c r="CX53" i="7"/>
  <c r="CW53" i="7"/>
  <c r="DA53" i="7" s="1"/>
  <c r="DD52" i="7"/>
  <c r="CZ52" i="7"/>
  <c r="CY52" i="7"/>
  <c r="CX52" i="7"/>
  <c r="CW52" i="7"/>
  <c r="DD51" i="7"/>
  <c r="CZ51" i="7"/>
  <c r="CY51" i="7"/>
  <c r="CX51" i="7"/>
  <c r="CW51" i="7"/>
  <c r="DD50" i="7"/>
  <c r="CZ50" i="7"/>
  <c r="CY50" i="7"/>
  <c r="CX50" i="7"/>
  <c r="CW50" i="7"/>
  <c r="DD49" i="7"/>
  <c r="CZ49" i="7"/>
  <c r="CY49" i="7"/>
  <c r="CX49" i="7"/>
  <c r="CW49" i="7"/>
  <c r="DA49" i="7" s="1"/>
  <c r="DD48" i="7"/>
  <c r="CZ48" i="7"/>
  <c r="CY48" i="7"/>
  <c r="CX48" i="7"/>
  <c r="CW48" i="7"/>
  <c r="DD47" i="7"/>
  <c r="CZ47" i="7"/>
  <c r="CY47" i="7"/>
  <c r="CX47" i="7"/>
  <c r="CW47" i="7"/>
  <c r="DD46" i="7"/>
  <c r="CZ46" i="7"/>
  <c r="CY46" i="7"/>
  <c r="CX46" i="7"/>
  <c r="CW46" i="7"/>
  <c r="DC42" i="7"/>
  <c r="IO17" i="7" s="1"/>
  <c r="DB42" i="7"/>
  <c r="IN17" i="7" s="1"/>
  <c r="CV42" i="7"/>
  <c r="CU42" i="7"/>
  <c r="IJ17" i="7" s="1"/>
  <c r="CT42" i="7"/>
  <c r="CS42" i="7"/>
  <c r="CR42" i="7"/>
  <c r="CQ42" i="7"/>
  <c r="IF17" i="7" s="1"/>
  <c r="CP42" i="7"/>
  <c r="CO42" i="7"/>
  <c r="CN42" i="7"/>
  <c r="DD41" i="7"/>
  <c r="CZ41" i="7"/>
  <c r="CY41" i="7"/>
  <c r="CX41" i="7"/>
  <c r="CW41" i="7"/>
  <c r="DA41" i="7" s="1"/>
  <c r="DD40" i="7"/>
  <c r="CZ40" i="7"/>
  <c r="CY40" i="7"/>
  <c r="CX40" i="7"/>
  <c r="CW40" i="7"/>
  <c r="DA40" i="7" s="1"/>
  <c r="DD39" i="7"/>
  <c r="CZ39" i="7"/>
  <c r="CY39" i="7"/>
  <c r="CX39" i="7"/>
  <c r="CW39" i="7"/>
  <c r="DD38" i="7"/>
  <c r="CZ38" i="7"/>
  <c r="CY38" i="7"/>
  <c r="CX38" i="7"/>
  <c r="CW38" i="7"/>
  <c r="DD37" i="7"/>
  <c r="CZ37" i="7"/>
  <c r="CY37" i="7"/>
  <c r="CX37" i="7"/>
  <c r="CW37" i="7"/>
  <c r="DA37" i="7" s="1"/>
  <c r="DD36" i="7"/>
  <c r="CZ36" i="7"/>
  <c r="CY36" i="7"/>
  <c r="CX36" i="7"/>
  <c r="CW36" i="7"/>
  <c r="DA36" i="7" s="1"/>
  <c r="DD35" i="7"/>
  <c r="CZ35" i="7"/>
  <c r="CY35" i="7"/>
  <c r="CX35" i="7"/>
  <c r="CW35" i="7"/>
  <c r="DD34" i="7"/>
  <c r="CZ34" i="7"/>
  <c r="CY34" i="7"/>
  <c r="CX34" i="7"/>
  <c r="CW34" i="7"/>
  <c r="DD33" i="7"/>
  <c r="CZ33" i="7"/>
  <c r="CY33" i="7"/>
  <c r="CX33" i="7"/>
  <c r="CW33" i="7"/>
  <c r="DA33" i="7" s="1"/>
  <c r="DD32" i="7"/>
  <c r="CZ32" i="7"/>
  <c r="CY32" i="7"/>
  <c r="CX32" i="7"/>
  <c r="CW32" i="7"/>
  <c r="DA32" i="7" s="1"/>
  <c r="DC28" i="7"/>
  <c r="IO16" i="7" s="1"/>
  <c r="DB28" i="7"/>
  <c r="IN16" i="7" s="1"/>
  <c r="CV28" i="7"/>
  <c r="CU28" i="7"/>
  <c r="CT28" i="7"/>
  <c r="CS28" i="7"/>
  <c r="CR28" i="7"/>
  <c r="IG16" i="7" s="1"/>
  <c r="CQ28" i="7"/>
  <c r="CP28" i="7"/>
  <c r="CO28" i="7"/>
  <c r="CN28" i="7"/>
  <c r="IC16" i="7" s="1"/>
  <c r="DD27" i="7"/>
  <c r="CZ27" i="7"/>
  <c r="CY27" i="7"/>
  <c r="CX27" i="7"/>
  <c r="CW27" i="7"/>
  <c r="DA27" i="7" s="1"/>
  <c r="DD26" i="7"/>
  <c r="CZ26" i="7"/>
  <c r="CY26" i="7"/>
  <c r="CX26" i="7"/>
  <c r="CW26" i="7"/>
  <c r="DD25" i="7"/>
  <c r="CZ25" i="7"/>
  <c r="CY25" i="7"/>
  <c r="CX25" i="7"/>
  <c r="CW25" i="7"/>
  <c r="DD24" i="7"/>
  <c r="CZ24" i="7"/>
  <c r="CY24" i="7"/>
  <c r="CX24" i="7"/>
  <c r="CW24" i="7"/>
  <c r="DA24" i="7" s="1"/>
  <c r="DD23" i="7"/>
  <c r="CZ23" i="7"/>
  <c r="CY23" i="7"/>
  <c r="CX23" i="7"/>
  <c r="CW23" i="7"/>
  <c r="DD22" i="7"/>
  <c r="CZ22" i="7"/>
  <c r="CY22" i="7"/>
  <c r="CX22" i="7"/>
  <c r="CW22" i="7"/>
  <c r="DD21" i="7"/>
  <c r="CZ21" i="7"/>
  <c r="CY21" i="7"/>
  <c r="CX21" i="7"/>
  <c r="CW21" i="7"/>
  <c r="DD20" i="7"/>
  <c r="CZ20" i="7"/>
  <c r="CY20" i="7"/>
  <c r="CX20" i="7"/>
  <c r="CW20" i="7"/>
  <c r="DD19" i="7"/>
  <c r="CZ19" i="7"/>
  <c r="CY19" i="7"/>
  <c r="CX19" i="7"/>
  <c r="CW19" i="7"/>
  <c r="DD18" i="7"/>
  <c r="CZ18" i="7"/>
  <c r="CY18" i="7"/>
  <c r="CX18" i="7"/>
  <c r="CW18" i="7"/>
  <c r="DC14" i="7"/>
  <c r="IO15" i="7" s="1"/>
  <c r="DB14" i="7"/>
  <c r="IN15" i="7" s="1"/>
  <c r="CV14" i="7"/>
  <c r="CU14" i="7"/>
  <c r="CT14" i="7"/>
  <c r="CS14" i="7"/>
  <c r="CR14" i="7"/>
  <c r="CQ14" i="7"/>
  <c r="CP14" i="7"/>
  <c r="CO14" i="7"/>
  <c r="ID15" i="7" s="1"/>
  <c r="CN14" i="7"/>
  <c r="DD13" i="7"/>
  <c r="CZ13" i="7"/>
  <c r="CY13" i="7"/>
  <c r="CX13" i="7"/>
  <c r="CW13" i="7"/>
  <c r="DD12" i="7"/>
  <c r="CZ12" i="7"/>
  <c r="CY12" i="7"/>
  <c r="CX12" i="7"/>
  <c r="CW12" i="7"/>
  <c r="DD11" i="7"/>
  <c r="CZ11" i="7"/>
  <c r="CY11" i="7"/>
  <c r="CX11" i="7"/>
  <c r="CW11" i="7"/>
  <c r="DD10" i="7"/>
  <c r="CZ10" i="7"/>
  <c r="CY10" i="7"/>
  <c r="CX10" i="7"/>
  <c r="CW10" i="7"/>
  <c r="DA10" i="7" s="1"/>
  <c r="DD9" i="7"/>
  <c r="CZ9" i="7"/>
  <c r="CY9" i="7"/>
  <c r="CX9" i="7"/>
  <c r="CW9" i="7"/>
  <c r="DA9" i="7" s="1"/>
  <c r="DD8" i="7"/>
  <c r="CZ8" i="7"/>
  <c r="CY8" i="7"/>
  <c r="CX8" i="7"/>
  <c r="CW8" i="7"/>
  <c r="DD7" i="7"/>
  <c r="CZ7" i="7"/>
  <c r="CY7" i="7"/>
  <c r="CX7" i="7"/>
  <c r="CW7" i="7"/>
  <c r="DD6" i="7"/>
  <c r="CZ6" i="7"/>
  <c r="CY6" i="7"/>
  <c r="CX6" i="7"/>
  <c r="CW6" i="7"/>
  <c r="DD5" i="7"/>
  <c r="CZ5" i="7"/>
  <c r="CY5" i="7"/>
  <c r="CX5" i="7"/>
  <c r="CW5" i="7"/>
  <c r="DA5" i="7" s="1"/>
  <c r="DD4" i="7"/>
  <c r="CZ4" i="7"/>
  <c r="CY4" i="7"/>
  <c r="CX4" i="7"/>
  <c r="CW4" i="7"/>
  <c r="CD97" i="7"/>
  <c r="CC97" i="7"/>
  <c r="CB97" i="7"/>
  <c r="CA97" i="7"/>
  <c r="BZ97" i="7"/>
  <c r="BY97" i="7"/>
  <c r="BX97" i="7"/>
  <c r="BW97" i="7"/>
  <c r="BV97" i="7"/>
  <c r="CD96" i="7"/>
  <c r="CC96" i="7"/>
  <c r="CB96" i="7"/>
  <c r="CA96" i="7"/>
  <c r="BZ96" i="7"/>
  <c r="BY96" i="7"/>
  <c r="BX96" i="7"/>
  <c r="BW96" i="7"/>
  <c r="BV96" i="7"/>
  <c r="CD95" i="7"/>
  <c r="CC95" i="7"/>
  <c r="CB95" i="7"/>
  <c r="CA95" i="7"/>
  <c r="BZ95" i="7"/>
  <c r="BY95" i="7"/>
  <c r="BX95" i="7"/>
  <c r="BW95" i="7"/>
  <c r="BV95" i="7"/>
  <c r="CD94" i="7"/>
  <c r="CC94" i="7"/>
  <c r="CH94" i="7" s="1"/>
  <c r="CB94" i="7"/>
  <c r="CF94" i="7" s="1"/>
  <c r="CA94" i="7"/>
  <c r="BZ94" i="7"/>
  <c r="BY94" i="7"/>
  <c r="BX94" i="7"/>
  <c r="BW94" i="7"/>
  <c r="BV94" i="7"/>
  <c r="CD93" i="7"/>
  <c r="CC93" i="7"/>
  <c r="CB93" i="7"/>
  <c r="CA93" i="7"/>
  <c r="BZ93" i="7"/>
  <c r="BY93" i="7"/>
  <c r="BX93" i="7"/>
  <c r="BW93" i="7"/>
  <c r="BV93" i="7"/>
  <c r="CD92" i="7"/>
  <c r="CC92" i="7"/>
  <c r="CB92" i="7"/>
  <c r="CA92" i="7"/>
  <c r="BZ92" i="7"/>
  <c r="BY92" i="7"/>
  <c r="BX92" i="7"/>
  <c r="BW92" i="7"/>
  <c r="BV92" i="7"/>
  <c r="CD91" i="7"/>
  <c r="CC91" i="7"/>
  <c r="CB91" i="7"/>
  <c r="CA91" i="7"/>
  <c r="BZ91" i="7"/>
  <c r="BY91" i="7"/>
  <c r="BX91" i="7"/>
  <c r="BW91" i="7"/>
  <c r="BV91" i="7"/>
  <c r="CD90" i="7"/>
  <c r="AB104" i="7" s="1"/>
  <c r="AB112" i="7" s="1"/>
  <c r="CC90" i="7"/>
  <c r="AA104" i="7" s="1"/>
  <c r="AA112" i="7" s="1"/>
  <c r="CB90" i="7"/>
  <c r="Z104" i="7" s="1"/>
  <c r="Z112" i="7" s="1"/>
  <c r="CA90" i="7"/>
  <c r="Y104" i="7" s="1"/>
  <c r="BZ90" i="7"/>
  <c r="X104" i="7" s="1"/>
  <c r="X112" i="7" s="1"/>
  <c r="BY90" i="7"/>
  <c r="W104" i="7" s="1"/>
  <c r="W112" i="7" s="1"/>
  <c r="BX90" i="7"/>
  <c r="V104" i="7" s="1"/>
  <c r="V112" i="7" s="1"/>
  <c r="BW90" i="7"/>
  <c r="U104" i="7" s="1"/>
  <c r="U112" i="7" s="1"/>
  <c r="BV90" i="7"/>
  <c r="T104" i="7" s="1"/>
  <c r="T112" i="7" s="1"/>
  <c r="CD89" i="7"/>
  <c r="FP103" i="7" s="1"/>
  <c r="CC89" i="7"/>
  <c r="FO103" i="7" s="1"/>
  <c r="CB89" i="7"/>
  <c r="FN103" i="7" s="1"/>
  <c r="CA89" i="7"/>
  <c r="FM103" i="7" s="1"/>
  <c r="BZ89" i="7"/>
  <c r="FL103" i="7" s="1"/>
  <c r="BY89" i="7"/>
  <c r="FK103" i="7" s="1"/>
  <c r="BX89" i="7"/>
  <c r="FJ103" i="7" s="1"/>
  <c r="BW89" i="7"/>
  <c r="FI103" i="7" s="1"/>
  <c r="BV89" i="7"/>
  <c r="FH103" i="7" s="1"/>
  <c r="CD88" i="7"/>
  <c r="AT102" i="7" s="1"/>
  <c r="CC88" i="7"/>
  <c r="AS102" i="7" s="1"/>
  <c r="AS112" i="7" s="1"/>
  <c r="CB88" i="7"/>
  <c r="AR102" i="7" s="1"/>
  <c r="AR112" i="7" s="1"/>
  <c r="CA88" i="7"/>
  <c r="AQ102" i="7" s="1"/>
  <c r="BZ88" i="7"/>
  <c r="AP102" i="7" s="1"/>
  <c r="BY88" i="7"/>
  <c r="AO102" i="7" s="1"/>
  <c r="AO112" i="7" s="1"/>
  <c r="BX88" i="7"/>
  <c r="BW88" i="7"/>
  <c r="AM102" i="7" s="1"/>
  <c r="AM112" i="7" s="1"/>
  <c r="BV88" i="7"/>
  <c r="AL102" i="7" s="1"/>
  <c r="AL112" i="7" s="1"/>
  <c r="CK84" i="7"/>
  <c r="CJ84" i="7"/>
  <c r="CD84" i="7"/>
  <c r="CC84" i="7"/>
  <c r="CB84" i="7"/>
  <c r="CA84" i="7"/>
  <c r="BZ84" i="7"/>
  <c r="BY84" i="7"/>
  <c r="BX84" i="7"/>
  <c r="BW84" i="7"/>
  <c r="BV84" i="7"/>
  <c r="CL83" i="7"/>
  <c r="CH83" i="7"/>
  <c r="CG83" i="7"/>
  <c r="CF83" i="7"/>
  <c r="CE83" i="7"/>
  <c r="CI83" i="7" s="1"/>
  <c r="CL82" i="7"/>
  <c r="CH82" i="7"/>
  <c r="CG82" i="7"/>
  <c r="CF82" i="7"/>
  <c r="CE82" i="7"/>
  <c r="CI82" i="7" s="1"/>
  <c r="CL81" i="7"/>
  <c r="CH81" i="7"/>
  <c r="CG81" i="7"/>
  <c r="CF81" i="7"/>
  <c r="CE81" i="7"/>
  <c r="CL80" i="7"/>
  <c r="CH80" i="7"/>
  <c r="CG80" i="7"/>
  <c r="CF80" i="7"/>
  <c r="CE80" i="7"/>
  <c r="CL79" i="7"/>
  <c r="CH79" i="7"/>
  <c r="CG79" i="7"/>
  <c r="CF79" i="7"/>
  <c r="CE79" i="7"/>
  <c r="CI79" i="7" s="1"/>
  <c r="CL78" i="7"/>
  <c r="CH78" i="7"/>
  <c r="CG78" i="7"/>
  <c r="CF78" i="7"/>
  <c r="CE78" i="7"/>
  <c r="CI78" i="7" s="1"/>
  <c r="CL77" i="7"/>
  <c r="CH77" i="7"/>
  <c r="CG77" i="7"/>
  <c r="CF77" i="7"/>
  <c r="CE77" i="7"/>
  <c r="CL76" i="7"/>
  <c r="CH76" i="7"/>
  <c r="CG76" i="7"/>
  <c r="CF76" i="7"/>
  <c r="CE76" i="7"/>
  <c r="CL75" i="7"/>
  <c r="CH75" i="7"/>
  <c r="CG75" i="7"/>
  <c r="CF75" i="7"/>
  <c r="CE75" i="7"/>
  <c r="CI75" i="7" s="1"/>
  <c r="CL74" i="7"/>
  <c r="CL84" i="7" s="1"/>
  <c r="CH74" i="7"/>
  <c r="CG74" i="7"/>
  <c r="CF74" i="7"/>
  <c r="CF84" i="7" s="1"/>
  <c r="CE74" i="7"/>
  <c r="CI74" i="7" s="1"/>
  <c r="CK70" i="7"/>
  <c r="CJ70" i="7"/>
  <c r="CD70" i="7"/>
  <c r="CC70" i="7"/>
  <c r="CB70" i="7"/>
  <c r="CA70" i="7"/>
  <c r="CG70" i="7" s="1"/>
  <c r="BZ70" i="7"/>
  <c r="BY70" i="7"/>
  <c r="BX70" i="7"/>
  <c r="BW70" i="7"/>
  <c r="BV70" i="7"/>
  <c r="CL69" i="7"/>
  <c r="CH69" i="7"/>
  <c r="CG69" i="7"/>
  <c r="CF69" i="7"/>
  <c r="CE69" i="7"/>
  <c r="CI69" i="7" s="1"/>
  <c r="CL68" i="7"/>
  <c r="CH68" i="7"/>
  <c r="CG68" i="7"/>
  <c r="CF68" i="7"/>
  <c r="CE68" i="7"/>
  <c r="CL67" i="7"/>
  <c r="CH67" i="7"/>
  <c r="CG67" i="7"/>
  <c r="CF67" i="7"/>
  <c r="CE67" i="7"/>
  <c r="CL66" i="7"/>
  <c r="CH66" i="7"/>
  <c r="CG66" i="7"/>
  <c r="CF66" i="7"/>
  <c r="CE66" i="7"/>
  <c r="CI66" i="7" s="1"/>
  <c r="CL65" i="7"/>
  <c r="CH65" i="7"/>
  <c r="CG65" i="7"/>
  <c r="CF65" i="7"/>
  <c r="CE65" i="7"/>
  <c r="CI65" i="7" s="1"/>
  <c r="CL64" i="7"/>
  <c r="CH64" i="7"/>
  <c r="CG64" i="7"/>
  <c r="CF64" i="7"/>
  <c r="CE64" i="7"/>
  <c r="CL63" i="7"/>
  <c r="CH63" i="7"/>
  <c r="CG63" i="7"/>
  <c r="CF63" i="7"/>
  <c r="CE63" i="7"/>
  <c r="CL62" i="7"/>
  <c r="CH62" i="7"/>
  <c r="CG62" i="7"/>
  <c r="CF62" i="7"/>
  <c r="CE62" i="7"/>
  <c r="CI62" i="7" s="1"/>
  <c r="CL61" i="7"/>
  <c r="CH61" i="7"/>
  <c r="CG61" i="7"/>
  <c r="CF61" i="7"/>
  <c r="CE61" i="7"/>
  <c r="CI61" i="7" s="1"/>
  <c r="CL60" i="7"/>
  <c r="CH60" i="7"/>
  <c r="CG60" i="7"/>
  <c r="CF60" i="7"/>
  <c r="CF70" i="7" s="1"/>
  <c r="CE60" i="7"/>
  <c r="CK56" i="7"/>
  <c r="CJ56" i="7"/>
  <c r="CD56" i="7"/>
  <c r="CC56" i="7"/>
  <c r="CB56" i="7"/>
  <c r="CA56" i="7"/>
  <c r="BZ56" i="7"/>
  <c r="BY56" i="7"/>
  <c r="BX56" i="7"/>
  <c r="BW56" i="7"/>
  <c r="BV56" i="7"/>
  <c r="CL55" i="7"/>
  <c r="CH55" i="7"/>
  <c r="CG55" i="7"/>
  <c r="CF55" i="7"/>
  <c r="CE55" i="7"/>
  <c r="CL54" i="7"/>
  <c r="CH54" i="7"/>
  <c r="CG54" i="7"/>
  <c r="CF54" i="7"/>
  <c r="CE54" i="7"/>
  <c r="CL53" i="7"/>
  <c r="CH53" i="7"/>
  <c r="CG53" i="7"/>
  <c r="CF53" i="7"/>
  <c r="CE53" i="7"/>
  <c r="CI53" i="7" s="1"/>
  <c r="CL52" i="7"/>
  <c r="CH52" i="7"/>
  <c r="CG52" i="7"/>
  <c r="CF52" i="7"/>
  <c r="CE52" i="7"/>
  <c r="CI52" i="7" s="1"/>
  <c r="CL51" i="7"/>
  <c r="CH51" i="7"/>
  <c r="CG51" i="7"/>
  <c r="CF51" i="7"/>
  <c r="CE51" i="7"/>
  <c r="CL50" i="7"/>
  <c r="CH50" i="7"/>
  <c r="CG50" i="7"/>
  <c r="CF50" i="7"/>
  <c r="CE50" i="7"/>
  <c r="CL49" i="7"/>
  <c r="CH49" i="7"/>
  <c r="CG49" i="7"/>
  <c r="CF49" i="7"/>
  <c r="CE49" i="7"/>
  <c r="CI49" i="7" s="1"/>
  <c r="CL48" i="7"/>
  <c r="CH48" i="7"/>
  <c r="CG48" i="7"/>
  <c r="CF48" i="7"/>
  <c r="CE48" i="7"/>
  <c r="CI48" i="7" s="1"/>
  <c r="CL47" i="7"/>
  <c r="CH47" i="7"/>
  <c r="CG47" i="7"/>
  <c r="CF47" i="7"/>
  <c r="CE47" i="7"/>
  <c r="CL46" i="7"/>
  <c r="CH46" i="7"/>
  <c r="CG46" i="7"/>
  <c r="CF46" i="7"/>
  <c r="CE46" i="7"/>
  <c r="CK42" i="7"/>
  <c r="IO14" i="7" s="1"/>
  <c r="CJ42" i="7"/>
  <c r="IN14" i="7" s="1"/>
  <c r="CD42" i="7"/>
  <c r="CC42" i="7"/>
  <c r="CB42" i="7"/>
  <c r="CA42" i="7"/>
  <c r="BZ42" i="7"/>
  <c r="BY42" i="7"/>
  <c r="BX42" i="7"/>
  <c r="BW42" i="7"/>
  <c r="BV42" i="7"/>
  <c r="CL41" i="7"/>
  <c r="CH41" i="7"/>
  <c r="CG41" i="7"/>
  <c r="CF41" i="7"/>
  <c r="CE41" i="7"/>
  <c r="CL40" i="7"/>
  <c r="CH40" i="7"/>
  <c r="CG40" i="7"/>
  <c r="CF40" i="7"/>
  <c r="CE40" i="7"/>
  <c r="CI40" i="7" s="1"/>
  <c r="CL39" i="7"/>
  <c r="CH39" i="7"/>
  <c r="CG39" i="7"/>
  <c r="CF39" i="7"/>
  <c r="CE39" i="7"/>
  <c r="CI39" i="7" s="1"/>
  <c r="CL38" i="7"/>
  <c r="CH38" i="7"/>
  <c r="CG38" i="7"/>
  <c r="CF38" i="7"/>
  <c r="CE38" i="7"/>
  <c r="CL37" i="7"/>
  <c r="CH37" i="7"/>
  <c r="CG37" i="7"/>
  <c r="CF37" i="7"/>
  <c r="CE37" i="7"/>
  <c r="CL36" i="7"/>
  <c r="CH36" i="7"/>
  <c r="CG36" i="7"/>
  <c r="CF36" i="7"/>
  <c r="CE36" i="7"/>
  <c r="CI36" i="7" s="1"/>
  <c r="CL35" i="7"/>
  <c r="CH35" i="7"/>
  <c r="CG35" i="7"/>
  <c r="CF35" i="7"/>
  <c r="CE35" i="7"/>
  <c r="CL34" i="7"/>
  <c r="CH34" i="7"/>
  <c r="CG34" i="7"/>
  <c r="CF34" i="7"/>
  <c r="CE34" i="7"/>
  <c r="CL33" i="7"/>
  <c r="CH33" i="7"/>
  <c r="CG33" i="7"/>
  <c r="CF33" i="7"/>
  <c r="CE33" i="7"/>
  <c r="CL32" i="7"/>
  <c r="CH32" i="7"/>
  <c r="CG32" i="7"/>
  <c r="CF32" i="7"/>
  <c r="CE32" i="7"/>
  <c r="CK28" i="7"/>
  <c r="IO13" i="7" s="1"/>
  <c r="CJ28" i="7"/>
  <c r="CD28" i="7"/>
  <c r="CC28" i="7"/>
  <c r="CB28" i="7"/>
  <c r="CA28" i="7"/>
  <c r="BZ28" i="7"/>
  <c r="BY28" i="7"/>
  <c r="BX28" i="7"/>
  <c r="BW28" i="7"/>
  <c r="BV28" i="7"/>
  <c r="CL27" i="7"/>
  <c r="CH27" i="7"/>
  <c r="CG27" i="7"/>
  <c r="CF27" i="7"/>
  <c r="CE27" i="7"/>
  <c r="CI27" i="7" s="1"/>
  <c r="CL26" i="7"/>
  <c r="CH26" i="7"/>
  <c r="CG26" i="7"/>
  <c r="CF26" i="7"/>
  <c r="CE26" i="7"/>
  <c r="CI26" i="7" s="1"/>
  <c r="CL25" i="7"/>
  <c r="CH25" i="7"/>
  <c r="CG25" i="7"/>
  <c r="CF25" i="7"/>
  <c r="CE25" i="7"/>
  <c r="CL24" i="7"/>
  <c r="CH24" i="7"/>
  <c r="CG24" i="7"/>
  <c r="CF24" i="7"/>
  <c r="CE24" i="7"/>
  <c r="CI24" i="7" s="1"/>
  <c r="CL23" i="7"/>
  <c r="CH23" i="7"/>
  <c r="CG23" i="7"/>
  <c r="CF23" i="7"/>
  <c r="CE23" i="7"/>
  <c r="CI23" i="7" s="1"/>
  <c r="CL22" i="7"/>
  <c r="CH22" i="7"/>
  <c r="CG22" i="7"/>
  <c r="CF22" i="7"/>
  <c r="CE22" i="7"/>
  <c r="CL21" i="7"/>
  <c r="CH21" i="7"/>
  <c r="CG21" i="7"/>
  <c r="CF21" i="7"/>
  <c r="CE21" i="7"/>
  <c r="CL20" i="7"/>
  <c r="CH20" i="7"/>
  <c r="CG20" i="7"/>
  <c r="CF20" i="7"/>
  <c r="CE20" i="7"/>
  <c r="CL19" i="7"/>
  <c r="CH19" i="7"/>
  <c r="CG19" i="7"/>
  <c r="CF19" i="7"/>
  <c r="CE19" i="7"/>
  <c r="CI19" i="7" s="1"/>
  <c r="CL18" i="7"/>
  <c r="CH18" i="7"/>
  <c r="CG18" i="7"/>
  <c r="CF18" i="7"/>
  <c r="CE18" i="7"/>
  <c r="CK14" i="7"/>
  <c r="IO12" i="7" s="1"/>
  <c r="CJ14" i="7"/>
  <c r="IN12" i="7" s="1"/>
  <c r="CD14" i="7"/>
  <c r="IK12" i="7" s="1"/>
  <c r="CC14" i="7"/>
  <c r="CB14" i="7"/>
  <c r="CA14" i="7"/>
  <c r="BZ14" i="7"/>
  <c r="BY14" i="7"/>
  <c r="BX14" i="7"/>
  <c r="BW14" i="7"/>
  <c r="BV14" i="7"/>
  <c r="CL13" i="7"/>
  <c r="CH13" i="7"/>
  <c r="CG13" i="7"/>
  <c r="CF13" i="7"/>
  <c r="CE13" i="7"/>
  <c r="CL12" i="7"/>
  <c r="CH12" i="7"/>
  <c r="CG12" i="7"/>
  <c r="CF12" i="7"/>
  <c r="CE12" i="7"/>
  <c r="CL11" i="7"/>
  <c r="CH11" i="7"/>
  <c r="CG11" i="7"/>
  <c r="CF11" i="7"/>
  <c r="CE11" i="7"/>
  <c r="CL10" i="7"/>
  <c r="CH10" i="7"/>
  <c r="CG10" i="7"/>
  <c r="CF10" i="7"/>
  <c r="CE10" i="7"/>
  <c r="CL9" i="7"/>
  <c r="CH9" i="7"/>
  <c r="CG9" i="7"/>
  <c r="CF9" i="7"/>
  <c r="CE9" i="7"/>
  <c r="CI9" i="7" s="1"/>
  <c r="CL8" i="7"/>
  <c r="CH8" i="7"/>
  <c r="CG8" i="7"/>
  <c r="CF8" i="7"/>
  <c r="CE8" i="7"/>
  <c r="CL7" i="7"/>
  <c r="CH7" i="7"/>
  <c r="CG7" i="7"/>
  <c r="CF7" i="7"/>
  <c r="CE7" i="7"/>
  <c r="CL6" i="7"/>
  <c r="CH6" i="7"/>
  <c r="CG6" i="7"/>
  <c r="CF6" i="7"/>
  <c r="CE6" i="7"/>
  <c r="CL5" i="7"/>
  <c r="CH5" i="7"/>
  <c r="CG5" i="7"/>
  <c r="CF5" i="7"/>
  <c r="CE5" i="7"/>
  <c r="CL4" i="7"/>
  <c r="CH4" i="7"/>
  <c r="CG4" i="7"/>
  <c r="CF4" i="7"/>
  <c r="CE4" i="7"/>
  <c r="BL97" i="7"/>
  <c r="BK97" i="7"/>
  <c r="BP97" i="7" s="1"/>
  <c r="BJ97" i="7"/>
  <c r="BI97" i="7"/>
  <c r="BH97" i="7"/>
  <c r="BG97" i="7"/>
  <c r="BF97" i="7"/>
  <c r="BE97" i="7"/>
  <c r="BD97" i="7"/>
  <c r="BL96" i="7"/>
  <c r="BK96" i="7"/>
  <c r="BJ96" i="7"/>
  <c r="BI96" i="7"/>
  <c r="BH96" i="7"/>
  <c r="BG96" i="7"/>
  <c r="BF96" i="7"/>
  <c r="BE96" i="7"/>
  <c r="BD96" i="7"/>
  <c r="BL95" i="7"/>
  <c r="BK95" i="7"/>
  <c r="BJ95" i="7"/>
  <c r="BI95" i="7"/>
  <c r="BH95" i="7"/>
  <c r="BG95" i="7"/>
  <c r="BF95" i="7"/>
  <c r="BE95" i="7"/>
  <c r="BD95" i="7"/>
  <c r="BL94" i="7"/>
  <c r="BK94" i="7"/>
  <c r="BJ94" i="7"/>
  <c r="BI94" i="7"/>
  <c r="BH94" i="7"/>
  <c r="BG94" i="7"/>
  <c r="BF94" i="7"/>
  <c r="BE94" i="7"/>
  <c r="BD94" i="7"/>
  <c r="BL93" i="7"/>
  <c r="BK93" i="7"/>
  <c r="BP93" i="7" s="1"/>
  <c r="BJ93" i="7"/>
  <c r="BI93" i="7"/>
  <c r="BH93" i="7"/>
  <c r="BG93" i="7"/>
  <c r="BF93" i="7"/>
  <c r="BE93" i="7"/>
  <c r="BD93" i="7"/>
  <c r="BL92" i="7"/>
  <c r="BK92" i="7"/>
  <c r="BJ92" i="7"/>
  <c r="BI92" i="7"/>
  <c r="BH92" i="7"/>
  <c r="BG92" i="7"/>
  <c r="BF92" i="7"/>
  <c r="BE92" i="7"/>
  <c r="BD92" i="7"/>
  <c r="BL91" i="7"/>
  <c r="BK91" i="7"/>
  <c r="BJ91" i="7"/>
  <c r="BI91" i="7"/>
  <c r="BH91" i="7"/>
  <c r="BG91" i="7"/>
  <c r="BF91" i="7"/>
  <c r="BE91" i="7"/>
  <c r="BD91" i="7"/>
  <c r="BL90" i="7"/>
  <c r="BK90" i="7"/>
  <c r="BJ90" i="7"/>
  <c r="BI90" i="7"/>
  <c r="BH90" i="7"/>
  <c r="BG90" i="7"/>
  <c r="BF90" i="7"/>
  <c r="BE90" i="7"/>
  <c r="BD90" i="7"/>
  <c r="BL89" i="7"/>
  <c r="BK89" i="7"/>
  <c r="BP89" i="7" s="1"/>
  <c r="BJ89" i="7"/>
  <c r="BI89" i="7"/>
  <c r="BH89" i="7"/>
  <c r="BG89" i="7"/>
  <c r="BF89" i="7"/>
  <c r="BE89" i="7"/>
  <c r="BD89" i="7"/>
  <c r="BL88" i="7"/>
  <c r="BK88" i="7"/>
  <c r="BJ88" i="7"/>
  <c r="BI88" i="7"/>
  <c r="BH88" i="7"/>
  <c r="BG88" i="7"/>
  <c r="BF88" i="7"/>
  <c r="BE88" i="7"/>
  <c r="BD88" i="7"/>
  <c r="BS84" i="7"/>
  <c r="BR84" i="7"/>
  <c r="BL84" i="7"/>
  <c r="BK84" i="7"/>
  <c r="BJ84" i="7"/>
  <c r="BI84" i="7"/>
  <c r="BH84" i="7"/>
  <c r="BG84" i="7"/>
  <c r="BF84" i="7"/>
  <c r="BE84" i="7"/>
  <c r="BD84" i="7"/>
  <c r="BT83" i="7"/>
  <c r="BP83" i="7"/>
  <c r="BO83" i="7"/>
  <c r="BN83" i="7"/>
  <c r="BM83" i="7"/>
  <c r="BQ83" i="7" s="1"/>
  <c r="BT82" i="7"/>
  <c r="BP82" i="7"/>
  <c r="BO82" i="7"/>
  <c r="BN82" i="7"/>
  <c r="BM82" i="7"/>
  <c r="BQ82" i="7" s="1"/>
  <c r="BT81" i="7"/>
  <c r="BP81" i="7"/>
  <c r="BO81" i="7"/>
  <c r="BN81" i="7"/>
  <c r="BM81" i="7"/>
  <c r="BT80" i="7"/>
  <c r="BP80" i="7"/>
  <c r="BO80" i="7"/>
  <c r="BN80" i="7"/>
  <c r="BM80" i="7"/>
  <c r="BT79" i="7"/>
  <c r="BP79" i="7"/>
  <c r="BO79" i="7"/>
  <c r="BN79" i="7"/>
  <c r="BM79" i="7"/>
  <c r="BQ79" i="7" s="1"/>
  <c r="BT78" i="7"/>
  <c r="BP78" i="7"/>
  <c r="BO78" i="7"/>
  <c r="BN78" i="7"/>
  <c r="BM78" i="7"/>
  <c r="BQ78" i="7" s="1"/>
  <c r="BT77" i="7"/>
  <c r="BP77" i="7"/>
  <c r="BO77" i="7"/>
  <c r="BN77" i="7"/>
  <c r="BM77" i="7"/>
  <c r="BT76" i="7"/>
  <c r="BP76" i="7"/>
  <c r="BO76" i="7"/>
  <c r="BN76" i="7"/>
  <c r="BM76" i="7"/>
  <c r="BT75" i="7"/>
  <c r="BP75" i="7"/>
  <c r="BO75" i="7"/>
  <c r="BN75" i="7"/>
  <c r="BM75" i="7"/>
  <c r="BQ75" i="7" s="1"/>
  <c r="BT74" i="7"/>
  <c r="BT84" i="7" s="1"/>
  <c r="BP74" i="7"/>
  <c r="BO74" i="7"/>
  <c r="BN74" i="7"/>
  <c r="BM74" i="7"/>
  <c r="BQ74" i="7" s="1"/>
  <c r="BS70" i="7"/>
  <c r="BR70" i="7"/>
  <c r="BL70" i="7"/>
  <c r="BK70" i="7"/>
  <c r="BJ70" i="7"/>
  <c r="BI70" i="7"/>
  <c r="BH70" i="7"/>
  <c r="BG70" i="7"/>
  <c r="BF70" i="7"/>
  <c r="BE70" i="7"/>
  <c r="BD70" i="7"/>
  <c r="BT69" i="7"/>
  <c r="BP69" i="7"/>
  <c r="BO69" i="7"/>
  <c r="BN69" i="7"/>
  <c r="BM69" i="7"/>
  <c r="BQ69" i="7" s="1"/>
  <c r="BT68" i="7"/>
  <c r="BP68" i="7"/>
  <c r="BO68" i="7"/>
  <c r="BN68" i="7"/>
  <c r="BM68" i="7"/>
  <c r="BQ68" i="7" s="1"/>
  <c r="BT67" i="7"/>
  <c r="BP67" i="7"/>
  <c r="BO67" i="7"/>
  <c r="BN67" i="7"/>
  <c r="BM67" i="7"/>
  <c r="BT66" i="7"/>
  <c r="BP66" i="7"/>
  <c r="BO66" i="7"/>
  <c r="BN66" i="7"/>
  <c r="BM66" i="7"/>
  <c r="BT65" i="7"/>
  <c r="BP65" i="7"/>
  <c r="BO65" i="7"/>
  <c r="BN65" i="7"/>
  <c r="BM65" i="7"/>
  <c r="BQ65" i="7" s="1"/>
  <c r="BT64" i="7"/>
  <c r="BP64" i="7"/>
  <c r="BO64" i="7"/>
  <c r="BN64" i="7"/>
  <c r="BM64" i="7"/>
  <c r="BQ64" i="7" s="1"/>
  <c r="BT63" i="7"/>
  <c r="BP63" i="7"/>
  <c r="BO63" i="7"/>
  <c r="BN63" i="7"/>
  <c r="BM63" i="7"/>
  <c r="BT62" i="7"/>
  <c r="BP62" i="7"/>
  <c r="BO62" i="7"/>
  <c r="BN62" i="7"/>
  <c r="BN70" i="7" s="1"/>
  <c r="BM62" i="7"/>
  <c r="BT61" i="7"/>
  <c r="BP61" i="7"/>
  <c r="BO61" i="7"/>
  <c r="BN61" i="7"/>
  <c r="BM61" i="7"/>
  <c r="BQ61" i="7" s="1"/>
  <c r="BT60" i="7"/>
  <c r="BP60" i="7"/>
  <c r="BO60" i="7"/>
  <c r="BN60" i="7"/>
  <c r="BM60" i="7"/>
  <c r="BM70" i="7" s="1"/>
  <c r="BS56" i="7"/>
  <c r="BR56" i="7"/>
  <c r="BL56" i="7"/>
  <c r="BK56" i="7"/>
  <c r="BJ56" i="7"/>
  <c r="BI56" i="7"/>
  <c r="BH56" i="7"/>
  <c r="BG56" i="7"/>
  <c r="BF56" i="7"/>
  <c r="BE56" i="7"/>
  <c r="BD56" i="7"/>
  <c r="BT55" i="7"/>
  <c r="BP55" i="7"/>
  <c r="BO55" i="7"/>
  <c r="BN55" i="7"/>
  <c r="BM55" i="7"/>
  <c r="BQ55" i="7" s="1"/>
  <c r="BT54" i="7"/>
  <c r="BP54" i="7"/>
  <c r="BO54" i="7"/>
  <c r="BN54" i="7"/>
  <c r="BM54" i="7"/>
  <c r="BQ54" i="7" s="1"/>
  <c r="BT53" i="7"/>
  <c r="BP53" i="7"/>
  <c r="BO53" i="7"/>
  <c r="BN53" i="7"/>
  <c r="BM53" i="7"/>
  <c r="BT52" i="7"/>
  <c r="BP52" i="7"/>
  <c r="BO52" i="7"/>
  <c r="BN52" i="7"/>
  <c r="BM52" i="7"/>
  <c r="BT51" i="7"/>
  <c r="BP51" i="7"/>
  <c r="BO51" i="7"/>
  <c r="BN51" i="7"/>
  <c r="BM51" i="7"/>
  <c r="BQ51" i="7" s="1"/>
  <c r="BT50" i="7"/>
  <c r="BP50" i="7"/>
  <c r="BO50" i="7"/>
  <c r="BN50" i="7"/>
  <c r="BM50" i="7"/>
  <c r="BQ50" i="7" s="1"/>
  <c r="BT49" i="7"/>
  <c r="BP49" i="7"/>
  <c r="BO49" i="7"/>
  <c r="BN49" i="7"/>
  <c r="BM49" i="7"/>
  <c r="BT48" i="7"/>
  <c r="BP48" i="7"/>
  <c r="BO48" i="7"/>
  <c r="BN48" i="7"/>
  <c r="BM48" i="7"/>
  <c r="BT47" i="7"/>
  <c r="BP47" i="7"/>
  <c r="BO47" i="7"/>
  <c r="BN47" i="7"/>
  <c r="BM47" i="7"/>
  <c r="BQ47" i="7" s="1"/>
  <c r="BT46" i="7"/>
  <c r="BP46" i="7"/>
  <c r="BO46" i="7"/>
  <c r="BN46" i="7"/>
  <c r="BM46" i="7"/>
  <c r="BM56" i="7" s="1"/>
  <c r="BS42" i="7"/>
  <c r="IO11" i="7" s="1"/>
  <c r="BR42" i="7"/>
  <c r="IN11" i="7" s="1"/>
  <c r="BL42" i="7"/>
  <c r="BK42" i="7"/>
  <c r="IJ11" i="7" s="1"/>
  <c r="BJ42" i="7"/>
  <c r="BI42" i="7"/>
  <c r="BH42" i="7"/>
  <c r="BG42" i="7"/>
  <c r="IF11" i="7" s="1"/>
  <c r="BF42" i="7"/>
  <c r="BE42" i="7"/>
  <c r="BD42" i="7"/>
  <c r="BT41" i="7"/>
  <c r="BP41" i="7"/>
  <c r="BO41" i="7"/>
  <c r="BN41" i="7"/>
  <c r="BM41" i="7"/>
  <c r="BQ41" i="7" s="1"/>
  <c r="BT40" i="7"/>
  <c r="BP40" i="7"/>
  <c r="BO40" i="7"/>
  <c r="BN40" i="7"/>
  <c r="BM40" i="7"/>
  <c r="BQ40" i="7" s="1"/>
  <c r="BT39" i="7"/>
  <c r="BP39" i="7"/>
  <c r="BO39" i="7"/>
  <c r="BN39" i="7"/>
  <c r="BM39" i="7"/>
  <c r="BT38" i="7"/>
  <c r="BP38" i="7"/>
  <c r="BO38" i="7"/>
  <c r="BN38" i="7"/>
  <c r="BM38" i="7"/>
  <c r="BT37" i="7"/>
  <c r="BP37" i="7"/>
  <c r="BO37" i="7"/>
  <c r="BN37" i="7"/>
  <c r="BM37" i="7"/>
  <c r="BQ37" i="7" s="1"/>
  <c r="BT36" i="7"/>
  <c r="BP36" i="7"/>
  <c r="BO36" i="7"/>
  <c r="BN36" i="7"/>
  <c r="BM36" i="7"/>
  <c r="BQ36" i="7" s="1"/>
  <c r="BT35" i="7"/>
  <c r="BP35" i="7"/>
  <c r="BO35" i="7"/>
  <c r="BN35" i="7"/>
  <c r="BM35" i="7"/>
  <c r="BT34" i="7"/>
  <c r="BP34" i="7"/>
  <c r="BO34" i="7"/>
  <c r="BN34" i="7"/>
  <c r="BM34" i="7"/>
  <c r="BT33" i="7"/>
  <c r="BP33" i="7"/>
  <c r="BO33" i="7"/>
  <c r="BN33" i="7"/>
  <c r="BM33" i="7"/>
  <c r="BQ33" i="7" s="1"/>
  <c r="BT32" i="7"/>
  <c r="BP32" i="7"/>
  <c r="BO32" i="7"/>
  <c r="BN32" i="7"/>
  <c r="BM32" i="7"/>
  <c r="BM42" i="7" s="1"/>
  <c r="IL11" i="7" s="1"/>
  <c r="BS28" i="7"/>
  <c r="IO10" i="7" s="1"/>
  <c r="BR28" i="7"/>
  <c r="IN10" i="7" s="1"/>
  <c r="BL28" i="7"/>
  <c r="BK28" i="7"/>
  <c r="BJ28" i="7"/>
  <c r="BI28" i="7"/>
  <c r="BH28" i="7"/>
  <c r="BG28" i="7"/>
  <c r="BF28" i="7"/>
  <c r="BE28" i="7"/>
  <c r="BD28" i="7"/>
  <c r="BT27" i="7"/>
  <c r="BP27" i="7"/>
  <c r="BO27" i="7"/>
  <c r="BN27" i="7"/>
  <c r="BM27" i="7"/>
  <c r="BQ27" i="7" s="1"/>
  <c r="BT26" i="7"/>
  <c r="BP26" i="7"/>
  <c r="BO26" i="7"/>
  <c r="BN26" i="7"/>
  <c r="BM26" i="7"/>
  <c r="BT25" i="7"/>
  <c r="BP25" i="7"/>
  <c r="BO25" i="7"/>
  <c r="BN25" i="7"/>
  <c r="BM25" i="7"/>
  <c r="BT24" i="7"/>
  <c r="BP24" i="7"/>
  <c r="BO24" i="7"/>
  <c r="BN24" i="7"/>
  <c r="BM24" i="7"/>
  <c r="BQ24" i="7" s="1"/>
  <c r="BT23" i="7"/>
  <c r="BP23" i="7"/>
  <c r="BO23" i="7"/>
  <c r="BN23" i="7"/>
  <c r="BM23" i="7"/>
  <c r="BQ23" i="7" s="1"/>
  <c r="BT22" i="7"/>
  <c r="BP22" i="7"/>
  <c r="BO22" i="7"/>
  <c r="BN22" i="7"/>
  <c r="BM22" i="7"/>
  <c r="BT21" i="7"/>
  <c r="BP21" i="7"/>
  <c r="BO21" i="7"/>
  <c r="BN21" i="7"/>
  <c r="BM21" i="7"/>
  <c r="BT20" i="7"/>
  <c r="BP20" i="7"/>
  <c r="BO20" i="7"/>
  <c r="BN20" i="7"/>
  <c r="BM20" i="7"/>
  <c r="BT19" i="7"/>
  <c r="BP19" i="7"/>
  <c r="BO19" i="7"/>
  <c r="BN19" i="7"/>
  <c r="BM19" i="7"/>
  <c r="BQ19" i="7" s="1"/>
  <c r="BT18" i="7"/>
  <c r="BP18" i="7"/>
  <c r="BO18" i="7"/>
  <c r="BN18" i="7"/>
  <c r="BN28" i="7" s="1"/>
  <c r="BM18" i="7"/>
  <c r="BS14" i="7"/>
  <c r="IO9" i="7" s="1"/>
  <c r="BR14" i="7"/>
  <c r="IN9" i="7" s="1"/>
  <c r="BL14" i="7"/>
  <c r="BK14" i="7"/>
  <c r="BJ14" i="7"/>
  <c r="BI14" i="7"/>
  <c r="BH14" i="7"/>
  <c r="BG14" i="7"/>
  <c r="BF14" i="7"/>
  <c r="BE14" i="7"/>
  <c r="BD14" i="7"/>
  <c r="BT13" i="7"/>
  <c r="BP13" i="7"/>
  <c r="BO13" i="7"/>
  <c r="BN13" i="7"/>
  <c r="BM13" i="7"/>
  <c r="BT12" i="7"/>
  <c r="BP12" i="7"/>
  <c r="BO12" i="7"/>
  <c r="BN12" i="7"/>
  <c r="BM12" i="7"/>
  <c r="BT11" i="7"/>
  <c r="BP11" i="7"/>
  <c r="BO11" i="7"/>
  <c r="BN11" i="7"/>
  <c r="BM11" i="7"/>
  <c r="BT10" i="7"/>
  <c r="BP10" i="7"/>
  <c r="BO10" i="7"/>
  <c r="BN10" i="7"/>
  <c r="BM10" i="7"/>
  <c r="BQ10" i="7" s="1"/>
  <c r="BT9" i="7"/>
  <c r="BP9" i="7"/>
  <c r="BO9" i="7"/>
  <c r="BN9" i="7"/>
  <c r="BM9" i="7"/>
  <c r="BQ9" i="7" s="1"/>
  <c r="BT8" i="7"/>
  <c r="BP8" i="7"/>
  <c r="BO8" i="7"/>
  <c r="BN8" i="7"/>
  <c r="BM8" i="7"/>
  <c r="BT7" i="7"/>
  <c r="BP7" i="7"/>
  <c r="BO7" i="7"/>
  <c r="BN7" i="7"/>
  <c r="BM7" i="7"/>
  <c r="BT6" i="7"/>
  <c r="BP6" i="7"/>
  <c r="BO6" i="7"/>
  <c r="BN6" i="7"/>
  <c r="BM6" i="7"/>
  <c r="BQ6" i="7" s="1"/>
  <c r="BT5" i="7"/>
  <c r="BP5" i="7"/>
  <c r="BO5" i="7"/>
  <c r="BN5" i="7"/>
  <c r="BM5" i="7"/>
  <c r="BQ5" i="7" s="1"/>
  <c r="BT4" i="7"/>
  <c r="BP4" i="7"/>
  <c r="BO4" i="7"/>
  <c r="BN4" i="7"/>
  <c r="BM4" i="7"/>
  <c r="AT97" i="7"/>
  <c r="AS97" i="7"/>
  <c r="AX97" i="7" s="1"/>
  <c r="AR97" i="7"/>
  <c r="AQ97" i="7"/>
  <c r="AP97" i="7"/>
  <c r="AO97" i="7"/>
  <c r="AN97" i="7"/>
  <c r="AM97" i="7"/>
  <c r="AL97" i="7"/>
  <c r="AT96" i="7"/>
  <c r="AS96" i="7"/>
  <c r="AR96" i="7"/>
  <c r="AQ96" i="7"/>
  <c r="AP96" i="7"/>
  <c r="AO96" i="7"/>
  <c r="AN96" i="7"/>
  <c r="AM96" i="7"/>
  <c r="AL96" i="7"/>
  <c r="AT95" i="7"/>
  <c r="AS95" i="7"/>
  <c r="AR95" i="7"/>
  <c r="AQ95" i="7"/>
  <c r="AP95" i="7"/>
  <c r="AO95" i="7"/>
  <c r="AN95" i="7"/>
  <c r="AM95" i="7"/>
  <c r="AL95" i="7"/>
  <c r="AT94" i="7"/>
  <c r="AS94" i="7"/>
  <c r="AR94" i="7"/>
  <c r="AQ94" i="7"/>
  <c r="AP94" i="7"/>
  <c r="AO94" i="7"/>
  <c r="AN94" i="7"/>
  <c r="AM94" i="7"/>
  <c r="AL94" i="7"/>
  <c r="AT93" i="7"/>
  <c r="AS93" i="7"/>
  <c r="AX93" i="7" s="1"/>
  <c r="AR93" i="7"/>
  <c r="AQ93" i="7"/>
  <c r="AP93" i="7"/>
  <c r="AO93" i="7"/>
  <c r="AN93" i="7"/>
  <c r="AM93" i="7"/>
  <c r="AL93" i="7"/>
  <c r="AT92" i="7"/>
  <c r="AS92" i="7"/>
  <c r="AR92" i="7"/>
  <c r="AQ92" i="7"/>
  <c r="AP92" i="7"/>
  <c r="AO92" i="7"/>
  <c r="AN92" i="7"/>
  <c r="AM92" i="7"/>
  <c r="AL92" i="7"/>
  <c r="AT91" i="7"/>
  <c r="AS91" i="7"/>
  <c r="AR91" i="7"/>
  <c r="AQ91" i="7"/>
  <c r="AP91" i="7"/>
  <c r="AO91" i="7"/>
  <c r="AN91" i="7"/>
  <c r="AM91" i="7"/>
  <c r="AL91" i="7"/>
  <c r="AT90" i="7"/>
  <c r="AS90" i="7"/>
  <c r="AR90" i="7"/>
  <c r="AQ90" i="7"/>
  <c r="AP90" i="7"/>
  <c r="AO90" i="7"/>
  <c r="AN90" i="7"/>
  <c r="AM90" i="7"/>
  <c r="AL90" i="7"/>
  <c r="AT89" i="7"/>
  <c r="EF103" i="7" s="1"/>
  <c r="AS89" i="7"/>
  <c r="AR89" i="7"/>
  <c r="AQ89" i="7"/>
  <c r="AP89" i="7"/>
  <c r="EB103" i="7" s="1"/>
  <c r="AO89" i="7"/>
  <c r="EA103" i="7" s="1"/>
  <c r="AN89" i="7"/>
  <c r="DZ103" i="7" s="1"/>
  <c r="AM89" i="7"/>
  <c r="DY103" i="7" s="1"/>
  <c r="AL89" i="7"/>
  <c r="DX103" i="7" s="1"/>
  <c r="AT88" i="7"/>
  <c r="AS88" i="7"/>
  <c r="CC102" i="7" s="1"/>
  <c r="AR88" i="7"/>
  <c r="CB102" i="7" s="1"/>
  <c r="AQ88" i="7"/>
  <c r="CA102" i="7" s="1"/>
  <c r="AP88" i="7"/>
  <c r="AO88" i="7"/>
  <c r="AN88" i="7"/>
  <c r="AM88" i="7"/>
  <c r="AL88" i="7"/>
  <c r="BA84" i="7"/>
  <c r="AZ84" i="7"/>
  <c r="AT84" i="7"/>
  <c r="AS84" i="7"/>
  <c r="AR84" i="7"/>
  <c r="AQ84" i="7"/>
  <c r="AP84" i="7"/>
  <c r="AO84" i="7"/>
  <c r="AN84" i="7"/>
  <c r="AM84" i="7"/>
  <c r="AL84" i="7"/>
  <c r="BB83" i="7"/>
  <c r="AX83" i="7"/>
  <c r="AW83" i="7"/>
  <c r="AV83" i="7"/>
  <c r="AU83" i="7"/>
  <c r="AY83" i="7" s="1"/>
  <c r="BB82" i="7"/>
  <c r="AX82" i="7"/>
  <c r="AW82" i="7"/>
  <c r="AV82" i="7"/>
  <c r="AU82" i="7"/>
  <c r="AY82" i="7" s="1"/>
  <c r="BB81" i="7"/>
  <c r="AX81" i="7"/>
  <c r="AW81" i="7"/>
  <c r="AV81" i="7"/>
  <c r="AU81" i="7"/>
  <c r="BB80" i="7"/>
  <c r="AX80" i="7"/>
  <c r="AW80" i="7"/>
  <c r="AV80" i="7"/>
  <c r="AU80" i="7"/>
  <c r="BB79" i="7"/>
  <c r="AX79" i="7"/>
  <c r="AW79" i="7"/>
  <c r="AV79" i="7"/>
  <c r="AU79" i="7"/>
  <c r="AY79" i="7" s="1"/>
  <c r="BB78" i="7"/>
  <c r="AX78" i="7"/>
  <c r="AW78" i="7"/>
  <c r="AV78" i="7"/>
  <c r="AU78" i="7"/>
  <c r="AY78" i="7" s="1"/>
  <c r="BB77" i="7"/>
  <c r="AX77" i="7"/>
  <c r="AW77" i="7"/>
  <c r="AV77" i="7"/>
  <c r="AU77" i="7"/>
  <c r="BB76" i="7"/>
  <c r="AX76" i="7"/>
  <c r="AW76" i="7"/>
  <c r="AV76" i="7"/>
  <c r="AU76" i="7"/>
  <c r="BB75" i="7"/>
  <c r="AX75" i="7"/>
  <c r="AW75" i="7"/>
  <c r="AV75" i="7"/>
  <c r="AU75" i="7"/>
  <c r="AY75" i="7" s="1"/>
  <c r="BB74" i="7"/>
  <c r="BB84" i="7" s="1"/>
  <c r="AX74" i="7"/>
  <c r="AW74" i="7"/>
  <c r="AV74" i="7"/>
  <c r="AU74" i="7"/>
  <c r="AY74" i="7" s="1"/>
  <c r="BA70" i="7"/>
  <c r="AZ70" i="7"/>
  <c r="AT70" i="7"/>
  <c r="AS70" i="7"/>
  <c r="AR70" i="7"/>
  <c r="AQ70" i="7"/>
  <c r="AW70" i="7" s="1"/>
  <c r="AP70" i="7"/>
  <c r="AO70" i="7"/>
  <c r="AN70" i="7"/>
  <c r="AM70" i="7"/>
  <c r="AL70" i="7"/>
  <c r="BB69" i="7"/>
  <c r="AX69" i="7"/>
  <c r="AW69" i="7"/>
  <c r="AV69" i="7"/>
  <c r="AU69" i="7"/>
  <c r="BB68" i="7"/>
  <c r="AX68" i="7"/>
  <c r="AW68" i="7"/>
  <c r="AV68" i="7"/>
  <c r="AU68" i="7"/>
  <c r="AY68" i="7" s="1"/>
  <c r="BB67" i="7"/>
  <c r="AX67" i="7"/>
  <c r="AW67" i="7"/>
  <c r="AV67" i="7"/>
  <c r="AU67" i="7"/>
  <c r="AY67" i="7" s="1"/>
  <c r="BB66" i="7"/>
  <c r="AX66" i="7"/>
  <c r="AW66" i="7"/>
  <c r="AV66" i="7"/>
  <c r="AU66" i="7"/>
  <c r="BB65" i="7"/>
  <c r="AX65" i="7"/>
  <c r="AW65" i="7"/>
  <c r="AV65" i="7"/>
  <c r="AU65" i="7"/>
  <c r="BB64" i="7"/>
  <c r="AX64" i="7"/>
  <c r="AW64" i="7"/>
  <c r="AV64" i="7"/>
  <c r="AU64" i="7"/>
  <c r="AY64" i="7" s="1"/>
  <c r="BB63" i="7"/>
  <c r="AX63" i="7"/>
  <c r="AW63" i="7"/>
  <c r="AV63" i="7"/>
  <c r="AU63" i="7"/>
  <c r="AY63" i="7" s="1"/>
  <c r="BB62" i="7"/>
  <c r="AX62" i="7"/>
  <c r="AW62" i="7"/>
  <c r="AV62" i="7"/>
  <c r="AU62" i="7"/>
  <c r="BB61" i="7"/>
  <c r="AX61" i="7"/>
  <c r="AW61" i="7"/>
  <c r="AV61" i="7"/>
  <c r="AU61" i="7"/>
  <c r="BB60" i="7"/>
  <c r="AX60" i="7"/>
  <c r="AW60" i="7"/>
  <c r="AV60" i="7"/>
  <c r="AU60" i="7"/>
  <c r="BA56" i="7"/>
  <c r="AZ56" i="7"/>
  <c r="AT56" i="7"/>
  <c r="AS56" i="7"/>
  <c r="AR56" i="7"/>
  <c r="AQ56" i="7"/>
  <c r="AP56" i="7"/>
  <c r="AO56" i="7"/>
  <c r="AN56" i="7"/>
  <c r="AM56" i="7"/>
  <c r="AL56" i="7"/>
  <c r="BB55" i="7"/>
  <c r="AX55" i="7"/>
  <c r="AW55" i="7"/>
  <c r="AV55" i="7"/>
  <c r="AU55" i="7"/>
  <c r="BB54" i="7"/>
  <c r="AX54" i="7"/>
  <c r="AW54" i="7"/>
  <c r="AV54" i="7"/>
  <c r="AU54" i="7"/>
  <c r="BB53" i="7"/>
  <c r="AX53" i="7"/>
  <c r="AW53" i="7"/>
  <c r="AV53" i="7"/>
  <c r="AU53" i="7"/>
  <c r="AY53" i="7" s="1"/>
  <c r="BB52" i="7"/>
  <c r="AX52" i="7"/>
  <c r="AW52" i="7"/>
  <c r="AV52" i="7"/>
  <c r="AU52" i="7"/>
  <c r="AY52" i="7" s="1"/>
  <c r="BB51" i="7"/>
  <c r="AX51" i="7"/>
  <c r="AW51" i="7"/>
  <c r="AV51" i="7"/>
  <c r="AU51" i="7"/>
  <c r="BB50" i="7"/>
  <c r="AX50" i="7"/>
  <c r="AW50" i="7"/>
  <c r="AV50" i="7"/>
  <c r="AU50" i="7"/>
  <c r="BB49" i="7"/>
  <c r="AX49" i="7"/>
  <c r="AW49" i="7"/>
  <c r="AV49" i="7"/>
  <c r="AU49" i="7"/>
  <c r="AY49" i="7" s="1"/>
  <c r="BB48" i="7"/>
  <c r="AX48" i="7"/>
  <c r="AW48" i="7"/>
  <c r="AV48" i="7"/>
  <c r="AU48" i="7"/>
  <c r="AY48" i="7" s="1"/>
  <c r="BB47" i="7"/>
  <c r="AX47" i="7"/>
  <c r="AW47" i="7"/>
  <c r="AV47" i="7"/>
  <c r="AU47" i="7"/>
  <c r="BB46" i="7"/>
  <c r="AX46" i="7"/>
  <c r="AW46" i="7"/>
  <c r="AV46" i="7"/>
  <c r="AU46" i="7"/>
  <c r="BA42" i="7"/>
  <c r="IO8" i="7" s="1"/>
  <c r="AZ42" i="7"/>
  <c r="IN8" i="7" s="1"/>
  <c r="AT42" i="7"/>
  <c r="AS42" i="7"/>
  <c r="IJ8" i="7" s="1"/>
  <c r="AR42" i="7"/>
  <c r="AQ42" i="7"/>
  <c r="AP42" i="7"/>
  <c r="IG8" i="7" s="1"/>
  <c r="AO42" i="7"/>
  <c r="IF8" i="7" s="1"/>
  <c r="AN42" i="7"/>
  <c r="AM42" i="7"/>
  <c r="AL42" i="7"/>
  <c r="IC8" i="7" s="1"/>
  <c r="BB41" i="7"/>
  <c r="AX41" i="7"/>
  <c r="AW41" i="7"/>
  <c r="AV41" i="7"/>
  <c r="AU41" i="7"/>
  <c r="AY41" i="7" s="1"/>
  <c r="BB40" i="7"/>
  <c r="AX40" i="7"/>
  <c r="AW40" i="7"/>
  <c r="AV40" i="7"/>
  <c r="AU40" i="7"/>
  <c r="AY40" i="7" s="1"/>
  <c r="BB39" i="7"/>
  <c r="AX39" i="7"/>
  <c r="AW39" i="7"/>
  <c r="AV39" i="7"/>
  <c r="AU39" i="7"/>
  <c r="BB38" i="7"/>
  <c r="AX38" i="7"/>
  <c r="AW38" i="7"/>
  <c r="AV38" i="7"/>
  <c r="AU38" i="7"/>
  <c r="BB37" i="7"/>
  <c r="AX37" i="7"/>
  <c r="AW37" i="7"/>
  <c r="AV37" i="7"/>
  <c r="AU37" i="7"/>
  <c r="AY37" i="7" s="1"/>
  <c r="BB36" i="7"/>
  <c r="AX36" i="7"/>
  <c r="AW36" i="7"/>
  <c r="AV36" i="7"/>
  <c r="AU36" i="7"/>
  <c r="AY36" i="7" s="1"/>
  <c r="BB35" i="7"/>
  <c r="AX35" i="7"/>
  <c r="AW35" i="7"/>
  <c r="AV35" i="7"/>
  <c r="AU35" i="7"/>
  <c r="BB34" i="7"/>
  <c r="AX34" i="7"/>
  <c r="AW34" i="7"/>
  <c r="AV34" i="7"/>
  <c r="AU34" i="7"/>
  <c r="BB33" i="7"/>
  <c r="AX33" i="7"/>
  <c r="AW33" i="7"/>
  <c r="AV33" i="7"/>
  <c r="AU33" i="7"/>
  <c r="AY33" i="7" s="1"/>
  <c r="BB32" i="7"/>
  <c r="AX32" i="7"/>
  <c r="AW32" i="7"/>
  <c r="AV32" i="7"/>
  <c r="AU32" i="7"/>
  <c r="AY32" i="7" s="1"/>
  <c r="BA28" i="7"/>
  <c r="IO7" i="7" s="1"/>
  <c r="AZ28" i="7"/>
  <c r="IN7" i="7" s="1"/>
  <c r="AT28" i="7"/>
  <c r="AS28" i="7"/>
  <c r="AR28" i="7"/>
  <c r="AQ28" i="7"/>
  <c r="AP28" i="7"/>
  <c r="AO28" i="7"/>
  <c r="AN28" i="7"/>
  <c r="AM28" i="7"/>
  <c r="AL28" i="7"/>
  <c r="BB27" i="7"/>
  <c r="AX27" i="7"/>
  <c r="AW27" i="7"/>
  <c r="AV27" i="7"/>
  <c r="AU27" i="7"/>
  <c r="AY27" i="7" s="1"/>
  <c r="BB26" i="7"/>
  <c r="AX26" i="7"/>
  <c r="AW26" i="7"/>
  <c r="AV26" i="7"/>
  <c r="AU26" i="7"/>
  <c r="BB25" i="7"/>
  <c r="AX25" i="7"/>
  <c r="AW25" i="7"/>
  <c r="AV25" i="7"/>
  <c r="AU25" i="7"/>
  <c r="BB24" i="7"/>
  <c r="AX24" i="7"/>
  <c r="AW24" i="7"/>
  <c r="AV24" i="7"/>
  <c r="AU24" i="7"/>
  <c r="AY24" i="7" s="1"/>
  <c r="BB23" i="7"/>
  <c r="AX23" i="7"/>
  <c r="AW23" i="7"/>
  <c r="AV23" i="7"/>
  <c r="AU23" i="7"/>
  <c r="AY23" i="7" s="1"/>
  <c r="BB22" i="7"/>
  <c r="AX22" i="7"/>
  <c r="AW22" i="7"/>
  <c r="AV22" i="7"/>
  <c r="AU22" i="7"/>
  <c r="BB21" i="7"/>
  <c r="AX21" i="7"/>
  <c r="AW21" i="7"/>
  <c r="AV21" i="7"/>
  <c r="AU21" i="7"/>
  <c r="BB20" i="7"/>
  <c r="AX20" i="7"/>
  <c r="AW20" i="7"/>
  <c r="AV20" i="7"/>
  <c r="AU20" i="7"/>
  <c r="AY20" i="7" s="1"/>
  <c r="BB19" i="7"/>
  <c r="AX19" i="7"/>
  <c r="AW19" i="7"/>
  <c r="AV19" i="7"/>
  <c r="AU19" i="7"/>
  <c r="AY19" i="7" s="1"/>
  <c r="BB18" i="7"/>
  <c r="AX18" i="7"/>
  <c r="AW18" i="7"/>
  <c r="AV18" i="7"/>
  <c r="AU18" i="7"/>
  <c r="BA14" i="7"/>
  <c r="IO6" i="7" s="1"/>
  <c r="AZ14" i="7"/>
  <c r="IN6" i="7" s="1"/>
  <c r="AT14" i="7"/>
  <c r="AS14" i="7"/>
  <c r="IJ6" i="7" s="1"/>
  <c r="AR14" i="7"/>
  <c r="AQ14" i="7"/>
  <c r="IH6" i="7" s="1"/>
  <c r="AP14" i="7"/>
  <c r="AO14" i="7"/>
  <c r="IF6" i="7" s="1"/>
  <c r="AN14" i="7"/>
  <c r="AM14" i="7"/>
  <c r="ID6" i="7" s="1"/>
  <c r="AL14" i="7"/>
  <c r="BB13" i="7"/>
  <c r="AX13" i="7"/>
  <c r="AW13" i="7"/>
  <c r="AV13" i="7"/>
  <c r="AU13" i="7"/>
  <c r="BB12" i="7"/>
  <c r="AX12" i="7"/>
  <c r="AW12" i="7"/>
  <c r="AV12" i="7"/>
  <c r="AU12" i="7"/>
  <c r="BB11" i="7"/>
  <c r="AX11" i="7"/>
  <c r="AW11" i="7"/>
  <c r="AV11" i="7"/>
  <c r="AU11" i="7"/>
  <c r="AY11" i="7" s="1"/>
  <c r="BB10" i="7"/>
  <c r="AX10" i="7"/>
  <c r="AW10" i="7"/>
  <c r="AV10" i="7"/>
  <c r="AU10" i="7"/>
  <c r="BB9" i="7"/>
  <c r="AX9" i="7"/>
  <c r="AW9" i="7"/>
  <c r="AV9" i="7"/>
  <c r="AU9" i="7"/>
  <c r="BB8" i="7"/>
  <c r="AX8" i="7"/>
  <c r="AW8" i="7"/>
  <c r="AV8" i="7"/>
  <c r="AU8" i="7"/>
  <c r="AY8" i="7" s="1"/>
  <c r="BB7" i="7"/>
  <c r="AX7" i="7"/>
  <c r="AW7" i="7"/>
  <c r="AV7" i="7"/>
  <c r="AU7" i="7"/>
  <c r="BB6" i="7"/>
  <c r="AX6" i="7"/>
  <c r="AW6" i="7"/>
  <c r="AV6" i="7"/>
  <c r="AU6" i="7"/>
  <c r="BB5" i="7"/>
  <c r="AX5" i="7"/>
  <c r="AW5" i="7"/>
  <c r="AV5" i="7"/>
  <c r="AU5" i="7"/>
  <c r="BB4" i="7"/>
  <c r="AX4" i="7"/>
  <c r="AW4" i="7"/>
  <c r="AV4" i="7"/>
  <c r="AU4" i="7"/>
  <c r="T88" i="7"/>
  <c r="AH88" i="7" s="1"/>
  <c r="T89" i="7"/>
  <c r="U89" i="7"/>
  <c r="V89" i="7"/>
  <c r="W89" i="7"/>
  <c r="X89" i="7"/>
  <c r="Y89" i="7"/>
  <c r="Z89" i="7"/>
  <c r="AA89" i="7"/>
  <c r="AB89" i="7"/>
  <c r="T90" i="7"/>
  <c r="U90" i="7"/>
  <c r="V90" i="7"/>
  <c r="W90" i="7"/>
  <c r="X90" i="7"/>
  <c r="Y90" i="7"/>
  <c r="Z90" i="7"/>
  <c r="AA90" i="7"/>
  <c r="AB90" i="7"/>
  <c r="T91" i="7"/>
  <c r="U91" i="7"/>
  <c r="V91" i="7"/>
  <c r="W91" i="7"/>
  <c r="X91" i="7"/>
  <c r="Y91" i="7"/>
  <c r="Z91" i="7"/>
  <c r="AA91" i="7"/>
  <c r="AB91" i="7"/>
  <c r="T92" i="7"/>
  <c r="U92" i="7"/>
  <c r="V92" i="7"/>
  <c r="W92" i="7"/>
  <c r="X92" i="7"/>
  <c r="Y92" i="7"/>
  <c r="Z92" i="7"/>
  <c r="AA92" i="7"/>
  <c r="AB92" i="7"/>
  <c r="T93" i="7"/>
  <c r="U93" i="7"/>
  <c r="V93" i="7"/>
  <c r="W93" i="7"/>
  <c r="X93" i="7"/>
  <c r="Y93" i="7"/>
  <c r="Z93" i="7"/>
  <c r="AA93" i="7"/>
  <c r="AF93" i="7" s="1"/>
  <c r="AB93" i="7"/>
  <c r="T94" i="7"/>
  <c r="U94" i="7"/>
  <c r="V94" i="7"/>
  <c r="W94" i="7"/>
  <c r="X94" i="7"/>
  <c r="Y94" i="7"/>
  <c r="Z94" i="7"/>
  <c r="AA94" i="7"/>
  <c r="AB94" i="7"/>
  <c r="T95" i="7"/>
  <c r="U95" i="7"/>
  <c r="V95" i="7"/>
  <c r="W95" i="7"/>
  <c r="X95" i="7"/>
  <c r="Y95" i="7"/>
  <c r="Z95" i="7"/>
  <c r="AA95" i="7"/>
  <c r="AB95" i="7"/>
  <c r="T96" i="7"/>
  <c r="U96" i="7"/>
  <c r="V96" i="7"/>
  <c r="W96" i="7"/>
  <c r="X96" i="7"/>
  <c r="Y96" i="7"/>
  <c r="Z96" i="7"/>
  <c r="AA96" i="7"/>
  <c r="AB96" i="7"/>
  <c r="T97" i="7"/>
  <c r="U97" i="7"/>
  <c r="V97" i="7"/>
  <c r="W97" i="7"/>
  <c r="X97" i="7"/>
  <c r="Y97" i="7"/>
  <c r="Z97" i="7"/>
  <c r="AA97" i="7"/>
  <c r="AF97" i="7" s="1"/>
  <c r="AB97" i="7"/>
  <c r="U88" i="7"/>
  <c r="V88" i="7"/>
  <c r="W88" i="7"/>
  <c r="X88" i="7"/>
  <c r="Y88" i="7"/>
  <c r="Z88" i="7"/>
  <c r="AA88" i="7"/>
  <c r="AB88" i="7"/>
  <c r="AI84" i="7"/>
  <c r="AH84" i="7"/>
  <c r="AB84" i="7"/>
  <c r="AA84" i="7"/>
  <c r="Z84" i="7"/>
  <c r="Y84" i="7"/>
  <c r="AE84" i="7" s="1"/>
  <c r="X84" i="7"/>
  <c r="W84" i="7"/>
  <c r="V84" i="7"/>
  <c r="U84" i="7"/>
  <c r="T84" i="7"/>
  <c r="AJ83" i="7"/>
  <c r="AF83" i="7"/>
  <c r="AE83" i="7"/>
  <c r="AD83" i="7"/>
  <c r="AC83" i="7"/>
  <c r="AJ82" i="7"/>
  <c r="AF82" i="7"/>
  <c r="AE82" i="7"/>
  <c r="AD82" i="7"/>
  <c r="AC82" i="7"/>
  <c r="AG82" i="7" s="1"/>
  <c r="AJ81" i="7"/>
  <c r="AF81" i="7"/>
  <c r="AE81" i="7"/>
  <c r="AD81" i="7"/>
  <c r="AC81" i="7"/>
  <c r="AG81" i="7" s="1"/>
  <c r="AJ80" i="7"/>
  <c r="AF80" i="7"/>
  <c r="AE80" i="7"/>
  <c r="AD80" i="7"/>
  <c r="AC80" i="7"/>
  <c r="AJ79" i="7"/>
  <c r="AF79" i="7"/>
  <c r="AE79" i="7"/>
  <c r="AD79" i="7"/>
  <c r="AC79" i="7"/>
  <c r="AJ78" i="7"/>
  <c r="AF78" i="7"/>
  <c r="AE78" i="7"/>
  <c r="AD78" i="7"/>
  <c r="AC78" i="7"/>
  <c r="AG78" i="7" s="1"/>
  <c r="AJ77" i="7"/>
  <c r="AF77" i="7"/>
  <c r="AE77" i="7"/>
  <c r="AD77" i="7"/>
  <c r="AC77" i="7"/>
  <c r="AG77" i="7" s="1"/>
  <c r="AJ76" i="7"/>
  <c r="AF76" i="7"/>
  <c r="AE76" i="7"/>
  <c r="AD76" i="7"/>
  <c r="AC76" i="7"/>
  <c r="AJ75" i="7"/>
  <c r="AF75" i="7"/>
  <c r="AE75" i="7"/>
  <c r="AD75" i="7"/>
  <c r="AC75" i="7"/>
  <c r="AJ74" i="7"/>
  <c r="AF74" i="7"/>
  <c r="AE74" i="7"/>
  <c r="AD74" i="7"/>
  <c r="AC74" i="7"/>
  <c r="AG74" i="7" s="1"/>
  <c r="AI70" i="7"/>
  <c r="AH70" i="7"/>
  <c r="AB70" i="7"/>
  <c r="AA70" i="7"/>
  <c r="Z70" i="7"/>
  <c r="Y70" i="7"/>
  <c r="X70" i="7"/>
  <c r="W70" i="7"/>
  <c r="V70" i="7"/>
  <c r="U70" i="7"/>
  <c r="T70" i="7"/>
  <c r="AJ69" i="7"/>
  <c r="AF69" i="7"/>
  <c r="AE69" i="7"/>
  <c r="AD69" i="7"/>
  <c r="AC69" i="7"/>
  <c r="AG69" i="7" s="1"/>
  <c r="AJ68" i="7"/>
  <c r="AF68" i="7"/>
  <c r="AE68" i="7"/>
  <c r="AD68" i="7"/>
  <c r="AC68" i="7"/>
  <c r="AJ67" i="7"/>
  <c r="AF67" i="7"/>
  <c r="AE67" i="7"/>
  <c r="AD67" i="7"/>
  <c r="AC67" i="7"/>
  <c r="AJ66" i="7"/>
  <c r="AF66" i="7"/>
  <c r="AE66" i="7"/>
  <c r="AD66" i="7"/>
  <c r="AC66" i="7"/>
  <c r="AG66" i="7" s="1"/>
  <c r="AJ65" i="7"/>
  <c r="AF65" i="7"/>
  <c r="AE65" i="7"/>
  <c r="AD65" i="7"/>
  <c r="AC65" i="7"/>
  <c r="AG65" i="7" s="1"/>
  <c r="AJ64" i="7"/>
  <c r="AF64" i="7"/>
  <c r="AE64" i="7"/>
  <c r="AD64" i="7"/>
  <c r="AC64" i="7"/>
  <c r="AJ63" i="7"/>
  <c r="AF63" i="7"/>
  <c r="AE63" i="7"/>
  <c r="AD63" i="7"/>
  <c r="AC63" i="7"/>
  <c r="AJ62" i="7"/>
  <c r="AF62" i="7"/>
  <c r="AE62" i="7"/>
  <c r="AD62" i="7"/>
  <c r="AC62" i="7"/>
  <c r="AG62" i="7" s="1"/>
  <c r="AJ61" i="7"/>
  <c r="AF61" i="7"/>
  <c r="AE61" i="7"/>
  <c r="AD61" i="7"/>
  <c r="AC61" i="7"/>
  <c r="AG61" i="7" s="1"/>
  <c r="AJ60" i="7"/>
  <c r="AF60" i="7"/>
  <c r="AE60" i="7"/>
  <c r="AD60" i="7"/>
  <c r="AD70" i="7" s="1"/>
  <c r="AC60" i="7"/>
  <c r="AI56" i="7"/>
  <c r="AH56" i="7"/>
  <c r="AB56" i="7"/>
  <c r="AA56" i="7"/>
  <c r="Z56" i="7"/>
  <c r="Y56" i="7"/>
  <c r="AE56" i="7" s="1"/>
  <c r="X56" i="7"/>
  <c r="W56" i="7"/>
  <c r="V56" i="7"/>
  <c r="U56" i="7"/>
  <c r="T56" i="7"/>
  <c r="AJ55" i="7"/>
  <c r="AF55" i="7"/>
  <c r="AE55" i="7"/>
  <c r="AD55" i="7"/>
  <c r="AC55" i="7"/>
  <c r="AJ54" i="7"/>
  <c r="AF54" i="7"/>
  <c r="AE54" i="7"/>
  <c r="AD54" i="7"/>
  <c r="AC54" i="7"/>
  <c r="AG54" i="7" s="1"/>
  <c r="AJ53" i="7"/>
  <c r="AF53" i="7"/>
  <c r="AE53" i="7"/>
  <c r="AD53" i="7"/>
  <c r="AC53" i="7"/>
  <c r="AG53" i="7" s="1"/>
  <c r="AJ52" i="7"/>
  <c r="AF52" i="7"/>
  <c r="AE52" i="7"/>
  <c r="AD52" i="7"/>
  <c r="AC52" i="7"/>
  <c r="AJ51" i="7"/>
  <c r="AF51" i="7"/>
  <c r="AE51" i="7"/>
  <c r="AD51" i="7"/>
  <c r="AC51" i="7"/>
  <c r="AJ50" i="7"/>
  <c r="AF50" i="7"/>
  <c r="AE50" i="7"/>
  <c r="AD50" i="7"/>
  <c r="AC50" i="7"/>
  <c r="AG50" i="7" s="1"/>
  <c r="AJ49" i="7"/>
  <c r="AF49" i="7"/>
  <c r="AE49" i="7"/>
  <c r="AD49" i="7"/>
  <c r="AC49" i="7"/>
  <c r="AJ48" i="7"/>
  <c r="AF48" i="7"/>
  <c r="AE48" i="7"/>
  <c r="AD48" i="7"/>
  <c r="AC48" i="7"/>
  <c r="AJ47" i="7"/>
  <c r="AF47" i="7"/>
  <c r="AE47" i="7"/>
  <c r="AD47" i="7"/>
  <c r="AC47" i="7"/>
  <c r="AJ46" i="7"/>
  <c r="AF46" i="7"/>
  <c r="AE46" i="7"/>
  <c r="AD46" i="7"/>
  <c r="AC46" i="7"/>
  <c r="AG46" i="7" s="1"/>
  <c r="AI42" i="7"/>
  <c r="IO5" i="7" s="1"/>
  <c r="AH42" i="7"/>
  <c r="IN5" i="7" s="1"/>
  <c r="AB42" i="7"/>
  <c r="IK5" i="7" s="1"/>
  <c r="AA42" i="7"/>
  <c r="IJ5" i="7" s="1"/>
  <c r="J4" i="4" s="1"/>
  <c r="Z42" i="7"/>
  <c r="II5" i="7" s="1"/>
  <c r="Y42" i="7"/>
  <c r="X42" i="7"/>
  <c r="IG5" i="7" s="1"/>
  <c r="W42" i="7"/>
  <c r="IF5" i="7" s="1"/>
  <c r="V42" i="7"/>
  <c r="IE5" i="7" s="1"/>
  <c r="U42" i="7"/>
  <c r="ID5" i="7" s="1"/>
  <c r="T42" i="7"/>
  <c r="IC5" i="7" s="1"/>
  <c r="AJ41" i="7"/>
  <c r="AF41" i="7"/>
  <c r="AE41" i="7"/>
  <c r="AD41" i="7"/>
  <c r="AC41" i="7"/>
  <c r="AG41" i="7" s="1"/>
  <c r="AJ40" i="7"/>
  <c r="AF40" i="7"/>
  <c r="AE40" i="7"/>
  <c r="AD40" i="7"/>
  <c r="AC40" i="7"/>
  <c r="AJ39" i="7"/>
  <c r="AF39" i="7"/>
  <c r="AE39" i="7"/>
  <c r="AD39" i="7"/>
  <c r="AC39" i="7"/>
  <c r="AJ38" i="7"/>
  <c r="AF38" i="7"/>
  <c r="AE38" i="7"/>
  <c r="AD38" i="7"/>
  <c r="AC38" i="7"/>
  <c r="AG38" i="7" s="1"/>
  <c r="AJ37" i="7"/>
  <c r="AF37" i="7"/>
  <c r="AE37" i="7"/>
  <c r="AD37" i="7"/>
  <c r="AC37" i="7"/>
  <c r="AG37" i="7" s="1"/>
  <c r="AJ36" i="7"/>
  <c r="AF36" i="7"/>
  <c r="AE36" i="7"/>
  <c r="AD36" i="7"/>
  <c r="AC36" i="7"/>
  <c r="AJ35" i="7"/>
  <c r="AF35" i="7"/>
  <c r="AE35" i="7"/>
  <c r="AD35" i="7"/>
  <c r="AC35" i="7"/>
  <c r="AJ34" i="7"/>
  <c r="AF34" i="7"/>
  <c r="AE34" i="7"/>
  <c r="AD34" i="7"/>
  <c r="AC34" i="7"/>
  <c r="AJ33" i="7"/>
  <c r="AF33" i="7"/>
  <c r="AE33" i="7"/>
  <c r="AD33" i="7"/>
  <c r="AC33" i="7"/>
  <c r="AG33" i="7" s="1"/>
  <c r="AJ32" i="7"/>
  <c r="AF32" i="7"/>
  <c r="AE32" i="7"/>
  <c r="AD32" i="7"/>
  <c r="AC32" i="7"/>
  <c r="AI28" i="7"/>
  <c r="IO4" i="7" s="1"/>
  <c r="AH28" i="7"/>
  <c r="IN4" i="7" s="1"/>
  <c r="AB28" i="7"/>
  <c r="AA28" i="7"/>
  <c r="Z28" i="7"/>
  <c r="II4" i="7" s="1"/>
  <c r="Y28" i="7"/>
  <c r="X28" i="7"/>
  <c r="W28" i="7"/>
  <c r="V28" i="7"/>
  <c r="IE4" i="7" s="1"/>
  <c r="U28" i="7"/>
  <c r="ID4" i="7" s="1"/>
  <c r="T28" i="7"/>
  <c r="IC4" i="7" s="1"/>
  <c r="AJ27" i="7"/>
  <c r="AF27" i="7"/>
  <c r="AE27" i="7"/>
  <c r="AD27" i="7"/>
  <c r="AC27" i="7"/>
  <c r="AJ26" i="7"/>
  <c r="AF26" i="7"/>
  <c r="AE26" i="7"/>
  <c r="AD26" i="7"/>
  <c r="AC26" i="7"/>
  <c r="AJ25" i="7"/>
  <c r="AF25" i="7"/>
  <c r="AE25" i="7"/>
  <c r="AD25" i="7"/>
  <c r="AC25" i="7"/>
  <c r="AG25" i="7" s="1"/>
  <c r="AJ24" i="7"/>
  <c r="AF24" i="7"/>
  <c r="AE24" i="7"/>
  <c r="AD24" i="7"/>
  <c r="AC24" i="7"/>
  <c r="AG24" i="7" s="1"/>
  <c r="AJ23" i="7"/>
  <c r="AF23" i="7"/>
  <c r="AE23" i="7"/>
  <c r="AD23" i="7"/>
  <c r="AC23" i="7"/>
  <c r="AJ22" i="7"/>
  <c r="AF22" i="7"/>
  <c r="AE22" i="7"/>
  <c r="AD22" i="7"/>
  <c r="AC22" i="7"/>
  <c r="AJ21" i="7"/>
  <c r="AF21" i="7"/>
  <c r="AE21" i="7"/>
  <c r="AD21" i="7"/>
  <c r="AC21" i="7"/>
  <c r="AJ20" i="7"/>
  <c r="AF20" i="7"/>
  <c r="AE20" i="7"/>
  <c r="AD20" i="7"/>
  <c r="AC20" i="7"/>
  <c r="AJ19" i="7"/>
  <c r="AF19" i="7"/>
  <c r="AE19" i="7"/>
  <c r="AD19" i="7"/>
  <c r="AC19" i="7"/>
  <c r="AJ18" i="7"/>
  <c r="AF18" i="7"/>
  <c r="AE18" i="7"/>
  <c r="AD18" i="7"/>
  <c r="AC18" i="7"/>
  <c r="AD5" i="7"/>
  <c r="AD6" i="7"/>
  <c r="AD7" i="7"/>
  <c r="AD8" i="7"/>
  <c r="AD9" i="7"/>
  <c r="AD10" i="7"/>
  <c r="AD11" i="7"/>
  <c r="AG11" i="7" s="1"/>
  <c r="AD12" i="7"/>
  <c r="AD13" i="7"/>
  <c r="AC5" i="7"/>
  <c r="AG5" i="7" s="1"/>
  <c r="AC6" i="7"/>
  <c r="AC7" i="7"/>
  <c r="AC8" i="7"/>
  <c r="AC9" i="7"/>
  <c r="AC10" i="7"/>
  <c r="AG10" i="7" s="1"/>
  <c r="AC11" i="7"/>
  <c r="AC12" i="7"/>
  <c r="AC13" i="7"/>
  <c r="AG13" i="7" s="1"/>
  <c r="AD4" i="7"/>
  <c r="AC4" i="7"/>
  <c r="AJ4" i="7"/>
  <c r="AJ5" i="7"/>
  <c r="AJ6" i="7"/>
  <c r="AJ7" i="7"/>
  <c r="AJ8" i="7"/>
  <c r="AJ9" i="7"/>
  <c r="AJ10" i="7"/>
  <c r="AJ11" i="7"/>
  <c r="AJ12" i="7"/>
  <c r="AJ13" i="7"/>
  <c r="AH14" i="7"/>
  <c r="AI14" i="7"/>
  <c r="IO3" i="7" s="1"/>
  <c r="AF5" i="7"/>
  <c r="AF6" i="7"/>
  <c r="AF7" i="7"/>
  <c r="AF8" i="7"/>
  <c r="AF9" i="7"/>
  <c r="AF10" i="7"/>
  <c r="AF11" i="7"/>
  <c r="AF12" i="7"/>
  <c r="AF13" i="7"/>
  <c r="AF4" i="7"/>
  <c r="AE5" i="7"/>
  <c r="AE6" i="7"/>
  <c r="AE7" i="7"/>
  <c r="AE8" i="7"/>
  <c r="AE9" i="7"/>
  <c r="AE10" i="7"/>
  <c r="AE11" i="7"/>
  <c r="AE12" i="7"/>
  <c r="AE13" i="7"/>
  <c r="AE4" i="7"/>
  <c r="U14" i="7"/>
  <c r="ID3" i="7" s="1"/>
  <c r="V14" i="7"/>
  <c r="W14" i="7"/>
  <c r="IF3" i="7" s="1"/>
  <c r="X14" i="7"/>
  <c r="IG3" i="7" s="1"/>
  <c r="Y14" i="7"/>
  <c r="IH3" i="7" s="1"/>
  <c r="Z14" i="7"/>
  <c r="AA14" i="7"/>
  <c r="IJ3" i="7" s="1"/>
  <c r="AB14" i="7"/>
  <c r="IK3" i="7" s="1"/>
  <c r="T14" i="7"/>
  <c r="IC3" i="7" s="1"/>
  <c r="P2" i="7"/>
  <c r="GI105" i="7" l="1"/>
  <c r="GI112" i="7" s="1"/>
  <c r="GJ105" i="7"/>
  <c r="GC113" i="7"/>
  <c r="JL36" i="7" s="1"/>
  <c r="GF113" i="7"/>
  <c r="JO36" i="7" s="1"/>
  <c r="GB113" i="7"/>
  <c r="JK36" i="7" s="1"/>
  <c r="GI113" i="7"/>
  <c r="JR36" i="7" s="1"/>
  <c r="GE113" i="7"/>
  <c r="JN36" i="7" s="1"/>
  <c r="KE30" i="7" s="1"/>
  <c r="GA113" i="7"/>
  <c r="JJ36" i="7" s="1"/>
  <c r="GH113" i="7"/>
  <c r="JQ36" i="7" s="1"/>
  <c r="GD113" i="7"/>
  <c r="JM36" i="7" s="1"/>
  <c r="FZ113" i="7"/>
  <c r="GG113" i="7"/>
  <c r="JP36" i="7" s="1"/>
  <c r="P11" i="7"/>
  <c r="GP98" i="7"/>
  <c r="GB99" i="7" s="1"/>
  <c r="GA99" i="7"/>
  <c r="JJ21" i="7" s="1"/>
  <c r="GI42" i="7"/>
  <c r="GJ28" i="7"/>
  <c r="GL91" i="7"/>
  <c r="GL98" i="7"/>
  <c r="GK14" i="7"/>
  <c r="GJ91" i="7"/>
  <c r="GJ98" i="7" s="1"/>
  <c r="GE99" i="7"/>
  <c r="JN21" i="7" s="1"/>
  <c r="GK98" i="7"/>
  <c r="GI91" i="7"/>
  <c r="GI98" i="7" s="1"/>
  <c r="GK91" i="7"/>
  <c r="CI35" i="7"/>
  <c r="HB42" i="7"/>
  <c r="J33" i="4"/>
  <c r="HC91" i="7"/>
  <c r="HD91" i="7"/>
  <c r="J32" i="4"/>
  <c r="HE7" i="7"/>
  <c r="G32" i="4"/>
  <c r="BL113" i="7"/>
  <c r="JQ29" i="7" s="1"/>
  <c r="P4" i="7"/>
  <c r="BT42" i="7"/>
  <c r="BN91" i="7"/>
  <c r="BP91" i="7"/>
  <c r="JT36" i="7"/>
  <c r="HZ112" i="7"/>
  <c r="J37" i="4"/>
  <c r="HW34" i="7"/>
  <c r="HZ28" i="7"/>
  <c r="IP37" i="7" s="1"/>
  <c r="HW20" i="7"/>
  <c r="HV90" i="7"/>
  <c r="HT90" i="7"/>
  <c r="HW6" i="7"/>
  <c r="GP42" i="7"/>
  <c r="IP32" i="7" s="1"/>
  <c r="IS32" i="7" s="1"/>
  <c r="GI14" i="7"/>
  <c r="AY104" i="7"/>
  <c r="AX104" i="7"/>
  <c r="CZ90" i="7"/>
  <c r="DA20" i="7"/>
  <c r="CX90" i="7"/>
  <c r="CY90" i="7"/>
  <c r="DA6" i="7"/>
  <c r="JU3" i="7"/>
  <c r="JU6" i="7" s="1"/>
  <c r="AX90" i="7"/>
  <c r="AV90" i="7"/>
  <c r="EH104" i="7"/>
  <c r="EK104" i="7" s="1"/>
  <c r="BN104" i="7"/>
  <c r="BQ104" i="7" s="1"/>
  <c r="BP56" i="7"/>
  <c r="BF43" i="7"/>
  <c r="BJ43" i="7"/>
  <c r="BD43" i="7"/>
  <c r="BH43" i="7"/>
  <c r="BL43" i="7"/>
  <c r="BE43" i="7"/>
  <c r="BI43" i="7"/>
  <c r="BK43" i="7"/>
  <c r="BM43" i="7"/>
  <c r="BG43" i="7"/>
  <c r="BN90" i="7"/>
  <c r="BP90" i="7"/>
  <c r="BQ20" i="7"/>
  <c r="EK34" i="7"/>
  <c r="EK20" i="7"/>
  <c r="EH90" i="7"/>
  <c r="EJ90" i="7"/>
  <c r="AJ98" i="7"/>
  <c r="J2" i="4"/>
  <c r="AG7" i="7"/>
  <c r="AF91" i="7"/>
  <c r="AD91" i="7"/>
  <c r="EZ91" i="7"/>
  <c r="EZ42" i="7"/>
  <c r="FB91" i="7"/>
  <c r="FC21" i="7"/>
  <c r="EY91" i="7"/>
  <c r="BB112" i="7"/>
  <c r="AM113" i="7" s="1"/>
  <c r="JJ28" i="7" s="1"/>
  <c r="FT105" i="7"/>
  <c r="HT91" i="7"/>
  <c r="HW63" i="7"/>
  <c r="HU70" i="7"/>
  <c r="HO71" i="7"/>
  <c r="HS70" i="7"/>
  <c r="HS71" i="7" s="1"/>
  <c r="HW96" i="7"/>
  <c r="HW64" i="7"/>
  <c r="HV70" i="7"/>
  <c r="HV97" i="7"/>
  <c r="HV89" i="7"/>
  <c r="HT97" i="7"/>
  <c r="HV96" i="7"/>
  <c r="HT93" i="7"/>
  <c r="HV92" i="7"/>
  <c r="HU90" i="7"/>
  <c r="HV94" i="7"/>
  <c r="HV93" i="7"/>
  <c r="HS97" i="7"/>
  <c r="HW97" i="7" s="1"/>
  <c r="HT96" i="7"/>
  <c r="HT92" i="7"/>
  <c r="HS89" i="7"/>
  <c r="HV91" i="7"/>
  <c r="HM98" i="7"/>
  <c r="HM99" i="7" s="1"/>
  <c r="JL23" i="7" s="1"/>
  <c r="HK98" i="7"/>
  <c r="HJ98" i="7"/>
  <c r="HJ99" i="7" s="1"/>
  <c r="JI23" i="7" s="1"/>
  <c r="HQ98" i="7"/>
  <c r="HQ99" i="7" s="1"/>
  <c r="JP23" i="7" s="1"/>
  <c r="HW7" i="7"/>
  <c r="HU91" i="7"/>
  <c r="HP98" i="7"/>
  <c r="HP99" i="7" s="1"/>
  <c r="JO23" i="7" s="1"/>
  <c r="HN98" i="7"/>
  <c r="HN99" i="7" s="1"/>
  <c r="JY29" i="7"/>
  <c r="HL98" i="7"/>
  <c r="HL99" i="7" s="1"/>
  <c r="JY14" i="7" s="1"/>
  <c r="AP112" i="7"/>
  <c r="AT112" i="7"/>
  <c r="AX105" i="7"/>
  <c r="DP105" i="7"/>
  <c r="DS105" i="7"/>
  <c r="DS49" i="7"/>
  <c r="DS35" i="7"/>
  <c r="DP91" i="7"/>
  <c r="DS91" i="7" s="1"/>
  <c r="DR91" i="7"/>
  <c r="AX91" i="7"/>
  <c r="AV28" i="7"/>
  <c r="AV91" i="7"/>
  <c r="AY7" i="7"/>
  <c r="KO35" i="7"/>
  <c r="M28" i="4" s="1"/>
  <c r="KO31" i="7"/>
  <c r="M16" i="4" s="1"/>
  <c r="AC96" i="7"/>
  <c r="AE96" i="7"/>
  <c r="AE92" i="7"/>
  <c r="AC92" i="7"/>
  <c r="AA98" i="7"/>
  <c r="AF90" i="7"/>
  <c r="CC104" i="7"/>
  <c r="W98" i="7"/>
  <c r="BY104" i="7"/>
  <c r="BA88" i="7"/>
  <c r="BA98" i="7" s="1"/>
  <c r="O3" i="7" s="1"/>
  <c r="BV102" i="7"/>
  <c r="AP98" i="7"/>
  <c r="BZ102" i="7"/>
  <c r="AT98" i="7"/>
  <c r="CD102" i="7"/>
  <c r="CH102" i="7" s="1"/>
  <c r="AX89" i="7"/>
  <c r="EE103" i="7"/>
  <c r="AU91" i="7"/>
  <c r="AW91" i="7"/>
  <c r="HJ102" i="7"/>
  <c r="HJ112" i="7" s="1"/>
  <c r="BD98" i="7"/>
  <c r="BD99" i="7" s="1"/>
  <c r="JI14" i="7" s="1"/>
  <c r="HN102" i="7"/>
  <c r="BH98" i="7"/>
  <c r="BH99" i="7" s="1"/>
  <c r="HR102" i="7"/>
  <c r="BL98" i="7"/>
  <c r="BL99" i="7" s="1"/>
  <c r="JQ14" i="7" s="1"/>
  <c r="BO91" i="7"/>
  <c r="BM91" i="7"/>
  <c r="BQ91" i="7" s="1"/>
  <c r="DA92" i="7"/>
  <c r="CY102" i="7"/>
  <c r="CS112" i="7"/>
  <c r="CS113" i="7" s="1"/>
  <c r="JN31" i="7" s="1"/>
  <c r="CW102" i="7"/>
  <c r="AE91" i="7"/>
  <c r="AC91" i="7"/>
  <c r="Z98" i="7"/>
  <c r="Z99" i="7" s="1"/>
  <c r="JO12" i="7" s="1"/>
  <c r="CB104" i="7"/>
  <c r="AD90" i="7"/>
  <c r="V98" i="7"/>
  <c r="BX104" i="7"/>
  <c r="IC7" i="7"/>
  <c r="IG7" i="7"/>
  <c r="IK7" i="7"/>
  <c r="AM98" i="7"/>
  <c r="N7" i="4" s="1"/>
  <c r="BW102" i="7"/>
  <c r="CG102" i="7"/>
  <c r="CE102" i="7"/>
  <c r="AW92" i="7"/>
  <c r="AU92" i="7"/>
  <c r="AW96" i="7"/>
  <c r="AU96" i="7"/>
  <c r="ID9" i="7"/>
  <c r="IH9" i="7"/>
  <c r="IC10" i="7"/>
  <c r="IG10" i="7"/>
  <c r="IK10" i="7"/>
  <c r="HK102" i="7"/>
  <c r="HK112" i="7" s="1"/>
  <c r="HK113" i="7" s="1"/>
  <c r="JJ38" i="7" s="1"/>
  <c r="BE98" i="7"/>
  <c r="HO102" i="7"/>
  <c r="HU102" i="7" s="1"/>
  <c r="BO88" i="7"/>
  <c r="BI98" i="7"/>
  <c r="BM88" i="7"/>
  <c r="BM92" i="7"/>
  <c r="BO92" i="7"/>
  <c r="BM96" i="7"/>
  <c r="BO96" i="7"/>
  <c r="CX102" i="7"/>
  <c r="CX112" i="7" s="1"/>
  <c r="CX113" i="7" s="1"/>
  <c r="JS31" i="7" s="1"/>
  <c r="CT112" i="7"/>
  <c r="AG21" i="7"/>
  <c r="AD97" i="7"/>
  <c r="AF96" i="7"/>
  <c r="AD93" i="7"/>
  <c r="AF92" i="7"/>
  <c r="AC90" i="7"/>
  <c r="CA104" i="7"/>
  <c r="AE90" i="7"/>
  <c r="Y98" i="7"/>
  <c r="BW104" i="7"/>
  <c r="U98" i="7"/>
  <c r="AY12" i="7"/>
  <c r="ID7" i="7"/>
  <c r="IH7" i="7"/>
  <c r="AN98" i="7"/>
  <c r="BX102" i="7"/>
  <c r="EC103" i="7"/>
  <c r="AU89" i="7"/>
  <c r="AW89" i="7"/>
  <c r="AV92" i="7"/>
  <c r="AU93" i="7"/>
  <c r="AW93" i="7"/>
  <c r="AV96" i="7"/>
  <c r="AU97" i="7"/>
  <c r="AW97" i="7"/>
  <c r="HL102" i="7"/>
  <c r="HL112" i="7" s="1"/>
  <c r="BF98" i="7"/>
  <c r="BF99" i="7" s="1"/>
  <c r="HP102" i="7"/>
  <c r="HP112" i="7" s="1"/>
  <c r="HP113" i="7" s="1"/>
  <c r="JO38" i="7" s="1"/>
  <c r="BN88" i="7"/>
  <c r="BJ98" i="7"/>
  <c r="BJ99" i="7" s="1"/>
  <c r="JO14" i="7" s="1"/>
  <c r="BO89" i="7"/>
  <c r="BM89" i="7"/>
  <c r="BN92" i="7"/>
  <c r="BM93" i="7"/>
  <c r="BO93" i="7"/>
  <c r="DA97" i="7"/>
  <c r="CU112" i="7"/>
  <c r="CZ112" i="7" s="1"/>
  <c r="CZ102" i="7"/>
  <c r="AC97" i="7"/>
  <c r="AE97" i="7"/>
  <c r="AD96" i="7"/>
  <c r="AG96" i="7" s="1"/>
  <c r="AE93" i="7"/>
  <c r="AC93" i="7"/>
  <c r="AD92" i="7"/>
  <c r="CD104" i="7"/>
  <c r="CH104" i="7" s="1"/>
  <c r="AB98" i="7"/>
  <c r="BZ104" i="7"/>
  <c r="X98" i="7"/>
  <c r="X99" i="7" s="1"/>
  <c r="BV104" i="7"/>
  <c r="T98" i="7"/>
  <c r="IE7" i="7"/>
  <c r="II7" i="7"/>
  <c r="AO98" i="7"/>
  <c r="BY102" i="7"/>
  <c r="ED103" i="7"/>
  <c r="AV89" i="7"/>
  <c r="AU90" i="7"/>
  <c r="AY90" i="7" s="1"/>
  <c r="AW90" i="7"/>
  <c r="AX92" i="7"/>
  <c r="AV93" i="7"/>
  <c r="AX96" i="7"/>
  <c r="AV97" i="7"/>
  <c r="BN14" i="7"/>
  <c r="BQ13" i="7"/>
  <c r="HM102" i="7"/>
  <c r="HM112" i="7" s="1"/>
  <c r="HM113" i="7" s="1"/>
  <c r="JL38" i="7" s="1"/>
  <c r="JL53" i="7" s="1"/>
  <c r="BG98" i="7"/>
  <c r="BG99" i="7" s="1"/>
  <c r="HQ102" i="7"/>
  <c r="BK98" i="7"/>
  <c r="BP88" i="7"/>
  <c r="BN89" i="7"/>
  <c r="BQ89" i="7" s="1"/>
  <c r="BM90" i="7"/>
  <c r="BO90" i="7"/>
  <c r="BP92" i="7"/>
  <c r="BN93" i="7"/>
  <c r="DC88" i="7"/>
  <c r="DC98" i="7" s="1"/>
  <c r="O6" i="7" s="1"/>
  <c r="CN112" i="7"/>
  <c r="AW102" i="7"/>
  <c r="AQ112" i="7"/>
  <c r="AW112" i="7" s="1"/>
  <c r="AU102" i="7"/>
  <c r="CP98" i="7"/>
  <c r="DZ105" i="7"/>
  <c r="DQ92" i="7"/>
  <c r="DO92" i="7"/>
  <c r="EG102" i="7"/>
  <c r="GS112" i="7"/>
  <c r="BV112" i="7"/>
  <c r="HB92" i="7"/>
  <c r="HE22" i="7"/>
  <c r="HE19" i="7"/>
  <c r="CX88" i="7"/>
  <c r="CW96" i="7"/>
  <c r="DA96" i="7" s="1"/>
  <c r="CY93" i="7"/>
  <c r="CW90" i="7"/>
  <c r="BN96" i="7"/>
  <c r="BQ96" i="7" s="1"/>
  <c r="BO97" i="7"/>
  <c r="BM97" i="7"/>
  <c r="FJ112" i="7"/>
  <c r="AN102" i="7"/>
  <c r="AN112" i="7" s="1"/>
  <c r="AN113" i="7" s="1"/>
  <c r="JK28" i="7" s="1"/>
  <c r="CQ98" i="7"/>
  <c r="EA105" i="7"/>
  <c r="CU98" i="7"/>
  <c r="EE105" i="7"/>
  <c r="DS21" i="7"/>
  <c r="DO89" i="7"/>
  <c r="EU103" i="7"/>
  <c r="FT104" i="7"/>
  <c r="DP92" i="7"/>
  <c r="DQ93" i="7"/>
  <c r="DO93" i="7"/>
  <c r="DP96" i="7"/>
  <c r="DS96" i="7" s="1"/>
  <c r="DQ97" i="7"/>
  <c r="DO97" i="7"/>
  <c r="EK12" i="7"/>
  <c r="EU102" i="7"/>
  <c r="EI88" i="7"/>
  <c r="EG88" i="7"/>
  <c r="EG92" i="7"/>
  <c r="EI92" i="7"/>
  <c r="EG96" i="7"/>
  <c r="EI96" i="7"/>
  <c r="DZ112" i="7"/>
  <c r="ED102" i="7"/>
  <c r="EZ88" i="7"/>
  <c r="EY89" i="7"/>
  <c r="EZ92" i="7"/>
  <c r="EY93" i="7"/>
  <c r="EZ96" i="7"/>
  <c r="EY97" i="7"/>
  <c r="GT112" i="7"/>
  <c r="FR88" i="7"/>
  <c r="BW112" i="7"/>
  <c r="FR92" i="7"/>
  <c r="FR96" i="7"/>
  <c r="G36" i="4"/>
  <c r="G35" i="4"/>
  <c r="HB95" i="7"/>
  <c r="HE95" i="7" s="1"/>
  <c r="HB18" i="7"/>
  <c r="HB88" i="7" s="1"/>
  <c r="HE88" i="7" s="1"/>
  <c r="HD96" i="7"/>
  <c r="HD92" i="7"/>
  <c r="HT103" i="7"/>
  <c r="HW103" i="7" s="1"/>
  <c r="DM103" i="7"/>
  <c r="DR103" i="7" s="1"/>
  <c r="HE23" i="7"/>
  <c r="CY88" i="7"/>
  <c r="CY97" i="7"/>
  <c r="CY92" i="7"/>
  <c r="CW89" i="7"/>
  <c r="DA89" i="7" s="1"/>
  <c r="DM102" i="7"/>
  <c r="BP96" i="7"/>
  <c r="BN97" i="7"/>
  <c r="CI13" i="7"/>
  <c r="CI22" i="7"/>
  <c r="AE104" i="7"/>
  <c r="CH92" i="7"/>
  <c r="CF93" i="7"/>
  <c r="CH96" i="7"/>
  <c r="CF97" i="7"/>
  <c r="CX14" i="7"/>
  <c r="DA13" i="7"/>
  <c r="CN98" i="7"/>
  <c r="DX105" i="7"/>
  <c r="CR98" i="7"/>
  <c r="EB105" i="7"/>
  <c r="CV98" i="7"/>
  <c r="EF105" i="7"/>
  <c r="EJ105" i="7" s="1"/>
  <c r="DP89" i="7"/>
  <c r="EV103" i="7"/>
  <c r="EZ103" i="7" s="1"/>
  <c r="FM104" i="7"/>
  <c r="DO90" i="7"/>
  <c r="DR92" i="7"/>
  <c r="DP93" i="7"/>
  <c r="DR96" i="7"/>
  <c r="DP97" i="7"/>
  <c r="EK13" i="7"/>
  <c r="EV102" i="7"/>
  <c r="EH88" i="7"/>
  <c r="AW103" i="7"/>
  <c r="AU103" i="7"/>
  <c r="AY103" i="7" s="1"/>
  <c r="EH92" i="7"/>
  <c r="EG93" i="7"/>
  <c r="EK93" i="7" s="1"/>
  <c r="EI93" i="7"/>
  <c r="EH96" i="7"/>
  <c r="EI97" i="7"/>
  <c r="EG97" i="7"/>
  <c r="EK97" i="7" s="1"/>
  <c r="EY14" i="7"/>
  <c r="FC12" i="7"/>
  <c r="EA112" i="7"/>
  <c r="EE112" i="7"/>
  <c r="EJ112" i="7" s="1"/>
  <c r="EJ102" i="7"/>
  <c r="EZ89" i="7"/>
  <c r="HA104" i="7"/>
  <c r="FB92" i="7"/>
  <c r="EZ93" i="7"/>
  <c r="FB96" i="7"/>
  <c r="EZ97" i="7"/>
  <c r="FU13" i="7"/>
  <c r="FU18" i="7"/>
  <c r="FU22" i="7"/>
  <c r="GU112" i="7"/>
  <c r="BX112" i="7"/>
  <c r="CB103" i="7"/>
  <c r="FR89" i="7"/>
  <c r="FR93" i="7"/>
  <c r="FR97" i="7"/>
  <c r="GP28" i="7"/>
  <c r="FZ29" i="7" s="1"/>
  <c r="G33" i="4"/>
  <c r="HE97" i="7"/>
  <c r="HE93" i="7"/>
  <c r="HB21" i="7"/>
  <c r="HE21" i="7" s="1"/>
  <c r="GS98" i="7"/>
  <c r="N34" i="4" s="1"/>
  <c r="FB104" i="7"/>
  <c r="FA104" i="7"/>
  <c r="DL103" i="7"/>
  <c r="DP103" i="7" s="1"/>
  <c r="HE12" i="7"/>
  <c r="CR113" i="7"/>
  <c r="JM31" i="7" s="1"/>
  <c r="BI112" i="7"/>
  <c r="CH93" i="7"/>
  <c r="CH97" i="7"/>
  <c r="DA19" i="7"/>
  <c r="DA23" i="7"/>
  <c r="CO98" i="7"/>
  <c r="N16" i="4" s="1"/>
  <c r="DY105" i="7"/>
  <c r="DY112" i="7" s="1"/>
  <c r="CS98" i="7"/>
  <c r="EC105" i="7"/>
  <c r="DP90" i="7"/>
  <c r="FN104" i="7"/>
  <c r="EW102" i="7"/>
  <c r="EJ88" i="7"/>
  <c r="EI90" i="7"/>
  <c r="EG90" i="7"/>
  <c r="EK90" i="7" s="1"/>
  <c r="DX112" i="7"/>
  <c r="GR112" i="7"/>
  <c r="BY112" i="7"/>
  <c r="FR90" i="7"/>
  <c r="DL104" i="7"/>
  <c r="DQ104" i="7" s="1"/>
  <c r="GM19" i="7"/>
  <c r="HE92" i="7"/>
  <c r="DK103" i="7"/>
  <c r="DQ103" i="7" s="1"/>
  <c r="HE13" i="7"/>
  <c r="CW88" i="7"/>
  <c r="DA88" i="7" s="1"/>
  <c r="CY105" i="7"/>
  <c r="HZ14" i="7"/>
  <c r="HQ15" i="7" s="1"/>
  <c r="HK99" i="7"/>
  <c r="JJ23" i="7" s="1"/>
  <c r="HU97" i="7"/>
  <c r="HU96" i="7"/>
  <c r="HS93" i="7"/>
  <c r="HW93" i="7" s="1"/>
  <c r="HS92" i="7"/>
  <c r="HW92" i="7" s="1"/>
  <c r="HS91" i="7"/>
  <c r="HW91" i="7" s="1"/>
  <c r="HU89" i="7"/>
  <c r="GW103" i="7"/>
  <c r="EK23" i="7"/>
  <c r="BK102" i="7"/>
  <c r="BM102" i="7" s="1"/>
  <c r="BG102" i="7"/>
  <c r="BG112" i="7" s="1"/>
  <c r="BG113" i="7" s="1"/>
  <c r="JL29" i="7" s="1"/>
  <c r="HT14" i="7"/>
  <c r="HW21" i="7"/>
  <c r="HS90" i="7"/>
  <c r="HW90" i="7" s="1"/>
  <c r="HT89" i="7"/>
  <c r="BJ102" i="7"/>
  <c r="BO102" i="7" s="1"/>
  <c r="BF102" i="7"/>
  <c r="BF112" i="7" s="1"/>
  <c r="BF113" i="7" s="1"/>
  <c r="JK29" i="7" s="1"/>
  <c r="GY103" i="7"/>
  <c r="HD103" i="7" s="1"/>
  <c r="BD102" i="7"/>
  <c r="BD112" i="7" s="1"/>
  <c r="BD113" i="7" s="1"/>
  <c r="JI29" i="7" s="1"/>
  <c r="BE102" i="7"/>
  <c r="BE112" i="7" s="1"/>
  <c r="BE113" i="7" s="1"/>
  <c r="JJ29" i="7" s="1"/>
  <c r="EK22" i="7"/>
  <c r="BH102" i="7"/>
  <c r="BH112" i="7" s="1"/>
  <c r="BH113" i="7" s="1"/>
  <c r="JM29" i="7" s="1"/>
  <c r="CV113" i="7"/>
  <c r="JQ31" i="7" s="1"/>
  <c r="CN113" i="7"/>
  <c r="JI31" i="7" s="1"/>
  <c r="CT113" i="7"/>
  <c r="JO31" i="7" s="1"/>
  <c r="CP113" i="7"/>
  <c r="JK31" i="7" s="1"/>
  <c r="EN112" i="7"/>
  <c r="DA105" i="7"/>
  <c r="CY112" i="7"/>
  <c r="EF112" i="7"/>
  <c r="EB112" i="7"/>
  <c r="EH42" i="7"/>
  <c r="EK35" i="7"/>
  <c r="EI42" i="7"/>
  <c r="EN28" i="7"/>
  <c r="IP22" i="7" s="1"/>
  <c r="JA22" i="7" s="1"/>
  <c r="EF98" i="7"/>
  <c r="EE98" i="7"/>
  <c r="EK21" i="7"/>
  <c r="EH91" i="7"/>
  <c r="EJ91" i="7"/>
  <c r="EG91" i="7"/>
  <c r="ED98" i="7"/>
  <c r="EI91" i="7"/>
  <c r="EB98" i="7"/>
  <c r="EA98" i="7"/>
  <c r="DZ98" i="7"/>
  <c r="DY98" i="7"/>
  <c r="DX98" i="7"/>
  <c r="DD42" i="7"/>
  <c r="CT43" i="7" s="1"/>
  <c r="CX28" i="7"/>
  <c r="CZ98" i="7"/>
  <c r="CX91" i="7"/>
  <c r="CZ91" i="7"/>
  <c r="CT98" i="7"/>
  <c r="CY98" i="7" s="1"/>
  <c r="CY91" i="7"/>
  <c r="CW91" i="7"/>
  <c r="CF104" i="7"/>
  <c r="CF90" i="7"/>
  <c r="CH90" i="7"/>
  <c r="CI20" i="7"/>
  <c r="W113" i="7"/>
  <c r="JL27" i="7" s="1"/>
  <c r="T113" i="7"/>
  <c r="JI27" i="7" s="1"/>
  <c r="X113" i="7"/>
  <c r="JM27" i="7" s="1"/>
  <c r="AB113" i="7"/>
  <c r="JQ27" i="7" s="1"/>
  <c r="U113" i="7"/>
  <c r="JJ27" i="7" s="1"/>
  <c r="V113" i="7"/>
  <c r="JK27" i="7" s="1"/>
  <c r="Z113" i="7"/>
  <c r="JO27" i="7" s="1"/>
  <c r="JO42" i="7" s="1"/>
  <c r="AG106" i="7"/>
  <c r="AA113" i="7"/>
  <c r="JP27" i="7" s="1"/>
  <c r="AF112" i="7"/>
  <c r="AG107" i="7"/>
  <c r="AC104" i="7"/>
  <c r="AE106" i="7"/>
  <c r="AC108" i="7"/>
  <c r="AG108" i="7" s="1"/>
  <c r="AE110" i="7"/>
  <c r="Y112" i="7"/>
  <c r="AC105" i="7"/>
  <c r="AG105" i="7" s="1"/>
  <c r="AC109" i="7"/>
  <c r="AG109" i="7" s="1"/>
  <c r="AD104" i="7"/>
  <c r="AD112" i="7" s="1"/>
  <c r="AD113" i="7" s="1"/>
  <c r="JS27" i="7" s="1"/>
  <c r="AF104" i="7"/>
  <c r="AG34" i="7"/>
  <c r="AD42" i="7"/>
  <c r="IM5" i="7" s="1"/>
  <c r="AG20" i="7"/>
  <c r="EZ104" i="7"/>
  <c r="FC104" i="7" s="1"/>
  <c r="HC104" i="7"/>
  <c r="HE104" i="7"/>
  <c r="HH112" i="7"/>
  <c r="GR113" i="7" s="1"/>
  <c r="JI37" i="7" s="1"/>
  <c r="HD42" i="7"/>
  <c r="HE34" i="7"/>
  <c r="HB90" i="7"/>
  <c r="HE20" i="7"/>
  <c r="GU98" i="7"/>
  <c r="HH14" i="7"/>
  <c r="IP33" i="7" s="1"/>
  <c r="HD90" i="7"/>
  <c r="HC90" i="7"/>
  <c r="HE6" i="7"/>
  <c r="GT98" i="7"/>
  <c r="EZ90" i="7"/>
  <c r="EY90" i="7"/>
  <c r="DR104" i="7"/>
  <c r="FR104" i="7"/>
  <c r="FT90" i="7"/>
  <c r="FX42" i="7"/>
  <c r="FV43" i="7" s="1"/>
  <c r="CH103" i="7"/>
  <c r="CC112" i="7"/>
  <c r="CA112" i="7"/>
  <c r="CE103" i="7"/>
  <c r="CG103" i="7"/>
  <c r="CB112" i="7"/>
  <c r="CF103" i="7"/>
  <c r="BZ112" i="7"/>
  <c r="FX14" i="7"/>
  <c r="IP27" i="7" s="1"/>
  <c r="FK98" i="7"/>
  <c r="DO56" i="7"/>
  <c r="DR90" i="7"/>
  <c r="DP42" i="7"/>
  <c r="DS34" i="7"/>
  <c r="DS20" i="7"/>
  <c r="DQ90" i="7"/>
  <c r="HR112" i="7"/>
  <c r="HR113" i="7" s="1"/>
  <c r="JQ38" i="7" s="1"/>
  <c r="HN112" i="7"/>
  <c r="HN113" i="7" s="1"/>
  <c r="JM38" i="7" s="1"/>
  <c r="CL112" i="7"/>
  <c r="BX113" i="7" s="1"/>
  <c r="JK30" i="7" s="1"/>
  <c r="CF102" i="7"/>
  <c r="CD112" i="7"/>
  <c r="AR113" i="7"/>
  <c r="JO28" i="7" s="1"/>
  <c r="AT113" i="7"/>
  <c r="JQ28" i="7" s="1"/>
  <c r="AP113" i="7"/>
  <c r="JM28" i="7" s="1"/>
  <c r="AL113" i="7"/>
  <c r="JI28" i="7" s="1"/>
  <c r="AO113" i="7"/>
  <c r="JL28" i="7" s="1"/>
  <c r="AX112" i="7"/>
  <c r="AS113" i="7"/>
  <c r="JP28" i="7" s="1"/>
  <c r="AV102" i="7"/>
  <c r="AX102" i="7"/>
  <c r="AT57" i="7"/>
  <c r="AR57" i="7"/>
  <c r="AO57" i="7"/>
  <c r="AV88" i="7"/>
  <c r="AV98" i="7" s="1"/>
  <c r="AX88" i="7"/>
  <c r="AU88" i="7"/>
  <c r="AU98" i="7" s="1"/>
  <c r="AS98" i="7"/>
  <c r="AX98" i="7" s="1"/>
  <c r="AR98" i="7"/>
  <c r="AQ98" i="7"/>
  <c r="AW88" i="7"/>
  <c r="AL98" i="7"/>
  <c r="JQ44" i="7"/>
  <c r="BT14" i="7"/>
  <c r="IP9" i="7" s="1"/>
  <c r="HP43" i="7"/>
  <c r="HM43" i="7"/>
  <c r="HL43" i="7"/>
  <c r="IS38" i="7"/>
  <c r="HN43" i="7"/>
  <c r="HR43" i="7"/>
  <c r="HS88" i="7"/>
  <c r="HV88" i="7"/>
  <c r="HW32" i="7"/>
  <c r="HO98" i="7"/>
  <c r="HO99" i="7" s="1"/>
  <c r="JN23" i="7" s="1"/>
  <c r="HL29" i="7"/>
  <c r="HP29" i="7"/>
  <c r="HJ29" i="7"/>
  <c r="HN29" i="7"/>
  <c r="HK29" i="7"/>
  <c r="HO29" i="7"/>
  <c r="HW18" i="7"/>
  <c r="HV28" i="7"/>
  <c r="HW4" i="7"/>
  <c r="HV14" i="7"/>
  <c r="HR98" i="7"/>
  <c r="HR99" i="7" s="1"/>
  <c r="JQ23" i="7" s="1"/>
  <c r="HT88" i="7"/>
  <c r="HU88" i="7"/>
  <c r="HU14" i="7"/>
  <c r="HS14" i="7"/>
  <c r="EA113" i="7"/>
  <c r="JL33" i="7" s="1"/>
  <c r="EH103" i="7"/>
  <c r="AQ113" i="7"/>
  <c r="JN28" i="7" s="1"/>
  <c r="BB56" i="7"/>
  <c r="AM57" i="7" s="1"/>
  <c r="BB42" i="7"/>
  <c r="AT43" i="7" s="1"/>
  <c r="AV14" i="7"/>
  <c r="EN42" i="7"/>
  <c r="EL43" i="7" s="1"/>
  <c r="EH28" i="7"/>
  <c r="EK19" i="7"/>
  <c r="EG89" i="7"/>
  <c r="EJ89" i="7"/>
  <c r="EH89" i="7"/>
  <c r="EH14" i="7"/>
  <c r="EK5" i="7"/>
  <c r="EI89" i="7"/>
  <c r="EC98" i="7"/>
  <c r="EK32" i="7"/>
  <c r="EG42" i="7"/>
  <c r="IL23" i="7" s="1"/>
  <c r="EJ42" i="7"/>
  <c r="EK18" i="7"/>
  <c r="EI28" i="7"/>
  <c r="EG28" i="7"/>
  <c r="EJ28" i="7"/>
  <c r="EG14" i="7"/>
  <c r="EP102" i="7"/>
  <c r="GV112" i="7"/>
  <c r="GZ112" i="7"/>
  <c r="HV103" i="7"/>
  <c r="HW105" i="7"/>
  <c r="HW109" i="7"/>
  <c r="HS102" i="7"/>
  <c r="HS104" i="7"/>
  <c r="HW104" i="7" s="1"/>
  <c r="HS106" i="7"/>
  <c r="HW106" i="7" s="1"/>
  <c r="HS108" i="7"/>
  <c r="HW108" i="7" s="1"/>
  <c r="HS110" i="7"/>
  <c r="HW110" i="7" s="1"/>
  <c r="HO112" i="7"/>
  <c r="HT102" i="7"/>
  <c r="HT112" i="7" s="1"/>
  <c r="HT113" i="7" s="1"/>
  <c r="JS38" i="7" s="1"/>
  <c r="HQ112" i="7"/>
  <c r="P13" i="7"/>
  <c r="HS42" i="7"/>
  <c r="IL38" i="7" s="1"/>
  <c r="JB38" i="7" s="1"/>
  <c r="HU42" i="7"/>
  <c r="HT42" i="7"/>
  <c r="HT43" i="7" s="1"/>
  <c r="HW33" i="7"/>
  <c r="IG38" i="7"/>
  <c r="IW38" i="7" s="1"/>
  <c r="JA38" i="7"/>
  <c r="IZ38" i="7"/>
  <c r="HJ43" i="7"/>
  <c r="HV42" i="7"/>
  <c r="HQ43" i="7"/>
  <c r="HK43" i="7"/>
  <c r="HO43" i="7"/>
  <c r="IH38" i="7"/>
  <c r="G37" i="4" s="1"/>
  <c r="IV38" i="7"/>
  <c r="HT28" i="7"/>
  <c r="HW19" i="7"/>
  <c r="HM29" i="7"/>
  <c r="HS28" i="7"/>
  <c r="HR29" i="7"/>
  <c r="HQ29" i="7"/>
  <c r="HU28" i="7"/>
  <c r="HL15" i="7"/>
  <c r="HR15" i="7"/>
  <c r="HH98" i="7"/>
  <c r="GX99" i="7" s="1"/>
  <c r="JO22" i="7" s="1"/>
  <c r="P12" i="7"/>
  <c r="GY43" i="7"/>
  <c r="GU43" i="7"/>
  <c r="GX43" i="7"/>
  <c r="GT43" i="7"/>
  <c r="GS43" i="7"/>
  <c r="GR43" i="7"/>
  <c r="HH28" i="7"/>
  <c r="GT29" i="7" s="1"/>
  <c r="GY15" i="7"/>
  <c r="GU15" i="7"/>
  <c r="GZ43" i="7"/>
  <c r="HD89" i="7"/>
  <c r="IM35" i="7"/>
  <c r="HB43" i="7"/>
  <c r="II35" i="7"/>
  <c r="HC42" i="7"/>
  <c r="HE33" i="7"/>
  <c r="HA42" i="7"/>
  <c r="HA89" i="7"/>
  <c r="HE89" i="7" s="1"/>
  <c r="GW43" i="7"/>
  <c r="GV43" i="7"/>
  <c r="IF35" i="7"/>
  <c r="IE35" i="7"/>
  <c r="HD28" i="7"/>
  <c r="HA28" i="7"/>
  <c r="HC89" i="7"/>
  <c r="HC28" i="7"/>
  <c r="IE34" i="7"/>
  <c r="HD14" i="7"/>
  <c r="HC14" i="7"/>
  <c r="HA14" i="7"/>
  <c r="HE5" i="7"/>
  <c r="HE4" i="7"/>
  <c r="HC88" i="7"/>
  <c r="HB14" i="7"/>
  <c r="DV112" i="7"/>
  <c r="DO103" i="7"/>
  <c r="DS103" i="7" s="1"/>
  <c r="DV56" i="7"/>
  <c r="DO57" i="7" s="1"/>
  <c r="DP56" i="7"/>
  <c r="FB103" i="7"/>
  <c r="DS33" i="7"/>
  <c r="DQ89" i="7"/>
  <c r="FA103" i="7"/>
  <c r="FF112" i="7"/>
  <c r="EY103" i="7"/>
  <c r="FF42" i="7"/>
  <c r="EZ43" i="7" s="1"/>
  <c r="FC33" i="7"/>
  <c r="FF14" i="7"/>
  <c r="IP24" i="7" s="1"/>
  <c r="FC5" i="7"/>
  <c r="CL28" i="7"/>
  <c r="IP13" i="7" s="1"/>
  <c r="BY98" i="7"/>
  <c r="CH88" i="7"/>
  <c r="CF14" i="7"/>
  <c r="CI5" i="7"/>
  <c r="CF89" i="7"/>
  <c r="BZ98" i="7"/>
  <c r="CD98" i="7"/>
  <c r="CH89" i="7"/>
  <c r="II3" i="7"/>
  <c r="IM18" i="7"/>
  <c r="JC18" i="7" s="1"/>
  <c r="JF18" i="7" s="1"/>
  <c r="IE3" i="7"/>
  <c r="AC14" i="7"/>
  <c r="IN3" i="7"/>
  <c r="AE14" i="7"/>
  <c r="AC28" i="7"/>
  <c r="AG6" i="7"/>
  <c r="AD28" i="7"/>
  <c r="AG19" i="7"/>
  <c r="AG23" i="7"/>
  <c r="AG27" i="7"/>
  <c r="IF4" i="7"/>
  <c r="IJ4" i="7"/>
  <c r="IM9" i="7"/>
  <c r="JC9" i="7" s="1"/>
  <c r="IM15" i="7"/>
  <c r="IG4" i="7"/>
  <c r="IK4" i="7"/>
  <c r="AG49" i="7"/>
  <c r="AC56" i="7"/>
  <c r="BR43" i="7"/>
  <c r="IP11" i="7"/>
  <c r="JB11" i="7" s="1"/>
  <c r="AG32" i="7"/>
  <c r="AJ42" i="7"/>
  <c r="FL43" i="7" s="1"/>
  <c r="AG36" i="7"/>
  <c r="AG40" i="7"/>
  <c r="AG48" i="7"/>
  <c r="AG52" i="7"/>
  <c r="AG60" i="7"/>
  <c r="AJ70" i="7"/>
  <c r="AG64" i="7"/>
  <c r="AG68" i="7"/>
  <c r="AG76" i="7"/>
  <c r="AG80" i="7"/>
  <c r="AY6" i="7"/>
  <c r="AY10" i="7"/>
  <c r="IC6" i="7"/>
  <c r="IG6" i="7"/>
  <c r="IK6" i="7"/>
  <c r="AY18" i="7"/>
  <c r="BB28" i="7"/>
  <c r="IP7" i="7" s="1"/>
  <c r="IU7" i="7" s="1"/>
  <c r="AY22" i="7"/>
  <c r="AY26" i="7"/>
  <c r="AY35" i="7"/>
  <c r="AY39" i="7"/>
  <c r="ID8" i="7"/>
  <c r="AW42" i="7"/>
  <c r="IH8" i="7"/>
  <c r="AV56" i="7"/>
  <c r="AV57" i="7" s="1"/>
  <c r="AY47" i="7"/>
  <c r="AY51" i="7"/>
  <c r="AY55" i="7"/>
  <c r="AV70" i="7"/>
  <c r="AV71" i="7" s="1"/>
  <c r="AY62" i="7"/>
  <c r="AY66" i="7"/>
  <c r="AP71" i="7"/>
  <c r="AT71" i="7"/>
  <c r="AY77" i="7"/>
  <c r="AY81" i="7"/>
  <c r="AW84" i="7"/>
  <c r="AU84" i="7"/>
  <c r="BM14" i="7"/>
  <c r="BQ8" i="7"/>
  <c r="BQ12" i="7"/>
  <c r="IE9" i="7"/>
  <c r="IU9" i="7" s="1"/>
  <c r="II9" i="7"/>
  <c r="BQ18" i="7"/>
  <c r="BT28" i="7"/>
  <c r="IP10" i="7" s="1"/>
  <c r="IS10" i="7" s="1"/>
  <c r="BQ22" i="7"/>
  <c r="BQ26" i="7"/>
  <c r="IE10" i="7"/>
  <c r="II10" i="7"/>
  <c r="BQ35" i="7"/>
  <c r="BQ39" i="7"/>
  <c r="ID11" i="7"/>
  <c r="BO42" i="7"/>
  <c r="IH11" i="7"/>
  <c r="BQ49" i="7"/>
  <c r="BQ53" i="7"/>
  <c r="BO56" i="7"/>
  <c r="BQ63" i="7"/>
  <c r="BQ67" i="7"/>
  <c r="BQ77" i="7"/>
  <c r="BQ81" i="7"/>
  <c r="BO84" i="7"/>
  <c r="BM84" i="7"/>
  <c r="CE14" i="7"/>
  <c r="IL12" i="7" s="1"/>
  <c r="CL14" i="7"/>
  <c r="IP12" i="7" s="1"/>
  <c r="CI8" i="7"/>
  <c r="CI12" i="7"/>
  <c r="CI21" i="7"/>
  <c r="CI25" i="7"/>
  <c r="CG28" i="7"/>
  <c r="CI34" i="7"/>
  <c r="CI38" i="7"/>
  <c r="CF56" i="7"/>
  <c r="CI47" i="7"/>
  <c r="CI51" i="7"/>
  <c r="CI55" i="7"/>
  <c r="CE70" i="7"/>
  <c r="CL70" i="7"/>
  <c r="CI64" i="7"/>
  <c r="CI68" i="7"/>
  <c r="BX71" i="7"/>
  <c r="CB71" i="7"/>
  <c r="CI77" i="7"/>
  <c r="CI81" i="7"/>
  <c r="CG84" i="7"/>
  <c r="CJ85" i="7"/>
  <c r="CF88" i="7"/>
  <c r="CG89" i="7"/>
  <c r="CH91" i="7"/>
  <c r="CF92" i="7"/>
  <c r="CE93" i="7"/>
  <c r="CI93" i="7" s="1"/>
  <c r="CG93" i="7"/>
  <c r="CH95" i="7"/>
  <c r="CF96" i="7"/>
  <c r="CE97" i="7"/>
  <c r="CI97" i="7" s="1"/>
  <c r="CG97" i="7"/>
  <c r="CW14" i="7"/>
  <c r="DD14" i="7"/>
  <c r="IP15" i="7" s="1"/>
  <c r="IT15" i="7" s="1"/>
  <c r="DA8" i="7"/>
  <c r="DA12" i="7"/>
  <c r="IE15" i="7"/>
  <c r="II15" i="7"/>
  <c r="DA18" i="7"/>
  <c r="DD28" i="7"/>
  <c r="CO29" i="7" s="1"/>
  <c r="DA22" i="7"/>
  <c r="DA26" i="7"/>
  <c r="IE16" i="7"/>
  <c r="II16" i="7"/>
  <c r="D15" i="4" s="1"/>
  <c r="DA35" i="7"/>
  <c r="DA39" i="7"/>
  <c r="ID17" i="7"/>
  <c r="IH17" i="7"/>
  <c r="G16" i="4" s="1"/>
  <c r="CY42" i="7"/>
  <c r="DA48" i="7"/>
  <c r="DA52" i="7"/>
  <c r="CN71" i="7"/>
  <c r="CR71" i="7"/>
  <c r="CV71" i="7"/>
  <c r="DA76" i="7"/>
  <c r="DA80" i="7"/>
  <c r="DS6" i="7"/>
  <c r="IC18" i="7"/>
  <c r="IS18" i="7" s="1"/>
  <c r="IG18" i="7"/>
  <c r="IW18" i="7" s="1"/>
  <c r="IK18" i="7"/>
  <c r="JA18" i="7" s="1"/>
  <c r="IC19" i="7"/>
  <c r="IF20" i="7"/>
  <c r="DG71" i="7"/>
  <c r="DY71" i="7"/>
  <c r="EC71" i="7"/>
  <c r="EZ71" i="7"/>
  <c r="EQ71" i="7"/>
  <c r="FI71" i="7"/>
  <c r="IJ7" i="7"/>
  <c r="IZ7" i="7" s="1"/>
  <c r="IE8" i="7"/>
  <c r="II8" i="7"/>
  <c r="IF9" i="7"/>
  <c r="IV9" i="7" s="1"/>
  <c r="IJ9" i="7"/>
  <c r="IM10" i="7"/>
  <c r="IF10" i="7"/>
  <c r="IJ10" i="7"/>
  <c r="IE11" i="7"/>
  <c r="IU11" i="7" s="1"/>
  <c r="II11" i="7"/>
  <c r="BF71" i="7"/>
  <c r="BJ71" i="7"/>
  <c r="CB29" i="7"/>
  <c r="BV57" i="7"/>
  <c r="BZ57" i="7"/>
  <c r="CF71" i="7"/>
  <c r="BY71" i="7"/>
  <c r="CC71" i="7"/>
  <c r="CG90" i="7"/>
  <c r="CE90" i="7"/>
  <c r="CI90" i="7" s="1"/>
  <c r="CG94" i="7"/>
  <c r="CE94" i="7"/>
  <c r="CI94" i="7" s="1"/>
  <c r="IF15" i="7"/>
  <c r="IJ15" i="7"/>
  <c r="IM16" i="7"/>
  <c r="IF16" i="7"/>
  <c r="IJ16" i="7"/>
  <c r="J15" i="4" s="1"/>
  <c r="IE17" i="7"/>
  <c r="II17" i="7"/>
  <c r="CY56" i="7"/>
  <c r="CS71" i="7"/>
  <c r="CW84" i="7"/>
  <c r="IT18" i="7"/>
  <c r="DQ14" i="7"/>
  <c r="IH18" i="7"/>
  <c r="IX18" i="7" s="1"/>
  <c r="IL30" i="7"/>
  <c r="AC84" i="7"/>
  <c r="IM7" i="7"/>
  <c r="JC7" i="7" s="1"/>
  <c r="AJ14" i="7"/>
  <c r="AA15" i="7" s="1"/>
  <c r="AF14" i="7"/>
  <c r="AG9" i="7"/>
  <c r="AE28" i="7"/>
  <c r="IH4" i="7"/>
  <c r="G3" i="4" s="1"/>
  <c r="AJ56" i="7"/>
  <c r="BI57" i="7" s="1"/>
  <c r="AJ84" i="7"/>
  <c r="CN85" i="7" s="1"/>
  <c r="AU14" i="7"/>
  <c r="BB14" i="7"/>
  <c r="IP6" i="7" s="1"/>
  <c r="IE6" i="7"/>
  <c r="II6" i="7"/>
  <c r="IS7" i="7"/>
  <c r="JA7" i="7"/>
  <c r="AV42" i="7"/>
  <c r="AW56" i="7"/>
  <c r="AU70" i="7"/>
  <c r="BB70" i="7"/>
  <c r="AN71" i="7"/>
  <c r="AR71" i="7"/>
  <c r="AV84" i="7"/>
  <c r="AS85" i="7"/>
  <c r="IC9" i="7"/>
  <c r="IS9" i="7" s="1"/>
  <c r="IG9" i="7"/>
  <c r="IW9" i="7" s="1"/>
  <c r="IK9" i="7"/>
  <c r="JA9" i="7" s="1"/>
  <c r="BN42" i="7"/>
  <c r="BN43" i="7" s="1"/>
  <c r="IZ11" i="7"/>
  <c r="BN56" i="7"/>
  <c r="BN57" i="7" s="1"/>
  <c r="BT56" i="7"/>
  <c r="BR57" i="7" s="1"/>
  <c r="BG57" i="7"/>
  <c r="BT70" i="7"/>
  <c r="BR71" i="7" s="1"/>
  <c r="BG71" i="7"/>
  <c r="BK71" i="7"/>
  <c r="BN84" i="7"/>
  <c r="BN85" i="7" s="1"/>
  <c r="BG85" i="7"/>
  <c r="BZ15" i="7"/>
  <c r="CF28" i="7"/>
  <c r="CE42" i="7"/>
  <c r="CL42" i="7"/>
  <c r="IP14" i="7" s="1"/>
  <c r="BW57" i="7"/>
  <c r="CA57" i="7"/>
  <c r="BV71" i="7"/>
  <c r="BZ71" i="7"/>
  <c r="CD71" i="7"/>
  <c r="CF85" i="7"/>
  <c r="CK88" i="7"/>
  <c r="CK98" i="7" s="1"/>
  <c r="O5" i="7" s="1"/>
  <c r="FH112" i="7"/>
  <c r="CG91" i="7"/>
  <c r="CE91" i="7"/>
  <c r="CG95" i="7"/>
  <c r="CE95" i="7"/>
  <c r="IC15" i="7"/>
  <c r="IG15" i="7"/>
  <c r="IW15" i="7" s="1"/>
  <c r="IK15" i="7"/>
  <c r="CZ28" i="7"/>
  <c r="IK16" i="7"/>
  <c r="CX42" i="7"/>
  <c r="CW56" i="7"/>
  <c r="DD56" i="7"/>
  <c r="DA50" i="7"/>
  <c r="DA54" i="7"/>
  <c r="CW70" i="7"/>
  <c r="DD70" i="7"/>
  <c r="DA64" i="7"/>
  <c r="DA68" i="7"/>
  <c r="CP71" i="7"/>
  <c r="CT71" i="7"/>
  <c r="DD84" i="7"/>
  <c r="DA78" i="7"/>
  <c r="DA82" i="7"/>
  <c r="CP85" i="7"/>
  <c r="DS8" i="7"/>
  <c r="DS12" i="7"/>
  <c r="IE18" i="7"/>
  <c r="IU18" i="7" s="1"/>
  <c r="II18" i="7"/>
  <c r="IY18" i="7" s="1"/>
  <c r="DT15" i="7"/>
  <c r="IN18" i="7"/>
  <c r="DV28" i="7"/>
  <c r="DF29" i="7" s="1"/>
  <c r="DS22" i="7"/>
  <c r="IE19" i="7"/>
  <c r="DP71" i="7"/>
  <c r="IM21" i="7"/>
  <c r="EH71" i="7"/>
  <c r="FR71" i="7"/>
  <c r="GN29" i="7"/>
  <c r="IP31" i="7"/>
  <c r="IW31" i="7" s="1"/>
  <c r="IF7" i="7"/>
  <c r="IV7" i="7" s="1"/>
  <c r="AG18" i="7"/>
  <c r="AJ28" i="7"/>
  <c r="W29" i="7" s="1"/>
  <c r="AG22" i="7"/>
  <c r="AG26" i="7"/>
  <c r="AG35" i="7"/>
  <c r="AG39" i="7"/>
  <c r="AE42" i="7"/>
  <c r="IH5" i="7"/>
  <c r="G4" i="4" s="1"/>
  <c r="AC42" i="7"/>
  <c r="IL5" i="7" s="1"/>
  <c r="AD56" i="7"/>
  <c r="AG47" i="7"/>
  <c r="AG51" i="7"/>
  <c r="AG55" i="7"/>
  <c r="AG63" i="7"/>
  <c r="AG67" i="7"/>
  <c r="AE70" i="7"/>
  <c r="AC70" i="7"/>
  <c r="AD84" i="7"/>
  <c r="AD85" i="7" s="1"/>
  <c r="AG75" i="7"/>
  <c r="AG79" i="7"/>
  <c r="AG83" i="7"/>
  <c r="AY5" i="7"/>
  <c r="AY9" i="7"/>
  <c r="AY13" i="7"/>
  <c r="AY21" i="7"/>
  <c r="AY25" i="7"/>
  <c r="IT7" i="7"/>
  <c r="AW28" i="7"/>
  <c r="AY34" i="7"/>
  <c r="AY38" i="7"/>
  <c r="AX42" i="7"/>
  <c r="IK8" i="7"/>
  <c r="J7" i="4" s="1"/>
  <c r="AU56" i="7"/>
  <c r="AU57" i="7" s="1"/>
  <c r="AY50" i="7"/>
  <c r="AY54" i="7"/>
  <c r="AY61" i="7"/>
  <c r="AY65" i="7"/>
  <c r="AY69" i="7"/>
  <c r="AO71" i="7"/>
  <c r="AS71" i="7"/>
  <c r="AY76" i="7"/>
  <c r="AY80" i="7"/>
  <c r="BQ7" i="7"/>
  <c r="BQ11" i="7"/>
  <c r="IT9" i="7"/>
  <c r="IX9" i="7"/>
  <c r="BQ21" i="7"/>
  <c r="BQ25" i="7"/>
  <c r="ID10" i="7"/>
  <c r="BO28" i="7"/>
  <c r="IH10" i="7"/>
  <c r="BM28" i="7"/>
  <c r="BQ34" i="7"/>
  <c r="BQ38" i="7"/>
  <c r="IC11" i="7"/>
  <c r="IG11" i="7"/>
  <c r="IW11" i="7" s="1"/>
  <c r="IK11" i="7"/>
  <c r="J10" i="4" s="1"/>
  <c r="BQ48" i="7"/>
  <c r="BQ52" i="7"/>
  <c r="BD57" i="7"/>
  <c r="BH57" i="7"/>
  <c r="BL57" i="7"/>
  <c r="BQ62" i="7"/>
  <c r="BQ66" i="7"/>
  <c r="BD71" i="7"/>
  <c r="BH71" i="7"/>
  <c r="BL71" i="7"/>
  <c r="BQ76" i="7"/>
  <c r="BQ80" i="7"/>
  <c r="IG13" i="7"/>
  <c r="CF42" i="7"/>
  <c r="CI33" i="7"/>
  <c r="CI37" i="7"/>
  <c r="CI41" i="7"/>
  <c r="CE56" i="7"/>
  <c r="CL56" i="7"/>
  <c r="CI50" i="7"/>
  <c r="CI54" i="7"/>
  <c r="BX57" i="7"/>
  <c r="CB57" i="7"/>
  <c r="CI63" i="7"/>
  <c r="CI67" i="7"/>
  <c r="BW71" i="7"/>
  <c r="CI76" i="7"/>
  <c r="CI80" i="7"/>
  <c r="BV85" i="7"/>
  <c r="BZ85" i="7"/>
  <c r="CD85" i="7"/>
  <c r="BW98" i="7"/>
  <c r="N13" i="4" s="1"/>
  <c r="FI112" i="7"/>
  <c r="CG88" i="7"/>
  <c r="CF91" i="7"/>
  <c r="CE92" i="7"/>
  <c r="CI92" i="7" s="1"/>
  <c r="CG92" i="7"/>
  <c r="CF95" i="7"/>
  <c r="CE96" i="7"/>
  <c r="CI96" i="7" s="1"/>
  <c r="CG96" i="7"/>
  <c r="DA7" i="7"/>
  <c r="DA11" i="7"/>
  <c r="CY14" i="7"/>
  <c r="IH15" i="7"/>
  <c r="G14" i="4" s="1"/>
  <c r="H14" i="4" s="1"/>
  <c r="DA21" i="7"/>
  <c r="DA25" i="7"/>
  <c r="ID16" i="7"/>
  <c r="CY28" i="7"/>
  <c r="IH16" i="7"/>
  <c r="G15" i="4" s="1"/>
  <c r="CW28" i="7"/>
  <c r="CW29" i="7" s="1"/>
  <c r="DA34" i="7"/>
  <c r="DA38" i="7"/>
  <c r="IC17" i="7"/>
  <c r="IG17" i="7"/>
  <c r="CZ42" i="7"/>
  <c r="IK17" i="7"/>
  <c r="CX56" i="7"/>
  <c r="CX57" i="7" s="1"/>
  <c r="DA47" i="7"/>
  <c r="DA51" i="7"/>
  <c r="DA55" i="7"/>
  <c r="CQ57" i="7"/>
  <c r="CU57" i="7"/>
  <c r="DA61" i="7"/>
  <c r="DA65" i="7"/>
  <c r="DA69" i="7"/>
  <c r="CQ71" i="7"/>
  <c r="CU71" i="7"/>
  <c r="CX84" i="7"/>
  <c r="CX85" i="7" s="1"/>
  <c r="DA75" i="7"/>
  <c r="DA79" i="7"/>
  <c r="DA83" i="7"/>
  <c r="CQ85" i="7"/>
  <c r="CU85" i="7"/>
  <c r="DS9" i="7"/>
  <c r="DS13" i="7"/>
  <c r="IF18" i="7"/>
  <c r="IV18" i="7" s="1"/>
  <c r="IJ18" i="7"/>
  <c r="IZ18" i="7" s="1"/>
  <c r="JE18" i="7" s="1"/>
  <c r="DP28" i="7"/>
  <c r="DS19" i="7"/>
  <c r="DS23" i="7"/>
  <c r="DS27" i="7"/>
  <c r="DO42" i="7"/>
  <c r="DV42" i="7"/>
  <c r="DI43" i="7" s="1"/>
  <c r="DS36" i="7"/>
  <c r="DS40" i="7"/>
  <c r="IP23" i="7"/>
  <c r="IS23" i="7" s="1"/>
  <c r="GJ57" i="7"/>
  <c r="GA57" i="7"/>
  <c r="FZ71" i="7"/>
  <c r="DG57" i="7"/>
  <c r="DF71" i="7"/>
  <c r="DJ71" i="7"/>
  <c r="DN71" i="7"/>
  <c r="DS76" i="7"/>
  <c r="DS80" i="7"/>
  <c r="DG98" i="7"/>
  <c r="EQ112" i="7"/>
  <c r="DK98" i="7"/>
  <c r="DQ88" i="7"/>
  <c r="DO88" i="7"/>
  <c r="DR94" i="7"/>
  <c r="DQ96" i="7"/>
  <c r="EK7" i="7"/>
  <c r="ID22" i="7"/>
  <c r="IT22" i="7" s="1"/>
  <c r="IH22" i="7"/>
  <c r="ID23" i="7"/>
  <c r="IH23" i="7"/>
  <c r="G22" i="4" s="1"/>
  <c r="DY57" i="7"/>
  <c r="EC57" i="7"/>
  <c r="EI56" i="7"/>
  <c r="DX71" i="7"/>
  <c r="EB71" i="7"/>
  <c r="EF71" i="7"/>
  <c r="EK76" i="7"/>
  <c r="EK80" i="7"/>
  <c r="FC7" i="7"/>
  <c r="FC11" i="7"/>
  <c r="FA14" i="7"/>
  <c r="EU15" i="7"/>
  <c r="FC20" i="7"/>
  <c r="FC24" i="7"/>
  <c r="IC25" i="7"/>
  <c r="IG25" i="7"/>
  <c r="FC36" i="7"/>
  <c r="FC40" i="7"/>
  <c r="ER43" i="7"/>
  <c r="EV43" i="7"/>
  <c r="FC49" i="7"/>
  <c r="FC53" i="7"/>
  <c r="EQ57" i="7"/>
  <c r="EU57" i="7"/>
  <c r="FA56" i="7"/>
  <c r="FC63" i="7"/>
  <c r="FC67" i="7"/>
  <c r="EU71" i="7"/>
  <c r="FC77" i="7"/>
  <c r="FC81" i="7"/>
  <c r="EQ85" i="7"/>
  <c r="EY84" i="7"/>
  <c r="EY85" i="7" s="1"/>
  <c r="DH112" i="7"/>
  <c r="DH113" i="7" s="1"/>
  <c r="JK32" i="7" s="1"/>
  <c r="ER98" i="7"/>
  <c r="DL112" i="7"/>
  <c r="EV98" i="7"/>
  <c r="FA89" i="7"/>
  <c r="FA93" i="7"/>
  <c r="FA97" i="7"/>
  <c r="FU8" i="7"/>
  <c r="FU12" i="7"/>
  <c r="FU21" i="7"/>
  <c r="FU25" i="7"/>
  <c r="FU34" i="7"/>
  <c r="FU38" i="7"/>
  <c r="FH43" i="7"/>
  <c r="IC29" i="7"/>
  <c r="IG29" i="7"/>
  <c r="FP43" i="7"/>
  <c r="IK29" i="7"/>
  <c r="FU51" i="7"/>
  <c r="FU55" i="7"/>
  <c r="FQ70" i="7"/>
  <c r="FX70" i="7"/>
  <c r="FU64" i="7"/>
  <c r="FU68" i="7"/>
  <c r="FJ71" i="7"/>
  <c r="FN71" i="7"/>
  <c r="FU74" i="7"/>
  <c r="FX84" i="7"/>
  <c r="FU78" i="7"/>
  <c r="FU82" i="7"/>
  <c r="FJ85" i="7"/>
  <c r="FN85" i="7"/>
  <c r="GY102" i="7"/>
  <c r="FT88" i="7"/>
  <c r="FJ98" i="7"/>
  <c r="FN98" i="7"/>
  <c r="FS90" i="7"/>
  <c r="FQ90" i="7"/>
  <c r="FT92" i="7"/>
  <c r="FS94" i="7"/>
  <c r="FQ94" i="7"/>
  <c r="FT96" i="7"/>
  <c r="GJ14" i="7"/>
  <c r="GM5" i="7"/>
  <c r="GM9" i="7"/>
  <c r="GM13" i="7"/>
  <c r="IF30" i="7"/>
  <c r="IJ30" i="7"/>
  <c r="GM18" i="7"/>
  <c r="GM22" i="7"/>
  <c r="GM26" i="7"/>
  <c r="IE31" i="7"/>
  <c r="II31" i="7"/>
  <c r="GM35" i="7"/>
  <c r="GM39" i="7"/>
  <c r="ID32" i="7"/>
  <c r="IT32" i="7" s="1"/>
  <c r="IH32" i="7"/>
  <c r="IX32" i="7" s="1"/>
  <c r="GK42" i="7"/>
  <c r="GM49" i="7"/>
  <c r="GM53" i="7"/>
  <c r="GK56" i="7"/>
  <c r="GE57" i="7"/>
  <c r="GM63" i="7"/>
  <c r="GM67" i="7"/>
  <c r="GA71" i="7"/>
  <c r="GI70" i="7"/>
  <c r="GM76" i="7"/>
  <c r="GM80" i="7"/>
  <c r="FZ85" i="7"/>
  <c r="GD85" i="7"/>
  <c r="IX37" i="7"/>
  <c r="IT37" i="7"/>
  <c r="IJ20" i="7"/>
  <c r="DS54" i="7"/>
  <c r="DL57" i="7"/>
  <c r="DK71" i="7"/>
  <c r="DG85" i="7"/>
  <c r="DO84" i="7"/>
  <c r="DO85" i="7" s="1"/>
  <c r="DH98" i="7"/>
  <c r="ER112" i="7"/>
  <c r="DL98" i="7"/>
  <c r="DP88" i="7"/>
  <c r="DP98" i="7" s="1"/>
  <c r="IE21" i="7"/>
  <c r="EI14" i="7"/>
  <c r="II21" i="7"/>
  <c r="D20" i="4" s="1"/>
  <c r="IE22" i="7"/>
  <c r="IU22" i="7" s="1"/>
  <c r="II22" i="7"/>
  <c r="IE23" i="7"/>
  <c r="II23" i="7"/>
  <c r="DY85" i="7"/>
  <c r="EG84" i="7"/>
  <c r="EG85" i="7" s="1"/>
  <c r="IL24" i="7"/>
  <c r="JB24" i="7" s="1"/>
  <c r="EY15" i="7"/>
  <c r="ER15" i="7"/>
  <c r="EY28" i="7"/>
  <c r="IL25" i="7" s="1"/>
  <c r="ES43" i="7"/>
  <c r="EW43" i="7"/>
  <c r="ER71" i="7"/>
  <c r="EV71" i="7"/>
  <c r="ER85" i="7"/>
  <c r="EV85" i="7"/>
  <c r="DI112" i="7"/>
  <c r="ES98" i="7"/>
  <c r="FB88" i="7"/>
  <c r="EW98" i="7"/>
  <c r="FA90" i="7"/>
  <c r="FA94" i="7"/>
  <c r="FI43" i="7"/>
  <c r="ID29" i="7"/>
  <c r="FM43" i="7"/>
  <c r="IH29" i="7"/>
  <c r="FS42" i="7"/>
  <c r="FK71" i="7"/>
  <c r="FO71" i="7"/>
  <c r="FR85" i="7"/>
  <c r="FK85" i="7"/>
  <c r="FO85" i="7"/>
  <c r="FS91" i="7"/>
  <c r="FQ91" i="7"/>
  <c r="FS95" i="7"/>
  <c r="FQ95" i="7"/>
  <c r="GL14" i="7"/>
  <c r="IK30" i="7"/>
  <c r="IM31" i="7"/>
  <c r="JC31" i="7" s="1"/>
  <c r="IV31" i="7"/>
  <c r="IU32" i="7"/>
  <c r="IY32" i="7"/>
  <c r="GB57" i="7"/>
  <c r="GF57" i="7"/>
  <c r="GB71" i="7"/>
  <c r="GF71" i="7"/>
  <c r="GA85" i="7"/>
  <c r="IS37" i="7"/>
  <c r="JA37" i="7"/>
  <c r="IW37" i="7"/>
  <c r="DS47" i="7"/>
  <c r="DS51" i="7"/>
  <c r="DS55" i="7"/>
  <c r="DM57" i="7"/>
  <c r="DV70" i="7"/>
  <c r="DS64" i="7"/>
  <c r="DS68" i="7"/>
  <c r="DH71" i="7"/>
  <c r="DL71" i="7"/>
  <c r="DS78" i="7"/>
  <c r="DS82" i="7"/>
  <c r="DH85" i="7"/>
  <c r="DL85" i="7"/>
  <c r="ES112" i="7"/>
  <c r="DI98" i="7"/>
  <c r="DR88" i="7"/>
  <c r="DM98" i="7"/>
  <c r="EN14" i="7"/>
  <c r="IF21" i="7"/>
  <c r="EJ14" i="7"/>
  <c r="IJ21" i="7"/>
  <c r="IF22" i="7"/>
  <c r="IJ22" i="7"/>
  <c r="IV23" i="7"/>
  <c r="EH56" i="7"/>
  <c r="EH57" i="7" s="1"/>
  <c r="EN56" i="7"/>
  <c r="EL57" i="7" s="1"/>
  <c r="EK51" i="7"/>
  <c r="EK55" i="7"/>
  <c r="EA57" i="7"/>
  <c r="EN70" i="7"/>
  <c r="EK65" i="7"/>
  <c r="DZ71" i="7"/>
  <c r="ED71" i="7"/>
  <c r="EN84" i="7"/>
  <c r="EK78" i="7"/>
  <c r="EK82" i="7"/>
  <c r="DZ85" i="7"/>
  <c r="ED85" i="7"/>
  <c r="EZ14" i="7"/>
  <c r="IM24" i="7" s="1"/>
  <c r="JC24" i="7" s="1"/>
  <c r="ES15" i="7"/>
  <c r="EW15" i="7"/>
  <c r="FF28" i="7"/>
  <c r="FD29" i="7" s="1"/>
  <c r="FC22" i="7"/>
  <c r="FC26" i="7"/>
  <c r="FC34" i="7"/>
  <c r="FC38" i="7"/>
  <c r="EP43" i="7"/>
  <c r="IK26" i="7"/>
  <c r="EX43" i="7"/>
  <c r="EZ56" i="7"/>
  <c r="EZ57" i="7" s="1"/>
  <c r="FC47" i="7"/>
  <c r="FC51" i="7"/>
  <c r="FC55" i="7"/>
  <c r="ES57" i="7"/>
  <c r="EW57" i="7"/>
  <c r="ES71" i="7"/>
  <c r="EW71" i="7"/>
  <c r="EZ84" i="7"/>
  <c r="EZ85" i="7" s="1"/>
  <c r="ES85" i="7"/>
  <c r="EW85" i="7"/>
  <c r="DF112" i="7"/>
  <c r="EP98" i="7"/>
  <c r="ET98" i="7"/>
  <c r="DJ112" i="7"/>
  <c r="EX98" i="7"/>
  <c r="FA91" i="7"/>
  <c r="FA95" i="7"/>
  <c r="FU6" i="7"/>
  <c r="FU10" i="7"/>
  <c r="FU23" i="7"/>
  <c r="FU27" i="7"/>
  <c r="FQ42" i="7"/>
  <c r="IL29" i="7" s="1"/>
  <c r="FU36" i="7"/>
  <c r="FU40" i="7"/>
  <c r="FJ43" i="7"/>
  <c r="IE29" i="7"/>
  <c r="FN43" i="7"/>
  <c r="II29" i="7"/>
  <c r="FO43" i="7"/>
  <c r="FU49" i="7"/>
  <c r="FU53" i="7"/>
  <c r="FU62" i="7"/>
  <c r="FU66" i="7"/>
  <c r="FH71" i="7"/>
  <c r="FL71" i="7"/>
  <c r="FP71" i="7"/>
  <c r="FU76" i="7"/>
  <c r="FU80" i="7"/>
  <c r="FS88" i="7"/>
  <c r="GW102" i="7"/>
  <c r="FH98" i="7"/>
  <c r="FL98" i="7"/>
  <c r="FP98" i="7"/>
  <c r="FS92" i="7"/>
  <c r="FQ92" i="7"/>
  <c r="FS96" i="7"/>
  <c r="FQ96" i="7"/>
  <c r="GM7" i="7"/>
  <c r="GM11" i="7"/>
  <c r="GL28" i="7"/>
  <c r="GJ42" i="7"/>
  <c r="GJ43" i="7" s="1"/>
  <c r="GC57" i="7"/>
  <c r="GG57" i="7"/>
  <c r="GJ70" i="7"/>
  <c r="GJ71" i="7" s="1"/>
  <c r="GC71" i="7"/>
  <c r="GG71" i="7"/>
  <c r="GB85" i="7"/>
  <c r="GF85" i="7"/>
  <c r="IY38" i="7"/>
  <c r="IU38" i="7"/>
  <c r="IZ37" i="7"/>
  <c r="IV37" i="7"/>
  <c r="DS48" i="7"/>
  <c r="DF57" i="7"/>
  <c r="DJ57" i="7"/>
  <c r="DN57" i="7"/>
  <c r="DS61" i="7"/>
  <c r="DS65" i="7"/>
  <c r="DS69" i="7"/>
  <c r="DI71" i="7"/>
  <c r="DM71" i="7"/>
  <c r="DP84" i="7"/>
  <c r="DP85" i="7" s="1"/>
  <c r="DS75" i="7"/>
  <c r="DS79" i="7"/>
  <c r="DS83" i="7"/>
  <c r="DI85" i="7"/>
  <c r="DM85" i="7"/>
  <c r="DF98" i="7"/>
  <c r="EP112" i="7"/>
  <c r="ET112" i="7"/>
  <c r="DJ98" i="7"/>
  <c r="EX112" i="7"/>
  <c r="DN98" i="7"/>
  <c r="DR89" i="7"/>
  <c r="DQ91" i="7"/>
  <c r="DR93" i="7"/>
  <c r="DQ95" i="7"/>
  <c r="DR97" i="7"/>
  <c r="EK6" i="7"/>
  <c r="EK10" i="7"/>
  <c r="IG21" i="7"/>
  <c r="IK21" i="7"/>
  <c r="IW22" i="7"/>
  <c r="IG23" i="7"/>
  <c r="IW23" i="7" s="1"/>
  <c r="IK23" i="7"/>
  <c r="JA23" i="7" s="1"/>
  <c r="EK48" i="7"/>
  <c r="EK52" i="7"/>
  <c r="DX57" i="7"/>
  <c r="EB57" i="7"/>
  <c r="EF57" i="7"/>
  <c r="EK62" i="7"/>
  <c r="EK66" i="7"/>
  <c r="EK69" i="7"/>
  <c r="EA71" i="7"/>
  <c r="EE71" i="7"/>
  <c r="EH84" i="7"/>
  <c r="EH85" i="7" s="1"/>
  <c r="EK75" i="7"/>
  <c r="EK79" i="7"/>
  <c r="EK83" i="7"/>
  <c r="EA85" i="7"/>
  <c r="EE85" i="7"/>
  <c r="FC6" i="7"/>
  <c r="FC10" i="7"/>
  <c r="IC24" i="7"/>
  <c r="IG24" i="7"/>
  <c r="ET15" i="7"/>
  <c r="IK24" i="7"/>
  <c r="JA24" i="7" s="1"/>
  <c r="EZ28" i="7"/>
  <c r="IM25" i="7" s="1"/>
  <c r="FC19" i="7"/>
  <c r="FC23" i="7"/>
  <c r="FC27" i="7"/>
  <c r="FC35" i="7"/>
  <c r="FC39" i="7"/>
  <c r="EQ43" i="7"/>
  <c r="FC48" i="7"/>
  <c r="FC52" i="7"/>
  <c r="EP57" i="7"/>
  <c r="ET57" i="7"/>
  <c r="EX57" i="7"/>
  <c r="FC62" i="7"/>
  <c r="FC66" i="7"/>
  <c r="EP71" i="7"/>
  <c r="ET71" i="7"/>
  <c r="EX71" i="7"/>
  <c r="FC76" i="7"/>
  <c r="FC80" i="7"/>
  <c r="DG112" i="7"/>
  <c r="EQ98" i="7"/>
  <c r="N25" i="4" s="1"/>
  <c r="EY88" i="7"/>
  <c r="FA88" i="7"/>
  <c r="EU98" i="7"/>
  <c r="FB90" i="7"/>
  <c r="FA92" i="7"/>
  <c r="FB94" i="7"/>
  <c r="FA96" i="7"/>
  <c r="FU7" i="7"/>
  <c r="FU11" i="7"/>
  <c r="FU20" i="7"/>
  <c r="FU24" i="7"/>
  <c r="FR42" i="7"/>
  <c r="FU33" i="7"/>
  <c r="FU37" i="7"/>
  <c r="FU41" i="7"/>
  <c r="FU50" i="7"/>
  <c r="FU54" i="7"/>
  <c r="FU63" i="7"/>
  <c r="FU67" i="7"/>
  <c r="FS70" i="7"/>
  <c r="FM71" i="7"/>
  <c r="FU77" i="7"/>
  <c r="FU81" i="7"/>
  <c r="FI85" i="7"/>
  <c r="FS84" i="7"/>
  <c r="FQ84" i="7"/>
  <c r="FQ85" i="7" s="1"/>
  <c r="GX102" i="7"/>
  <c r="FI98" i="7"/>
  <c r="N28" i="4" s="1"/>
  <c r="FT91" i="7"/>
  <c r="FQ93" i="7"/>
  <c r="FS93" i="7"/>
  <c r="FT95" i="7"/>
  <c r="FQ97" i="7"/>
  <c r="FS97" i="7"/>
  <c r="GM4" i="7"/>
  <c r="GP14" i="7"/>
  <c r="IP30" i="7" s="1"/>
  <c r="IU30" i="7" s="1"/>
  <c r="GM8" i="7"/>
  <c r="GM12" i="7"/>
  <c r="GM21" i="7"/>
  <c r="GM25" i="7"/>
  <c r="GK28" i="7"/>
  <c r="GM34" i="7"/>
  <c r="GM38" i="7"/>
  <c r="GM48" i="7"/>
  <c r="GM52" i="7"/>
  <c r="FZ57" i="7"/>
  <c r="GD57" i="7"/>
  <c r="GH57" i="7"/>
  <c r="GM62" i="7"/>
  <c r="GM66" i="7"/>
  <c r="GL70" i="7"/>
  <c r="GJ84" i="7"/>
  <c r="GJ85" i="7" s="1"/>
  <c r="GM75" i="7"/>
  <c r="GM79" i="7"/>
  <c r="GM83" i="7"/>
  <c r="IC31" i="7"/>
  <c r="IS31" i="7" s="1"/>
  <c r="IX38" i="7"/>
  <c r="IT38" i="7"/>
  <c r="IY37" i="7"/>
  <c r="IU37" i="7"/>
  <c r="IF32" i="7"/>
  <c r="IV32" i="7" s="1"/>
  <c r="IK31" i="7"/>
  <c r="JA31" i="7" s="1"/>
  <c r="IH30" i="7"/>
  <c r="HE90" i="7"/>
  <c r="HA98" i="7"/>
  <c r="GR98" i="7"/>
  <c r="GR99" i="7" s="1"/>
  <c r="JI22" i="7" s="1"/>
  <c r="GY98" i="7"/>
  <c r="FS102" i="7"/>
  <c r="FU109" i="7"/>
  <c r="FU107" i="7"/>
  <c r="FU105" i="7"/>
  <c r="DS108" i="7"/>
  <c r="FT102" i="7"/>
  <c r="GW98" i="7"/>
  <c r="HE109" i="7"/>
  <c r="HE108" i="7"/>
  <c r="GZ98" i="7"/>
  <c r="GZ99" i="7" s="1"/>
  <c r="JQ22" i="7" s="1"/>
  <c r="GV98" i="7"/>
  <c r="GV99" i="7" s="1"/>
  <c r="FC103" i="7"/>
  <c r="FC111" i="7"/>
  <c r="CE15" i="7"/>
  <c r="CB98" i="7"/>
  <c r="BX98" i="7"/>
  <c r="FM112" i="7"/>
  <c r="CD15" i="7"/>
  <c r="FP112" i="7"/>
  <c r="FL112" i="7"/>
  <c r="CA98" i="7"/>
  <c r="CE89" i="7"/>
  <c r="CI89" i="7" s="1"/>
  <c r="CI6" i="7"/>
  <c r="CI10" i="7"/>
  <c r="FK112" i="7"/>
  <c r="CE88" i="7"/>
  <c r="CI7" i="7"/>
  <c r="CI11" i="7"/>
  <c r="BV98" i="7"/>
  <c r="FR103" i="7"/>
  <c r="FR112" i="7" s="1"/>
  <c r="CC98" i="7"/>
  <c r="IK14" i="7"/>
  <c r="IJ14" i="7"/>
  <c r="II14" i="7"/>
  <c r="CG42" i="7"/>
  <c r="IH14" i="7"/>
  <c r="G13" i="4" s="1"/>
  <c r="IG14" i="7"/>
  <c r="IF14" i="7"/>
  <c r="IE14" i="7"/>
  <c r="IU14" i="7" s="1"/>
  <c r="ID14" i="7"/>
  <c r="IC14" i="7"/>
  <c r="IN13" i="7"/>
  <c r="JT3" i="7" s="1"/>
  <c r="IK13" i="7"/>
  <c r="IJ13" i="7"/>
  <c r="J12" i="4" s="1"/>
  <c r="CI18" i="7"/>
  <c r="II13" i="7"/>
  <c r="IM13" i="7"/>
  <c r="IH13" i="7"/>
  <c r="IF13" i="7"/>
  <c r="IE13" i="7"/>
  <c r="IU13" i="7" s="1"/>
  <c r="ID13" i="7"/>
  <c r="IC13" i="7"/>
  <c r="JA12" i="7"/>
  <c r="IJ12" i="7"/>
  <c r="CG14" i="7"/>
  <c r="II12" i="7"/>
  <c r="IH12" i="7"/>
  <c r="IG12" i="7"/>
  <c r="IW12" i="7" s="1"/>
  <c r="IF12" i="7"/>
  <c r="IV12" i="7" s="1"/>
  <c r="IE12" i="7"/>
  <c r="IU12" i="7" s="1"/>
  <c r="ID12" i="7"/>
  <c r="IT12" i="7" s="1"/>
  <c r="IC12" i="7"/>
  <c r="IS12" i="7" s="1"/>
  <c r="FX28" i="7"/>
  <c r="FV29" i="7" s="1"/>
  <c r="FJ15" i="7"/>
  <c r="FN15" i="7"/>
  <c r="FI29" i="7"/>
  <c r="FM29" i="7"/>
  <c r="FK15" i="7"/>
  <c r="FO15" i="7"/>
  <c r="FJ29" i="7"/>
  <c r="FN29" i="7"/>
  <c r="FO29" i="7"/>
  <c r="FI15" i="7"/>
  <c r="FM15" i="7"/>
  <c r="FL29" i="7"/>
  <c r="FX56" i="7"/>
  <c r="FP57" i="7" s="1"/>
  <c r="FR56" i="7"/>
  <c r="FU47" i="7"/>
  <c r="FQ56" i="7"/>
  <c r="FP29" i="7"/>
  <c r="FR28" i="7"/>
  <c r="FR29" i="7" s="1"/>
  <c r="FU19" i="7"/>
  <c r="FK29" i="7"/>
  <c r="FR14" i="7"/>
  <c r="FR15" i="7" s="1"/>
  <c r="FT89" i="7"/>
  <c r="FP15" i="7"/>
  <c r="FO98" i="7"/>
  <c r="FU5" i="7"/>
  <c r="FS89" i="7"/>
  <c r="FM98" i="7"/>
  <c r="FQ89" i="7"/>
  <c r="FQ14" i="7"/>
  <c r="FU14" i="7" s="1"/>
  <c r="FL15" i="7"/>
  <c r="FH15" i="7"/>
  <c r="EY98" i="7"/>
  <c r="IP26" i="7"/>
  <c r="JA26" i="7" s="1"/>
  <c r="FC32" i="7"/>
  <c r="IJ26" i="7"/>
  <c r="J25" i="4" s="1"/>
  <c r="FB42" i="7"/>
  <c r="II26" i="7"/>
  <c r="IM26" i="7"/>
  <c r="IH26" i="7"/>
  <c r="FA42" i="7"/>
  <c r="IG26" i="7"/>
  <c r="IF26" i="7"/>
  <c r="IE26" i="7"/>
  <c r="ID26" i="7"/>
  <c r="IC26" i="7"/>
  <c r="FC18" i="7"/>
  <c r="IK25" i="7"/>
  <c r="FB28" i="7"/>
  <c r="IJ25" i="7"/>
  <c r="II25" i="7"/>
  <c r="FA28" i="7"/>
  <c r="IH25" i="7"/>
  <c r="IE25" i="7"/>
  <c r="ID25" i="7"/>
  <c r="IW24" i="7"/>
  <c r="IJ24" i="7"/>
  <c r="II24" i="7"/>
  <c r="IH24" i="7"/>
  <c r="IF24" i="7"/>
  <c r="IV24" i="7" s="1"/>
  <c r="IE24" i="7"/>
  <c r="IU24" i="7" s="1"/>
  <c r="ID24" i="7"/>
  <c r="IT24" i="7" s="1"/>
  <c r="DQ56" i="7"/>
  <c r="DT43" i="7"/>
  <c r="IP20" i="7"/>
  <c r="IZ20" i="7" s="1"/>
  <c r="IK20" i="7"/>
  <c r="II20" i="7"/>
  <c r="D19" i="4" s="1"/>
  <c r="DQ42" i="7"/>
  <c r="IM20" i="7"/>
  <c r="IH20" i="7"/>
  <c r="G19" i="4" s="1"/>
  <c r="IG20" i="7"/>
  <c r="IE20" i="7"/>
  <c r="ID20" i="7"/>
  <c r="IC20" i="7"/>
  <c r="IP19" i="7"/>
  <c r="DS18" i="7"/>
  <c r="IK19" i="7"/>
  <c r="IJ19" i="7"/>
  <c r="DR28" i="7"/>
  <c r="DQ28" i="7"/>
  <c r="II19" i="7"/>
  <c r="IM19" i="7"/>
  <c r="IH19" i="7"/>
  <c r="DO28" i="7"/>
  <c r="IG19" i="7"/>
  <c r="IF19" i="7"/>
  <c r="ID19" i="7"/>
  <c r="FX112" i="7"/>
  <c r="IP28" i="7"/>
  <c r="IV28" i="7" s="1"/>
  <c r="IS27" i="7"/>
  <c r="IT35" i="7"/>
  <c r="IX35" i="7"/>
  <c r="IU35" i="7"/>
  <c r="IY35" i="7"/>
  <c r="IV35" i="7"/>
  <c r="IZ35" i="7"/>
  <c r="IS35" i="7"/>
  <c r="IW35" i="7"/>
  <c r="JA35" i="7"/>
  <c r="JC35" i="7"/>
  <c r="FW88" i="7"/>
  <c r="FW98" i="7" s="1"/>
  <c r="O10" i="7" s="1"/>
  <c r="FS56" i="7"/>
  <c r="IK28" i="7"/>
  <c r="J27" i="4" s="1"/>
  <c r="K27" i="4" s="1"/>
  <c r="FS28" i="7"/>
  <c r="II28" i="7"/>
  <c r="FQ28" i="7"/>
  <c r="IH28" i="7"/>
  <c r="G27" i="4" s="1"/>
  <c r="H27" i="4" s="1"/>
  <c r="IG28" i="7"/>
  <c r="IE28" i="7"/>
  <c r="ID28" i="7"/>
  <c r="JA27" i="7"/>
  <c r="IJ27" i="7"/>
  <c r="J26" i="4" s="1"/>
  <c r="II27" i="7"/>
  <c r="IM27" i="7"/>
  <c r="FS14" i="7"/>
  <c r="IH27" i="7"/>
  <c r="G26" i="4" s="1"/>
  <c r="IW27" i="7"/>
  <c r="IF27" i="7"/>
  <c r="IE27" i="7"/>
  <c r="ID27" i="7"/>
  <c r="GM14" i="7"/>
  <c r="GM42" i="7"/>
  <c r="GN43" i="7"/>
  <c r="GI57" i="7"/>
  <c r="GM56" i="7"/>
  <c r="GN57" i="7"/>
  <c r="GN71" i="7"/>
  <c r="GI28" i="7"/>
  <c r="GM32" i="7"/>
  <c r="GL42" i="7"/>
  <c r="GE71" i="7"/>
  <c r="GI71" i="7"/>
  <c r="GI84" i="7"/>
  <c r="GH85" i="7"/>
  <c r="GM46" i="7"/>
  <c r="GL56" i="7"/>
  <c r="GE85" i="7"/>
  <c r="FQ43" i="7"/>
  <c r="FU70" i="7"/>
  <c r="FQ71" i="7"/>
  <c r="FV71" i="7"/>
  <c r="FV85" i="7"/>
  <c r="FV15" i="7"/>
  <c r="FU32" i="7"/>
  <c r="FT42" i="7"/>
  <c r="FU84" i="7"/>
  <c r="FU46" i="7"/>
  <c r="FT56" i="7"/>
  <c r="FM85" i="7"/>
  <c r="FV88" i="7"/>
  <c r="FU4" i="7"/>
  <c r="FT14" i="7"/>
  <c r="FU60" i="7"/>
  <c r="FT70" i="7"/>
  <c r="FT84" i="7"/>
  <c r="EY57" i="7"/>
  <c r="FC56" i="7"/>
  <c r="FD57" i="7"/>
  <c r="FC70" i="7"/>
  <c r="EY71" i="7"/>
  <c r="FD71" i="7"/>
  <c r="FD85" i="7"/>
  <c r="FD15" i="7"/>
  <c r="FC84" i="7"/>
  <c r="EY42" i="7"/>
  <c r="FC46" i="7"/>
  <c r="FB56" i="7"/>
  <c r="EU85" i="7"/>
  <c r="FC4" i="7"/>
  <c r="FB14" i="7"/>
  <c r="FC60" i="7"/>
  <c r="FB70" i="7"/>
  <c r="FB84" i="7"/>
  <c r="EG57" i="7"/>
  <c r="EK56" i="7"/>
  <c r="EK70" i="7"/>
  <c r="EG71" i="7"/>
  <c r="EL71" i="7"/>
  <c r="EL85" i="7"/>
  <c r="EK14" i="7"/>
  <c r="EK84" i="7"/>
  <c r="EK46" i="7"/>
  <c r="EE57" i="7"/>
  <c r="EI70" i="7"/>
  <c r="EC85" i="7"/>
  <c r="EK60" i="7"/>
  <c r="EJ70" i="7"/>
  <c r="EM88" i="7"/>
  <c r="EM98" i="7" s="1"/>
  <c r="O8" i="7" s="1"/>
  <c r="P8" i="7" s="1"/>
  <c r="EK4" i="7"/>
  <c r="EJ84" i="7"/>
  <c r="DS42" i="7"/>
  <c r="DS56" i="7"/>
  <c r="DT57" i="7"/>
  <c r="DS70" i="7"/>
  <c r="DO71" i="7"/>
  <c r="DT71" i="7"/>
  <c r="DT85" i="7"/>
  <c r="DS14" i="7"/>
  <c r="DS32" i="7"/>
  <c r="DR42" i="7"/>
  <c r="DS84" i="7"/>
  <c r="DS46" i="7"/>
  <c r="DR56" i="7"/>
  <c r="DK85" i="7"/>
  <c r="DS4" i="7"/>
  <c r="DR14" i="7"/>
  <c r="DS60" i="7"/>
  <c r="DR70" i="7"/>
  <c r="DR84" i="7"/>
  <c r="CW57" i="7"/>
  <c r="DA56" i="7"/>
  <c r="DB57" i="7"/>
  <c r="DA70" i="7"/>
  <c r="CW71" i="7"/>
  <c r="DB71" i="7"/>
  <c r="DB85" i="7"/>
  <c r="DA14" i="7"/>
  <c r="DB15" i="7"/>
  <c r="DA84" i="7"/>
  <c r="CW42" i="7"/>
  <c r="DA46" i="7"/>
  <c r="CZ56" i="7"/>
  <c r="CS85" i="7"/>
  <c r="DB88" i="7"/>
  <c r="DA4" i="7"/>
  <c r="CZ14" i="7"/>
  <c r="DA60" i="7"/>
  <c r="CZ70" i="7"/>
  <c r="CZ84" i="7"/>
  <c r="CI70" i="7"/>
  <c r="CE71" i="7"/>
  <c r="CJ57" i="7"/>
  <c r="CJ15" i="7"/>
  <c r="CE57" i="7"/>
  <c r="CI56" i="7"/>
  <c r="CJ71" i="7"/>
  <c r="CE28" i="7"/>
  <c r="CI32" i="7"/>
  <c r="CH42" i="7"/>
  <c r="CG56" i="7"/>
  <c r="CA71" i="7"/>
  <c r="CE84" i="7"/>
  <c r="CI46" i="7"/>
  <c r="CH56" i="7"/>
  <c r="CA85" i="7"/>
  <c r="CJ88" i="7"/>
  <c r="CI4" i="7"/>
  <c r="CH14" i="7"/>
  <c r="CI60" i="7"/>
  <c r="CH70" i="7"/>
  <c r="CH28" i="7"/>
  <c r="CH84" i="7"/>
  <c r="BQ14" i="7"/>
  <c r="BR15" i="7"/>
  <c r="BQ42" i="7"/>
  <c r="BM57" i="7"/>
  <c r="BQ56" i="7"/>
  <c r="BQ70" i="7"/>
  <c r="BM71" i="7"/>
  <c r="BR85" i="7"/>
  <c r="BP42" i="7"/>
  <c r="BQ32" i="7"/>
  <c r="BO14" i="7"/>
  <c r="BQ46" i="7"/>
  <c r="BK57" i="7"/>
  <c r="BO70" i="7"/>
  <c r="BI85" i="7"/>
  <c r="BR88" i="7"/>
  <c r="BQ4" i="7"/>
  <c r="BP14" i="7"/>
  <c r="BQ60" i="7"/>
  <c r="BP70" i="7"/>
  <c r="BQ84" i="7"/>
  <c r="BP28" i="7"/>
  <c r="BP84" i="7"/>
  <c r="AZ29" i="7"/>
  <c r="AZ71" i="7"/>
  <c r="AZ85" i="7"/>
  <c r="AY14" i="7"/>
  <c r="AZ15" i="7"/>
  <c r="AY70" i="7"/>
  <c r="AU71" i="7"/>
  <c r="AU28" i="7"/>
  <c r="AY84" i="7"/>
  <c r="AW14" i="7"/>
  <c r="AU42" i="7"/>
  <c r="AY46" i="7"/>
  <c r="AX56" i="7"/>
  <c r="AQ85" i="7"/>
  <c r="AZ88" i="7"/>
  <c r="AY4" i="7"/>
  <c r="AX14" i="7"/>
  <c r="AY60" i="7"/>
  <c r="AX70" i="7"/>
  <c r="AX28" i="7"/>
  <c r="AX84" i="7"/>
  <c r="AI88" i="7"/>
  <c r="U85" i="7"/>
  <c r="AC85" i="7"/>
  <c r="AB85" i="7"/>
  <c r="X85" i="7"/>
  <c r="T85" i="7"/>
  <c r="V85" i="7"/>
  <c r="Z85" i="7"/>
  <c r="AH85" i="7"/>
  <c r="W85" i="7"/>
  <c r="AA85" i="7"/>
  <c r="AG84" i="7"/>
  <c r="Y85" i="7"/>
  <c r="AF84" i="7"/>
  <c r="U71" i="7"/>
  <c r="AC71" i="7"/>
  <c r="Z71" i="7"/>
  <c r="AH71" i="7"/>
  <c r="AB71" i="7"/>
  <c r="X71" i="7"/>
  <c r="T71" i="7"/>
  <c r="V71" i="7"/>
  <c r="AD71" i="7"/>
  <c r="W71" i="7"/>
  <c r="AA71" i="7"/>
  <c r="AG70" i="7"/>
  <c r="Y71" i="7"/>
  <c r="AF70" i="7"/>
  <c r="U57" i="7"/>
  <c r="AC57" i="7"/>
  <c r="AB57" i="7"/>
  <c r="X57" i="7"/>
  <c r="T57" i="7"/>
  <c r="V57" i="7"/>
  <c r="Z57" i="7"/>
  <c r="AH57" i="7"/>
  <c r="AD57" i="7"/>
  <c r="W57" i="7"/>
  <c r="AA57" i="7"/>
  <c r="AG56" i="7"/>
  <c r="Y57" i="7"/>
  <c r="AF56" i="7"/>
  <c r="U43" i="7"/>
  <c r="AC43" i="7"/>
  <c r="X43" i="7"/>
  <c r="AB43" i="7"/>
  <c r="T43" i="7"/>
  <c r="V43" i="7"/>
  <c r="Z43" i="7"/>
  <c r="AH43" i="7"/>
  <c r="W43" i="7"/>
  <c r="AA43" i="7"/>
  <c r="AG42" i="7"/>
  <c r="Y43" i="7"/>
  <c r="AF42" i="7"/>
  <c r="AG28" i="7"/>
  <c r="AF28" i="7"/>
  <c r="AD14" i="7"/>
  <c r="AG12" i="7"/>
  <c r="AG8" i="7"/>
  <c r="AG4" i="7"/>
  <c r="A60" i="3"/>
  <c r="I14" i="4"/>
  <c r="I27" i="4"/>
  <c r="F14" i="4"/>
  <c r="F27" i="4"/>
  <c r="C14" i="4"/>
  <c r="C27" i="4"/>
  <c r="AR30" i="3"/>
  <c r="AU55" i="3"/>
  <c r="AV55" i="3"/>
  <c r="AS55" i="3"/>
  <c r="AT55" i="3" s="1"/>
  <c r="AO55" i="3"/>
  <c r="AP55" i="3" s="1"/>
  <c r="D55" i="3"/>
  <c r="E55" i="3"/>
  <c r="F55" i="3"/>
  <c r="G55" i="3"/>
  <c r="AC55" i="3" s="1"/>
  <c r="H55" i="3"/>
  <c r="AD55" i="3" s="1"/>
  <c r="I55" i="3"/>
  <c r="J55" i="3"/>
  <c r="AF55" i="3" s="1"/>
  <c r="K55" i="3"/>
  <c r="AG55" i="3" s="1"/>
  <c r="L55" i="3"/>
  <c r="M55" i="3"/>
  <c r="C55" i="3"/>
  <c r="Y55" i="3" s="1"/>
  <c r="GM105" i="7" l="1"/>
  <c r="GJ112" i="7"/>
  <c r="GJ113" i="7" s="1"/>
  <c r="JS36" i="7" s="1"/>
  <c r="GM112" i="7"/>
  <c r="JJ51" i="7"/>
  <c r="JN51" i="7"/>
  <c r="KK32" i="7"/>
  <c r="JV36" i="7"/>
  <c r="KH33" i="7"/>
  <c r="JU36" i="7"/>
  <c r="JY23" i="7"/>
  <c r="JK21" i="7"/>
  <c r="JK51" i="7" s="1"/>
  <c r="GJ99" i="7"/>
  <c r="JS21" i="7" s="1"/>
  <c r="JS51" i="7" s="1"/>
  <c r="GH99" i="7"/>
  <c r="JQ21" i="7" s="1"/>
  <c r="JQ51" i="7" s="1"/>
  <c r="GC99" i="7"/>
  <c r="GD99" i="7"/>
  <c r="GF99" i="7"/>
  <c r="JO21" i="7" s="1"/>
  <c r="GG99" i="7"/>
  <c r="JP21" i="7" s="1"/>
  <c r="FZ99" i="7"/>
  <c r="JI21" i="7" s="1"/>
  <c r="GD43" i="7"/>
  <c r="GH43" i="7"/>
  <c r="GE43" i="7"/>
  <c r="FZ43" i="7"/>
  <c r="GF43" i="7"/>
  <c r="GA43" i="7"/>
  <c r="GB43" i="7"/>
  <c r="GG43" i="7"/>
  <c r="GC43" i="7"/>
  <c r="IL32" i="7"/>
  <c r="GI43" i="7"/>
  <c r="IZ31" i="7"/>
  <c r="GD29" i="7"/>
  <c r="GF29" i="7"/>
  <c r="IY31" i="7"/>
  <c r="GE29" i="7"/>
  <c r="GB29" i="7"/>
  <c r="GA29" i="7"/>
  <c r="GJ29" i="7"/>
  <c r="GH29" i="7"/>
  <c r="GC29" i="7"/>
  <c r="GG29" i="7"/>
  <c r="IL31" i="7"/>
  <c r="JB31" i="7" s="1"/>
  <c r="JF31" i="7" s="1"/>
  <c r="GI29" i="7"/>
  <c r="GA15" i="7"/>
  <c r="GE15" i="7"/>
  <c r="GF15" i="7"/>
  <c r="GI15" i="7"/>
  <c r="GB15" i="7"/>
  <c r="GG15" i="7"/>
  <c r="GC15" i="7"/>
  <c r="FZ15" i="7"/>
  <c r="GD15" i="7"/>
  <c r="GH15" i="7"/>
  <c r="GM91" i="7"/>
  <c r="IM30" i="7"/>
  <c r="GJ15" i="7"/>
  <c r="GM98" i="7"/>
  <c r="GI99" i="7"/>
  <c r="JR21" i="7" s="1"/>
  <c r="J13" i="4"/>
  <c r="GU99" i="7"/>
  <c r="D34" i="4"/>
  <c r="G34" i="4"/>
  <c r="GS99" i="7"/>
  <c r="JJ22" i="7" s="1"/>
  <c r="GV15" i="7"/>
  <c r="GZ15" i="7"/>
  <c r="GT15" i="7"/>
  <c r="GX15" i="7"/>
  <c r="GR15" i="7"/>
  <c r="KB28" i="7"/>
  <c r="JM22" i="7"/>
  <c r="JY35" i="7"/>
  <c r="JL22" i="7"/>
  <c r="JA10" i="7"/>
  <c r="HL113" i="7"/>
  <c r="JK38" i="7" s="1"/>
  <c r="HJ113" i="7"/>
  <c r="JI38" i="7" s="1"/>
  <c r="JJ53" i="7"/>
  <c r="N37" i="4"/>
  <c r="JE38" i="7"/>
  <c r="IM38" i="7"/>
  <c r="HJ15" i="7"/>
  <c r="HS15" i="7"/>
  <c r="HM15" i="7"/>
  <c r="HO15" i="7"/>
  <c r="HP15" i="7"/>
  <c r="HN15" i="7"/>
  <c r="HK15" i="7"/>
  <c r="IP36" i="7"/>
  <c r="HU98" i="7"/>
  <c r="JB32" i="7"/>
  <c r="IZ32" i="7"/>
  <c r="IW32" i="7"/>
  <c r="JA32" i="7"/>
  <c r="CU113" i="7"/>
  <c r="JP31" i="7" s="1"/>
  <c r="JU31" i="7" s="1"/>
  <c r="KE33" i="7"/>
  <c r="JT31" i="7"/>
  <c r="KH27" i="7"/>
  <c r="CX43" i="7"/>
  <c r="IP17" i="7"/>
  <c r="IV17" i="7" s="1"/>
  <c r="JA17" i="7"/>
  <c r="DB43" i="7"/>
  <c r="CX98" i="7"/>
  <c r="J16" i="4"/>
  <c r="IY17" i="7"/>
  <c r="DA90" i="7"/>
  <c r="B16" i="4"/>
  <c r="D14" i="4"/>
  <c r="E14" i="4" s="1"/>
  <c r="JM3" i="7"/>
  <c r="JM6" i="7" s="1"/>
  <c r="JO3" i="7"/>
  <c r="G7" i="4"/>
  <c r="JN3" i="7"/>
  <c r="JK3" i="7"/>
  <c r="JJ3" i="7"/>
  <c r="JP3" i="7"/>
  <c r="JL3" i="7"/>
  <c r="IT6" i="7"/>
  <c r="J5" i="4"/>
  <c r="JQ3" i="7"/>
  <c r="B5" i="4"/>
  <c r="EF113" i="7"/>
  <c r="JQ33" i="7" s="1"/>
  <c r="BQ90" i="7"/>
  <c r="G10" i="4"/>
  <c r="IT10" i="7"/>
  <c r="IW10" i="7"/>
  <c r="BM29" i="7"/>
  <c r="BR29" i="7"/>
  <c r="IV10" i="7"/>
  <c r="BQ28" i="7"/>
  <c r="KB34" i="7"/>
  <c r="JM14" i="7"/>
  <c r="JM44" i="7" s="1"/>
  <c r="JY32" i="7"/>
  <c r="JL14" i="7"/>
  <c r="JL44" i="7" s="1"/>
  <c r="DZ113" i="7"/>
  <c r="JK33" i="7" s="1"/>
  <c r="J22" i="4"/>
  <c r="IY23" i="7"/>
  <c r="IS22" i="7"/>
  <c r="IV22" i="7"/>
  <c r="EH29" i="7"/>
  <c r="EK28" i="7"/>
  <c r="KH30" i="7"/>
  <c r="JU27" i="7"/>
  <c r="T99" i="7"/>
  <c r="JI12" i="7" s="1"/>
  <c r="JI42" i="7" s="1"/>
  <c r="AB99" i="7"/>
  <c r="JQ12" i="7" s="1"/>
  <c r="W99" i="7"/>
  <c r="JY38" i="7" s="1"/>
  <c r="V99" i="7"/>
  <c r="AG91" i="7"/>
  <c r="JQ42" i="7"/>
  <c r="KB35" i="7"/>
  <c r="JM12" i="7"/>
  <c r="JM42" i="7" s="1"/>
  <c r="JL12" i="7"/>
  <c r="JL42" i="7" s="1"/>
  <c r="G25" i="4"/>
  <c r="IY26" i="7"/>
  <c r="D25" i="4"/>
  <c r="JO53" i="7"/>
  <c r="JI53" i="7"/>
  <c r="HW70" i="7"/>
  <c r="JK23" i="7"/>
  <c r="JK53" i="7" s="1"/>
  <c r="HT98" i="7"/>
  <c r="B35" i="4" s="1"/>
  <c r="HW89" i="7"/>
  <c r="KE17" i="7"/>
  <c r="HS98" i="7"/>
  <c r="HS99" i="7" s="1"/>
  <c r="JR23" i="7" s="1"/>
  <c r="HT15" i="7"/>
  <c r="JT23" i="7"/>
  <c r="KB18" i="7"/>
  <c r="KB38" i="7"/>
  <c r="JM23" i="7"/>
  <c r="JM53" i="7" s="1"/>
  <c r="JU28" i="7"/>
  <c r="KH36" i="7"/>
  <c r="JT28" i="7"/>
  <c r="KE32" i="7"/>
  <c r="N19" i="4"/>
  <c r="IT20" i="7"/>
  <c r="J19" i="4"/>
  <c r="J18" i="4"/>
  <c r="G18" i="4"/>
  <c r="AZ43" i="7"/>
  <c r="B7" i="4"/>
  <c r="IX7" i="7"/>
  <c r="IY7" i="7"/>
  <c r="IW7" i="7"/>
  <c r="AY91" i="7"/>
  <c r="BM112" i="7"/>
  <c r="IZ12" i="7"/>
  <c r="J11" i="4"/>
  <c r="IY13" i="7"/>
  <c r="D12" i="4"/>
  <c r="FC14" i="7"/>
  <c r="IX12" i="7"/>
  <c r="G11" i="4"/>
  <c r="IY22" i="7"/>
  <c r="IY9" i="7"/>
  <c r="D8" i="4"/>
  <c r="IL9" i="7"/>
  <c r="JB9" i="7" s="1"/>
  <c r="JF9" i="7" s="1"/>
  <c r="BM15" i="7"/>
  <c r="FQ104" i="7"/>
  <c r="FU104" i="7" s="1"/>
  <c r="FS104" i="7"/>
  <c r="HB91" i="7"/>
  <c r="HE91" i="7" s="1"/>
  <c r="DP104" i="7"/>
  <c r="DS104" i="7" s="1"/>
  <c r="EK88" i="7"/>
  <c r="DS97" i="7"/>
  <c r="DS89" i="7"/>
  <c r="BP98" i="7"/>
  <c r="BK99" i="7"/>
  <c r="JP14" i="7" s="1"/>
  <c r="KE15" i="7" s="1"/>
  <c r="BJ29" i="7"/>
  <c r="AR29" i="7"/>
  <c r="BF15" i="7"/>
  <c r="AY89" i="7"/>
  <c r="AQ29" i="7"/>
  <c r="AG93" i="7"/>
  <c r="HE18" i="7"/>
  <c r="BM98" i="7"/>
  <c r="BQ88" i="7"/>
  <c r="N10" i="4"/>
  <c r="BE99" i="7"/>
  <c r="JJ14" i="7" s="1"/>
  <c r="JJ44" i="7" s="1"/>
  <c r="BH29" i="7"/>
  <c r="BI15" i="7"/>
  <c r="AY96" i="7"/>
  <c r="AT29" i="7"/>
  <c r="AL29" i="7"/>
  <c r="JK12" i="7"/>
  <c r="JY22" i="7"/>
  <c r="CW112" i="7"/>
  <c r="DA102" i="7"/>
  <c r="BS88" i="7"/>
  <c r="AV29" i="7"/>
  <c r="AG92" i="7"/>
  <c r="D24" i="4"/>
  <c r="GN15" i="7"/>
  <c r="G24" i="4"/>
  <c r="J24" i="4"/>
  <c r="IY12" i="7"/>
  <c r="G12" i="4"/>
  <c r="IX30" i="7"/>
  <c r="J20" i="4"/>
  <c r="GV29" i="7"/>
  <c r="HT29" i="7"/>
  <c r="JK42" i="7"/>
  <c r="N22" i="4"/>
  <c r="BJ112" i="7"/>
  <c r="BJ113" i="7" s="1"/>
  <c r="JO29" i="7" s="1"/>
  <c r="JO44" i="7" s="1"/>
  <c r="BN102" i="7"/>
  <c r="BN112" i="7" s="1"/>
  <c r="BN113" i="7" s="1"/>
  <c r="JS29" i="7" s="1"/>
  <c r="IM36" i="7"/>
  <c r="D35" i="4" s="1"/>
  <c r="HA103" i="7"/>
  <c r="HE103" i="7" s="1"/>
  <c r="HC103" i="7"/>
  <c r="EI105" i="7"/>
  <c r="EG105" i="7"/>
  <c r="EK96" i="7"/>
  <c r="AU112" i="7"/>
  <c r="AU113" i="7" s="1"/>
  <c r="JR28" i="7" s="1"/>
  <c r="BF29" i="7"/>
  <c r="BN15" i="7"/>
  <c r="BQ92" i="7"/>
  <c r="BN98" i="7"/>
  <c r="BI29" i="7"/>
  <c r="AY93" i="7"/>
  <c r="EI103" i="7"/>
  <c r="N4" i="4"/>
  <c r="U99" i="7"/>
  <c r="JJ12" i="7" s="1"/>
  <c r="JJ42" i="7" s="1"/>
  <c r="CE104" i="7"/>
  <c r="CI104" i="7" s="1"/>
  <c r="CG104" i="7"/>
  <c r="BO98" i="7"/>
  <c r="BI99" i="7"/>
  <c r="JN14" i="7" s="1"/>
  <c r="G8" i="4"/>
  <c r="AD98" i="7"/>
  <c r="B2" i="4" s="1"/>
  <c r="BK29" i="7"/>
  <c r="BL15" i="7"/>
  <c r="B6" i="4"/>
  <c r="IL7" i="7"/>
  <c r="JB7" i="7" s="1"/>
  <c r="AU29" i="7"/>
  <c r="IX24" i="7"/>
  <c r="G23" i="4"/>
  <c r="AG14" i="7"/>
  <c r="FC28" i="7"/>
  <c r="D26" i="4"/>
  <c r="D18" i="4"/>
  <c r="IY24" i="7"/>
  <c r="D23" i="4"/>
  <c r="IU31" i="7"/>
  <c r="IX22" i="7"/>
  <c r="G21" i="4"/>
  <c r="DI29" i="7"/>
  <c r="IX10" i="7"/>
  <c r="G9" i="4"/>
  <c r="IZ9" i="7"/>
  <c r="J8" i="4"/>
  <c r="D9" i="4"/>
  <c r="IW13" i="7"/>
  <c r="B15" i="4"/>
  <c r="DY113" i="7"/>
  <c r="JJ33" i="7" s="1"/>
  <c r="B14" i="4"/>
  <c r="BQ97" i="7"/>
  <c r="HB28" i="7"/>
  <c r="ED112" i="7"/>
  <c r="ED113" i="7" s="1"/>
  <c r="JO33" i="7" s="1"/>
  <c r="EH102" i="7"/>
  <c r="EK102" i="7" s="1"/>
  <c r="EC112" i="7"/>
  <c r="G20" i="4"/>
  <c r="EH105" i="7"/>
  <c r="EK105" i="7" s="1"/>
  <c r="BQ93" i="7"/>
  <c r="BK15" i="7"/>
  <c r="AN29" i="7"/>
  <c r="G2" i="4"/>
  <c r="BE29" i="7"/>
  <c r="AY97" i="7"/>
  <c r="AM29" i="7"/>
  <c r="AG90" i="7"/>
  <c r="AC98" i="7"/>
  <c r="AG97" i="7"/>
  <c r="BL29" i="7"/>
  <c r="BD29" i="7"/>
  <c r="BE15" i="7"/>
  <c r="AY92" i="7"/>
  <c r="AP29" i="7"/>
  <c r="G5" i="4"/>
  <c r="JI44" i="7"/>
  <c r="BG29" i="7"/>
  <c r="BH15" i="7"/>
  <c r="EG103" i="7"/>
  <c r="EG112" i="7" s="1"/>
  <c r="EG113" i="7" s="1"/>
  <c r="JR33" i="7" s="1"/>
  <c r="EJ103" i="7"/>
  <c r="AS29" i="7"/>
  <c r="AF98" i="7"/>
  <c r="AA99" i="7"/>
  <c r="JP12" i="7" s="1"/>
  <c r="IZ24" i="7"/>
  <c r="J23" i="4"/>
  <c r="IZ22" i="7"/>
  <c r="J21" i="4"/>
  <c r="J14" i="4"/>
  <c r="K14" i="4" s="1"/>
  <c r="IZ10" i="7"/>
  <c r="J9" i="4"/>
  <c r="J3" i="4"/>
  <c r="IM12" i="7"/>
  <c r="JC12" i="7" s="1"/>
  <c r="HT99" i="7"/>
  <c r="JS23" i="7" s="1"/>
  <c r="JS53" i="7" s="1"/>
  <c r="BP102" i="7"/>
  <c r="BK112" i="7"/>
  <c r="BO112" i="7"/>
  <c r="BI113" i="7"/>
  <c r="JN29" i="7" s="1"/>
  <c r="DS90" i="7"/>
  <c r="EK92" i="7"/>
  <c r="DS93" i="7"/>
  <c r="EI102" i="7"/>
  <c r="DS92" i="7"/>
  <c r="BG15" i="7"/>
  <c r="JY21" i="7"/>
  <c r="JK14" i="7"/>
  <c r="JK44" i="7" s="1"/>
  <c r="BJ15" i="7"/>
  <c r="AE98" i="7"/>
  <c r="Y99" i="7"/>
  <c r="JN12" i="7" s="1"/>
  <c r="HV102" i="7"/>
  <c r="BN29" i="7"/>
  <c r="BD15" i="7"/>
  <c r="AO29" i="7"/>
  <c r="B19" i="4"/>
  <c r="B18" i="4"/>
  <c r="CA113" i="7"/>
  <c r="JN30" i="7" s="1"/>
  <c r="CD113" i="7"/>
  <c r="JQ30" i="7" s="1"/>
  <c r="EE113" i="7"/>
  <c r="JP33" i="7" s="1"/>
  <c r="DX113" i="7"/>
  <c r="JI33" i="7" s="1"/>
  <c r="EB113" i="7"/>
  <c r="JM33" i="7" s="1"/>
  <c r="IX23" i="7"/>
  <c r="IU23" i="7"/>
  <c r="IZ23" i="7"/>
  <c r="JE23" i="7" s="1"/>
  <c r="JB23" i="7"/>
  <c r="EH98" i="7"/>
  <c r="B22" i="4" s="1"/>
  <c r="EJ98" i="7"/>
  <c r="EL29" i="7"/>
  <c r="EK91" i="7"/>
  <c r="EG98" i="7"/>
  <c r="EI98" i="7"/>
  <c r="EL15" i="7"/>
  <c r="IZ17" i="7"/>
  <c r="IU17" i="7"/>
  <c r="IX17" i="7"/>
  <c r="JD17" i="7" s="1"/>
  <c r="IW17" i="7"/>
  <c r="IT17" i="7"/>
  <c r="CU43" i="7"/>
  <c r="CN43" i="7"/>
  <c r="CP43" i="7"/>
  <c r="CS43" i="7"/>
  <c r="CO43" i="7"/>
  <c r="CQ43" i="7"/>
  <c r="CV43" i="7"/>
  <c r="CR43" i="7"/>
  <c r="IL17" i="7"/>
  <c r="JB17" i="7" s="1"/>
  <c r="CW43" i="7"/>
  <c r="CR29" i="7"/>
  <c r="CT29" i="7"/>
  <c r="CX29" i="7"/>
  <c r="CP29" i="7"/>
  <c r="CU29" i="7"/>
  <c r="CV29" i="7"/>
  <c r="CN29" i="7"/>
  <c r="CQ29" i="7"/>
  <c r="CS29" i="7"/>
  <c r="IX15" i="7"/>
  <c r="CO15" i="7"/>
  <c r="CQ15" i="7"/>
  <c r="CV15" i="7"/>
  <c r="CX15" i="7"/>
  <c r="CN15" i="7"/>
  <c r="CT15" i="7"/>
  <c r="CS15" i="7"/>
  <c r="CU15" i="7"/>
  <c r="CP15" i="7"/>
  <c r="CR15" i="7"/>
  <c r="IL15" i="7"/>
  <c r="CW15" i="7"/>
  <c r="CW98" i="7"/>
  <c r="DA98" i="7" s="1"/>
  <c r="DA91" i="7"/>
  <c r="CH112" i="7"/>
  <c r="IV14" i="7"/>
  <c r="IT14" i="7"/>
  <c r="IX14" i="7"/>
  <c r="JA14" i="7"/>
  <c r="IY14" i="7"/>
  <c r="CJ43" i="7"/>
  <c r="IS14" i="7"/>
  <c r="IW14" i="7"/>
  <c r="IZ14" i="7"/>
  <c r="IV13" i="7"/>
  <c r="IS13" i="7"/>
  <c r="IX13" i="7"/>
  <c r="JD13" i="7" s="1"/>
  <c r="IZ13" i="7"/>
  <c r="BV29" i="7"/>
  <c r="BY29" i="7"/>
  <c r="CJ29" i="7"/>
  <c r="BZ29" i="7"/>
  <c r="IT13" i="7"/>
  <c r="JC13" i="7"/>
  <c r="JA13" i="7"/>
  <c r="CD29" i="7"/>
  <c r="JT6" i="7"/>
  <c r="BW15" i="7"/>
  <c r="CH98" i="7"/>
  <c r="AE112" i="7"/>
  <c r="Y113" i="7"/>
  <c r="JN27" i="7" s="1"/>
  <c r="AC112" i="7"/>
  <c r="AG104" i="7"/>
  <c r="DM15" i="7"/>
  <c r="AH29" i="7"/>
  <c r="DO15" i="7"/>
  <c r="DI15" i="7"/>
  <c r="DH15" i="7"/>
  <c r="ES113" i="7"/>
  <c r="JL34" i="7" s="1"/>
  <c r="EX113" i="7"/>
  <c r="JQ34" i="7" s="1"/>
  <c r="GS113" i="7"/>
  <c r="JJ37" i="7" s="1"/>
  <c r="GU113" i="7"/>
  <c r="GZ113" i="7"/>
  <c r="JQ37" i="7" s="1"/>
  <c r="JQ52" i="7" s="1"/>
  <c r="GT113" i="7"/>
  <c r="JK37" i="7" s="1"/>
  <c r="JI52" i="7"/>
  <c r="GV113" i="7"/>
  <c r="JM37" i="7" s="1"/>
  <c r="GT99" i="7"/>
  <c r="GU29" i="7"/>
  <c r="IT33" i="7"/>
  <c r="IV33" i="7"/>
  <c r="IY33" i="7"/>
  <c r="JA33" i="7"/>
  <c r="IU33" i="7"/>
  <c r="IW33" i="7"/>
  <c r="IZ33" i="7"/>
  <c r="IX33" i="7"/>
  <c r="GS15" i="7"/>
  <c r="GW15" i="7"/>
  <c r="EP15" i="7"/>
  <c r="EZ15" i="7"/>
  <c r="EQ15" i="7"/>
  <c r="EX15" i="7"/>
  <c r="IS24" i="7"/>
  <c r="EV15" i="7"/>
  <c r="JQ6" i="7"/>
  <c r="FU42" i="7"/>
  <c r="FU56" i="7"/>
  <c r="CF112" i="7"/>
  <c r="CF113" i="7" s="1"/>
  <c r="JS30" i="7" s="1"/>
  <c r="CI103" i="7"/>
  <c r="IP29" i="7"/>
  <c r="CG112" i="7"/>
  <c r="CE112" i="7"/>
  <c r="CE113" i="7" s="1"/>
  <c r="JR30" i="7" s="1"/>
  <c r="IW28" i="7"/>
  <c r="IS28" i="7"/>
  <c r="IU28" i="7"/>
  <c r="IY28" i="7"/>
  <c r="IM28" i="7"/>
  <c r="JC28" i="7" s="1"/>
  <c r="DJ113" i="7"/>
  <c r="JM32" i="7" s="1"/>
  <c r="DG113" i="7"/>
  <c r="JJ32" i="7" s="1"/>
  <c r="DF113" i="7"/>
  <c r="JI32" i="7" s="1"/>
  <c r="JC20" i="7"/>
  <c r="DL29" i="7"/>
  <c r="DP29" i="7"/>
  <c r="DH29" i="7"/>
  <c r="IU19" i="7"/>
  <c r="IX19" i="7"/>
  <c r="IT19" i="7"/>
  <c r="JD7" i="7"/>
  <c r="JF7" i="7"/>
  <c r="JD32" i="7"/>
  <c r="JE9" i="7"/>
  <c r="BW113" i="7"/>
  <c r="JJ30" i="7" s="1"/>
  <c r="BY113" i="7"/>
  <c r="JL30" i="7" s="1"/>
  <c r="BV113" i="7"/>
  <c r="JI30" i="7" s="1"/>
  <c r="CC113" i="7"/>
  <c r="JP30" i="7" s="1"/>
  <c r="CB113" i="7"/>
  <c r="JO30" i="7" s="1"/>
  <c r="BZ113" i="7"/>
  <c r="JM30" i="7" s="1"/>
  <c r="CI102" i="7"/>
  <c r="AV112" i="7"/>
  <c r="AY102" i="7"/>
  <c r="AQ57" i="7"/>
  <c r="AS57" i="7"/>
  <c r="AZ57" i="7"/>
  <c r="AL57" i="7"/>
  <c r="AN57" i="7"/>
  <c r="AP57" i="7"/>
  <c r="AO43" i="7"/>
  <c r="AN43" i="7"/>
  <c r="AP43" i="7"/>
  <c r="AQ43" i="7"/>
  <c r="AV43" i="7"/>
  <c r="AS43" i="7"/>
  <c r="AM43" i="7"/>
  <c r="IP8" i="7"/>
  <c r="JA8" i="7" s="1"/>
  <c r="AL43" i="7"/>
  <c r="AR43" i="7"/>
  <c r="AW98" i="7"/>
  <c r="IL8" i="7"/>
  <c r="JB8" i="7" s="1"/>
  <c r="AU43" i="7"/>
  <c r="AQ15" i="7"/>
  <c r="AS15" i="7"/>
  <c r="AM15" i="7"/>
  <c r="IZ6" i="7"/>
  <c r="AT15" i="7"/>
  <c r="IV6" i="7"/>
  <c r="AO15" i="7"/>
  <c r="AP15" i="7"/>
  <c r="IU6" i="7"/>
  <c r="AL15" i="7"/>
  <c r="AR15" i="7"/>
  <c r="AN15" i="7"/>
  <c r="AY88" i="7"/>
  <c r="IM6" i="7"/>
  <c r="AV15" i="7"/>
  <c r="IL6" i="7"/>
  <c r="AU15" i="7"/>
  <c r="AZ98" i="7"/>
  <c r="N3" i="7" s="1"/>
  <c r="P3" i="7" s="1"/>
  <c r="BB88" i="7"/>
  <c r="BB98" i="7" s="1"/>
  <c r="AU99" i="7" s="1"/>
  <c r="JR13" i="7" s="1"/>
  <c r="CC43" i="7"/>
  <c r="CC29" i="7"/>
  <c r="BX29" i="7"/>
  <c r="BW29" i="7"/>
  <c r="CF29" i="7"/>
  <c r="CF15" i="7"/>
  <c r="CA15" i="7"/>
  <c r="BV15" i="7"/>
  <c r="IV11" i="7"/>
  <c r="IY11" i="7"/>
  <c r="IX11" i="7"/>
  <c r="JA11" i="7"/>
  <c r="JE11" i="7" s="1"/>
  <c r="IS11" i="7"/>
  <c r="JC10" i="7"/>
  <c r="IU10" i="7"/>
  <c r="JD9" i="7"/>
  <c r="HW88" i="7"/>
  <c r="JD38" i="7"/>
  <c r="HW42" i="7"/>
  <c r="JE37" i="7"/>
  <c r="JU23" i="7"/>
  <c r="IM37" i="7"/>
  <c r="D36" i="4" s="1"/>
  <c r="JQ53" i="7"/>
  <c r="HV98" i="7"/>
  <c r="HW14" i="7"/>
  <c r="IL36" i="7"/>
  <c r="HW98" i="7"/>
  <c r="IS36" i="7"/>
  <c r="EK103" i="7"/>
  <c r="EH112" i="7"/>
  <c r="AY98" i="7"/>
  <c r="AY56" i="7"/>
  <c r="IX6" i="7"/>
  <c r="IY6" i="7"/>
  <c r="DX15" i="7"/>
  <c r="ED29" i="7"/>
  <c r="EH43" i="7"/>
  <c r="ED43" i="7"/>
  <c r="EE15" i="7"/>
  <c r="EA29" i="7"/>
  <c r="DY15" i="7"/>
  <c r="EH15" i="7"/>
  <c r="DZ29" i="7"/>
  <c r="DY29" i="7"/>
  <c r="DZ43" i="7"/>
  <c r="EA15" i="7"/>
  <c r="IP21" i="7"/>
  <c r="IZ21" i="7" s="1"/>
  <c r="EF43" i="7"/>
  <c r="EB29" i="7"/>
  <c r="EC15" i="7"/>
  <c r="EG29" i="7"/>
  <c r="EG43" i="7"/>
  <c r="EB43" i="7"/>
  <c r="EE43" i="7"/>
  <c r="EF15" i="7"/>
  <c r="EF29" i="7"/>
  <c r="DY43" i="7"/>
  <c r="ED15" i="7"/>
  <c r="EC29" i="7"/>
  <c r="EC43" i="7"/>
  <c r="DX43" i="7"/>
  <c r="EA43" i="7"/>
  <c r="EB15" i="7"/>
  <c r="DX29" i="7"/>
  <c r="EE29" i="7"/>
  <c r="DZ15" i="7"/>
  <c r="EK89" i="7"/>
  <c r="EN88" i="7"/>
  <c r="EN98" i="7" s="1"/>
  <c r="EF99" i="7" s="1"/>
  <c r="JQ18" i="7" s="1"/>
  <c r="JQ48" i="7" s="1"/>
  <c r="EK42" i="7"/>
  <c r="JE22" i="7"/>
  <c r="IL21" i="7"/>
  <c r="JB21" i="7" s="1"/>
  <c r="EG15" i="7"/>
  <c r="ET113" i="7"/>
  <c r="JM34" i="7" s="1"/>
  <c r="ER113" i="7"/>
  <c r="JK34" i="7" s="1"/>
  <c r="EP113" i="7"/>
  <c r="JI34" i="7" s="1"/>
  <c r="EQ113" i="7"/>
  <c r="JJ34" i="7" s="1"/>
  <c r="FD43" i="7"/>
  <c r="EU43" i="7"/>
  <c r="ET43" i="7"/>
  <c r="FA98" i="7"/>
  <c r="JM52" i="7"/>
  <c r="HV112" i="7"/>
  <c r="HQ113" i="7"/>
  <c r="JP38" i="7" s="1"/>
  <c r="HO113" i="7"/>
  <c r="JN38" i="7" s="1"/>
  <c r="HU112" i="7"/>
  <c r="HS112" i="7"/>
  <c r="HW102" i="7"/>
  <c r="HS43" i="7"/>
  <c r="IL37" i="7"/>
  <c r="JB37" i="7" s="1"/>
  <c r="HS29" i="7"/>
  <c r="HW28" i="7"/>
  <c r="IZ36" i="7"/>
  <c r="IT36" i="7"/>
  <c r="IW36" i="7"/>
  <c r="IX36" i="7"/>
  <c r="IY36" i="7"/>
  <c r="JA36" i="7"/>
  <c r="JC36" i="7"/>
  <c r="IU36" i="7"/>
  <c r="IV36" i="7"/>
  <c r="JJ52" i="7"/>
  <c r="GY29" i="7"/>
  <c r="IP34" i="7"/>
  <c r="GX29" i="7"/>
  <c r="GZ29" i="7"/>
  <c r="GS29" i="7"/>
  <c r="GR29" i="7"/>
  <c r="GW29" i="7"/>
  <c r="HB29" i="7"/>
  <c r="HA43" i="7"/>
  <c r="IL35" i="7"/>
  <c r="JB35" i="7" s="1"/>
  <c r="JF35" i="7" s="1"/>
  <c r="HE42" i="7"/>
  <c r="HE28" i="7"/>
  <c r="HA29" i="7"/>
  <c r="IL34" i="7"/>
  <c r="JB34" i="7" s="1"/>
  <c r="IL33" i="7"/>
  <c r="JB33" i="7" s="1"/>
  <c r="HA15" i="7"/>
  <c r="DB98" i="7"/>
  <c r="DD88" i="7"/>
  <c r="DD98" i="7" s="1"/>
  <c r="DL113" i="7"/>
  <c r="JO32" i="7" s="1"/>
  <c r="DI113" i="7"/>
  <c r="JL32" i="7" s="1"/>
  <c r="JA15" i="7"/>
  <c r="IZ15" i="7"/>
  <c r="IV15" i="7"/>
  <c r="IS15" i="7"/>
  <c r="IU15" i="7"/>
  <c r="JB15" i="7"/>
  <c r="HE14" i="7"/>
  <c r="IM33" i="7"/>
  <c r="D32" i="4" s="1"/>
  <c r="HB15" i="7"/>
  <c r="DI57" i="7"/>
  <c r="DH57" i="7"/>
  <c r="DK57" i="7"/>
  <c r="DP57" i="7"/>
  <c r="JA20" i="7"/>
  <c r="JE20" i="7" s="1"/>
  <c r="DN43" i="7"/>
  <c r="DL43" i="7"/>
  <c r="DK43" i="7"/>
  <c r="DH43" i="7"/>
  <c r="IY20" i="7"/>
  <c r="DM43" i="7"/>
  <c r="DT29" i="7"/>
  <c r="DM29" i="7"/>
  <c r="IT26" i="7"/>
  <c r="ES29" i="7"/>
  <c r="EV29" i="7"/>
  <c r="EW29" i="7"/>
  <c r="IP25" i="7"/>
  <c r="IS25" i="7" s="1"/>
  <c r="EZ29" i="7"/>
  <c r="BY43" i="7"/>
  <c r="CF43" i="7"/>
  <c r="CI42" i="7"/>
  <c r="IM14" i="7"/>
  <c r="JC14" i="7" s="1"/>
  <c r="CA29" i="7"/>
  <c r="BY15" i="7"/>
  <c r="CC15" i="7"/>
  <c r="CB15" i="7"/>
  <c r="BX15" i="7"/>
  <c r="JB12" i="7"/>
  <c r="CI88" i="7"/>
  <c r="CI14" i="7"/>
  <c r="HA99" i="7"/>
  <c r="JR22" i="7" s="1"/>
  <c r="FU92" i="7"/>
  <c r="FU88" i="7"/>
  <c r="DP102" i="7"/>
  <c r="DP112" i="7" s="1"/>
  <c r="DP113" i="7" s="1"/>
  <c r="JS32" i="7" s="1"/>
  <c r="DN112" i="7"/>
  <c r="IM23" i="7"/>
  <c r="JC23" i="7" s="1"/>
  <c r="IW30" i="7"/>
  <c r="FC94" i="7"/>
  <c r="EY29" i="7"/>
  <c r="FC93" i="7"/>
  <c r="EP29" i="7"/>
  <c r="JD22" i="7"/>
  <c r="DO98" i="7"/>
  <c r="DS98" i="7" s="1"/>
  <c r="DS88" i="7"/>
  <c r="IL20" i="7"/>
  <c r="DO43" i="7"/>
  <c r="IM17" i="7"/>
  <c r="JC17" i="7" s="1"/>
  <c r="JF17" i="7" s="1"/>
  <c r="CI95" i="7"/>
  <c r="IX31" i="7"/>
  <c r="JD31" i="7" s="1"/>
  <c r="JB30" i="7"/>
  <c r="DG29" i="7"/>
  <c r="FH85" i="7"/>
  <c r="EB85" i="7"/>
  <c r="ED57" i="7"/>
  <c r="DF85" i="7"/>
  <c r="DP43" i="7"/>
  <c r="CN57" i="7"/>
  <c r="DB29" i="7"/>
  <c r="IP16" i="7"/>
  <c r="IZ16" i="7" s="1"/>
  <c r="BY57" i="7"/>
  <c r="CF57" i="7"/>
  <c r="AM85" i="7"/>
  <c r="JA6" i="7"/>
  <c r="IS6" i="7"/>
  <c r="GH71" i="7"/>
  <c r="GD71" i="7"/>
  <c r="IP5" i="7"/>
  <c r="JC5" i="7" s="1"/>
  <c r="FK43" i="7"/>
  <c r="IL4" i="7"/>
  <c r="AC29" i="7"/>
  <c r="AH15" i="7"/>
  <c r="BI71" i="7"/>
  <c r="BF57" i="7"/>
  <c r="AD43" i="7"/>
  <c r="IL26" i="7"/>
  <c r="JB26" i="7" s="1"/>
  <c r="EY43" i="7"/>
  <c r="GW99" i="7"/>
  <c r="JN22" i="7" s="1"/>
  <c r="HC98" i="7"/>
  <c r="HD98" i="7"/>
  <c r="GY99" i="7"/>
  <c r="JP22" i="7" s="1"/>
  <c r="KE14" i="7" s="1"/>
  <c r="GX112" i="7"/>
  <c r="GX113" i="7" s="1"/>
  <c r="JO37" i="7" s="1"/>
  <c r="JO52" i="7" s="1"/>
  <c r="HB102" i="7"/>
  <c r="HB112" i="7" s="1"/>
  <c r="HB113" i="7" s="1"/>
  <c r="JS37" i="7" s="1"/>
  <c r="FC88" i="7"/>
  <c r="IM32" i="7"/>
  <c r="JC32" i="7" s="1"/>
  <c r="JF32" i="7" s="1"/>
  <c r="FU96" i="7"/>
  <c r="FC91" i="7"/>
  <c r="ER29" i="7"/>
  <c r="IM22" i="7"/>
  <c r="JC22" i="7" s="1"/>
  <c r="EW112" i="7"/>
  <c r="FB102" i="7"/>
  <c r="JE31" i="7"/>
  <c r="IS30" i="7"/>
  <c r="FB98" i="7"/>
  <c r="EU29" i="7"/>
  <c r="JD37" i="7"/>
  <c r="IV30" i="7"/>
  <c r="FU94" i="7"/>
  <c r="EX29" i="7"/>
  <c r="JD23" i="7"/>
  <c r="FA102" i="7"/>
  <c r="EY102" i="7"/>
  <c r="EU112" i="7"/>
  <c r="DG43" i="7"/>
  <c r="IL14" i="7"/>
  <c r="JB14" i="7" s="1"/>
  <c r="CE43" i="7"/>
  <c r="IM8" i="7"/>
  <c r="JC8" i="7" s="1"/>
  <c r="JF8" i="7" s="1"/>
  <c r="GG85" i="7"/>
  <c r="EX85" i="7"/>
  <c r="GC85" i="7"/>
  <c r="FP85" i="7"/>
  <c r="ET85" i="7"/>
  <c r="BL85" i="7"/>
  <c r="AT85" i="7"/>
  <c r="BH85" i="7"/>
  <c r="AP85" i="7"/>
  <c r="IP3" i="7"/>
  <c r="IS3" i="7" s="1"/>
  <c r="U15" i="7"/>
  <c r="X15" i="7"/>
  <c r="AB15" i="7"/>
  <c r="IT31" i="7"/>
  <c r="DJ43" i="7"/>
  <c r="DK15" i="7"/>
  <c r="BJ85" i="7"/>
  <c r="AR85" i="7"/>
  <c r="EV57" i="7"/>
  <c r="DX85" i="7"/>
  <c r="DZ57" i="7"/>
  <c r="DN29" i="7"/>
  <c r="DG15" i="7"/>
  <c r="DJ15" i="7"/>
  <c r="CD43" i="7"/>
  <c r="BM85" i="7"/>
  <c r="AB29" i="7"/>
  <c r="T15" i="7"/>
  <c r="Y15" i="7"/>
  <c r="AC15" i="7"/>
  <c r="IL3" i="7"/>
  <c r="DP15" i="7"/>
  <c r="CO71" i="7"/>
  <c r="BE71" i="7"/>
  <c r="AL85" i="7"/>
  <c r="AD15" i="7"/>
  <c r="IM3" i="7"/>
  <c r="JC3" i="7" s="1"/>
  <c r="IL13" i="7"/>
  <c r="JB13" i="7" s="1"/>
  <c r="JF13" i="7" s="1"/>
  <c r="CE29" i="7"/>
  <c r="FV98" i="7"/>
  <c r="N10" i="7" s="1"/>
  <c r="P10" i="7" s="1"/>
  <c r="FX88" i="7"/>
  <c r="FX98" i="7" s="1"/>
  <c r="FN99" i="7" s="1"/>
  <c r="JO20" i="7" s="1"/>
  <c r="JD35" i="7"/>
  <c r="FI57" i="7"/>
  <c r="FR43" i="7"/>
  <c r="IM29" i="7"/>
  <c r="DK112" i="7"/>
  <c r="DO102" i="7"/>
  <c r="DQ102" i="7"/>
  <c r="FU91" i="7"/>
  <c r="GW112" i="7"/>
  <c r="HC102" i="7"/>
  <c r="HA102" i="7"/>
  <c r="FC95" i="7"/>
  <c r="FE98" i="7"/>
  <c r="O9" i="7" s="1"/>
  <c r="JA30" i="7"/>
  <c r="FU95" i="7"/>
  <c r="FC97" i="7"/>
  <c r="DR102" i="7"/>
  <c r="DM112" i="7"/>
  <c r="DM113" i="7" s="1"/>
  <c r="JP32" i="7" s="1"/>
  <c r="EQ29" i="7"/>
  <c r="IY21" i="7"/>
  <c r="JC30" i="7"/>
  <c r="GY112" i="7"/>
  <c r="HD102" i="7"/>
  <c r="FC92" i="7"/>
  <c r="IL10" i="7"/>
  <c r="JB10" i="7" s="1"/>
  <c r="JF10" i="7" s="1"/>
  <c r="IP4" i="7"/>
  <c r="IZ4" i="7" s="1"/>
  <c r="Z29" i="7"/>
  <c r="U29" i="7"/>
  <c r="V29" i="7"/>
  <c r="Y29" i="7"/>
  <c r="JC21" i="7"/>
  <c r="DL15" i="7"/>
  <c r="JE17" i="7"/>
  <c r="JA16" i="7"/>
  <c r="CI91" i="7"/>
  <c r="CC85" i="7"/>
  <c r="CB43" i="7"/>
  <c r="IM11" i="7"/>
  <c r="JC11" i="7" s="1"/>
  <c r="JF11" i="7" s="1"/>
  <c r="AO85" i="7"/>
  <c r="CT57" i="7"/>
  <c r="CP57" i="7"/>
  <c r="IX4" i="7"/>
  <c r="IY30" i="7"/>
  <c r="JD30" i="7" s="1"/>
  <c r="DF43" i="7"/>
  <c r="JD18" i="7"/>
  <c r="CW85" i="7"/>
  <c r="CS57" i="7"/>
  <c r="CB85" i="7"/>
  <c r="CA43" i="7"/>
  <c r="BF85" i="7"/>
  <c r="AN85" i="7"/>
  <c r="JE7" i="7"/>
  <c r="IT30" i="7"/>
  <c r="EP85" i="7"/>
  <c r="ER57" i="7"/>
  <c r="DN85" i="7"/>
  <c r="DJ29" i="7"/>
  <c r="CV57" i="7"/>
  <c r="IY16" i="7"/>
  <c r="IY15" i="7"/>
  <c r="JD15" i="7" s="1"/>
  <c r="BW85" i="7"/>
  <c r="BZ43" i="7"/>
  <c r="BE57" i="7"/>
  <c r="AU85" i="7"/>
  <c r="AL71" i="7"/>
  <c r="IW6" i="7"/>
  <c r="CX71" i="7"/>
  <c r="JC15" i="7"/>
  <c r="T29" i="7"/>
  <c r="IM4" i="7"/>
  <c r="D3" i="4" s="1"/>
  <c r="AD29" i="7"/>
  <c r="V15" i="7"/>
  <c r="CV85" i="7"/>
  <c r="BN71" i="7"/>
  <c r="AM71" i="7"/>
  <c r="Z15" i="7"/>
  <c r="DS28" i="7"/>
  <c r="DO29" i="7"/>
  <c r="DU98" i="7"/>
  <c r="O7" i="7" s="1"/>
  <c r="DR98" i="7"/>
  <c r="FU90" i="7"/>
  <c r="FC90" i="7"/>
  <c r="EV112" i="7"/>
  <c r="EV113" i="7" s="1"/>
  <c r="JO34" i="7" s="1"/>
  <c r="EZ102" i="7"/>
  <c r="EZ112" i="7" s="1"/>
  <c r="EZ113" i="7" s="1"/>
  <c r="JS34" i="7" s="1"/>
  <c r="GM70" i="7"/>
  <c r="IZ30" i="7"/>
  <c r="JE30" i="7" s="1"/>
  <c r="FU97" i="7"/>
  <c r="FU93" i="7"/>
  <c r="FC96" i="7"/>
  <c r="FC89" i="7"/>
  <c r="ET29" i="7"/>
  <c r="IT23" i="7"/>
  <c r="IL22" i="7"/>
  <c r="JB22" i="7" s="1"/>
  <c r="IX21" i="7"/>
  <c r="DQ98" i="7"/>
  <c r="DA28" i="7"/>
  <c r="IL16" i="7"/>
  <c r="JB16" i="7" s="1"/>
  <c r="CT85" i="7"/>
  <c r="BY85" i="7"/>
  <c r="BX43" i="7"/>
  <c r="BK85" i="7"/>
  <c r="AV85" i="7"/>
  <c r="W15" i="7"/>
  <c r="DK29" i="7"/>
  <c r="CO85" i="7"/>
  <c r="CO57" i="7"/>
  <c r="BX85" i="7"/>
  <c r="CD57" i="7"/>
  <c r="BW43" i="7"/>
  <c r="JE10" i="7"/>
  <c r="FL85" i="7"/>
  <c r="EF85" i="7"/>
  <c r="DJ85" i="7"/>
  <c r="DN15" i="7"/>
  <c r="DF15" i="7"/>
  <c r="CR57" i="7"/>
  <c r="CF98" i="7"/>
  <c r="B13" i="4" s="1"/>
  <c r="CC57" i="7"/>
  <c r="BV43" i="7"/>
  <c r="BE85" i="7"/>
  <c r="IT11" i="7"/>
  <c r="IY10" i="7"/>
  <c r="JD10" i="7" s="1"/>
  <c r="AQ71" i="7"/>
  <c r="X29" i="7"/>
  <c r="AA29" i="7"/>
  <c r="IU3" i="7"/>
  <c r="CR85" i="7"/>
  <c r="BD85" i="7"/>
  <c r="BJ57" i="7"/>
  <c r="JC6" i="7"/>
  <c r="IY3" i="7"/>
  <c r="CE98" i="7"/>
  <c r="FO112" i="7"/>
  <c r="FT112" i="7" s="1"/>
  <c r="FT103" i="7"/>
  <c r="CG98" i="7"/>
  <c r="FQ103" i="7"/>
  <c r="JE12" i="7"/>
  <c r="FN112" i="7"/>
  <c r="FS112" i="7" s="1"/>
  <c r="FS103" i="7"/>
  <c r="CL88" i="7"/>
  <c r="CL98" i="7" s="1"/>
  <c r="CJ98" i="7"/>
  <c r="N5" i="7" s="1"/>
  <c r="P5" i="7" s="1"/>
  <c r="JD14" i="7"/>
  <c r="JE13" i="7"/>
  <c r="JD12" i="7"/>
  <c r="FI113" i="7"/>
  <c r="JJ35" i="7" s="1"/>
  <c r="FM113" i="7"/>
  <c r="JN35" i="7" s="1"/>
  <c r="FJ113" i="7"/>
  <c r="JK35" i="7" s="1"/>
  <c r="FR113" i="7"/>
  <c r="JS35" i="7" s="1"/>
  <c r="FK113" i="7"/>
  <c r="JL35" i="7" s="1"/>
  <c r="FO113" i="7"/>
  <c r="JP35" i="7" s="1"/>
  <c r="FH113" i="7"/>
  <c r="JI35" i="7" s="1"/>
  <c r="FL113" i="7"/>
  <c r="JM35" i="7" s="1"/>
  <c r="FP113" i="7"/>
  <c r="JQ35" i="7" s="1"/>
  <c r="FH29" i="7"/>
  <c r="IX28" i="7"/>
  <c r="IT28" i="7"/>
  <c r="JA28" i="7"/>
  <c r="FV57" i="7"/>
  <c r="FN57" i="7"/>
  <c r="FO57" i="7"/>
  <c r="FQ57" i="7"/>
  <c r="FJ57" i="7"/>
  <c r="FL57" i="7"/>
  <c r="FH57" i="7"/>
  <c r="FK57" i="7"/>
  <c r="FR57" i="7"/>
  <c r="FM57" i="7"/>
  <c r="FU28" i="7"/>
  <c r="FQ29" i="7"/>
  <c r="FT98" i="7"/>
  <c r="IL27" i="7"/>
  <c r="JB27" i="7" s="1"/>
  <c r="FQ15" i="7"/>
  <c r="FQ98" i="7"/>
  <c r="FS98" i="7"/>
  <c r="DT98" i="7"/>
  <c r="N7" i="7" s="1"/>
  <c r="FF88" i="7"/>
  <c r="FF98" i="7" s="1"/>
  <c r="EV99" i="7" s="1"/>
  <c r="JO19" i="7" s="1"/>
  <c r="FD98" i="7"/>
  <c r="N9" i="7" s="1"/>
  <c r="IV26" i="7"/>
  <c r="IX26" i="7"/>
  <c r="JD26" i="7" s="1"/>
  <c r="IZ26" i="7"/>
  <c r="JE26" i="7" s="1"/>
  <c r="IS26" i="7"/>
  <c r="IW26" i="7"/>
  <c r="JC26" i="7"/>
  <c r="IU26" i="7"/>
  <c r="IT25" i="7"/>
  <c r="JF24" i="7"/>
  <c r="JE24" i="7"/>
  <c r="IV20" i="7"/>
  <c r="IX20" i="7"/>
  <c r="IU20" i="7"/>
  <c r="JB20" i="7"/>
  <c r="JF20" i="7" s="1"/>
  <c r="IS20" i="7"/>
  <c r="IW20" i="7"/>
  <c r="IV19" i="7"/>
  <c r="JC19" i="7"/>
  <c r="IZ19" i="7"/>
  <c r="IS19" i="7"/>
  <c r="IW19" i="7"/>
  <c r="IY19" i="7"/>
  <c r="JD19" i="7" s="1"/>
  <c r="JA19" i="7"/>
  <c r="IL19" i="7"/>
  <c r="IZ28" i="7"/>
  <c r="JE35" i="7"/>
  <c r="IL28" i="7"/>
  <c r="IZ27" i="7"/>
  <c r="JE27" i="7" s="1"/>
  <c r="JC27" i="7"/>
  <c r="IY27" i="7"/>
  <c r="IX27" i="7"/>
  <c r="IV27" i="7"/>
  <c r="IU27" i="7"/>
  <c r="IT27" i="7"/>
  <c r="GM28" i="7"/>
  <c r="GI85" i="7"/>
  <c r="GM84" i="7"/>
  <c r="FC42" i="7"/>
  <c r="DA42" i="7"/>
  <c r="CE85" i="7"/>
  <c r="CI84" i="7"/>
  <c r="CI28" i="7"/>
  <c r="AY28" i="7"/>
  <c r="AY42" i="7"/>
  <c r="CE55" i="3"/>
  <c r="CA55" i="3"/>
  <c r="BW55" i="3"/>
  <c r="CD55" i="3"/>
  <c r="BV55" i="3"/>
  <c r="CB55" i="3"/>
  <c r="BX55" i="3"/>
  <c r="AB55" i="3"/>
  <c r="AK55" i="3"/>
  <c r="I5" i="4" s="1"/>
  <c r="BZ55" i="3"/>
  <c r="BR55" i="3"/>
  <c r="AI55" i="3"/>
  <c r="AE55" i="3"/>
  <c r="C5" i="4" s="1"/>
  <c r="AA55" i="3"/>
  <c r="CC55" i="3"/>
  <c r="BY55" i="3"/>
  <c r="BU55" i="3"/>
  <c r="BQ55" i="3"/>
  <c r="BM55" i="3"/>
  <c r="BN55" i="3"/>
  <c r="AH55" i="3"/>
  <c r="Z55" i="3"/>
  <c r="AW55" i="3"/>
  <c r="AX55" i="3" s="1"/>
  <c r="BT55" i="3"/>
  <c r="BP55" i="3"/>
  <c r="BL55" i="3"/>
  <c r="BJ55" i="3"/>
  <c r="BS55" i="3"/>
  <c r="BO55" i="3"/>
  <c r="BK55" i="3"/>
  <c r="JO51" i="7" l="1"/>
  <c r="JT21" i="7"/>
  <c r="JT51" i="7" s="1"/>
  <c r="JM21" i="7"/>
  <c r="JM51" i="7" s="1"/>
  <c r="KB27" i="7"/>
  <c r="KB23" i="7"/>
  <c r="JY37" i="7"/>
  <c r="JL21" i="7"/>
  <c r="JL51" i="7" s="1"/>
  <c r="JP51" i="7"/>
  <c r="JU21" i="7"/>
  <c r="JU51" i="7" s="1"/>
  <c r="KE20" i="7"/>
  <c r="JR51" i="7"/>
  <c r="JV21" i="7"/>
  <c r="JV51" i="7" s="1"/>
  <c r="KH23" i="7"/>
  <c r="KH35" i="7"/>
  <c r="JU30" i="7"/>
  <c r="JV30" i="7"/>
  <c r="KK27" i="7"/>
  <c r="JT30" i="7"/>
  <c r="KE27" i="7"/>
  <c r="JE14" i="7"/>
  <c r="D13" i="4"/>
  <c r="JD33" i="7"/>
  <c r="HB98" i="7"/>
  <c r="B32" i="4" s="1"/>
  <c r="JE33" i="7"/>
  <c r="KB15" i="7"/>
  <c r="JT22" i="7"/>
  <c r="JC38" i="7"/>
  <c r="JF38" i="7" s="1"/>
  <c r="D37" i="4"/>
  <c r="JE32" i="7"/>
  <c r="IS17" i="7"/>
  <c r="D16" i="4"/>
  <c r="K5" i="4"/>
  <c r="JE15" i="7"/>
  <c r="IY8" i="7"/>
  <c r="IT8" i="7"/>
  <c r="IX8" i="7"/>
  <c r="IU8" i="7"/>
  <c r="JV3" i="7"/>
  <c r="JV4" i="7" s="1"/>
  <c r="JT4" i="7" s="1"/>
  <c r="D5" i="4"/>
  <c r="E5" i="4" s="1"/>
  <c r="JB6" i="7"/>
  <c r="JR3" i="7"/>
  <c r="JD11" i="7"/>
  <c r="D10" i="4"/>
  <c r="KB22" i="7"/>
  <c r="JT14" i="7"/>
  <c r="KH32" i="7"/>
  <c r="JU33" i="7"/>
  <c r="D22" i="4"/>
  <c r="EK98" i="7"/>
  <c r="JT27" i="7"/>
  <c r="KE38" i="7"/>
  <c r="KE16" i="7"/>
  <c r="JU12" i="7"/>
  <c r="JU42" i="7" s="1"/>
  <c r="JT12" i="7"/>
  <c r="JT42" i="7" s="1"/>
  <c r="KB13" i="7"/>
  <c r="JD24" i="7"/>
  <c r="KH34" i="7"/>
  <c r="JU35" i="7"/>
  <c r="KH37" i="7"/>
  <c r="JU38" i="7"/>
  <c r="KE29" i="7"/>
  <c r="JT38" i="7"/>
  <c r="JT29" i="7"/>
  <c r="KE36" i="7"/>
  <c r="JL37" i="7"/>
  <c r="JL52" i="7" s="1"/>
  <c r="JV23" i="7"/>
  <c r="KH18" i="7"/>
  <c r="JD20" i="7"/>
  <c r="D7" i="4"/>
  <c r="JP42" i="7"/>
  <c r="B21" i="4"/>
  <c r="CW113" i="7"/>
  <c r="JR31" i="7" s="1"/>
  <c r="DA112" i="7"/>
  <c r="JU14" i="7"/>
  <c r="D21" i="4"/>
  <c r="JE36" i="7"/>
  <c r="JA21" i="7"/>
  <c r="JF23" i="7"/>
  <c r="BP112" i="7"/>
  <c r="BK113" i="7"/>
  <c r="JP29" i="7" s="1"/>
  <c r="B11" i="4"/>
  <c r="B33" i="4"/>
  <c r="IM34" i="7"/>
  <c r="D33" i="4" s="1"/>
  <c r="D27" i="4"/>
  <c r="E27" i="4" s="1"/>
  <c r="JN44" i="7"/>
  <c r="D2" i="4"/>
  <c r="IU21" i="7"/>
  <c r="EI112" i="7"/>
  <c r="EC113" i="7"/>
  <c r="JN33" i="7" s="1"/>
  <c r="B10" i="4"/>
  <c r="BN99" i="7"/>
  <c r="JS14" i="7" s="1"/>
  <c r="JS44" i="7" s="1"/>
  <c r="B9" i="4"/>
  <c r="B12" i="4"/>
  <c r="D11" i="4"/>
  <c r="B20" i="4"/>
  <c r="BQ102" i="7"/>
  <c r="IV16" i="7"/>
  <c r="IT16" i="7"/>
  <c r="IT21" i="7"/>
  <c r="JF12" i="7"/>
  <c r="JD36" i="7"/>
  <c r="JY19" i="7"/>
  <c r="JK22" i="7"/>
  <c r="JK52" i="7" s="1"/>
  <c r="AC99" i="7"/>
  <c r="JR12" i="7" s="1"/>
  <c r="AG98" i="7"/>
  <c r="B4" i="4"/>
  <c r="AD99" i="7"/>
  <c r="JS12" i="7" s="1"/>
  <c r="JS42" i="7" s="1"/>
  <c r="BQ98" i="7"/>
  <c r="BM99" i="7"/>
  <c r="JR14" i="7" s="1"/>
  <c r="B3" i="4"/>
  <c r="BQ112" i="7"/>
  <c r="BM113" i="7"/>
  <c r="JR29" i="7" s="1"/>
  <c r="EH99" i="7"/>
  <c r="JS18" i="7" s="1"/>
  <c r="ED99" i="7"/>
  <c r="JO18" i="7" s="1"/>
  <c r="JO48" i="7" s="1"/>
  <c r="DZ99" i="7"/>
  <c r="IW21" i="7"/>
  <c r="JF15" i="7"/>
  <c r="CI112" i="7"/>
  <c r="AC113" i="7"/>
  <c r="JR27" i="7" s="1"/>
  <c r="AG112" i="7"/>
  <c r="JN42" i="7"/>
  <c r="JC4" i="7"/>
  <c r="JA4" i="7"/>
  <c r="JE4" i="7" s="1"/>
  <c r="IV4" i="7"/>
  <c r="JB3" i="7"/>
  <c r="FL99" i="7"/>
  <c r="FO99" i="7"/>
  <c r="JP20" i="7" s="1"/>
  <c r="FK99" i="7"/>
  <c r="FM99" i="7"/>
  <c r="JN20" i="7" s="1"/>
  <c r="FH99" i="7"/>
  <c r="JI20" i="7" s="1"/>
  <c r="JI50" i="7" s="1"/>
  <c r="FI99" i="7"/>
  <c r="JJ20" i="7" s="1"/>
  <c r="JJ50" i="7" s="1"/>
  <c r="N6" i="7"/>
  <c r="P6" i="7" s="1"/>
  <c r="FR98" i="7"/>
  <c r="FU98" i="7" s="1"/>
  <c r="IV29" i="7"/>
  <c r="IZ29" i="7"/>
  <c r="IS29" i="7"/>
  <c r="IW29" i="7"/>
  <c r="IU29" i="7"/>
  <c r="JC29" i="7"/>
  <c r="JA29" i="7"/>
  <c r="IY29" i="7"/>
  <c r="IX29" i="7"/>
  <c r="JB29" i="7"/>
  <c r="IT29" i="7"/>
  <c r="JD28" i="7"/>
  <c r="JF27" i="7"/>
  <c r="JB19" i="7"/>
  <c r="JF19" i="7" s="1"/>
  <c r="JE21" i="7"/>
  <c r="JE6" i="7"/>
  <c r="AV113" i="7"/>
  <c r="JS28" i="7" s="1"/>
  <c r="JV28" i="7" s="1"/>
  <c r="AY112" i="7"/>
  <c r="IV8" i="7"/>
  <c r="IW8" i="7"/>
  <c r="IZ8" i="7"/>
  <c r="JE8" i="7" s="1"/>
  <c r="IS8" i="7"/>
  <c r="JD6" i="7"/>
  <c r="AO99" i="7"/>
  <c r="AS99" i="7"/>
  <c r="JP13" i="7" s="1"/>
  <c r="AP99" i="7"/>
  <c r="AT99" i="7"/>
  <c r="JQ13" i="7" s="1"/>
  <c r="JQ43" i="7" s="1"/>
  <c r="AN99" i="7"/>
  <c r="AM99" i="7"/>
  <c r="JJ13" i="7" s="1"/>
  <c r="JJ43" i="7" s="1"/>
  <c r="AQ99" i="7"/>
  <c r="JN13" i="7" s="1"/>
  <c r="AR99" i="7"/>
  <c r="JO13" i="7" s="1"/>
  <c r="JO43" i="7" s="1"/>
  <c r="AV99" i="7"/>
  <c r="JS13" i="7" s="1"/>
  <c r="KH16" i="7" s="1"/>
  <c r="AL99" i="7"/>
  <c r="JI13" i="7" s="1"/>
  <c r="JI43" i="7" s="1"/>
  <c r="JF14" i="7"/>
  <c r="CI98" i="7"/>
  <c r="JC37" i="7"/>
  <c r="JF37" i="7" s="1"/>
  <c r="JB36" i="7"/>
  <c r="JF36" i="7" s="1"/>
  <c r="EH113" i="7"/>
  <c r="JS33" i="7" s="1"/>
  <c r="KK29" i="7" s="1"/>
  <c r="EK112" i="7"/>
  <c r="JR43" i="7"/>
  <c r="JD8" i="7"/>
  <c r="JF6" i="7"/>
  <c r="EE99" i="7"/>
  <c r="JP18" i="7" s="1"/>
  <c r="EC99" i="7"/>
  <c r="JN18" i="7" s="1"/>
  <c r="EG99" i="7"/>
  <c r="JR18" i="7" s="1"/>
  <c r="IV21" i="7"/>
  <c r="IS21" i="7"/>
  <c r="EA99" i="7"/>
  <c r="DX99" i="7"/>
  <c r="JI18" i="7" s="1"/>
  <c r="JI48" i="7" s="1"/>
  <c r="EB99" i="7"/>
  <c r="DY99" i="7"/>
  <c r="JJ18" i="7" s="1"/>
  <c r="JJ48" i="7" s="1"/>
  <c r="JF22" i="7"/>
  <c r="JD21" i="7"/>
  <c r="JF26" i="7"/>
  <c r="JT53" i="7"/>
  <c r="JN53" i="7"/>
  <c r="JU53" i="7"/>
  <c r="JP53" i="7"/>
  <c r="HW112" i="7"/>
  <c r="HS113" i="7"/>
  <c r="JR38" i="7" s="1"/>
  <c r="IX34" i="7"/>
  <c r="IV34" i="7"/>
  <c r="JA34" i="7"/>
  <c r="IZ34" i="7"/>
  <c r="IU34" i="7"/>
  <c r="IS34" i="7"/>
  <c r="IT34" i="7"/>
  <c r="IY34" i="7"/>
  <c r="IW34" i="7"/>
  <c r="CQ99" i="7"/>
  <c r="CR99" i="7"/>
  <c r="CV99" i="7"/>
  <c r="JQ16" i="7" s="1"/>
  <c r="JQ46" i="7" s="1"/>
  <c r="CU99" i="7"/>
  <c r="JP16" i="7" s="1"/>
  <c r="CX99" i="7"/>
  <c r="JS16" i="7" s="1"/>
  <c r="JS46" i="7" s="1"/>
  <c r="CN99" i="7"/>
  <c r="JI16" i="7" s="1"/>
  <c r="JI46" i="7" s="1"/>
  <c r="CP99" i="7"/>
  <c r="CW99" i="7"/>
  <c r="JR16" i="7" s="1"/>
  <c r="CT99" i="7"/>
  <c r="JO16" i="7" s="1"/>
  <c r="JO46" i="7" s="1"/>
  <c r="CS99" i="7"/>
  <c r="JN16" i="7" s="1"/>
  <c r="CO99" i="7"/>
  <c r="JJ16" i="7" s="1"/>
  <c r="JJ46" i="7" s="1"/>
  <c r="JE19" i="7"/>
  <c r="JE16" i="7"/>
  <c r="JC33" i="7"/>
  <c r="JF33" i="7" s="1"/>
  <c r="JO49" i="7"/>
  <c r="JA25" i="7"/>
  <c r="IY25" i="7"/>
  <c r="IX25" i="7"/>
  <c r="IU25" i="7"/>
  <c r="JC25" i="7"/>
  <c r="JB25" i="7"/>
  <c r="IW25" i="7"/>
  <c r="IV25" i="7"/>
  <c r="IZ25" i="7"/>
  <c r="DV88" i="7"/>
  <c r="DV98" i="7" s="1"/>
  <c r="DP99" i="7" s="1"/>
  <c r="JS17" i="7" s="1"/>
  <c r="JS47" i="7" s="1"/>
  <c r="EU99" i="7"/>
  <c r="JN19" i="7" s="1"/>
  <c r="EP99" i="7"/>
  <c r="JI19" i="7" s="1"/>
  <c r="JI49" i="7" s="1"/>
  <c r="P7" i="7"/>
  <c r="P9" i="7"/>
  <c r="FN113" i="7"/>
  <c r="JO35" i="7" s="1"/>
  <c r="JO50" i="7" s="1"/>
  <c r="JF21" i="7"/>
  <c r="DK113" i="7"/>
  <c r="JN32" i="7" s="1"/>
  <c r="DQ112" i="7"/>
  <c r="FJ99" i="7"/>
  <c r="FP99" i="7"/>
  <c r="JQ20" i="7" s="1"/>
  <c r="JQ50" i="7" s="1"/>
  <c r="FC102" i="7"/>
  <c r="EY112" i="7"/>
  <c r="FB112" i="7"/>
  <c r="EW113" i="7"/>
  <c r="JP34" i="7" s="1"/>
  <c r="DR112" i="7"/>
  <c r="DN113" i="7"/>
  <c r="JQ32" i="7" s="1"/>
  <c r="KH29" i="7" s="1"/>
  <c r="GY113" i="7"/>
  <c r="JP37" i="7" s="1"/>
  <c r="HD112" i="7"/>
  <c r="HA112" i="7"/>
  <c r="HE102" i="7"/>
  <c r="JB4" i="7"/>
  <c r="JA5" i="7"/>
  <c r="IT5" i="7"/>
  <c r="IV5" i="7"/>
  <c r="IZ5" i="7"/>
  <c r="IU5" i="7"/>
  <c r="IS5" i="7"/>
  <c r="IY5" i="7"/>
  <c r="IW5" i="7"/>
  <c r="IS16" i="7"/>
  <c r="IW16" i="7"/>
  <c r="JB5" i="7"/>
  <c r="JF5" i="7" s="1"/>
  <c r="JF3" i="7"/>
  <c r="IX5" i="7"/>
  <c r="EZ98" i="7"/>
  <c r="JU22" i="7"/>
  <c r="JF30" i="7"/>
  <c r="IX16" i="7"/>
  <c r="JD16" i="7" s="1"/>
  <c r="IU4" i="7"/>
  <c r="IY4" i="7"/>
  <c r="JD4" i="7" s="1"/>
  <c r="IS4" i="7"/>
  <c r="IT4" i="7"/>
  <c r="HC112" i="7"/>
  <c r="GW113" i="7"/>
  <c r="JN37" i="7" s="1"/>
  <c r="DS102" i="7"/>
  <c r="DO112" i="7"/>
  <c r="JA3" i="7"/>
  <c r="IW3" i="7"/>
  <c r="IT3" i="7"/>
  <c r="IZ3" i="7"/>
  <c r="IX3" i="7"/>
  <c r="JD3" i="7" s="1"/>
  <c r="IV3" i="7"/>
  <c r="EU113" i="7"/>
  <c r="JN34" i="7" s="1"/>
  <c r="FA112" i="7"/>
  <c r="IW4" i="7"/>
  <c r="IU16" i="7"/>
  <c r="JC16" i="7"/>
  <c r="JF16" i="7" s="1"/>
  <c r="FU103" i="7"/>
  <c r="FQ112" i="7"/>
  <c r="BW99" i="7"/>
  <c r="JJ15" i="7" s="1"/>
  <c r="JJ45" i="7" s="1"/>
  <c r="CA99" i="7"/>
  <c r="JN15" i="7" s="1"/>
  <c r="CE99" i="7"/>
  <c r="JR15" i="7" s="1"/>
  <c r="BX99" i="7"/>
  <c r="CB99" i="7"/>
  <c r="JO15" i="7" s="1"/>
  <c r="JO45" i="7" s="1"/>
  <c r="CF99" i="7"/>
  <c r="JS15" i="7" s="1"/>
  <c r="JS45" i="7" s="1"/>
  <c r="BY99" i="7"/>
  <c r="CC99" i="7"/>
  <c r="JP15" i="7" s="1"/>
  <c r="BV99" i="7"/>
  <c r="JI15" i="7" s="1"/>
  <c r="JI45" i="7" s="1"/>
  <c r="BZ99" i="7"/>
  <c r="CD99" i="7"/>
  <c r="JQ15" i="7" s="1"/>
  <c r="JQ45" i="7" s="1"/>
  <c r="JE28" i="7"/>
  <c r="FU89" i="7"/>
  <c r="JP50" i="7"/>
  <c r="FQ99" i="7"/>
  <c r="JR20" i="7" s="1"/>
  <c r="ER99" i="7"/>
  <c r="ET99" i="7"/>
  <c r="EY99" i="7"/>
  <c r="JR19" i="7" s="1"/>
  <c r="EW99" i="7"/>
  <c r="JP19" i="7" s="1"/>
  <c r="EQ99" i="7"/>
  <c r="JJ19" i="7" s="1"/>
  <c r="JJ49" i="7" s="1"/>
  <c r="ES99" i="7"/>
  <c r="EX99" i="7"/>
  <c r="JQ19" i="7" s="1"/>
  <c r="JQ49" i="7" s="1"/>
  <c r="JB28" i="7"/>
  <c r="JF28" i="7" s="1"/>
  <c r="JQ8" i="7"/>
  <c r="JP6" i="7"/>
  <c r="JD27" i="7"/>
  <c r="JO6" i="7"/>
  <c r="JN6" i="7"/>
  <c r="JO8" i="7"/>
  <c r="JL6" i="7"/>
  <c r="JK6" i="7"/>
  <c r="JJ6" i="7"/>
  <c r="BI55" i="3"/>
  <c r="AZ55" i="3"/>
  <c r="BA55" i="3"/>
  <c r="BG55" i="3"/>
  <c r="BC55" i="3"/>
  <c r="BE55" i="3"/>
  <c r="BB55" i="3"/>
  <c r="BF55" i="3"/>
  <c r="AY55" i="3"/>
  <c r="AJ55" i="3"/>
  <c r="F5" i="4" s="1"/>
  <c r="H5" i="4" s="1"/>
  <c r="BH55" i="3"/>
  <c r="AL55" i="3"/>
  <c r="BD55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4" i="3"/>
  <c r="O21" i="3"/>
  <c r="P21" i="3"/>
  <c r="Q21" i="3"/>
  <c r="R21" i="3"/>
  <c r="S21" i="3"/>
  <c r="T21" i="3"/>
  <c r="U21" i="3"/>
  <c r="V21" i="3"/>
  <c r="W21" i="3"/>
  <c r="X21" i="3"/>
  <c r="N21" i="3"/>
  <c r="D21" i="3"/>
  <c r="E21" i="3"/>
  <c r="F21" i="3"/>
  <c r="G21" i="3"/>
  <c r="H21" i="3"/>
  <c r="I21" i="3"/>
  <c r="J21" i="3"/>
  <c r="K21" i="3"/>
  <c r="L21" i="3"/>
  <c r="M21" i="3"/>
  <c r="C21" i="3"/>
  <c r="O35" i="3"/>
  <c r="P35" i="3"/>
  <c r="Q35" i="3"/>
  <c r="R35" i="3"/>
  <c r="S35" i="3"/>
  <c r="T35" i="3"/>
  <c r="U35" i="3"/>
  <c r="V35" i="3"/>
  <c r="W35" i="3"/>
  <c r="X35" i="3"/>
  <c r="N35" i="3"/>
  <c r="D35" i="3"/>
  <c r="E35" i="3"/>
  <c r="F35" i="3"/>
  <c r="G35" i="3"/>
  <c r="H35" i="3"/>
  <c r="I35" i="3"/>
  <c r="J35" i="3"/>
  <c r="K35" i="3"/>
  <c r="L35" i="3"/>
  <c r="M35" i="3"/>
  <c r="C35" i="3"/>
  <c r="O48" i="3"/>
  <c r="P48" i="3"/>
  <c r="Q48" i="3"/>
  <c r="R48" i="3"/>
  <c r="S48" i="3"/>
  <c r="T48" i="3"/>
  <c r="U48" i="3"/>
  <c r="V48" i="3"/>
  <c r="W48" i="3"/>
  <c r="X48" i="3"/>
  <c r="N48" i="3"/>
  <c r="D48" i="3"/>
  <c r="E48" i="3"/>
  <c r="F48" i="3"/>
  <c r="G48" i="3"/>
  <c r="H48" i="3"/>
  <c r="I48" i="3"/>
  <c r="J48" i="3"/>
  <c r="K48" i="3"/>
  <c r="L48" i="3"/>
  <c r="M48" i="3"/>
  <c r="C48" i="3"/>
  <c r="D61" i="3"/>
  <c r="Z61" i="3" s="1"/>
  <c r="E61" i="3"/>
  <c r="F61" i="3"/>
  <c r="AB61" i="3" s="1"/>
  <c r="G61" i="3"/>
  <c r="H61" i="3"/>
  <c r="AD61" i="3" s="1"/>
  <c r="I61" i="3"/>
  <c r="AE61" i="3" s="1"/>
  <c r="J61" i="3"/>
  <c r="AF61" i="3" s="1"/>
  <c r="K61" i="3"/>
  <c r="L61" i="3"/>
  <c r="M61" i="3"/>
  <c r="C61" i="3"/>
  <c r="Y61" i="3" s="1"/>
  <c r="D5" i="3"/>
  <c r="E5" i="3"/>
  <c r="F5" i="3"/>
  <c r="G5" i="3"/>
  <c r="H5" i="3"/>
  <c r="AD5" i="3" s="1"/>
  <c r="I5" i="3"/>
  <c r="J5" i="3"/>
  <c r="K5" i="3"/>
  <c r="L5" i="3"/>
  <c r="AH5" i="3" s="1"/>
  <c r="M5" i="3"/>
  <c r="C5" i="3"/>
  <c r="Y5" i="3" s="1"/>
  <c r="D39" i="3"/>
  <c r="Z39" i="3" s="1"/>
  <c r="E39" i="3"/>
  <c r="F39" i="3"/>
  <c r="G39" i="3"/>
  <c r="H39" i="3"/>
  <c r="AD39" i="3" s="1"/>
  <c r="I39" i="3"/>
  <c r="AE39" i="3" s="1"/>
  <c r="J39" i="3"/>
  <c r="K39" i="3"/>
  <c r="L39" i="3"/>
  <c r="AH39" i="3" s="1"/>
  <c r="M39" i="3"/>
  <c r="AI39" i="3" s="1"/>
  <c r="C39" i="3"/>
  <c r="Y39" i="3" s="1"/>
  <c r="D24" i="3"/>
  <c r="Z24" i="3" s="1"/>
  <c r="E24" i="3"/>
  <c r="AA24" i="3" s="1"/>
  <c r="F24" i="3"/>
  <c r="AB24" i="3" s="1"/>
  <c r="G24" i="3"/>
  <c r="H24" i="3"/>
  <c r="I24" i="3"/>
  <c r="AE24" i="3" s="1"/>
  <c r="J24" i="3"/>
  <c r="K24" i="3"/>
  <c r="L24" i="3"/>
  <c r="M24" i="3"/>
  <c r="AI24" i="3" s="1"/>
  <c r="C24" i="3"/>
  <c r="Y24" i="3" s="1"/>
  <c r="AO4" i="3"/>
  <c r="D4" i="3"/>
  <c r="E4" i="3"/>
  <c r="F4" i="3"/>
  <c r="AB4" i="3" s="1"/>
  <c r="G4" i="3"/>
  <c r="BY4" i="3" s="1"/>
  <c r="H4" i="3"/>
  <c r="I4" i="3"/>
  <c r="J4" i="3"/>
  <c r="AF4" i="3" s="1"/>
  <c r="K4" i="3"/>
  <c r="CC4" i="3" s="1"/>
  <c r="L4" i="3"/>
  <c r="M4" i="3"/>
  <c r="C4" i="3"/>
  <c r="Y4" i="3" s="1"/>
  <c r="D42" i="3"/>
  <c r="E42" i="3"/>
  <c r="F42" i="3"/>
  <c r="AB42" i="3" s="1"/>
  <c r="G42" i="3"/>
  <c r="H42" i="3"/>
  <c r="I42" i="3"/>
  <c r="J42" i="3"/>
  <c r="AF42" i="3" s="1"/>
  <c r="K42" i="3"/>
  <c r="AG42" i="3" s="1"/>
  <c r="L42" i="3"/>
  <c r="M42" i="3"/>
  <c r="C42" i="3"/>
  <c r="Y42" i="3" s="1"/>
  <c r="AU46" i="3"/>
  <c r="AU35" i="3"/>
  <c r="AV35" i="3"/>
  <c r="AU61" i="3"/>
  <c r="AV61" i="3"/>
  <c r="AU5" i="3"/>
  <c r="AV5" i="3"/>
  <c r="AU39" i="3"/>
  <c r="AV39" i="3"/>
  <c r="AU48" i="3"/>
  <c r="AV48" i="3"/>
  <c r="AU21" i="3"/>
  <c r="AV21" i="3"/>
  <c r="AU24" i="3"/>
  <c r="AV24" i="3"/>
  <c r="AU4" i="3"/>
  <c r="AV4" i="3"/>
  <c r="AU42" i="3"/>
  <c r="AV42" i="3"/>
  <c r="AU45" i="3"/>
  <c r="AV45" i="3"/>
  <c r="AS35" i="3"/>
  <c r="AS61" i="3"/>
  <c r="AS5" i="3"/>
  <c r="AS39" i="3"/>
  <c r="AS48" i="3"/>
  <c r="AS21" i="3"/>
  <c r="AS24" i="3"/>
  <c r="AS4" i="3"/>
  <c r="AS42" i="3"/>
  <c r="AS45" i="3"/>
  <c r="AT45" i="3" s="1"/>
  <c r="AO35" i="3"/>
  <c r="AO61" i="3"/>
  <c r="AO5" i="3"/>
  <c r="AO39" i="3"/>
  <c r="AO48" i="3"/>
  <c r="AO21" i="3"/>
  <c r="AO24" i="3"/>
  <c r="AO42" i="3"/>
  <c r="AO45" i="3"/>
  <c r="AP45" i="3" s="1"/>
  <c r="D45" i="3"/>
  <c r="E45" i="3"/>
  <c r="F45" i="3"/>
  <c r="G45" i="3"/>
  <c r="H45" i="3"/>
  <c r="I45" i="3"/>
  <c r="J45" i="3"/>
  <c r="K45" i="3"/>
  <c r="L45" i="3"/>
  <c r="M45" i="3"/>
  <c r="C45" i="3"/>
  <c r="D46" i="3"/>
  <c r="E46" i="3"/>
  <c r="F46" i="3"/>
  <c r="G46" i="3"/>
  <c r="H46" i="3"/>
  <c r="I46" i="3"/>
  <c r="J46" i="3"/>
  <c r="K46" i="3"/>
  <c r="L46" i="3"/>
  <c r="M46" i="3"/>
  <c r="C46" i="3"/>
  <c r="D11" i="3"/>
  <c r="E11" i="3"/>
  <c r="F11" i="3"/>
  <c r="G11" i="3"/>
  <c r="H11" i="3"/>
  <c r="I11" i="3"/>
  <c r="J11" i="3"/>
  <c r="K11" i="3"/>
  <c r="L11" i="3"/>
  <c r="M11" i="3"/>
  <c r="C11" i="3"/>
  <c r="D70" i="3"/>
  <c r="E70" i="3"/>
  <c r="F70" i="3"/>
  <c r="G70" i="3"/>
  <c r="H70" i="3"/>
  <c r="I70" i="3"/>
  <c r="J70" i="3"/>
  <c r="K70" i="3"/>
  <c r="L70" i="3"/>
  <c r="M70" i="3"/>
  <c r="C70" i="3"/>
  <c r="AN38" i="3"/>
  <c r="AM38" i="3"/>
  <c r="D38" i="3"/>
  <c r="E38" i="3"/>
  <c r="F38" i="3"/>
  <c r="G38" i="3"/>
  <c r="H38" i="3"/>
  <c r="I38" i="3"/>
  <c r="J38" i="3"/>
  <c r="K38" i="3"/>
  <c r="L38" i="3"/>
  <c r="M38" i="3"/>
  <c r="C38" i="3"/>
  <c r="D29" i="3"/>
  <c r="E29" i="3"/>
  <c r="F29" i="3"/>
  <c r="G29" i="3"/>
  <c r="H29" i="3"/>
  <c r="I29" i="3"/>
  <c r="J29" i="3"/>
  <c r="K29" i="3"/>
  <c r="L29" i="3"/>
  <c r="M29" i="3"/>
  <c r="C29" i="3"/>
  <c r="AN49" i="3"/>
  <c r="AM49" i="3"/>
  <c r="O49" i="3"/>
  <c r="P49" i="3"/>
  <c r="Q49" i="3"/>
  <c r="R49" i="3"/>
  <c r="S49" i="3"/>
  <c r="T49" i="3"/>
  <c r="U49" i="3"/>
  <c r="V49" i="3"/>
  <c r="W49" i="3"/>
  <c r="X49" i="3"/>
  <c r="N49" i="3"/>
  <c r="M49" i="3"/>
  <c r="D49" i="3"/>
  <c r="E49" i="3"/>
  <c r="F49" i="3"/>
  <c r="G49" i="3"/>
  <c r="H49" i="3"/>
  <c r="I49" i="3"/>
  <c r="J49" i="3"/>
  <c r="K49" i="3"/>
  <c r="L49" i="3"/>
  <c r="C49" i="3"/>
  <c r="X63" i="3"/>
  <c r="O63" i="3"/>
  <c r="P63" i="3"/>
  <c r="Q63" i="3"/>
  <c r="R63" i="3"/>
  <c r="S63" i="3"/>
  <c r="T63" i="3"/>
  <c r="U63" i="3"/>
  <c r="V63" i="3"/>
  <c r="W63" i="3"/>
  <c r="N63" i="3"/>
  <c r="D63" i="3"/>
  <c r="E63" i="3"/>
  <c r="F63" i="3"/>
  <c r="G63" i="3"/>
  <c r="H63" i="3"/>
  <c r="I63" i="3"/>
  <c r="J63" i="3"/>
  <c r="K63" i="3"/>
  <c r="L63" i="3"/>
  <c r="M63" i="3"/>
  <c r="C63" i="3"/>
  <c r="AN62" i="3"/>
  <c r="AM62" i="3"/>
  <c r="AU62" i="3" s="1"/>
  <c r="O62" i="3"/>
  <c r="P62" i="3"/>
  <c r="Q62" i="3"/>
  <c r="R62" i="3"/>
  <c r="S62" i="3"/>
  <c r="T62" i="3"/>
  <c r="U62" i="3"/>
  <c r="V62" i="3"/>
  <c r="W62" i="3"/>
  <c r="X62" i="3"/>
  <c r="N62" i="3"/>
  <c r="AN13" i="3"/>
  <c r="AN47" i="3"/>
  <c r="AM47" i="3"/>
  <c r="D47" i="3"/>
  <c r="E47" i="3"/>
  <c r="F47" i="3"/>
  <c r="G47" i="3"/>
  <c r="H47" i="3"/>
  <c r="I47" i="3"/>
  <c r="J47" i="3"/>
  <c r="K47" i="3"/>
  <c r="L47" i="3"/>
  <c r="M47" i="3"/>
  <c r="C47" i="3"/>
  <c r="O18" i="3"/>
  <c r="P18" i="3"/>
  <c r="Q18" i="3"/>
  <c r="R18" i="3"/>
  <c r="S18" i="3"/>
  <c r="T18" i="3"/>
  <c r="U18" i="3"/>
  <c r="V18" i="3"/>
  <c r="W18" i="3"/>
  <c r="X18" i="3"/>
  <c r="N18" i="3"/>
  <c r="D18" i="3"/>
  <c r="E18" i="3"/>
  <c r="F18" i="3"/>
  <c r="G18" i="3"/>
  <c r="H18" i="3"/>
  <c r="I18" i="3"/>
  <c r="J18" i="3"/>
  <c r="K18" i="3"/>
  <c r="L18" i="3"/>
  <c r="M18" i="3"/>
  <c r="C18" i="3"/>
  <c r="AM9" i="3"/>
  <c r="D9" i="3"/>
  <c r="E9" i="3"/>
  <c r="F9" i="3"/>
  <c r="G9" i="3"/>
  <c r="H9" i="3"/>
  <c r="I9" i="3"/>
  <c r="J9" i="3"/>
  <c r="K9" i="3"/>
  <c r="L9" i="3"/>
  <c r="M9" i="3"/>
  <c r="C9" i="3"/>
  <c r="AN28" i="3"/>
  <c r="AM28" i="3"/>
  <c r="O28" i="3"/>
  <c r="P28" i="3"/>
  <c r="Q28" i="3"/>
  <c r="R28" i="3"/>
  <c r="S28" i="3"/>
  <c r="T28" i="3"/>
  <c r="U28" i="3"/>
  <c r="V28" i="3"/>
  <c r="W28" i="3"/>
  <c r="X28" i="3"/>
  <c r="N28" i="3"/>
  <c r="O26" i="3"/>
  <c r="P26" i="3"/>
  <c r="Q26" i="3"/>
  <c r="R26" i="3"/>
  <c r="S26" i="3"/>
  <c r="T26" i="3"/>
  <c r="U26" i="3"/>
  <c r="V26" i="3"/>
  <c r="W26" i="3"/>
  <c r="X26" i="3"/>
  <c r="N26" i="3"/>
  <c r="AM8" i="3"/>
  <c r="O64" i="3"/>
  <c r="P64" i="3"/>
  <c r="Q64" i="3"/>
  <c r="R64" i="3"/>
  <c r="S64" i="3"/>
  <c r="T64" i="3"/>
  <c r="U64" i="3"/>
  <c r="V64" i="3"/>
  <c r="W64" i="3"/>
  <c r="X64" i="3"/>
  <c r="N64" i="3"/>
  <c r="AN16" i="3"/>
  <c r="D16" i="3"/>
  <c r="E16" i="3"/>
  <c r="F16" i="3"/>
  <c r="G16" i="3"/>
  <c r="H16" i="3"/>
  <c r="I16" i="3"/>
  <c r="J16" i="3"/>
  <c r="K16" i="3"/>
  <c r="L16" i="3"/>
  <c r="M16" i="3"/>
  <c r="C16" i="3"/>
  <c r="D31" i="3"/>
  <c r="E31" i="3"/>
  <c r="F31" i="3"/>
  <c r="G31" i="3"/>
  <c r="H31" i="3"/>
  <c r="I31" i="3"/>
  <c r="J31" i="3"/>
  <c r="K31" i="3"/>
  <c r="L31" i="3"/>
  <c r="M31" i="3"/>
  <c r="C31" i="3"/>
  <c r="AN31" i="3"/>
  <c r="KE21" i="7" l="1"/>
  <c r="KB12" i="7"/>
  <c r="JT15" i="7"/>
  <c r="KH13" i="7"/>
  <c r="JV15" i="7"/>
  <c r="JV45" i="7" s="1"/>
  <c r="JM15" i="7"/>
  <c r="JM45" i="7" s="1"/>
  <c r="KB31" i="7"/>
  <c r="JY33" i="7"/>
  <c r="JL15" i="7"/>
  <c r="JL45" i="7" s="1"/>
  <c r="JC34" i="7"/>
  <c r="JF34" i="7" s="1"/>
  <c r="JS3" i="7"/>
  <c r="JS4" i="7" s="1"/>
  <c r="B34" i="4"/>
  <c r="HE98" i="7"/>
  <c r="HB99" i="7"/>
  <c r="JS22" i="7" s="1"/>
  <c r="KK28" i="7"/>
  <c r="JV31" i="7"/>
  <c r="KE23" i="7"/>
  <c r="KB20" i="7"/>
  <c r="JT16" i="7"/>
  <c r="KH22" i="7"/>
  <c r="JV16" i="7"/>
  <c r="JM16" i="7"/>
  <c r="JM46" i="7" s="1"/>
  <c r="KB29" i="7"/>
  <c r="JY36" i="7"/>
  <c r="JL16" i="7"/>
  <c r="JL46" i="7" s="1"/>
  <c r="KH19" i="7"/>
  <c r="JV14" i="7"/>
  <c r="KE28" i="7"/>
  <c r="JT33" i="7"/>
  <c r="JV33" i="7"/>
  <c r="JU18" i="7"/>
  <c r="JU48" i="7" s="1"/>
  <c r="KE13" i="7"/>
  <c r="JV18" i="7"/>
  <c r="KH14" i="7"/>
  <c r="KB16" i="7"/>
  <c r="JT18" i="7"/>
  <c r="JM18" i="7"/>
  <c r="JM48" i="7" s="1"/>
  <c r="KB33" i="7"/>
  <c r="JY30" i="7"/>
  <c r="JL18" i="7"/>
  <c r="JL48" i="7" s="1"/>
  <c r="JV27" i="7"/>
  <c r="KK38" i="7"/>
  <c r="JV12" i="7"/>
  <c r="JV42" i="7" s="1"/>
  <c r="KH17" i="7"/>
  <c r="KH38" i="7"/>
  <c r="JU34" i="7"/>
  <c r="JT34" i="7"/>
  <c r="KE31" i="7"/>
  <c r="KE22" i="7"/>
  <c r="KB19" i="7"/>
  <c r="JT19" i="7"/>
  <c r="KB30" i="7"/>
  <c r="JM19" i="7"/>
  <c r="JM49" i="7" s="1"/>
  <c r="JY34" i="7"/>
  <c r="JL19" i="7"/>
  <c r="JL49" i="7" s="1"/>
  <c r="KK33" i="7"/>
  <c r="JT35" i="7"/>
  <c r="KE34" i="7"/>
  <c r="KK31" i="7"/>
  <c r="JV38" i="7"/>
  <c r="JV29" i="7"/>
  <c r="KK35" i="7"/>
  <c r="KE37" i="7"/>
  <c r="JT37" i="7"/>
  <c r="JT52" i="7" s="1"/>
  <c r="JU37" i="7"/>
  <c r="JU52" i="7" s="1"/>
  <c r="KH28" i="7"/>
  <c r="KH31" i="7"/>
  <c r="JU29" i="7"/>
  <c r="JU44" i="7" s="1"/>
  <c r="KE12" i="7"/>
  <c r="JN50" i="7"/>
  <c r="KB17" i="7"/>
  <c r="JT20" i="7"/>
  <c r="JM20" i="7"/>
  <c r="JM50" i="7" s="1"/>
  <c r="KB32" i="7"/>
  <c r="JL20" i="7"/>
  <c r="JL50" i="7" s="1"/>
  <c r="JY27" i="7"/>
  <c r="KE35" i="7"/>
  <c r="JT32" i="7"/>
  <c r="JU32" i="7"/>
  <c r="KE19" i="7"/>
  <c r="JV13" i="7"/>
  <c r="JV43" i="7" s="1"/>
  <c r="KB14" i="7"/>
  <c r="JT13" i="7"/>
  <c r="JM13" i="7"/>
  <c r="JM43" i="7" s="1"/>
  <c r="KB36" i="7"/>
  <c r="JY31" i="7"/>
  <c r="JL13" i="7"/>
  <c r="JL43" i="7" s="1"/>
  <c r="JY16" i="7"/>
  <c r="JK18" i="7"/>
  <c r="JK48" i="7" s="1"/>
  <c r="JT44" i="7"/>
  <c r="JP44" i="7"/>
  <c r="JN48" i="7"/>
  <c r="JK13" i="7"/>
  <c r="JK43" i="7" s="1"/>
  <c r="JY15" i="7"/>
  <c r="JY17" i="7"/>
  <c r="JK19" i="7"/>
  <c r="JK49" i="7" s="1"/>
  <c r="JK15" i="7"/>
  <c r="JK45" i="7" s="1"/>
  <c r="JY12" i="7"/>
  <c r="FC98" i="7"/>
  <c r="B25" i="4"/>
  <c r="B24" i="4"/>
  <c r="B23" i="4"/>
  <c r="JY13" i="7"/>
  <c r="JK20" i="7"/>
  <c r="JK50" i="7" s="1"/>
  <c r="JR44" i="7"/>
  <c r="JY20" i="7"/>
  <c r="JK16" i="7"/>
  <c r="JK46" i="7" s="1"/>
  <c r="FR99" i="7"/>
  <c r="JS20" i="7" s="1"/>
  <c r="JS50" i="7" s="1"/>
  <c r="B27" i="4"/>
  <c r="B26" i="4"/>
  <c r="JP48" i="7"/>
  <c r="JR48" i="7"/>
  <c r="JR42" i="7"/>
  <c r="JF4" i="7"/>
  <c r="JE3" i="7"/>
  <c r="JU4" i="7"/>
  <c r="JD29" i="7"/>
  <c r="JF29" i="7"/>
  <c r="JE29" i="7"/>
  <c r="JU20" i="7"/>
  <c r="JU50" i="7" s="1"/>
  <c r="JD5" i="7"/>
  <c r="JE34" i="7"/>
  <c r="JS43" i="7"/>
  <c r="JN43" i="7"/>
  <c r="JU13" i="7"/>
  <c r="JU43" i="7" s="1"/>
  <c r="JP43" i="7"/>
  <c r="JS48" i="7"/>
  <c r="JN5" i="7"/>
  <c r="JK4" i="7"/>
  <c r="JR5" i="7"/>
  <c r="JL4" i="7"/>
  <c r="JP4" i="7"/>
  <c r="JL5" i="7"/>
  <c r="JP5" i="7"/>
  <c r="JV5" i="7"/>
  <c r="JJ5" i="7"/>
  <c r="JV6" i="7"/>
  <c r="JV7" i="7" s="1"/>
  <c r="JN4" i="7"/>
  <c r="JQ5" i="7"/>
  <c r="JO4" i="7"/>
  <c r="JQ4" i="7"/>
  <c r="JU5" i="7"/>
  <c r="JO5" i="7"/>
  <c r="JJ4" i="7"/>
  <c r="JM5" i="7"/>
  <c r="JT5" i="7"/>
  <c r="JM4" i="7"/>
  <c r="JK5" i="7"/>
  <c r="JD25" i="7"/>
  <c r="JV53" i="7"/>
  <c r="JR53" i="7"/>
  <c r="JN52" i="7"/>
  <c r="JD34" i="7"/>
  <c r="JR46" i="7"/>
  <c r="JP46" i="7"/>
  <c r="JU16" i="7"/>
  <c r="JU46" i="7" s="1"/>
  <c r="JN46" i="7"/>
  <c r="DK99" i="7"/>
  <c r="JN17" i="7" s="1"/>
  <c r="JR4" i="7"/>
  <c r="DJ99" i="7"/>
  <c r="JP7" i="7"/>
  <c r="JN7" i="7"/>
  <c r="DM99" i="7"/>
  <c r="JP17" i="7" s="1"/>
  <c r="DO99" i="7"/>
  <c r="JR17" i="7" s="1"/>
  <c r="JT49" i="7"/>
  <c r="JQ7" i="7"/>
  <c r="JK7" i="7"/>
  <c r="JM7" i="7"/>
  <c r="DG99" i="7"/>
  <c r="JJ17" i="7" s="1"/>
  <c r="JJ47" i="7" s="1"/>
  <c r="DI99" i="7"/>
  <c r="DN99" i="7"/>
  <c r="JQ17" i="7" s="1"/>
  <c r="JQ47" i="7" s="1"/>
  <c r="JE25" i="7"/>
  <c r="JT7" i="7"/>
  <c r="JJ7" i="7"/>
  <c r="JL7" i="7"/>
  <c r="JO7" i="7"/>
  <c r="JU7" i="7"/>
  <c r="JF25" i="7"/>
  <c r="DL99" i="7"/>
  <c r="JO17" i="7" s="1"/>
  <c r="JO47" i="7" s="1"/>
  <c r="DF99" i="7"/>
  <c r="JI17" i="7" s="1"/>
  <c r="JI47" i="7" s="1"/>
  <c r="DH99" i="7"/>
  <c r="EZ99" i="7"/>
  <c r="JS19" i="7" s="1"/>
  <c r="JS49" i="7" s="1"/>
  <c r="DO113" i="7"/>
  <c r="JR32" i="7" s="1"/>
  <c r="DS112" i="7"/>
  <c r="FC112" i="7"/>
  <c r="EY113" i="7"/>
  <c r="JR34" i="7" s="1"/>
  <c r="JP52" i="7"/>
  <c r="JN49" i="7"/>
  <c r="JE5" i="7"/>
  <c r="HE112" i="7"/>
  <c r="HA113" i="7"/>
  <c r="JR37" i="7" s="1"/>
  <c r="FQ113" i="7"/>
  <c r="JR35" i="7" s="1"/>
  <c r="FU112" i="7"/>
  <c r="JU15" i="7"/>
  <c r="JU45" i="7" s="1"/>
  <c r="JP45" i="7"/>
  <c r="JR45" i="7"/>
  <c r="JN45" i="7"/>
  <c r="JP49" i="7"/>
  <c r="JU19" i="7"/>
  <c r="JU49" i="7" s="1"/>
  <c r="JR6" i="7"/>
  <c r="JR7" i="7" s="1"/>
  <c r="C19" i="4"/>
  <c r="E19" i="4" s="1"/>
  <c r="Y48" i="3"/>
  <c r="AF21" i="3"/>
  <c r="AE35" i="3"/>
  <c r="CE4" i="3"/>
  <c r="CA4" i="3"/>
  <c r="BW4" i="3"/>
  <c r="AE48" i="3"/>
  <c r="AI21" i="3"/>
  <c r="AE21" i="3"/>
  <c r="Z21" i="3"/>
  <c r="CC45" i="3"/>
  <c r="BY45" i="3"/>
  <c r="BU45" i="3"/>
  <c r="CB45" i="3"/>
  <c r="BX45" i="3"/>
  <c r="BU4" i="3"/>
  <c r="CB4" i="3"/>
  <c r="BX4" i="3"/>
  <c r="AW45" i="3"/>
  <c r="AX45" i="3" s="1"/>
  <c r="AH45" i="3"/>
  <c r="CD45" i="3"/>
  <c r="AD45" i="3"/>
  <c r="BZ45" i="3"/>
  <c r="Z45" i="3"/>
  <c r="BV45" i="3"/>
  <c r="BL4" i="3"/>
  <c r="BP4" i="3"/>
  <c r="BT4" i="3"/>
  <c r="BM4" i="3"/>
  <c r="BQ4" i="3"/>
  <c r="BJ4" i="3"/>
  <c r="BN4" i="3"/>
  <c r="BR4" i="3"/>
  <c r="BK4" i="3"/>
  <c r="BO4" i="3"/>
  <c r="BS4" i="3"/>
  <c r="BJ39" i="3"/>
  <c r="BN39" i="3"/>
  <c r="BR39" i="3"/>
  <c r="BK39" i="3"/>
  <c r="BO39" i="3"/>
  <c r="BS39" i="3"/>
  <c r="BL39" i="3"/>
  <c r="BP39" i="3"/>
  <c r="BT39" i="3"/>
  <c r="BM39" i="3"/>
  <c r="BQ39" i="3"/>
  <c r="AH42" i="3"/>
  <c r="CD42" i="3"/>
  <c r="AD42" i="3"/>
  <c r="BZ42" i="3"/>
  <c r="Z42" i="3"/>
  <c r="BV42" i="3"/>
  <c r="AG24" i="3"/>
  <c r="CC24" i="3"/>
  <c r="AC24" i="3"/>
  <c r="BY24" i="3"/>
  <c r="BU39" i="3"/>
  <c r="AF39" i="3"/>
  <c r="CB39" i="3"/>
  <c r="AB39" i="3"/>
  <c r="BX39" i="3"/>
  <c r="AI5" i="3"/>
  <c r="AL5" i="3" s="1"/>
  <c r="CE5" i="3"/>
  <c r="AE5" i="3"/>
  <c r="AJ5" i="3" s="1"/>
  <c r="CA5" i="3"/>
  <c r="AA5" i="3"/>
  <c r="BW5" i="3"/>
  <c r="AH61" i="3"/>
  <c r="CD61" i="3"/>
  <c r="BZ61" i="3"/>
  <c r="BV61" i="3"/>
  <c r="AG48" i="3"/>
  <c r="CC48" i="3"/>
  <c r="BY48" i="3"/>
  <c r="BJ48" i="3"/>
  <c r="BQ48" i="3"/>
  <c r="AB48" i="3"/>
  <c r="BM48" i="3"/>
  <c r="AI35" i="3"/>
  <c r="CE35" i="3"/>
  <c r="CA35" i="3"/>
  <c r="AA35" i="3"/>
  <c r="BW35" i="3"/>
  <c r="AH35" i="3"/>
  <c r="BS35" i="3"/>
  <c r="AD35" i="3"/>
  <c r="AJ35" i="3" s="1"/>
  <c r="BO35" i="3"/>
  <c r="Z35" i="3"/>
  <c r="BK35" i="3"/>
  <c r="CC21" i="3"/>
  <c r="BY21" i="3"/>
  <c r="Y21" i="3"/>
  <c r="BJ21" i="3"/>
  <c r="BQ21" i="3"/>
  <c r="BM21" i="3"/>
  <c r="BK24" i="3"/>
  <c r="BO24" i="3"/>
  <c r="BS24" i="3"/>
  <c r="BL24" i="3"/>
  <c r="BP24" i="3"/>
  <c r="BT24" i="3"/>
  <c r="BM24" i="3"/>
  <c r="BQ24" i="3"/>
  <c r="BJ24" i="3"/>
  <c r="BN24" i="3"/>
  <c r="BR24" i="3"/>
  <c r="BL5" i="3"/>
  <c r="BP5" i="3"/>
  <c r="BT5" i="3"/>
  <c r="BM5" i="3"/>
  <c r="BQ5" i="3"/>
  <c r="BJ5" i="3"/>
  <c r="BN5" i="3"/>
  <c r="BR5" i="3"/>
  <c r="BK5" i="3"/>
  <c r="BO5" i="3"/>
  <c r="BS5" i="3"/>
  <c r="CC42" i="3"/>
  <c r="AC42" i="3"/>
  <c r="BY42" i="3"/>
  <c r="BU24" i="3"/>
  <c r="AF24" i="3"/>
  <c r="CB24" i="3"/>
  <c r="BX24" i="3"/>
  <c r="CE39" i="3"/>
  <c r="CA39" i="3"/>
  <c r="AA39" i="3"/>
  <c r="BW39" i="3"/>
  <c r="CD5" i="3"/>
  <c r="BZ5" i="3"/>
  <c r="Z5" i="3"/>
  <c r="BV5" i="3"/>
  <c r="AG61" i="3"/>
  <c r="AK61" i="3" s="1"/>
  <c r="CC61" i="3"/>
  <c r="AC61" i="3"/>
  <c r="BY61" i="3"/>
  <c r="BU48" i="3"/>
  <c r="AF48" i="3"/>
  <c r="CB48" i="3"/>
  <c r="BX48" i="3"/>
  <c r="AI48" i="3"/>
  <c r="BT48" i="3"/>
  <c r="BP48" i="3"/>
  <c r="BL48" i="3"/>
  <c r="CD35" i="3"/>
  <c r="BZ35" i="3"/>
  <c r="BV35" i="3"/>
  <c r="BR35" i="3"/>
  <c r="BN35" i="3"/>
  <c r="BU21" i="3"/>
  <c r="CB21" i="3"/>
  <c r="AB21" i="3"/>
  <c r="BX21" i="3"/>
  <c r="BT21" i="3"/>
  <c r="BP21" i="3"/>
  <c r="BL21" i="3"/>
  <c r="BL45" i="3"/>
  <c r="BP45" i="3"/>
  <c r="BT45" i="3"/>
  <c r="BM45" i="3"/>
  <c r="BQ45" i="3"/>
  <c r="BJ45" i="3"/>
  <c r="BN45" i="3"/>
  <c r="BR45" i="3"/>
  <c r="BK45" i="3"/>
  <c r="BO45" i="3"/>
  <c r="BS45" i="3"/>
  <c r="BJ61" i="3"/>
  <c r="BN61" i="3"/>
  <c r="BR61" i="3"/>
  <c r="BK61" i="3"/>
  <c r="BO61" i="3"/>
  <c r="BS61" i="3"/>
  <c r="BL61" i="3"/>
  <c r="BP61" i="3"/>
  <c r="BT61" i="3"/>
  <c r="BM61" i="3"/>
  <c r="BQ61" i="3"/>
  <c r="BU42" i="3"/>
  <c r="CB42" i="3"/>
  <c r="BX42" i="3"/>
  <c r="CE24" i="3"/>
  <c r="CA24" i="3"/>
  <c r="BW24" i="3"/>
  <c r="CD39" i="3"/>
  <c r="BZ39" i="3"/>
  <c r="BV39" i="3"/>
  <c r="AG5" i="3"/>
  <c r="CC5" i="3"/>
  <c r="AC5" i="3"/>
  <c r="BY5" i="3"/>
  <c r="BU61" i="3"/>
  <c r="CB61" i="3"/>
  <c r="BX61" i="3"/>
  <c r="CE48" i="3"/>
  <c r="CA48" i="3"/>
  <c r="BW48" i="3"/>
  <c r="BS48" i="3"/>
  <c r="BO48" i="3"/>
  <c r="BK48" i="3"/>
  <c r="CC35" i="3"/>
  <c r="BY35" i="3"/>
  <c r="BJ35" i="3"/>
  <c r="BQ35" i="3"/>
  <c r="BM35" i="3"/>
  <c r="CE21" i="3"/>
  <c r="CA21" i="3"/>
  <c r="BW21" i="3"/>
  <c r="BS21" i="3"/>
  <c r="BO21" i="3"/>
  <c r="BK21" i="3"/>
  <c r="AI45" i="3"/>
  <c r="CE45" i="3"/>
  <c r="AE45" i="3"/>
  <c r="BE45" i="3" s="1"/>
  <c r="CA45" i="3"/>
  <c r="AA45" i="3"/>
  <c r="BW45" i="3"/>
  <c r="BM42" i="3"/>
  <c r="BQ42" i="3"/>
  <c r="BJ42" i="3"/>
  <c r="BN42" i="3"/>
  <c r="BR42" i="3"/>
  <c r="BK42" i="3"/>
  <c r="BO42" i="3"/>
  <c r="BS42" i="3"/>
  <c r="BL42" i="3"/>
  <c r="BP42" i="3"/>
  <c r="BT42" i="3"/>
  <c r="AI42" i="3"/>
  <c r="CE42" i="3"/>
  <c r="AE42" i="3"/>
  <c r="CA42" i="3"/>
  <c r="AA42" i="3"/>
  <c r="BW42" i="3"/>
  <c r="AH4" i="3"/>
  <c r="CD4" i="3"/>
  <c r="AD4" i="3"/>
  <c r="BZ4" i="3"/>
  <c r="Z4" i="3"/>
  <c r="BV4" i="3"/>
  <c r="AH24" i="3"/>
  <c r="AL24" i="3" s="1"/>
  <c r="CD24" i="3"/>
  <c r="AD24" i="3"/>
  <c r="AJ24" i="3" s="1"/>
  <c r="BZ24" i="3"/>
  <c r="BV24" i="3"/>
  <c r="AG39" i="3"/>
  <c r="CC39" i="3"/>
  <c r="AC39" i="3"/>
  <c r="BY39" i="3"/>
  <c r="BU5" i="3"/>
  <c r="AF5" i="3"/>
  <c r="CB5" i="3"/>
  <c r="AB5" i="3"/>
  <c r="BX5" i="3"/>
  <c r="AI61" i="3"/>
  <c r="CE61" i="3"/>
  <c r="CA61" i="3"/>
  <c r="AA61" i="3"/>
  <c r="BW61" i="3"/>
  <c r="AH48" i="3"/>
  <c r="CD48" i="3"/>
  <c r="AD48" i="3"/>
  <c r="AJ48" i="3" s="1"/>
  <c r="F26" i="4" s="1"/>
  <c r="H26" i="4" s="1"/>
  <c r="BZ48" i="3"/>
  <c r="Z48" i="3"/>
  <c r="BV48" i="3"/>
  <c r="BR48" i="3"/>
  <c r="BN48" i="3"/>
  <c r="BU35" i="3"/>
  <c r="AF35" i="3"/>
  <c r="CB35" i="3"/>
  <c r="AB35" i="3"/>
  <c r="BX35" i="3"/>
  <c r="BT35" i="3"/>
  <c r="BP35" i="3"/>
  <c r="BL35" i="3"/>
  <c r="AH21" i="3"/>
  <c r="CD21" i="3"/>
  <c r="AD21" i="3"/>
  <c r="BZ21" i="3"/>
  <c r="BV21" i="3"/>
  <c r="AG21" i="3"/>
  <c r="AK21" i="3" s="1"/>
  <c r="BR21" i="3"/>
  <c r="AC21" i="3"/>
  <c r="BN21" i="3"/>
  <c r="Y35" i="3"/>
  <c r="AA21" i="3"/>
  <c r="AG35" i="3"/>
  <c r="AC35" i="3"/>
  <c r="AC48" i="3"/>
  <c r="AA48" i="3"/>
  <c r="AP21" i="3"/>
  <c r="AJ61" i="3"/>
  <c r="AF45" i="3"/>
  <c r="AP39" i="3"/>
  <c r="AC45" i="3"/>
  <c r="AB45" i="3"/>
  <c r="AG45" i="3"/>
  <c r="Y45" i="3"/>
  <c r="AY45" i="3" s="1"/>
  <c r="AK42" i="3"/>
  <c r="AP61" i="3"/>
  <c r="AJ39" i="3"/>
  <c r="F19" i="4" s="1"/>
  <c r="H19" i="4" s="1"/>
  <c r="AP42" i="3"/>
  <c r="AP48" i="3"/>
  <c r="AP5" i="3"/>
  <c r="AP35" i="3"/>
  <c r="AW21" i="3"/>
  <c r="AW48" i="3"/>
  <c r="AY48" i="3" s="1"/>
  <c r="AW39" i="3"/>
  <c r="BI39" i="3" s="1"/>
  <c r="AW5" i="3"/>
  <c r="AY5" i="3" s="1"/>
  <c r="AW61" i="3"/>
  <c r="AZ61" i="3" s="1"/>
  <c r="AW35" i="3"/>
  <c r="AX35" i="3" s="1"/>
  <c r="AT21" i="3"/>
  <c r="AT39" i="3"/>
  <c r="AT61" i="3"/>
  <c r="AL39" i="3"/>
  <c r="AT48" i="3"/>
  <c r="AT5" i="3"/>
  <c r="AT35" i="3"/>
  <c r="AW24" i="3"/>
  <c r="BI24" i="3" s="1"/>
  <c r="AT24" i="3"/>
  <c r="AP24" i="3"/>
  <c r="AT4" i="3"/>
  <c r="AW4" i="3"/>
  <c r="BF4" i="3" s="1"/>
  <c r="AP4" i="3"/>
  <c r="AI4" i="3"/>
  <c r="AE4" i="3"/>
  <c r="AA4" i="3"/>
  <c r="AG4" i="3"/>
  <c r="AC4" i="3"/>
  <c r="AW42" i="3"/>
  <c r="AX42" i="3" s="1"/>
  <c r="AT42" i="3"/>
  <c r="G121" i="2"/>
  <c r="AR43" i="3"/>
  <c r="AQ43" i="3"/>
  <c r="O43" i="3"/>
  <c r="P43" i="3"/>
  <c r="Q43" i="3"/>
  <c r="R43" i="3"/>
  <c r="S43" i="3"/>
  <c r="T43" i="3"/>
  <c r="U43" i="3"/>
  <c r="V43" i="3"/>
  <c r="W43" i="3"/>
  <c r="X43" i="3"/>
  <c r="N43" i="3"/>
  <c r="AN15" i="3"/>
  <c r="AM15" i="3"/>
  <c r="AU15" i="3" s="1"/>
  <c r="D15" i="3"/>
  <c r="E15" i="3"/>
  <c r="F15" i="3"/>
  <c r="G15" i="3"/>
  <c r="H15" i="3"/>
  <c r="I15" i="3"/>
  <c r="J15" i="3"/>
  <c r="K15" i="3"/>
  <c r="L15" i="3"/>
  <c r="M15" i="3"/>
  <c r="C15" i="3"/>
  <c r="AN52" i="3"/>
  <c r="AV52" i="3" s="1"/>
  <c r="AN69" i="3"/>
  <c r="AV69" i="3" s="1"/>
  <c r="AR50" i="3"/>
  <c r="AQ50" i="3"/>
  <c r="O50" i="3"/>
  <c r="P50" i="3"/>
  <c r="Q50" i="3"/>
  <c r="R50" i="3"/>
  <c r="S50" i="3"/>
  <c r="T50" i="3"/>
  <c r="U50" i="3"/>
  <c r="V50" i="3"/>
  <c r="W50" i="3"/>
  <c r="X50" i="3"/>
  <c r="N50" i="3"/>
  <c r="AN66" i="3"/>
  <c r="D66" i="3"/>
  <c r="E66" i="3"/>
  <c r="F66" i="3"/>
  <c r="G66" i="3"/>
  <c r="H66" i="3"/>
  <c r="I66" i="3"/>
  <c r="J66" i="3"/>
  <c r="K66" i="3"/>
  <c r="L66" i="3"/>
  <c r="M66" i="3"/>
  <c r="C66" i="3"/>
  <c r="AR66" i="3"/>
  <c r="AQ66" i="3"/>
  <c r="O66" i="3"/>
  <c r="P66" i="3"/>
  <c r="Q66" i="3"/>
  <c r="R66" i="3"/>
  <c r="S66" i="3"/>
  <c r="T66" i="3"/>
  <c r="U66" i="3"/>
  <c r="V66" i="3"/>
  <c r="W66" i="3"/>
  <c r="X66" i="3"/>
  <c r="N66" i="3"/>
  <c r="AR36" i="3"/>
  <c r="AQ36" i="3"/>
  <c r="O36" i="3"/>
  <c r="P36" i="3"/>
  <c r="Q36" i="3"/>
  <c r="R36" i="3"/>
  <c r="S36" i="3"/>
  <c r="T36" i="3"/>
  <c r="U36" i="3"/>
  <c r="V36" i="3"/>
  <c r="W36" i="3"/>
  <c r="X36" i="3"/>
  <c r="N36" i="3"/>
  <c r="AQ44" i="3"/>
  <c r="O44" i="3"/>
  <c r="P44" i="3"/>
  <c r="Q44" i="3"/>
  <c r="R44" i="3"/>
  <c r="S44" i="3"/>
  <c r="T44" i="3"/>
  <c r="U44" i="3"/>
  <c r="V44" i="3"/>
  <c r="W44" i="3"/>
  <c r="X44" i="3"/>
  <c r="N44" i="3"/>
  <c r="AR71" i="3"/>
  <c r="AQ71" i="3"/>
  <c r="O71" i="3"/>
  <c r="P71" i="3"/>
  <c r="Q71" i="3"/>
  <c r="R71" i="3"/>
  <c r="S71" i="3"/>
  <c r="T71" i="3"/>
  <c r="U71" i="3"/>
  <c r="V71" i="3"/>
  <c r="W71" i="3"/>
  <c r="X71" i="3"/>
  <c r="N71" i="3"/>
  <c r="KY53" i="2"/>
  <c r="KZ53" i="2"/>
  <c r="LA53" i="2"/>
  <c r="LA56" i="2" s="1"/>
  <c r="LB53" i="2"/>
  <c r="LC53" i="2"/>
  <c r="LD53" i="2"/>
  <c r="LE53" i="2"/>
  <c r="LF53" i="2"/>
  <c r="LK53" i="2" s="1"/>
  <c r="LG53" i="2"/>
  <c r="LH53" i="2"/>
  <c r="LI53" i="2"/>
  <c r="LL53" i="2" s="1"/>
  <c r="KY54" i="2"/>
  <c r="KY55" i="2" s="1"/>
  <c r="KZ54" i="2"/>
  <c r="LA54" i="2"/>
  <c r="LB54" i="2"/>
  <c r="LC54" i="2"/>
  <c r="LD54" i="2"/>
  <c r="LE54" i="2"/>
  <c r="LF54" i="2"/>
  <c r="LG54" i="2"/>
  <c r="LK54" i="2" s="1"/>
  <c r="LH54" i="2"/>
  <c r="LI54" i="2"/>
  <c r="KZ52" i="2"/>
  <c r="LA52" i="2"/>
  <c r="LB52" i="2"/>
  <c r="LC52" i="2"/>
  <c r="LD52" i="2"/>
  <c r="LE52" i="2"/>
  <c r="LF52" i="2"/>
  <c r="LG52" i="2"/>
  <c r="LK52" i="2" s="1"/>
  <c r="LH52" i="2"/>
  <c r="LI52" i="2"/>
  <c r="KY52" i="2"/>
  <c r="KY42" i="2"/>
  <c r="KZ42" i="2"/>
  <c r="LA42" i="2"/>
  <c r="LB42" i="2"/>
  <c r="LC42" i="2"/>
  <c r="LD42" i="2"/>
  <c r="LE42" i="2"/>
  <c r="LJ42" i="2" s="1"/>
  <c r="LF42" i="2"/>
  <c r="LK42" i="2" s="1"/>
  <c r="LG42" i="2"/>
  <c r="LH42" i="2"/>
  <c r="LI42" i="2"/>
  <c r="KY43" i="2"/>
  <c r="KY45" i="2" s="1"/>
  <c r="KZ43" i="2"/>
  <c r="LA43" i="2"/>
  <c r="LB43" i="2"/>
  <c r="LC43" i="2"/>
  <c r="LD43" i="2"/>
  <c r="LE43" i="2"/>
  <c r="LF43" i="2"/>
  <c r="LK43" i="2" s="1"/>
  <c r="LG43" i="2"/>
  <c r="LH43" i="2"/>
  <c r="LI43" i="2"/>
  <c r="KZ41" i="2"/>
  <c r="LA41" i="2"/>
  <c r="LB41" i="2"/>
  <c r="LC41" i="2"/>
  <c r="LD41" i="2"/>
  <c r="LE41" i="2"/>
  <c r="LF41" i="2"/>
  <c r="LG41" i="2"/>
  <c r="LK41" i="2" s="1"/>
  <c r="LH41" i="2"/>
  <c r="LI41" i="2"/>
  <c r="KY41" i="2"/>
  <c r="LI32" i="2"/>
  <c r="LH32" i="2"/>
  <c r="LI21" i="2"/>
  <c r="LH21" i="2"/>
  <c r="LI10" i="2"/>
  <c r="LH10" i="2"/>
  <c r="LI31" i="2"/>
  <c r="LH31" i="2"/>
  <c r="LI20" i="2"/>
  <c r="LI19" i="2"/>
  <c r="LH20" i="2"/>
  <c r="LH19" i="2"/>
  <c r="LI9" i="2"/>
  <c r="LH9" i="2"/>
  <c r="LI30" i="2"/>
  <c r="LH30" i="2"/>
  <c r="LI8" i="2"/>
  <c r="LH8" i="2"/>
  <c r="JU41" i="2"/>
  <c r="JV41" i="2"/>
  <c r="JW41" i="2"/>
  <c r="JX41" i="2"/>
  <c r="JY41" i="2"/>
  <c r="JZ41" i="2"/>
  <c r="KA41" i="2"/>
  <c r="KB41" i="2"/>
  <c r="KG41" i="2" s="1"/>
  <c r="KC41" i="2"/>
  <c r="KD41" i="2"/>
  <c r="KE41" i="2"/>
  <c r="JU42" i="2"/>
  <c r="JU44" i="2" s="1"/>
  <c r="JV42" i="2"/>
  <c r="JW42" i="2"/>
  <c r="JX42" i="2"/>
  <c r="JY42" i="2"/>
  <c r="JZ42" i="2"/>
  <c r="KA42" i="2"/>
  <c r="KB42" i="2"/>
  <c r="KC42" i="2"/>
  <c r="KG42" i="2" s="1"/>
  <c r="KD42" i="2"/>
  <c r="KE42" i="2"/>
  <c r="JU43" i="2"/>
  <c r="JV43" i="2"/>
  <c r="JV44" i="2" s="1"/>
  <c r="JW43" i="2"/>
  <c r="JX43" i="2"/>
  <c r="JY43" i="2"/>
  <c r="JZ43" i="2"/>
  <c r="KA43" i="2"/>
  <c r="KB43" i="2"/>
  <c r="KC43" i="2"/>
  <c r="KD43" i="2"/>
  <c r="KD45" i="2" s="1"/>
  <c r="KE43" i="2"/>
  <c r="KE32" i="2"/>
  <c r="KD32" i="2"/>
  <c r="KE21" i="2"/>
  <c r="KD21" i="2"/>
  <c r="KE10" i="2"/>
  <c r="KD10" i="2"/>
  <c r="KE31" i="2"/>
  <c r="KD31" i="2"/>
  <c r="KE20" i="2"/>
  <c r="KD20" i="2"/>
  <c r="KE9" i="2"/>
  <c r="KD9" i="2"/>
  <c r="KE30" i="2"/>
  <c r="KD30" i="2"/>
  <c r="KE19" i="2"/>
  <c r="KD19" i="2"/>
  <c r="KE8" i="2"/>
  <c r="KD8" i="2"/>
  <c r="AR12" i="3"/>
  <c r="AQ12" i="3"/>
  <c r="AM12" i="3"/>
  <c r="O12" i="3"/>
  <c r="P12" i="3"/>
  <c r="Q12" i="3"/>
  <c r="R12" i="3"/>
  <c r="S12" i="3"/>
  <c r="T12" i="3"/>
  <c r="U12" i="3"/>
  <c r="V12" i="3"/>
  <c r="W12" i="3"/>
  <c r="X12" i="3"/>
  <c r="N12" i="3"/>
  <c r="D12" i="3"/>
  <c r="E12" i="3"/>
  <c r="F12" i="3"/>
  <c r="G12" i="3"/>
  <c r="H12" i="3"/>
  <c r="I12" i="3"/>
  <c r="J12" i="3"/>
  <c r="K12" i="3"/>
  <c r="L12" i="3"/>
  <c r="M12" i="3"/>
  <c r="C12" i="3"/>
  <c r="AN25" i="3"/>
  <c r="AM59" i="3"/>
  <c r="AN68" i="3"/>
  <c r="AM68" i="3"/>
  <c r="AM41" i="3"/>
  <c r="AM6" i="3"/>
  <c r="D68" i="3"/>
  <c r="E68" i="3"/>
  <c r="F68" i="3"/>
  <c r="G68" i="3"/>
  <c r="H68" i="3"/>
  <c r="I68" i="3"/>
  <c r="J68" i="3"/>
  <c r="K68" i="3"/>
  <c r="L68" i="3"/>
  <c r="M68" i="3"/>
  <c r="C68" i="3"/>
  <c r="AR6" i="3"/>
  <c r="AQ6" i="3"/>
  <c r="O6" i="3"/>
  <c r="P6" i="3"/>
  <c r="Q6" i="3"/>
  <c r="R6" i="3"/>
  <c r="S6" i="3"/>
  <c r="T6" i="3"/>
  <c r="U6" i="3"/>
  <c r="V6" i="3"/>
  <c r="W6" i="3"/>
  <c r="X6" i="3"/>
  <c r="N6" i="3"/>
  <c r="D30" i="3"/>
  <c r="E30" i="3"/>
  <c r="F30" i="3"/>
  <c r="G30" i="3"/>
  <c r="H30" i="3"/>
  <c r="I30" i="3"/>
  <c r="J30" i="3"/>
  <c r="K30" i="3"/>
  <c r="L30" i="3"/>
  <c r="M30" i="3"/>
  <c r="C30" i="3"/>
  <c r="AR41" i="3"/>
  <c r="AQ41" i="3"/>
  <c r="O41" i="3"/>
  <c r="P41" i="3"/>
  <c r="Q41" i="3"/>
  <c r="R41" i="3"/>
  <c r="S41" i="3"/>
  <c r="T41" i="3"/>
  <c r="U41" i="3"/>
  <c r="V41" i="3"/>
  <c r="W41" i="3"/>
  <c r="X41" i="3"/>
  <c r="N41" i="3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DB136" i="2"/>
  <c r="DB96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119" i="2"/>
  <c r="DB120" i="2"/>
  <c r="DB121" i="2"/>
  <c r="DB122" i="2"/>
  <c r="DB123" i="2"/>
  <c r="DB124" i="2"/>
  <c r="DB125" i="2"/>
  <c r="DB126" i="2"/>
  <c r="DB127" i="2"/>
  <c r="DB128" i="2"/>
  <c r="DB129" i="2"/>
  <c r="DB130" i="2"/>
  <c r="DB131" i="2"/>
  <c r="DB132" i="2"/>
  <c r="DB133" i="2"/>
  <c r="DB134" i="2"/>
  <c r="DB135" i="2"/>
  <c r="DB95" i="2"/>
  <c r="IQ50" i="2"/>
  <c r="IR50" i="2"/>
  <c r="IS50" i="2"/>
  <c r="IT50" i="2"/>
  <c r="IT55" i="2" s="1"/>
  <c r="IU50" i="2"/>
  <c r="IV50" i="2"/>
  <c r="IV55" i="2" s="1"/>
  <c r="IW50" i="2"/>
  <c r="IW56" i="2" s="1"/>
  <c r="IX50" i="2"/>
  <c r="JC50" i="2" s="1"/>
  <c r="IY50" i="2"/>
  <c r="IZ50" i="2"/>
  <c r="JA50" i="2"/>
  <c r="JA55" i="2" s="1"/>
  <c r="IQ51" i="2"/>
  <c r="IQ56" i="2" s="1"/>
  <c r="IR51" i="2"/>
  <c r="IS51" i="2"/>
  <c r="IT51" i="2"/>
  <c r="IU51" i="2"/>
  <c r="IV51" i="2"/>
  <c r="IW51" i="2"/>
  <c r="JB51" i="2" s="1"/>
  <c r="IX51" i="2"/>
  <c r="IY51" i="2"/>
  <c r="IZ51" i="2"/>
  <c r="JA51" i="2"/>
  <c r="IR49" i="2"/>
  <c r="IS49" i="2"/>
  <c r="IT49" i="2"/>
  <c r="IU49" i="2"/>
  <c r="IV49" i="2"/>
  <c r="IW49" i="2"/>
  <c r="IX49" i="2"/>
  <c r="IY49" i="2"/>
  <c r="JC49" i="2" s="1"/>
  <c r="IZ49" i="2"/>
  <c r="JA49" i="2"/>
  <c r="IQ49" i="2"/>
  <c r="JU50" i="2"/>
  <c r="JV50" i="2"/>
  <c r="JW50" i="2"/>
  <c r="JW55" i="2" s="1"/>
  <c r="JX50" i="2"/>
  <c r="JX56" i="2" s="1"/>
  <c r="JY50" i="2"/>
  <c r="JZ50" i="2"/>
  <c r="KA50" i="2"/>
  <c r="KA56" i="2" s="1"/>
  <c r="KB50" i="2"/>
  <c r="KB55" i="2" s="1"/>
  <c r="KC50" i="2"/>
  <c r="KD50" i="2"/>
  <c r="KE50" i="2"/>
  <c r="KE56" i="2" s="1"/>
  <c r="JU51" i="2"/>
  <c r="JU56" i="2" s="1"/>
  <c r="JV51" i="2"/>
  <c r="JW51" i="2"/>
  <c r="JX51" i="2"/>
  <c r="JY51" i="2"/>
  <c r="JZ51" i="2"/>
  <c r="KA51" i="2"/>
  <c r="KB51" i="2"/>
  <c r="KG51" i="2" s="1"/>
  <c r="KC51" i="2"/>
  <c r="KD51" i="2"/>
  <c r="KE51" i="2"/>
  <c r="JV49" i="2"/>
  <c r="JW49" i="2"/>
  <c r="JX49" i="2"/>
  <c r="JY49" i="2"/>
  <c r="JZ49" i="2"/>
  <c r="KA49" i="2"/>
  <c r="KB49" i="2"/>
  <c r="KC49" i="2"/>
  <c r="KG49" i="2" s="1"/>
  <c r="KD49" i="2"/>
  <c r="KE49" i="2"/>
  <c r="JU49" i="2"/>
  <c r="JV48" i="2"/>
  <c r="JW48" i="2"/>
  <c r="JX48" i="2"/>
  <c r="JY48" i="2"/>
  <c r="JZ48" i="2"/>
  <c r="KA48" i="2"/>
  <c r="KB48" i="2"/>
  <c r="KC48" i="2"/>
  <c r="KD48" i="2"/>
  <c r="KE48" i="2"/>
  <c r="JU48" i="2"/>
  <c r="JV39" i="2"/>
  <c r="JW39" i="2"/>
  <c r="JX39" i="2"/>
  <c r="JY39" i="2"/>
  <c r="JZ39" i="2"/>
  <c r="KA39" i="2"/>
  <c r="KB39" i="2"/>
  <c r="KC39" i="2"/>
  <c r="KD39" i="2"/>
  <c r="KE39" i="2"/>
  <c r="JU39" i="2"/>
  <c r="JU38" i="2"/>
  <c r="JV38" i="2"/>
  <c r="JW38" i="2"/>
  <c r="JX38" i="2"/>
  <c r="JY38" i="2"/>
  <c r="JZ38" i="2"/>
  <c r="KA38" i="2"/>
  <c r="KB38" i="2"/>
  <c r="KC38" i="2"/>
  <c r="KD38" i="2"/>
  <c r="KE38" i="2"/>
  <c r="KG39" i="2"/>
  <c r="JU40" i="2"/>
  <c r="JV40" i="2"/>
  <c r="JW40" i="2"/>
  <c r="JX40" i="2"/>
  <c r="JY40" i="2"/>
  <c r="JZ40" i="2"/>
  <c r="KA40" i="2"/>
  <c r="KB40" i="2"/>
  <c r="KC40" i="2"/>
  <c r="KD40" i="2"/>
  <c r="KE40" i="2"/>
  <c r="KD29" i="2"/>
  <c r="KE29" i="2"/>
  <c r="KE34" i="2" s="1"/>
  <c r="KD18" i="2"/>
  <c r="KE18" i="2"/>
  <c r="KD7" i="2"/>
  <c r="KE7" i="2"/>
  <c r="KE57" i="2"/>
  <c r="KD57" i="2"/>
  <c r="KD28" i="2"/>
  <c r="KE28" i="2"/>
  <c r="KD17" i="2"/>
  <c r="KE17" i="2"/>
  <c r="KE22" i="2" s="1"/>
  <c r="KD6" i="2"/>
  <c r="KE6" i="2"/>
  <c r="KD27" i="2"/>
  <c r="KE27" i="2"/>
  <c r="KD16" i="2"/>
  <c r="KE16" i="2"/>
  <c r="KD5" i="2"/>
  <c r="KE5" i="2"/>
  <c r="IQ38" i="2"/>
  <c r="IR38" i="2"/>
  <c r="IS38" i="2"/>
  <c r="IS45" i="2" s="1"/>
  <c r="IT38" i="2"/>
  <c r="IT45" i="2" s="1"/>
  <c r="IU38" i="2"/>
  <c r="IV38" i="2"/>
  <c r="IW38" i="2"/>
  <c r="IX38" i="2"/>
  <c r="IX44" i="2" s="1"/>
  <c r="IY38" i="2"/>
  <c r="IZ38" i="2"/>
  <c r="JA38" i="2"/>
  <c r="JA44" i="2" s="1"/>
  <c r="IQ39" i="2"/>
  <c r="IQ44" i="2" s="1"/>
  <c r="IR39" i="2"/>
  <c r="IS39" i="2"/>
  <c r="IT39" i="2"/>
  <c r="IU39" i="2"/>
  <c r="IV39" i="2"/>
  <c r="IW39" i="2"/>
  <c r="IX39" i="2"/>
  <c r="IY39" i="2"/>
  <c r="JC39" i="2" s="1"/>
  <c r="IZ39" i="2"/>
  <c r="JA39" i="2"/>
  <c r="IQ40" i="2"/>
  <c r="IR40" i="2"/>
  <c r="IR45" i="2" s="1"/>
  <c r="IS40" i="2"/>
  <c r="IT40" i="2"/>
  <c r="IU40" i="2"/>
  <c r="IV40" i="2"/>
  <c r="IV44" i="2" s="1"/>
  <c r="JB44" i="2" s="1"/>
  <c r="IW40" i="2"/>
  <c r="IX40" i="2"/>
  <c r="IY40" i="2"/>
  <c r="IZ40" i="2"/>
  <c r="IZ45" i="2" s="1"/>
  <c r="JA40" i="2"/>
  <c r="IZ29" i="2"/>
  <c r="JA29" i="2"/>
  <c r="IZ18" i="2"/>
  <c r="JA18" i="2"/>
  <c r="IZ7" i="2"/>
  <c r="JA7" i="2"/>
  <c r="IZ28" i="2"/>
  <c r="JA28" i="2"/>
  <c r="IZ17" i="2"/>
  <c r="JA17" i="2"/>
  <c r="IZ6" i="2"/>
  <c r="JA6" i="2"/>
  <c r="IZ27" i="2"/>
  <c r="JA27" i="2"/>
  <c r="JD27" i="2" s="1"/>
  <c r="IZ16" i="2"/>
  <c r="JA16" i="2"/>
  <c r="IZ5" i="2"/>
  <c r="JA5" i="2"/>
  <c r="KY50" i="2"/>
  <c r="KZ50" i="2"/>
  <c r="LA50" i="2"/>
  <c r="LB50" i="2"/>
  <c r="LC50" i="2"/>
  <c r="LD50" i="2"/>
  <c r="LE50" i="2"/>
  <c r="LE55" i="2" s="1"/>
  <c r="LF50" i="2"/>
  <c r="LG50" i="2"/>
  <c r="LH50" i="2"/>
  <c r="LI50" i="2"/>
  <c r="LL50" i="2" s="1"/>
  <c r="KY39" i="2"/>
  <c r="KZ39" i="2"/>
  <c r="LA39" i="2"/>
  <c r="LB39" i="2"/>
  <c r="LC39" i="2"/>
  <c r="LD39" i="2"/>
  <c r="LE39" i="2"/>
  <c r="LF39" i="2"/>
  <c r="LK39" i="2" s="1"/>
  <c r="LG39" i="2"/>
  <c r="LH39" i="2"/>
  <c r="LI39" i="2"/>
  <c r="LL39" i="2" s="1"/>
  <c r="LH28" i="2"/>
  <c r="LI28" i="2"/>
  <c r="LH17" i="2"/>
  <c r="LI17" i="2"/>
  <c r="LH6" i="2"/>
  <c r="LI6" i="2"/>
  <c r="IL50" i="2" s="1"/>
  <c r="IB50" i="2"/>
  <c r="IC50" i="2"/>
  <c r="IC55" i="2" s="1"/>
  <c r="ID50" i="2"/>
  <c r="IE50" i="2"/>
  <c r="IE56" i="2" s="1"/>
  <c r="IF50" i="2"/>
  <c r="IG50" i="2"/>
  <c r="IG56" i="2" s="1"/>
  <c r="IH50" i="2"/>
  <c r="II50" i="2"/>
  <c r="II56" i="2" s="1"/>
  <c r="IJ50" i="2"/>
  <c r="IK50" i="2"/>
  <c r="IK55" i="2" s="1"/>
  <c r="IC49" i="2"/>
  <c r="ID49" i="2"/>
  <c r="IE49" i="2"/>
  <c r="IF49" i="2"/>
  <c r="IG49" i="2"/>
  <c r="IH49" i="2"/>
  <c r="II49" i="2"/>
  <c r="IJ49" i="2"/>
  <c r="IJ55" i="2" s="1"/>
  <c r="IK49" i="2"/>
  <c r="IL49" i="2"/>
  <c r="IB49" i="2"/>
  <c r="IB39" i="2"/>
  <c r="IC39" i="2"/>
  <c r="ID39" i="2"/>
  <c r="ID44" i="2" s="1"/>
  <c r="IE39" i="2"/>
  <c r="IE45" i="2" s="1"/>
  <c r="IF39" i="2"/>
  <c r="IG39" i="2"/>
  <c r="IH39" i="2"/>
  <c r="IH44" i="2" s="1"/>
  <c r="II39" i="2"/>
  <c r="II45" i="2" s="1"/>
  <c r="IJ39" i="2"/>
  <c r="IK39" i="2"/>
  <c r="IL39" i="2"/>
  <c r="IL44" i="2" s="1"/>
  <c r="IO44" i="2" s="1"/>
  <c r="IK28" i="2"/>
  <c r="IL28" i="2"/>
  <c r="IK17" i="2"/>
  <c r="IL17" i="2"/>
  <c r="IK6" i="2"/>
  <c r="IL6" i="2"/>
  <c r="KZ49" i="2"/>
  <c r="LA49" i="2"/>
  <c r="LB49" i="2"/>
  <c r="LC49" i="2"/>
  <c r="LD49" i="2"/>
  <c r="LE49" i="2"/>
  <c r="LF49" i="2"/>
  <c r="LK49" i="2" s="1"/>
  <c r="LG49" i="2"/>
  <c r="LH49" i="2"/>
  <c r="LI49" i="2"/>
  <c r="KY49" i="2"/>
  <c r="KY38" i="2"/>
  <c r="KZ38" i="2"/>
  <c r="LA38" i="2"/>
  <c r="LB38" i="2"/>
  <c r="LC38" i="2"/>
  <c r="LD38" i="2"/>
  <c r="LE38" i="2"/>
  <c r="LJ38" i="2" s="1"/>
  <c r="LF38" i="2"/>
  <c r="LG38" i="2"/>
  <c r="LH38" i="2"/>
  <c r="LI38" i="2"/>
  <c r="LH27" i="2"/>
  <c r="LI27" i="2"/>
  <c r="LH16" i="2"/>
  <c r="LI16" i="2"/>
  <c r="LH23" i="2"/>
  <c r="LI23" i="2"/>
  <c r="LL21" i="2"/>
  <c r="LH5" i="2"/>
  <c r="LI5" i="2"/>
  <c r="IC38" i="2"/>
  <c r="ID38" i="2"/>
  <c r="IE38" i="2"/>
  <c r="IF38" i="2"/>
  <c r="IG38" i="2"/>
  <c r="IH38" i="2"/>
  <c r="II38" i="2"/>
  <c r="IJ38" i="2"/>
  <c r="IK38" i="2"/>
  <c r="IL38" i="2"/>
  <c r="IB38" i="2"/>
  <c r="IL27" i="2"/>
  <c r="IK27" i="2"/>
  <c r="IL16" i="2"/>
  <c r="IK16" i="2"/>
  <c r="IL5" i="2"/>
  <c r="IK5" i="2"/>
  <c r="AM7" i="3"/>
  <c r="D7" i="3"/>
  <c r="E7" i="3"/>
  <c r="F7" i="3"/>
  <c r="G7" i="3"/>
  <c r="H7" i="3"/>
  <c r="I7" i="3"/>
  <c r="J7" i="3"/>
  <c r="K7" i="3"/>
  <c r="L7" i="3"/>
  <c r="M7" i="3"/>
  <c r="C7" i="3"/>
  <c r="AR54" i="3"/>
  <c r="AQ54" i="3"/>
  <c r="AM54" i="3"/>
  <c r="O54" i="3"/>
  <c r="P54" i="3"/>
  <c r="Q54" i="3"/>
  <c r="R54" i="3"/>
  <c r="S54" i="3"/>
  <c r="T54" i="3"/>
  <c r="U54" i="3"/>
  <c r="V54" i="3"/>
  <c r="W54" i="3"/>
  <c r="X54" i="3"/>
  <c r="N54" i="3"/>
  <c r="AR53" i="3"/>
  <c r="AQ53" i="3"/>
  <c r="AN27" i="3"/>
  <c r="AN60" i="3"/>
  <c r="AR56" i="3"/>
  <c r="AQ56" i="3"/>
  <c r="BX97" i="2"/>
  <c r="BX100" i="2"/>
  <c r="BX103" i="2"/>
  <c r="CQ103" i="2" s="1"/>
  <c r="BX106" i="2"/>
  <c r="CQ106" i="2" s="1"/>
  <c r="BX109" i="2"/>
  <c r="BX112" i="2"/>
  <c r="BX115" i="2"/>
  <c r="CQ115" i="2" s="1"/>
  <c r="BX118" i="2"/>
  <c r="CQ118" i="2" s="1"/>
  <c r="BX121" i="2"/>
  <c r="BX124" i="2"/>
  <c r="BX127" i="2"/>
  <c r="CQ127" i="2" s="1"/>
  <c r="BX130" i="2"/>
  <c r="CQ130" i="2" s="1"/>
  <c r="BX133" i="2"/>
  <c r="BX94" i="2"/>
  <c r="HJ34" i="2"/>
  <c r="GU34" i="2"/>
  <c r="GF34" i="2"/>
  <c r="FQ34" i="2"/>
  <c r="FB34" i="2"/>
  <c r="EM34" i="2"/>
  <c r="DI51" i="2"/>
  <c r="DI17" i="2"/>
  <c r="DJ34" i="2"/>
  <c r="DK34" i="2"/>
  <c r="DL34" i="2"/>
  <c r="DM34" i="2"/>
  <c r="DN34" i="2"/>
  <c r="DO34" i="2"/>
  <c r="DP34" i="2"/>
  <c r="DQ34" i="2"/>
  <c r="DR34" i="2"/>
  <c r="DS34" i="2"/>
  <c r="DI34" i="2"/>
  <c r="DI35" i="2"/>
  <c r="CT34" i="2"/>
  <c r="CE34" i="2"/>
  <c r="BP34" i="2"/>
  <c r="BA34" i="2"/>
  <c r="AL34" i="2"/>
  <c r="W34" i="2"/>
  <c r="BB17" i="2"/>
  <c r="BC17" i="2"/>
  <c r="BD17" i="2"/>
  <c r="BE17" i="2"/>
  <c r="BF17" i="2"/>
  <c r="BG17" i="2"/>
  <c r="BH17" i="2"/>
  <c r="BI17" i="2"/>
  <c r="BJ17" i="2"/>
  <c r="BK17" i="2"/>
  <c r="BA17" i="2"/>
  <c r="BB34" i="2"/>
  <c r="BC34" i="2"/>
  <c r="BD34" i="2"/>
  <c r="BE34" i="2"/>
  <c r="BF34" i="2"/>
  <c r="BG34" i="2"/>
  <c r="BH34" i="2"/>
  <c r="BI34" i="2"/>
  <c r="BJ34" i="2"/>
  <c r="BK34" i="2"/>
  <c r="BB51" i="2"/>
  <c r="BC51" i="2"/>
  <c r="BD51" i="2"/>
  <c r="BE51" i="2"/>
  <c r="BF51" i="2"/>
  <c r="BG51" i="2"/>
  <c r="BH51" i="2"/>
  <c r="BI51" i="2"/>
  <c r="BJ51" i="2"/>
  <c r="BK51" i="2"/>
  <c r="BA51" i="2"/>
  <c r="JG48" i="2"/>
  <c r="JH48" i="2"/>
  <c r="JI48" i="2"/>
  <c r="JJ48" i="2"/>
  <c r="JJ56" i="2" s="1"/>
  <c r="JK48" i="2"/>
  <c r="JL48" i="2"/>
  <c r="JM48" i="2"/>
  <c r="JN48" i="2"/>
  <c r="JN56" i="2" s="1"/>
  <c r="JF48" i="2"/>
  <c r="KZ48" i="2"/>
  <c r="LA48" i="2"/>
  <c r="LB48" i="2"/>
  <c r="LC48" i="2"/>
  <c r="LD48" i="2"/>
  <c r="LE48" i="2"/>
  <c r="LF48" i="2"/>
  <c r="LK48" i="2" s="1"/>
  <c r="LG48" i="2"/>
  <c r="LH48" i="2"/>
  <c r="LI48" i="2"/>
  <c r="KY48" i="2"/>
  <c r="KZ37" i="2"/>
  <c r="LA37" i="2"/>
  <c r="LB37" i="2"/>
  <c r="LC37" i="2"/>
  <c r="LD37" i="2"/>
  <c r="LE37" i="2"/>
  <c r="LF37" i="2"/>
  <c r="LK37" i="2" s="1"/>
  <c r="LG37" i="2"/>
  <c r="KY37" i="2"/>
  <c r="LI26" i="2"/>
  <c r="JP48" i="2" s="1"/>
  <c r="LH26" i="2"/>
  <c r="LI15" i="2"/>
  <c r="LH15" i="2"/>
  <c r="LI4" i="2"/>
  <c r="LH4" i="2"/>
  <c r="JG37" i="2"/>
  <c r="JH37" i="2"/>
  <c r="JH45" i="2" s="1"/>
  <c r="JI37" i="2"/>
  <c r="JJ37" i="2"/>
  <c r="JK37" i="2"/>
  <c r="JL37" i="2"/>
  <c r="JL45" i="2" s="1"/>
  <c r="JM37" i="2"/>
  <c r="JN37" i="2"/>
  <c r="JO37" i="2"/>
  <c r="JP37" i="2"/>
  <c r="JP45" i="2" s="1"/>
  <c r="JF37" i="2"/>
  <c r="JP26" i="2"/>
  <c r="JO26" i="2"/>
  <c r="JP15" i="2"/>
  <c r="JO15" i="2"/>
  <c r="JP4" i="2"/>
  <c r="JO4" i="2"/>
  <c r="IR48" i="2"/>
  <c r="IS48" i="2"/>
  <c r="IT48" i="2"/>
  <c r="IU48" i="2"/>
  <c r="IV48" i="2"/>
  <c r="IW48" i="2"/>
  <c r="IX48" i="2"/>
  <c r="IY48" i="2"/>
  <c r="IZ48" i="2"/>
  <c r="JA48" i="2"/>
  <c r="IQ48" i="2"/>
  <c r="LO48" i="2"/>
  <c r="LP48" i="2"/>
  <c r="LQ48" i="2"/>
  <c r="LR48" i="2"/>
  <c r="LR55" i="2" s="1"/>
  <c r="LS48" i="2"/>
  <c r="LT48" i="2"/>
  <c r="LU48" i="2"/>
  <c r="LZ48" i="2" s="1"/>
  <c r="LV48" i="2"/>
  <c r="LV55" i="2" s="1"/>
  <c r="LW48" i="2"/>
  <c r="LX48" i="2"/>
  <c r="LN48" i="2"/>
  <c r="LO37" i="2"/>
  <c r="LP37" i="2"/>
  <c r="LQ37" i="2"/>
  <c r="LR37" i="2"/>
  <c r="LR45" i="2" s="1"/>
  <c r="LS37" i="2"/>
  <c r="LT37" i="2"/>
  <c r="LU37" i="2"/>
  <c r="LV37" i="2"/>
  <c r="LV45" i="2" s="1"/>
  <c r="LW37" i="2"/>
  <c r="LX37" i="2"/>
  <c r="LN37" i="2"/>
  <c r="LX26" i="2"/>
  <c r="LW26" i="2"/>
  <c r="LX15" i="2"/>
  <c r="LW15" i="2"/>
  <c r="LX4" i="2"/>
  <c r="LW4" i="2"/>
  <c r="IR37" i="2"/>
  <c r="IS37" i="2"/>
  <c r="IT37" i="2"/>
  <c r="IU37" i="2"/>
  <c r="IV37" i="2"/>
  <c r="IW37" i="2"/>
  <c r="IX37" i="2"/>
  <c r="IY37" i="2"/>
  <c r="IZ37" i="2"/>
  <c r="JA37" i="2"/>
  <c r="IQ37" i="2"/>
  <c r="JA26" i="2"/>
  <c r="IZ26" i="2"/>
  <c r="JA15" i="2"/>
  <c r="IZ15" i="2"/>
  <c r="JA4" i="2"/>
  <c r="IZ4" i="2"/>
  <c r="CG94" i="2"/>
  <c r="CQ97" i="2"/>
  <c r="CQ100" i="2"/>
  <c r="CQ109" i="2"/>
  <c r="CQ112" i="2"/>
  <c r="CQ121" i="2"/>
  <c r="CQ124" i="2"/>
  <c r="CQ133" i="2"/>
  <c r="CQ94" i="2"/>
  <c r="CP136" i="2"/>
  <c r="CP97" i="2"/>
  <c r="CP100" i="2"/>
  <c r="CP103" i="2"/>
  <c r="CP106" i="2"/>
  <c r="CP109" i="2"/>
  <c r="CP112" i="2"/>
  <c r="CP115" i="2"/>
  <c r="CP118" i="2"/>
  <c r="CP121" i="2"/>
  <c r="CP124" i="2"/>
  <c r="CP127" i="2"/>
  <c r="CP130" i="2"/>
  <c r="CP133" i="2"/>
  <c r="CP94" i="2"/>
  <c r="CO136" i="2"/>
  <c r="CO133" i="2"/>
  <c r="CO130" i="2"/>
  <c r="CO127" i="2"/>
  <c r="CO124" i="2"/>
  <c r="CO121" i="2"/>
  <c r="CO118" i="2"/>
  <c r="CO115" i="2"/>
  <c r="CO112" i="2"/>
  <c r="CO109" i="2"/>
  <c r="CO106" i="2"/>
  <c r="CO100" i="2"/>
  <c r="CO103" i="2"/>
  <c r="CO97" i="2"/>
  <c r="CO94" i="2"/>
  <c r="CN136" i="2"/>
  <c r="CN100" i="2"/>
  <c r="CN103" i="2"/>
  <c r="CN106" i="2"/>
  <c r="CN109" i="2"/>
  <c r="CN112" i="2"/>
  <c r="CN115" i="2"/>
  <c r="CN118" i="2"/>
  <c r="CN121" i="2"/>
  <c r="CN124" i="2"/>
  <c r="CN127" i="2"/>
  <c r="CN130" i="2"/>
  <c r="CN133" i="2"/>
  <c r="CN97" i="2"/>
  <c r="CM94" i="2"/>
  <c r="CN94" i="2"/>
  <c r="CL136" i="2"/>
  <c r="CM136" i="2"/>
  <c r="CM133" i="2"/>
  <c r="CM130" i="2"/>
  <c r="CM127" i="2"/>
  <c r="CM124" i="2"/>
  <c r="CM121" i="2"/>
  <c r="CM118" i="2"/>
  <c r="CM115" i="2"/>
  <c r="CM112" i="2"/>
  <c r="CM109" i="2"/>
  <c r="CM106" i="2"/>
  <c r="CM103" i="2"/>
  <c r="CM100" i="2"/>
  <c r="CM97" i="2"/>
  <c r="CL100" i="2"/>
  <c r="CL103" i="2"/>
  <c r="CL106" i="2"/>
  <c r="CL109" i="2"/>
  <c r="CL112" i="2"/>
  <c r="CL115" i="2"/>
  <c r="CL118" i="2"/>
  <c r="CL121" i="2"/>
  <c r="CL124" i="2"/>
  <c r="CL127" i="2"/>
  <c r="CL130" i="2"/>
  <c r="CL133" i="2"/>
  <c r="CL97" i="2"/>
  <c r="CL94" i="2"/>
  <c r="CJ136" i="2"/>
  <c r="CK136" i="2"/>
  <c r="CK127" i="2"/>
  <c r="CK133" i="2"/>
  <c r="CK130" i="2"/>
  <c r="CK124" i="2"/>
  <c r="CK121" i="2"/>
  <c r="CK118" i="2"/>
  <c r="CK115" i="2"/>
  <c r="CK112" i="2"/>
  <c r="CK109" i="2"/>
  <c r="CK106" i="2"/>
  <c r="CK103" i="2"/>
  <c r="CK100" i="2"/>
  <c r="CK97" i="2"/>
  <c r="CK94" i="2"/>
  <c r="CI133" i="2"/>
  <c r="CI130" i="2"/>
  <c r="CI127" i="2"/>
  <c r="CI124" i="2"/>
  <c r="CI121" i="2"/>
  <c r="CI118" i="2"/>
  <c r="CI115" i="2"/>
  <c r="CI112" i="2"/>
  <c r="CI109" i="2"/>
  <c r="CI106" i="2"/>
  <c r="CI103" i="2"/>
  <c r="CI100" i="2"/>
  <c r="CI97" i="2"/>
  <c r="CI94" i="2"/>
  <c r="CI136" i="2"/>
  <c r="CJ109" i="2" s="1"/>
  <c r="CG97" i="2"/>
  <c r="CG100" i="2"/>
  <c r="CG109" i="2"/>
  <c r="CG112" i="2"/>
  <c r="CG121" i="2"/>
  <c r="CG124" i="2"/>
  <c r="CG133" i="2"/>
  <c r="CE133" i="2"/>
  <c r="CE130" i="2"/>
  <c r="CE127" i="2"/>
  <c r="CE124" i="2"/>
  <c r="CE118" i="2"/>
  <c r="CE115" i="2"/>
  <c r="CE112" i="2"/>
  <c r="CE109" i="2"/>
  <c r="CE106" i="2"/>
  <c r="CC133" i="2"/>
  <c r="CC130" i="2"/>
  <c r="CC127" i="2"/>
  <c r="CC124" i="2"/>
  <c r="CC118" i="2"/>
  <c r="CC115" i="2"/>
  <c r="CC112" i="2"/>
  <c r="CC109" i="2"/>
  <c r="CC106" i="2"/>
  <c r="CE103" i="2"/>
  <c r="CE100" i="2"/>
  <c r="CE97" i="2"/>
  <c r="CE94" i="2"/>
  <c r="CC103" i="2"/>
  <c r="CC100" i="2"/>
  <c r="CC97" i="2"/>
  <c r="CC94" i="2"/>
  <c r="CA133" i="2"/>
  <c r="CA130" i="2"/>
  <c r="CA127" i="2"/>
  <c r="CA124" i="2"/>
  <c r="CA118" i="2"/>
  <c r="CA115" i="2"/>
  <c r="CA112" i="2"/>
  <c r="CA106" i="2"/>
  <c r="CA103" i="2"/>
  <c r="CA100" i="2"/>
  <c r="CA97" i="2"/>
  <c r="CA94" i="2"/>
  <c r="BV111" i="2"/>
  <c r="BU111" i="2"/>
  <c r="KT48" i="2"/>
  <c r="KT55" i="2" s="1"/>
  <c r="KK48" i="2"/>
  <c r="KL48" i="2"/>
  <c r="KM48" i="2"/>
  <c r="KM55" i="2" s="1"/>
  <c r="KN48" i="2"/>
  <c r="KN55" i="2" s="1"/>
  <c r="KO48" i="2"/>
  <c r="KP48" i="2"/>
  <c r="KQ48" i="2"/>
  <c r="KV48" i="2" s="1"/>
  <c r="KR48" i="2"/>
  <c r="KR55" i="2" s="1"/>
  <c r="KS48" i="2"/>
  <c r="KJ48" i="2"/>
  <c r="KK37" i="2"/>
  <c r="KL37" i="2"/>
  <c r="KM37" i="2"/>
  <c r="KN37" i="2"/>
  <c r="KN45" i="2" s="1"/>
  <c r="KO37" i="2"/>
  <c r="KP37" i="2"/>
  <c r="KQ37" i="2"/>
  <c r="KR37" i="2"/>
  <c r="KR45" i="2" s="1"/>
  <c r="KS37" i="2"/>
  <c r="KT37" i="2"/>
  <c r="KJ37" i="2"/>
  <c r="KT26" i="2"/>
  <c r="KS26" i="2"/>
  <c r="KT15" i="2"/>
  <c r="KS15" i="2"/>
  <c r="KT4" i="2"/>
  <c r="KS4" i="2"/>
  <c r="JV37" i="2"/>
  <c r="JW37" i="2"/>
  <c r="JX37" i="2"/>
  <c r="JY37" i="2"/>
  <c r="JZ37" i="2"/>
  <c r="KA37" i="2"/>
  <c r="KB37" i="2"/>
  <c r="KC37" i="2"/>
  <c r="KD37" i="2"/>
  <c r="KE37" i="2"/>
  <c r="JU37" i="2"/>
  <c r="KE26" i="2"/>
  <c r="KD26" i="2"/>
  <c r="KE15" i="2"/>
  <c r="KD15" i="2"/>
  <c r="KE4" i="2"/>
  <c r="KD4" i="2"/>
  <c r="LX56" i="2"/>
  <c r="LW56" i="2"/>
  <c r="LU56" i="2"/>
  <c r="LT56" i="2"/>
  <c r="LS56" i="2"/>
  <c r="LQ56" i="2"/>
  <c r="LP56" i="2"/>
  <c r="LO56" i="2"/>
  <c r="LN56" i="2"/>
  <c r="LX55" i="2"/>
  <c r="LW55" i="2"/>
  <c r="LU55" i="2"/>
  <c r="LT55" i="2"/>
  <c r="LS55" i="2"/>
  <c r="LQ55" i="2"/>
  <c r="LP55" i="2"/>
  <c r="LO55" i="2"/>
  <c r="LN55" i="2"/>
  <c r="MA48" i="2"/>
  <c r="LY48" i="2"/>
  <c r="LX45" i="2"/>
  <c r="LW45" i="2"/>
  <c r="LU45" i="2"/>
  <c r="LT45" i="2"/>
  <c r="LS45" i="2"/>
  <c r="LQ45" i="2"/>
  <c r="LP45" i="2"/>
  <c r="LO45" i="2"/>
  <c r="LN45" i="2"/>
  <c r="LX44" i="2"/>
  <c r="LW44" i="2"/>
  <c r="LU44" i="2"/>
  <c r="LT44" i="2"/>
  <c r="LS44" i="2"/>
  <c r="LY44" i="2" s="1"/>
  <c r="LQ44" i="2"/>
  <c r="LP44" i="2"/>
  <c r="LO44" i="2"/>
  <c r="LN44" i="2"/>
  <c r="MA37" i="2"/>
  <c r="LY37" i="2"/>
  <c r="LX34" i="2"/>
  <c r="LW34" i="2"/>
  <c r="LV34" i="2"/>
  <c r="LU34" i="2"/>
  <c r="LT34" i="2"/>
  <c r="LS34" i="2"/>
  <c r="LR34" i="2"/>
  <c r="LQ34" i="2"/>
  <c r="LP34" i="2"/>
  <c r="LO34" i="2"/>
  <c r="LN34" i="2"/>
  <c r="LX33" i="2"/>
  <c r="LW33" i="2"/>
  <c r="MA33" i="2" s="1"/>
  <c r="LV33" i="2"/>
  <c r="LU33" i="2"/>
  <c r="LZ33" i="2" s="1"/>
  <c r="LT33" i="2"/>
  <c r="LS33" i="2"/>
  <c r="LY33" i="2" s="1"/>
  <c r="LR33" i="2"/>
  <c r="LQ33" i="2"/>
  <c r="LP33" i="2"/>
  <c r="LO33" i="2"/>
  <c r="LN33" i="2"/>
  <c r="MA26" i="2"/>
  <c r="LZ26" i="2"/>
  <c r="LY26" i="2"/>
  <c r="LX23" i="2"/>
  <c r="LW23" i="2"/>
  <c r="LV23" i="2"/>
  <c r="LU23" i="2"/>
  <c r="LT23" i="2"/>
  <c r="LS23" i="2"/>
  <c r="LR23" i="2"/>
  <c r="LQ23" i="2"/>
  <c r="LP23" i="2"/>
  <c r="LO23" i="2"/>
  <c r="LN23" i="2"/>
  <c r="LX22" i="2"/>
  <c r="LW22" i="2"/>
  <c r="MA22" i="2" s="1"/>
  <c r="LV22" i="2"/>
  <c r="LU22" i="2"/>
  <c r="LZ22" i="2" s="1"/>
  <c r="LT22" i="2"/>
  <c r="LS22" i="2"/>
  <c r="LY22" i="2" s="1"/>
  <c r="LR22" i="2"/>
  <c r="LQ22" i="2"/>
  <c r="LP22" i="2"/>
  <c r="LO22" i="2"/>
  <c r="LN22" i="2"/>
  <c r="MA15" i="2"/>
  <c r="LZ15" i="2"/>
  <c r="LY15" i="2"/>
  <c r="LX12" i="2"/>
  <c r="LW12" i="2"/>
  <c r="LV12" i="2"/>
  <c r="LU12" i="2"/>
  <c r="LT12" i="2"/>
  <c r="LS12" i="2"/>
  <c r="LR12" i="2"/>
  <c r="LQ12" i="2"/>
  <c r="LP12" i="2"/>
  <c r="LO12" i="2"/>
  <c r="LN12" i="2"/>
  <c r="LX11" i="2"/>
  <c r="LW11" i="2"/>
  <c r="LV11" i="2"/>
  <c r="LU11" i="2"/>
  <c r="LT11" i="2"/>
  <c r="LS11" i="2"/>
  <c r="LR11" i="2"/>
  <c r="LQ11" i="2"/>
  <c r="LP11" i="2"/>
  <c r="LO11" i="2"/>
  <c r="LN11" i="2"/>
  <c r="MA4" i="2"/>
  <c r="LZ4" i="2"/>
  <c r="LY4" i="2"/>
  <c r="LH56" i="2"/>
  <c r="LD56" i="2"/>
  <c r="KZ56" i="2"/>
  <c r="LI55" i="2"/>
  <c r="LH55" i="2"/>
  <c r="LD55" i="2"/>
  <c r="LA55" i="2"/>
  <c r="KZ55" i="2"/>
  <c r="LL54" i="2"/>
  <c r="LJ54" i="2"/>
  <c r="LJ53" i="2"/>
  <c r="LL52" i="2"/>
  <c r="LJ52" i="2"/>
  <c r="LJ50" i="2"/>
  <c r="LL49" i="2"/>
  <c r="LJ49" i="2"/>
  <c r="LL48" i="2"/>
  <c r="LJ48" i="2"/>
  <c r="LD45" i="2"/>
  <c r="KZ45" i="2"/>
  <c r="LD44" i="2"/>
  <c r="KZ44" i="2"/>
  <c r="KY44" i="2"/>
  <c r="LL43" i="2"/>
  <c r="LJ43" i="2"/>
  <c r="LL42" i="2"/>
  <c r="LL41" i="2"/>
  <c r="LJ41" i="2"/>
  <c r="LJ39" i="2"/>
  <c r="LL38" i="2"/>
  <c r="LK38" i="2"/>
  <c r="LJ37" i="2"/>
  <c r="LI34" i="2"/>
  <c r="LH34" i="2"/>
  <c r="LG34" i="2"/>
  <c r="LF34" i="2"/>
  <c r="LE34" i="2"/>
  <c r="LD34" i="2"/>
  <c r="LC34" i="2"/>
  <c r="LB34" i="2"/>
  <c r="LA34" i="2"/>
  <c r="KZ34" i="2"/>
  <c r="KY34" i="2"/>
  <c r="LI33" i="2"/>
  <c r="LH33" i="2"/>
  <c r="LG33" i="2"/>
  <c r="LF33" i="2"/>
  <c r="LE33" i="2"/>
  <c r="LD33" i="2"/>
  <c r="LC33" i="2"/>
  <c r="LB33" i="2"/>
  <c r="LA33" i="2"/>
  <c r="KZ33" i="2"/>
  <c r="KY33" i="2"/>
  <c r="LL32" i="2"/>
  <c r="LK32" i="2"/>
  <c r="LJ32" i="2"/>
  <c r="LL31" i="2"/>
  <c r="LK31" i="2"/>
  <c r="LJ31" i="2"/>
  <c r="LL30" i="2"/>
  <c r="LK30" i="2"/>
  <c r="LJ30" i="2"/>
  <c r="LL28" i="2"/>
  <c r="LK28" i="2"/>
  <c r="LJ28" i="2"/>
  <c r="LL27" i="2"/>
  <c r="LK27" i="2"/>
  <c r="LJ27" i="2"/>
  <c r="LL26" i="2"/>
  <c r="LK26" i="2"/>
  <c r="LJ26" i="2"/>
  <c r="LG23" i="2"/>
  <c r="LF23" i="2"/>
  <c r="LE23" i="2"/>
  <c r="LD23" i="2"/>
  <c r="LC23" i="2"/>
  <c r="LB23" i="2"/>
  <c r="LA23" i="2"/>
  <c r="KZ23" i="2"/>
  <c r="KY23" i="2"/>
  <c r="LH22" i="2"/>
  <c r="LG22" i="2"/>
  <c r="LF22" i="2"/>
  <c r="LE22" i="2"/>
  <c r="LD22" i="2"/>
  <c r="LC22" i="2"/>
  <c r="LB22" i="2"/>
  <c r="LA22" i="2"/>
  <c r="KZ22" i="2"/>
  <c r="KY22" i="2"/>
  <c r="LK21" i="2"/>
  <c r="LJ21" i="2"/>
  <c r="LL20" i="2"/>
  <c r="LK20" i="2"/>
  <c r="LJ20" i="2"/>
  <c r="LL19" i="2"/>
  <c r="LK19" i="2"/>
  <c r="LJ19" i="2"/>
  <c r="LK17" i="2"/>
  <c r="LJ17" i="2"/>
  <c r="LL16" i="2"/>
  <c r="LK16" i="2"/>
  <c r="LJ16" i="2"/>
  <c r="LL15" i="2"/>
  <c r="LK15" i="2"/>
  <c r="LJ15" i="2"/>
  <c r="LI12" i="2"/>
  <c r="LH12" i="2"/>
  <c r="LG12" i="2"/>
  <c r="LF12" i="2"/>
  <c r="LE12" i="2"/>
  <c r="LD12" i="2"/>
  <c r="LC12" i="2"/>
  <c r="LB12" i="2"/>
  <c r="LA12" i="2"/>
  <c r="KZ12" i="2"/>
  <c r="KY12" i="2"/>
  <c r="LI11" i="2"/>
  <c r="LH11" i="2"/>
  <c r="LG11" i="2"/>
  <c r="LF11" i="2"/>
  <c r="LE11" i="2"/>
  <c r="LD11" i="2"/>
  <c r="LC11" i="2"/>
  <c r="LB11" i="2"/>
  <c r="LA11" i="2"/>
  <c r="KZ11" i="2"/>
  <c r="KY11" i="2"/>
  <c r="LL10" i="2"/>
  <c r="LK10" i="2"/>
  <c r="LJ10" i="2"/>
  <c r="LL9" i="2"/>
  <c r="LK9" i="2"/>
  <c r="LJ9" i="2"/>
  <c r="LL8" i="2"/>
  <c r="LK8" i="2"/>
  <c r="LJ8" i="2"/>
  <c r="LL6" i="2"/>
  <c r="LK6" i="2"/>
  <c r="LJ6" i="2"/>
  <c r="LL5" i="2"/>
  <c r="LK5" i="2"/>
  <c r="LJ5" i="2"/>
  <c r="LL4" i="2"/>
  <c r="LK4" i="2"/>
  <c r="LJ4" i="2"/>
  <c r="KT56" i="2"/>
  <c r="KS56" i="2"/>
  <c r="KQ56" i="2"/>
  <c r="KP56" i="2"/>
  <c r="KO56" i="2"/>
  <c r="KM56" i="2"/>
  <c r="KL56" i="2"/>
  <c r="KK56" i="2"/>
  <c r="KJ56" i="2"/>
  <c r="KS55" i="2"/>
  <c r="KP55" i="2"/>
  <c r="KO55" i="2"/>
  <c r="KU55" i="2" s="1"/>
  <c r="KL55" i="2"/>
  <c r="KK55" i="2"/>
  <c r="KJ55" i="2"/>
  <c r="KW48" i="2"/>
  <c r="KU48" i="2"/>
  <c r="KT45" i="2"/>
  <c r="KS45" i="2"/>
  <c r="KQ45" i="2"/>
  <c r="KP45" i="2"/>
  <c r="KO45" i="2"/>
  <c r="KM45" i="2"/>
  <c r="KL45" i="2"/>
  <c r="KK45" i="2"/>
  <c r="KJ45" i="2"/>
  <c r="KT44" i="2"/>
  <c r="KS44" i="2"/>
  <c r="KQ44" i="2"/>
  <c r="KP44" i="2"/>
  <c r="KO44" i="2"/>
  <c r="KU44" i="2" s="1"/>
  <c r="KM44" i="2"/>
  <c r="KL44" i="2"/>
  <c r="KK44" i="2"/>
  <c r="KJ44" i="2"/>
  <c r="KW37" i="2"/>
  <c r="KU37" i="2"/>
  <c r="KT34" i="2"/>
  <c r="KS34" i="2"/>
  <c r="KR34" i="2"/>
  <c r="KQ34" i="2"/>
  <c r="KP34" i="2"/>
  <c r="KO34" i="2"/>
  <c r="KN34" i="2"/>
  <c r="KM34" i="2"/>
  <c r="KL34" i="2"/>
  <c r="KK34" i="2"/>
  <c r="KJ34" i="2"/>
  <c r="KT33" i="2"/>
  <c r="KS33" i="2"/>
  <c r="KW33" i="2" s="1"/>
  <c r="KR33" i="2"/>
  <c r="KQ33" i="2"/>
  <c r="KP33" i="2"/>
  <c r="KO33" i="2"/>
  <c r="KU33" i="2" s="1"/>
  <c r="KN33" i="2"/>
  <c r="KM33" i="2"/>
  <c r="KL33" i="2"/>
  <c r="KK33" i="2"/>
  <c r="KJ33" i="2"/>
  <c r="KW26" i="2"/>
  <c r="KV26" i="2"/>
  <c r="KU26" i="2"/>
  <c r="KT23" i="2"/>
  <c r="KS23" i="2"/>
  <c r="KR23" i="2"/>
  <c r="KQ23" i="2"/>
  <c r="KP23" i="2"/>
  <c r="KO23" i="2"/>
  <c r="KN23" i="2"/>
  <c r="KM23" i="2"/>
  <c r="KL23" i="2"/>
  <c r="KK23" i="2"/>
  <c r="KJ23" i="2"/>
  <c r="KT22" i="2"/>
  <c r="KS22" i="2"/>
  <c r="KR22" i="2"/>
  <c r="KQ22" i="2"/>
  <c r="KV22" i="2" s="1"/>
  <c r="KP22" i="2"/>
  <c r="KU22" i="2" s="1"/>
  <c r="KO22" i="2"/>
  <c r="KN22" i="2"/>
  <c r="KM22" i="2"/>
  <c r="KL22" i="2"/>
  <c r="KK22" i="2"/>
  <c r="KJ22" i="2"/>
  <c r="KW15" i="2"/>
  <c r="KV15" i="2"/>
  <c r="KU15" i="2"/>
  <c r="KT12" i="2"/>
  <c r="KS12" i="2"/>
  <c r="KR12" i="2"/>
  <c r="KQ12" i="2"/>
  <c r="KP12" i="2"/>
  <c r="KO12" i="2"/>
  <c r="KN12" i="2"/>
  <c r="KM12" i="2"/>
  <c r="KL12" i="2"/>
  <c r="KK12" i="2"/>
  <c r="KJ12" i="2"/>
  <c r="KT11" i="2"/>
  <c r="KS11" i="2"/>
  <c r="KR11" i="2"/>
  <c r="KQ11" i="2"/>
  <c r="KP11" i="2"/>
  <c r="KO11" i="2"/>
  <c r="KU11" i="2" s="1"/>
  <c r="KN11" i="2"/>
  <c r="KM11" i="2"/>
  <c r="KL11" i="2"/>
  <c r="KK11" i="2"/>
  <c r="KJ11" i="2"/>
  <c r="KW4" i="2"/>
  <c r="KV4" i="2"/>
  <c r="KU4" i="2"/>
  <c r="KD56" i="2"/>
  <c r="KB56" i="2"/>
  <c r="JZ56" i="2"/>
  <c r="JW56" i="2"/>
  <c r="JV56" i="2"/>
  <c r="KE55" i="2"/>
  <c r="KD55" i="2"/>
  <c r="JZ55" i="2"/>
  <c r="JX55" i="2"/>
  <c r="JV55" i="2"/>
  <c r="KH54" i="2"/>
  <c r="KG54" i="2"/>
  <c r="KF54" i="2"/>
  <c r="KH53" i="2"/>
  <c r="KG53" i="2"/>
  <c r="KF53" i="2"/>
  <c r="KH52" i="2"/>
  <c r="KG52" i="2"/>
  <c r="KF52" i="2"/>
  <c r="KH51" i="2"/>
  <c r="KF51" i="2"/>
  <c r="KH50" i="2"/>
  <c r="KH49" i="2"/>
  <c r="KF49" i="2"/>
  <c r="KH48" i="2"/>
  <c r="KF48" i="2"/>
  <c r="KE45" i="2"/>
  <c r="KA45" i="2"/>
  <c r="JX45" i="2"/>
  <c r="JW45" i="2"/>
  <c r="KE44" i="2"/>
  <c r="KA44" i="2"/>
  <c r="JW44" i="2"/>
  <c r="KG43" i="2"/>
  <c r="KF43" i="2"/>
  <c r="KH42" i="2"/>
  <c r="KF42" i="2"/>
  <c r="KH41" i="2"/>
  <c r="KF41" i="2"/>
  <c r="KG40" i="2"/>
  <c r="KH39" i="2"/>
  <c r="KF39" i="2"/>
  <c r="KH38" i="2"/>
  <c r="KF38" i="2"/>
  <c r="KH37" i="2"/>
  <c r="KF37" i="2"/>
  <c r="KD34" i="2"/>
  <c r="KC34" i="2"/>
  <c r="KB34" i="2"/>
  <c r="KA34" i="2"/>
  <c r="JZ34" i="2"/>
  <c r="JY34" i="2"/>
  <c r="JX34" i="2"/>
  <c r="JW34" i="2"/>
  <c r="JV34" i="2"/>
  <c r="JU34" i="2"/>
  <c r="KE33" i="2"/>
  <c r="KD33" i="2"/>
  <c r="KC33" i="2"/>
  <c r="KB33" i="2"/>
  <c r="KA33" i="2"/>
  <c r="JZ33" i="2"/>
  <c r="JY33" i="2"/>
  <c r="JX33" i="2"/>
  <c r="JW33" i="2"/>
  <c r="JV33" i="2"/>
  <c r="JU33" i="2"/>
  <c r="KH32" i="2"/>
  <c r="KG32" i="2"/>
  <c r="KF32" i="2"/>
  <c r="KH31" i="2"/>
  <c r="KG31" i="2"/>
  <c r="KF31" i="2"/>
  <c r="KH30" i="2"/>
  <c r="KG30" i="2"/>
  <c r="KF30" i="2"/>
  <c r="KH29" i="2"/>
  <c r="KG29" i="2"/>
  <c r="KF29" i="2"/>
  <c r="KH28" i="2"/>
  <c r="KG28" i="2"/>
  <c r="KF28" i="2"/>
  <c r="KH27" i="2"/>
  <c r="KG27" i="2"/>
  <c r="KF27" i="2"/>
  <c r="KH26" i="2"/>
  <c r="KG26" i="2"/>
  <c r="KF26" i="2"/>
  <c r="KE23" i="2"/>
  <c r="KD23" i="2"/>
  <c r="KC23" i="2"/>
  <c r="KB23" i="2"/>
  <c r="KA23" i="2"/>
  <c r="JZ23" i="2"/>
  <c r="JY23" i="2"/>
  <c r="JX23" i="2"/>
  <c r="JW23" i="2"/>
  <c r="JV23" i="2"/>
  <c r="JU23" i="2"/>
  <c r="KD22" i="2"/>
  <c r="KC22" i="2"/>
  <c r="KB22" i="2"/>
  <c r="KA22" i="2"/>
  <c r="JZ22" i="2"/>
  <c r="JY22" i="2"/>
  <c r="JX22" i="2"/>
  <c r="JW22" i="2"/>
  <c r="JV22" i="2"/>
  <c r="JU22" i="2"/>
  <c r="KH21" i="2"/>
  <c r="KG21" i="2"/>
  <c r="KF21" i="2"/>
  <c r="KH20" i="2"/>
  <c r="KG20" i="2"/>
  <c r="KF20" i="2"/>
  <c r="KH19" i="2"/>
  <c r="KG19" i="2"/>
  <c r="KF19" i="2"/>
  <c r="KH18" i="2"/>
  <c r="KG18" i="2"/>
  <c r="KF18" i="2"/>
  <c r="KH17" i="2"/>
  <c r="KG17" i="2"/>
  <c r="KF17" i="2"/>
  <c r="KH16" i="2"/>
  <c r="KG16" i="2"/>
  <c r="KF16" i="2"/>
  <c r="KH15" i="2"/>
  <c r="KG15" i="2"/>
  <c r="KF15" i="2"/>
  <c r="KE12" i="2"/>
  <c r="KD12" i="2"/>
  <c r="KC12" i="2"/>
  <c r="KB12" i="2"/>
  <c r="KA12" i="2"/>
  <c r="JZ12" i="2"/>
  <c r="JY12" i="2"/>
  <c r="JX12" i="2"/>
  <c r="JW12" i="2"/>
  <c r="JV12" i="2"/>
  <c r="JU12" i="2"/>
  <c r="KE11" i="2"/>
  <c r="X53" i="3" s="1"/>
  <c r="KD11" i="2"/>
  <c r="W53" i="3" s="1"/>
  <c r="KC11" i="2"/>
  <c r="V53" i="3" s="1"/>
  <c r="KB11" i="2"/>
  <c r="U53" i="3" s="1"/>
  <c r="KA11" i="2"/>
  <c r="T53" i="3" s="1"/>
  <c r="JZ11" i="2"/>
  <c r="JY11" i="2"/>
  <c r="R53" i="3" s="1"/>
  <c r="JX11" i="2"/>
  <c r="Q53" i="3" s="1"/>
  <c r="JW11" i="2"/>
  <c r="P53" i="3" s="1"/>
  <c r="JV11" i="2"/>
  <c r="O53" i="3" s="1"/>
  <c r="JU11" i="2"/>
  <c r="N53" i="3" s="1"/>
  <c r="KH10" i="2"/>
  <c r="KG10" i="2"/>
  <c r="KF10" i="2"/>
  <c r="KH9" i="2"/>
  <c r="KG9" i="2"/>
  <c r="KF9" i="2"/>
  <c r="KH8" i="2"/>
  <c r="KG8" i="2"/>
  <c r="KF8" i="2"/>
  <c r="KH7" i="2"/>
  <c r="KG7" i="2"/>
  <c r="KF7" i="2"/>
  <c r="KH6" i="2"/>
  <c r="KG6" i="2"/>
  <c r="KF6" i="2"/>
  <c r="KH5" i="2"/>
  <c r="KG5" i="2"/>
  <c r="KF5" i="2"/>
  <c r="KH4" i="2"/>
  <c r="KG4" i="2"/>
  <c r="KF4" i="2"/>
  <c r="JM56" i="2"/>
  <c r="JL56" i="2"/>
  <c r="JK56" i="2"/>
  <c r="JI56" i="2"/>
  <c r="JH56" i="2"/>
  <c r="JG56" i="2"/>
  <c r="JF56" i="2"/>
  <c r="JM55" i="2"/>
  <c r="JL55" i="2"/>
  <c r="JK55" i="2"/>
  <c r="JJ55" i="2"/>
  <c r="JI55" i="2"/>
  <c r="JH55" i="2"/>
  <c r="JG55" i="2"/>
  <c r="JF55" i="2"/>
  <c r="JQ48" i="2"/>
  <c r="JO45" i="2"/>
  <c r="JN45" i="2"/>
  <c r="JM45" i="2"/>
  <c r="JK45" i="2"/>
  <c r="JJ45" i="2"/>
  <c r="JI45" i="2"/>
  <c r="JG45" i="2"/>
  <c r="JF45" i="2"/>
  <c r="JO44" i="2"/>
  <c r="JN44" i="2"/>
  <c r="JM44" i="2"/>
  <c r="JK44" i="2"/>
  <c r="JJ44" i="2"/>
  <c r="JI44" i="2"/>
  <c r="JG44" i="2"/>
  <c r="JF44" i="2"/>
  <c r="JS37" i="2"/>
  <c r="JR37" i="2"/>
  <c r="JQ37" i="2"/>
  <c r="JP34" i="2"/>
  <c r="JO34" i="2"/>
  <c r="JN34" i="2"/>
  <c r="JM34" i="2"/>
  <c r="JL34" i="2"/>
  <c r="JK34" i="2"/>
  <c r="JJ34" i="2"/>
  <c r="JI34" i="2"/>
  <c r="JH34" i="2"/>
  <c r="JG34" i="2"/>
  <c r="JF34" i="2"/>
  <c r="JP33" i="2"/>
  <c r="JO33" i="2"/>
  <c r="JS33" i="2" s="1"/>
  <c r="JN33" i="2"/>
  <c r="JM33" i="2"/>
  <c r="JL33" i="2"/>
  <c r="JK33" i="2"/>
  <c r="JQ33" i="2" s="1"/>
  <c r="JJ33" i="2"/>
  <c r="JI33" i="2"/>
  <c r="JH33" i="2"/>
  <c r="JG33" i="2"/>
  <c r="JF33" i="2"/>
  <c r="JS26" i="2"/>
  <c r="JR26" i="2"/>
  <c r="JQ26" i="2"/>
  <c r="JP23" i="2"/>
  <c r="JO23" i="2"/>
  <c r="JN23" i="2"/>
  <c r="JM23" i="2"/>
  <c r="JL23" i="2"/>
  <c r="JK23" i="2"/>
  <c r="JJ23" i="2"/>
  <c r="JI23" i="2"/>
  <c r="JH23" i="2"/>
  <c r="JG23" i="2"/>
  <c r="JF23" i="2"/>
  <c r="JP22" i="2"/>
  <c r="JO22" i="2"/>
  <c r="JN22" i="2"/>
  <c r="JM22" i="2"/>
  <c r="JR22" i="2" s="1"/>
  <c r="JL22" i="2"/>
  <c r="JQ22" i="2" s="1"/>
  <c r="JK22" i="2"/>
  <c r="JJ22" i="2"/>
  <c r="JI22" i="2"/>
  <c r="JH22" i="2"/>
  <c r="JG22" i="2"/>
  <c r="JF22" i="2"/>
  <c r="JS15" i="2"/>
  <c r="JR15" i="2"/>
  <c r="JQ15" i="2"/>
  <c r="JP12" i="2"/>
  <c r="JO12" i="2"/>
  <c r="JN12" i="2"/>
  <c r="JM12" i="2"/>
  <c r="JL12" i="2"/>
  <c r="JK12" i="2"/>
  <c r="JJ12" i="2"/>
  <c r="JI12" i="2"/>
  <c r="JH12" i="2"/>
  <c r="JG12" i="2"/>
  <c r="JF12" i="2"/>
  <c r="JP11" i="2"/>
  <c r="JO11" i="2"/>
  <c r="JN11" i="2"/>
  <c r="JM11" i="2"/>
  <c r="JL11" i="2"/>
  <c r="JK11" i="2"/>
  <c r="JQ11" i="2" s="1"/>
  <c r="JJ11" i="2"/>
  <c r="JI11" i="2"/>
  <c r="JH11" i="2"/>
  <c r="JG11" i="2"/>
  <c r="JF11" i="2"/>
  <c r="JS4" i="2"/>
  <c r="JR4" i="2"/>
  <c r="JQ4" i="2"/>
  <c r="JA56" i="2"/>
  <c r="IZ56" i="2"/>
  <c r="IV56" i="2"/>
  <c r="IS56" i="2"/>
  <c r="IR56" i="2"/>
  <c r="IZ55" i="2"/>
  <c r="IW55" i="2"/>
  <c r="IS55" i="2"/>
  <c r="IR55" i="2"/>
  <c r="JD51" i="2"/>
  <c r="JC51" i="2"/>
  <c r="JB50" i="2"/>
  <c r="JD49" i="2"/>
  <c r="JB49" i="2"/>
  <c r="JD48" i="2"/>
  <c r="JB48" i="2"/>
  <c r="JA45" i="2"/>
  <c r="IW45" i="2"/>
  <c r="IV45" i="2"/>
  <c r="IQ45" i="2"/>
  <c r="IW44" i="2"/>
  <c r="IS44" i="2"/>
  <c r="IR44" i="2"/>
  <c r="JC40" i="2"/>
  <c r="JD39" i="2"/>
  <c r="JB39" i="2"/>
  <c r="JB38" i="2"/>
  <c r="JD37" i="2"/>
  <c r="JB37" i="2"/>
  <c r="IH56" i="2"/>
  <c r="ID56" i="2"/>
  <c r="IC56" i="2"/>
  <c r="IB56" i="2"/>
  <c r="IH55" i="2"/>
  <c r="ID55" i="2"/>
  <c r="IB55" i="2"/>
  <c r="IO49" i="2"/>
  <c r="IM49" i="2"/>
  <c r="IK45" i="2"/>
  <c r="IJ45" i="2"/>
  <c r="IG45" i="2"/>
  <c r="IF45" i="2"/>
  <c r="IC45" i="2"/>
  <c r="IB45" i="2"/>
  <c r="IK44" i="2"/>
  <c r="IJ44" i="2"/>
  <c r="II44" i="2"/>
  <c r="IN44" i="2" s="1"/>
  <c r="IG44" i="2"/>
  <c r="IF44" i="2"/>
  <c r="IE44" i="2"/>
  <c r="IC44" i="2"/>
  <c r="IB44" i="2"/>
  <c r="IO39" i="2"/>
  <c r="IO38" i="2"/>
  <c r="IN38" i="2"/>
  <c r="IM38" i="2"/>
  <c r="JA34" i="2"/>
  <c r="IZ34" i="2"/>
  <c r="IY34" i="2"/>
  <c r="IX34" i="2"/>
  <c r="IW34" i="2"/>
  <c r="IV34" i="2"/>
  <c r="IU34" i="2"/>
  <c r="IT34" i="2"/>
  <c r="IS34" i="2"/>
  <c r="IR34" i="2"/>
  <c r="IQ34" i="2"/>
  <c r="JA33" i="2"/>
  <c r="IZ33" i="2"/>
  <c r="JD33" i="2" s="1"/>
  <c r="IY33" i="2"/>
  <c r="IX33" i="2"/>
  <c r="IW33" i="2"/>
  <c r="IV33" i="2"/>
  <c r="IU33" i="2"/>
  <c r="IT33" i="2"/>
  <c r="IS33" i="2"/>
  <c r="IR33" i="2"/>
  <c r="IQ33" i="2"/>
  <c r="JD29" i="2"/>
  <c r="JC29" i="2"/>
  <c r="JB29" i="2"/>
  <c r="JD28" i="2"/>
  <c r="JC28" i="2"/>
  <c r="JB28" i="2"/>
  <c r="JC27" i="2"/>
  <c r="JB27" i="2"/>
  <c r="JD26" i="2"/>
  <c r="JC26" i="2"/>
  <c r="JB26" i="2"/>
  <c r="JA23" i="2"/>
  <c r="IZ23" i="2"/>
  <c r="IY23" i="2"/>
  <c r="IX23" i="2"/>
  <c r="IW23" i="2"/>
  <c r="IV23" i="2"/>
  <c r="IU23" i="2"/>
  <c r="IT23" i="2"/>
  <c r="IS23" i="2"/>
  <c r="IR23" i="2"/>
  <c r="IQ23" i="2"/>
  <c r="JA22" i="2"/>
  <c r="IZ22" i="2"/>
  <c r="IY22" i="2"/>
  <c r="IX22" i="2"/>
  <c r="IW22" i="2"/>
  <c r="IV22" i="2"/>
  <c r="JB22" i="2" s="1"/>
  <c r="IU22" i="2"/>
  <c r="IT22" i="2"/>
  <c r="IS22" i="2"/>
  <c r="IR22" i="2"/>
  <c r="IQ22" i="2"/>
  <c r="JD18" i="2"/>
  <c r="JC18" i="2"/>
  <c r="JB18" i="2"/>
  <c r="JD17" i="2"/>
  <c r="JC17" i="2"/>
  <c r="JB17" i="2"/>
  <c r="JD16" i="2"/>
  <c r="JC16" i="2"/>
  <c r="JB16" i="2"/>
  <c r="JD15" i="2"/>
  <c r="JC15" i="2"/>
  <c r="JB15" i="2"/>
  <c r="JA12" i="2"/>
  <c r="IZ12" i="2"/>
  <c r="IY12" i="2"/>
  <c r="IX12" i="2"/>
  <c r="IW12" i="2"/>
  <c r="IV12" i="2"/>
  <c r="IU12" i="2"/>
  <c r="IT12" i="2"/>
  <c r="IS12" i="2"/>
  <c r="IR12" i="2"/>
  <c r="IQ12" i="2"/>
  <c r="JA11" i="2"/>
  <c r="X56" i="3" s="1"/>
  <c r="IZ11" i="2"/>
  <c r="W56" i="3" s="1"/>
  <c r="IY11" i="2"/>
  <c r="V56" i="3" s="1"/>
  <c r="IX11" i="2"/>
  <c r="U56" i="3" s="1"/>
  <c r="IW11" i="2"/>
  <c r="T56" i="3" s="1"/>
  <c r="IV11" i="2"/>
  <c r="IU11" i="2"/>
  <c r="R56" i="3" s="1"/>
  <c r="IT11" i="2"/>
  <c r="Q56" i="3" s="1"/>
  <c r="IS11" i="2"/>
  <c r="P56" i="3" s="1"/>
  <c r="IR11" i="2"/>
  <c r="O56" i="3" s="1"/>
  <c r="IQ11" i="2"/>
  <c r="N56" i="3" s="1"/>
  <c r="JD7" i="2"/>
  <c r="JC7" i="2"/>
  <c r="JB7" i="2"/>
  <c r="JD6" i="2"/>
  <c r="JC6" i="2"/>
  <c r="JB6" i="2"/>
  <c r="JD5" i="2"/>
  <c r="JC5" i="2"/>
  <c r="JB5" i="2"/>
  <c r="JD4" i="2"/>
  <c r="JC4" i="2"/>
  <c r="JB4" i="2"/>
  <c r="IL34" i="2"/>
  <c r="IK34" i="2"/>
  <c r="IJ34" i="2"/>
  <c r="II34" i="2"/>
  <c r="IH34" i="2"/>
  <c r="IG34" i="2"/>
  <c r="IF34" i="2"/>
  <c r="IE34" i="2"/>
  <c r="ID34" i="2"/>
  <c r="IC34" i="2"/>
  <c r="IB34" i="2"/>
  <c r="IL33" i="2"/>
  <c r="IK33" i="2"/>
  <c r="IJ33" i="2"/>
  <c r="II33" i="2"/>
  <c r="IH33" i="2"/>
  <c r="IG33" i="2"/>
  <c r="IM33" i="2" s="1"/>
  <c r="IF33" i="2"/>
  <c r="IE33" i="2"/>
  <c r="ID33" i="2"/>
  <c r="IC33" i="2"/>
  <c r="IB33" i="2"/>
  <c r="IO28" i="2"/>
  <c r="IN28" i="2"/>
  <c r="IM28" i="2"/>
  <c r="IO27" i="2"/>
  <c r="IN27" i="2"/>
  <c r="IM27" i="2"/>
  <c r="IL23" i="2"/>
  <c r="IK23" i="2"/>
  <c r="IJ23" i="2"/>
  <c r="II23" i="2"/>
  <c r="IH23" i="2"/>
  <c r="IG23" i="2"/>
  <c r="IF23" i="2"/>
  <c r="IE23" i="2"/>
  <c r="ID23" i="2"/>
  <c r="IC23" i="2"/>
  <c r="IB23" i="2"/>
  <c r="IL22" i="2"/>
  <c r="IK22" i="2"/>
  <c r="IJ22" i="2"/>
  <c r="II22" i="2"/>
  <c r="IH22" i="2"/>
  <c r="IG22" i="2"/>
  <c r="IM22" i="2" s="1"/>
  <c r="IF22" i="2"/>
  <c r="IE22" i="2"/>
  <c r="ID22" i="2"/>
  <c r="IC22" i="2"/>
  <c r="IB22" i="2"/>
  <c r="IO17" i="2"/>
  <c r="IN17" i="2"/>
  <c r="IM17" i="2"/>
  <c r="IO16" i="2"/>
  <c r="IN16" i="2"/>
  <c r="IM16" i="2"/>
  <c r="IM5" i="2"/>
  <c r="IN5" i="2"/>
  <c r="IO5" i="2"/>
  <c r="IM6" i="2"/>
  <c r="IN6" i="2"/>
  <c r="IO6" i="2"/>
  <c r="IC12" i="2"/>
  <c r="ID12" i="2"/>
  <c r="IE12" i="2"/>
  <c r="IF12" i="2"/>
  <c r="IG12" i="2"/>
  <c r="IH12" i="2"/>
  <c r="II12" i="2"/>
  <c r="IJ12" i="2"/>
  <c r="IK12" i="2"/>
  <c r="IL12" i="2"/>
  <c r="IB12" i="2"/>
  <c r="IC11" i="2"/>
  <c r="ID11" i="2"/>
  <c r="IE11" i="2"/>
  <c r="IF11" i="2"/>
  <c r="IG11" i="2"/>
  <c r="IH11" i="2"/>
  <c r="II11" i="2"/>
  <c r="IJ11" i="2"/>
  <c r="IK11" i="2"/>
  <c r="IL11" i="2"/>
  <c r="IB11" i="2"/>
  <c r="EH34" i="2"/>
  <c r="DS51" i="2"/>
  <c r="DD17" i="2"/>
  <c r="DS17" i="2"/>
  <c r="BV100" i="2"/>
  <c r="BU100" i="2"/>
  <c r="AV17" i="2"/>
  <c r="AV34" i="2"/>
  <c r="AV51" i="2"/>
  <c r="BK68" i="2"/>
  <c r="BS101" i="2"/>
  <c r="BS100" i="2"/>
  <c r="GP29" i="2"/>
  <c r="GP30" i="2"/>
  <c r="HF51" i="2"/>
  <c r="HD29" i="2"/>
  <c r="HE29" i="2"/>
  <c r="V180" i="2"/>
  <c r="V181" i="2"/>
  <c r="V182" i="2"/>
  <c r="V183" i="2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G98" i="2"/>
  <c r="EY34" i="2"/>
  <c r="AJ141" i="2" s="1"/>
  <c r="EX34" i="2"/>
  <c r="AI141" i="2" s="1"/>
  <c r="EN35" i="2"/>
  <c r="Y141" i="2" s="1"/>
  <c r="EO35" i="2"/>
  <c r="Z141" i="2" s="1"/>
  <c r="EP35" i="2"/>
  <c r="AA141" i="2" s="1"/>
  <c r="EQ35" i="2"/>
  <c r="AB141" i="2" s="1"/>
  <c r="ER35" i="2"/>
  <c r="AC141" i="2" s="1"/>
  <c r="ES35" i="2"/>
  <c r="AD141" i="2" s="1"/>
  <c r="ET35" i="2"/>
  <c r="AE141" i="2" s="1"/>
  <c r="EU35" i="2"/>
  <c r="AF141" i="2" s="1"/>
  <c r="EM35" i="2"/>
  <c r="X98" i="2" s="1"/>
  <c r="Y175" i="2"/>
  <c r="Z175" i="2"/>
  <c r="AA175" i="2"/>
  <c r="AB175" i="2"/>
  <c r="AC175" i="2"/>
  <c r="AD175" i="2"/>
  <c r="AE175" i="2"/>
  <c r="AF175" i="2"/>
  <c r="X175" i="2"/>
  <c r="Y174" i="2"/>
  <c r="Z174" i="2"/>
  <c r="AA174" i="2"/>
  <c r="AB174" i="2"/>
  <c r="AC174" i="2"/>
  <c r="AD174" i="2"/>
  <c r="AE174" i="2"/>
  <c r="AF174" i="2"/>
  <c r="X174" i="2"/>
  <c r="Y173" i="2"/>
  <c r="Z173" i="2"/>
  <c r="AA173" i="2"/>
  <c r="AB173" i="2"/>
  <c r="AC173" i="2"/>
  <c r="AD173" i="2"/>
  <c r="AE173" i="2"/>
  <c r="AF173" i="2"/>
  <c r="X173" i="2"/>
  <c r="Y172" i="2"/>
  <c r="Z172" i="2"/>
  <c r="AA172" i="2"/>
  <c r="AB172" i="2"/>
  <c r="AC172" i="2"/>
  <c r="AD172" i="2"/>
  <c r="AE172" i="2"/>
  <c r="AF172" i="2"/>
  <c r="X172" i="2"/>
  <c r="Y171" i="2"/>
  <c r="Z171" i="2"/>
  <c r="AA171" i="2"/>
  <c r="AB171" i="2"/>
  <c r="AC171" i="2"/>
  <c r="AD171" i="2"/>
  <c r="AE171" i="2"/>
  <c r="AF171" i="2"/>
  <c r="X171" i="2"/>
  <c r="Y170" i="2"/>
  <c r="Z170" i="2"/>
  <c r="AA170" i="2"/>
  <c r="AB170" i="2"/>
  <c r="AC170" i="2"/>
  <c r="AD170" i="2"/>
  <c r="AE170" i="2"/>
  <c r="AF170" i="2"/>
  <c r="X170" i="2"/>
  <c r="Y169" i="2"/>
  <c r="Z169" i="2"/>
  <c r="AA169" i="2"/>
  <c r="AB169" i="2"/>
  <c r="AC169" i="2"/>
  <c r="AD169" i="2"/>
  <c r="AE169" i="2"/>
  <c r="AF169" i="2"/>
  <c r="X169" i="2"/>
  <c r="Y166" i="2"/>
  <c r="Z166" i="2"/>
  <c r="AA166" i="2"/>
  <c r="AB166" i="2"/>
  <c r="AC166" i="2"/>
  <c r="AD166" i="2"/>
  <c r="AE166" i="2"/>
  <c r="AF166" i="2"/>
  <c r="X166" i="2"/>
  <c r="Y168" i="2"/>
  <c r="Z168" i="2"/>
  <c r="AA168" i="2"/>
  <c r="AB168" i="2"/>
  <c r="AC168" i="2"/>
  <c r="AD168" i="2"/>
  <c r="AE168" i="2"/>
  <c r="AF168" i="2"/>
  <c r="X168" i="2"/>
  <c r="Y167" i="2"/>
  <c r="Z167" i="2"/>
  <c r="AA167" i="2"/>
  <c r="AB167" i="2"/>
  <c r="AC167" i="2"/>
  <c r="AD167" i="2"/>
  <c r="AE167" i="2"/>
  <c r="AF167" i="2"/>
  <c r="X167" i="2"/>
  <c r="Y165" i="2"/>
  <c r="Z165" i="2"/>
  <c r="AA165" i="2"/>
  <c r="AB165" i="2"/>
  <c r="AC165" i="2"/>
  <c r="AD165" i="2"/>
  <c r="AE165" i="2"/>
  <c r="AF165" i="2"/>
  <c r="X165" i="2"/>
  <c r="Y164" i="2"/>
  <c r="Z164" i="2"/>
  <c r="AA164" i="2"/>
  <c r="AB164" i="2"/>
  <c r="AC164" i="2"/>
  <c r="AD164" i="2"/>
  <c r="AE164" i="2"/>
  <c r="AF164" i="2"/>
  <c r="X164" i="2"/>
  <c r="Y163" i="2"/>
  <c r="Z163" i="2"/>
  <c r="AA163" i="2"/>
  <c r="AB163" i="2"/>
  <c r="AC163" i="2"/>
  <c r="AD163" i="2"/>
  <c r="AE163" i="2"/>
  <c r="AF163" i="2"/>
  <c r="X163" i="2"/>
  <c r="Y162" i="2"/>
  <c r="Z162" i="2"/>
  <c r="AA162" i="2"/>
  <c r="AB162" i="2"/>
  <c r="AC162" i="2"/>
  <c r="AD162" i="2"/>
  <c r="AE162" i="2"/>
  <c r="AF162" i="2"/>
  <c r="X162" i="2"/>
  <c r="Y161" i="2"/>
  <c r="Z161" i="2"/>
  <c r="AA161" i="2"/>
  <c r="AB161" i="2"/>
  <c r="AC161" i="2"/>
  <c r="AD161" i="2"/>
  <c r="AE161" i="2"/>
  <c r="AF161" i="2"/>
  <c r="X161" i="2"/>
  <c r="Y159" i="2"/>
  <c r="Z159" i="2"/>
  <c r="AA159" i="2"/>
  <c r="AB159" i="2"/>
  <c r="AC159" i="2"/>
  <c r="AD159" i="2"/>
  <c r="AE159" i="2"/>
  <c r="AF159" i="2"/>
  <c r="X159" i="2"/>
  <c r="X158" i="2"/>
  <c r="Y160" i="2"/>
  <c r="Z160" i="2"/>
  <c r="AA160" i="2"/>
  <c r="AB160" i="2"/>
  <c r="AC160" i="2"/>
  <c r="AD160" i="2"/>
  <c r="AE160" i="2"/>
  <c r="AF160" i="2"/>
  <c r="X160" i="2"/>
  <c r="Y158" i="2"/>
  <c r="Z158" i="2"/>
  <c r="AA158" i="2"/>
  <c r="AB158" i="2"/>
  <c r="AC158" i="2"/>
  <c r="AD158" i="2"/>
  <c r="AE158" i="2"/>
  <c r="AF158" i="2"/>
  <c r="V140" i="2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FR82" i="2"/>
  <c r="FS82" i="2"/>
  <c r="FT82" i="2"/>
  <c r="FU82" i="2"/>
  <c r="FV82" i="2"/>
  <c r="FW82" i="2"/>
  <c r="FX82" i="2"/>
  <c r="FY82" i="2"/>
  <c r="FQ82" i="2"/>
  <c r="FR81" i="2"/>
  <c r="FS81" i="2"/>
  <c r="FT81" i="2"/>
  <c r="FU81" i="2"/>
  <c r="FV81" i="2"/>
  <c r="FW81" i="2"/>
  <c r="FX81" i="2"/>
  <c r="FY81" i="2"/>
  <c r="FQ81" i="2"/>
  <c r="FQ65" i="2"/>
  <c r="FR65" i="2"/>
  <c r="FS65" i="2"/>
  <c r="FT65" i="2"/>
  <c r="FU65" i="2"/>
  <c r="FV65" i="2"/>
  <c r="FW65" i="2"/>
  <c r="FX65" i="2"/>
  <c r="FY65" i="2"/>
  <c r="FY51" i="2"/>
  <c r="GA48" i="2"/>
  <c r="FX51" i="2"/>
  <c r="FZ48" i="2"/>
  <c r="FW51" i="2"/>
  <c r="FV51" i="2"/>
  <c r="FU51" i="2"/>
  <c r="FT51" i="2"/>
  <c r="FS51" i="2"/>
  <c r="FR51" i="2"/>
  <c r="FQ51" i="2"/>
  <c r="FY34" i="2"/>
  <c r="GA31" i="2"/>
  <c r="FX34" i="2"/>
  <c r="FZ31" i="2"/>
  <c r="FW34" i="2"/>
  <c r="FV34" i="2"/>
  <c r="FU34" i="2"/>
  <c r="FT34" i="2"/>
  <c r="FS34" i="2"/>
  <c r="FR34" i="2"/>
  <c r="FY17" i="2"/>
  <c r="GA14" i="2"/>
  <c r="FX17" i="2"/>
  <c r="FZ14" i="2"/>
  <c r="FW17" i="2"/>
  <c r="FV17" i="2"/>
  <c r="FU17" i="2"/>
  <c r="FT17" i="2"/>
  <c r="FS17" i="2"/>
  <c r="FR17" i="2"/>
  <c r="FQ17" i="2"/>
  <c r="CU82" i="2"/>
  <c r="CV82" i="2"/>
  <c r="CW82" i="2"/>
  <c r="CX82" i="2"/>
  <c r="CY82" i="2"/>
  <c r="CZ82" i="2"/>
  <c r="DA82" i="2"/>
  <c r="DB82" i="2"/>
  <c r="CT82" i="2"/>
  <c r="CT65" i="2"/>
  <c r="CU65" i="2"/>
  <c r="CV65" i="2"/>
  <c r="CW65" i="2"/>
  <c r="CX65" i="2"/>
  <c r="CY65" i="2"/>
  <c r="CZ65" i="2"/>
  <c r="DA65" i="2"/>
  <c r="DB65" i="2"/>
  <c r="DB51" i="2"/>
  <c r="DD48" i="2"/>
  <c r="DA51" i="2"/>
  <c r="DC48" i="2"/>
  <c r="CZ51" i="2"/>
  <c r="CY51" i="2"/>
  <c r="CX51" i="2"/>
  <c r="CW51" i="2"/>
  <c r="CV51" i="2"/>
  <c r="CU51" i="2"/>
  <c r="CT51" i="2"/>
  <c r="DB34" i="2"/>
  <c r="DD31" i="2"/>
  <c r="DA34" i="2"/>
  <c r="DC31" i="2"/>
  <c r="CZ34" i="2"/>
  <c r="CY34" i="2"/>
  <c r="CX34" i="2"/>
  <c r="CW34" i="2"/>
  <c r="CV34" i="2"/>
  <c r="CU34" i="2"/>
  <c r="DB17" i="2"/>
  <c r="DD14" i="2"/>
  <c r="DA17" i="2"/>
  <c r="DC14" i="2"/>
  <c r="CZ17" i="2"/>
  <c r="CY17" i="2"/>
  <c r="CX17" i="2"/>
  <c r="CW17" i="2"/>
  <c r="CV17" i="2"/>
  <c r="CU17" i="2"/>
  <c r="CT17" i="2"/>
  <c r="GG81" i="2"/>
  <c r="GH81" i="2"/>
  <c r="GI81" i="2"/>
  <c r="GJ81" i="2"/>
  <c r="GK81" i="2"/>
  <c r="GL81" i="2"/>
  <c r="GM81" i="2"/>
  <c r="GN81" i="2"/>
  <c r="GF81" i="2"/>
  <c r="GF64" i="2"/>
  <c r="GG64" i="2"/>
  <c r="GH64" i="2"/>
  <c r="GI64" i="2"/>
  <c r="GJ64" i="2"/>
  <c r="GK64" i="2"/>
  <c r="GL64" i="2"/>
  <c r="GM64" i="2"/>
  <c r="GN64" i="2"/>
  <c r="GP47" i="2"/>
  <c r="GO47" i="2"/>
  <c r="GR51" i="2"/>
  <c r="AJ150" i="2" s="1"/>
  <c r="GQ51" i="2"/>
  <c r="AI150" i="2" s="1"/>
  <c r="GF52" i="2"/>
  <c r="X150" i="2" s="1"/>
  <c r="GG52" i="2"/>
  <c r="Y150" i="2" s="1"/>
  <c r="GH52" i="2"/>
  <c r="Z150" i="2" s="1"/>
  <c r="GI52" i="2"/>
  <c r="AA150" i="2" s="1"/>
  <c r="GJ52" i="2"/>
  <c r="AB150" i="2" s="1"/>
  <c r="GK52" i="2"/>
  <c r="AC150" i="2" s="1"/>
  <c r="GL52" i="2"/>
  <c r="AD150" i="2" s="1"/>
  <c r="GM52" i="2"/>
  <c r="AE150" i="2" s="1"/>
  <c r="GN52" i="2"/>
  <c r="AF150" i="2" s="1"/>
  <c r="GO30" i="2"/>
  <c r="GP13" i="2"/>
  <c r="GO13" i="2"/>
  <c r="X81" i="2"/>
  <c r="Y81" i="2"/>
  <c r="Z81" i="2"/>
  <c r="AA81" i="2"/>
  <c r="AB81" i="2"/>
  <c r="AC81" i="2"/>
  <c r="AD81" i="2"/>
  <c r="AE81" i="2"/>
  <c r="W81" i="2"/>
  <c r="W64" i="2"/>
  <c r="X64" i="2"/>
  <c r="Y64" i="2"/>
  <c r="Z64" i="2"/>
  <c r="AA64" i="2"/>
  <c r="AB64" i="2"/>
  <c r="AC64" i="2"/>
  <c r="AD64" i="2"/>
  <c r="AE64" i="2"/>
  <c r="AG47" i="2"/>
  <c r="AF47" i="2"/>
  <c r="AG30" i="2"/>
  <c r="AF30" i="2"/>
  <c r="AG13" i="2"/>
  <c r="AF13" i="2"/>
  <c r="GV80" i="2"/>
  <c r="GW80" i="2"/>
  <c r="GX80" i="2"/>
  <c r="GY80" i="2"/>
  <c r="GZ80" i="2"/>
  <c r="HA80" i="2"/>
  <c r="HB80" i="2"/>
  <c r="HC80" i="2"/>
  <c r="GU80" i="2"/>
  <c r="GU63" i="2"/>
  <c r="GV63" i="2"/>
  <c r="GW63" i="2"/>
  <c r="GX63" i="2"/>
  <c r="GY63" i="2"/>
  <c r="GZ63" i="2"/>
  <c r="HA63" i="2"/>
  <c r="HB63" i="2"/>
  <c r="HC63" i="2"/>
  <c r="HE46" i="2"/>
  <c r="HD46" i="2"/>
  <c r="HE12" i="2"/>
  <c r="HD12" i="2"/>
  <c r="CU80" i="2"/>
  <c r="CV80" i="2"/>
  <c r="CW80" i="2"/>
  <c r="CX80" i="2"/>
  <c r="CY80" i="2"/>
  <c r="CZ80" i="2"/>
  <c r="DA80" i="2"/>
  <c r="DB80" i="2"/>
  <c r="CT80" i="2"/>
  <c r="CT63" i="2"/>
  <c r="CU63" i="2"/>
  <c r="CV63" i="2"/>
  <c r="CW63" i="2"/>
  <c r="CX63" i="2"/>
  <c r="CY63" i="2"/>
  <c r="CZ63" i="2"/>
  <c r="DA63" i="2"/>
  <c r="DB63" i="2"/>
  <c r="DD46" i="2"/>
  <c r="DC46" i="2"/>
  <c r="DD29" i="2"/>
  <c r="DC29" i="2"/>
  <c r="DD12" i="2"/>
  <c r="DC12" i="2"/>
  <c r="HK82" i="2"/>
  <c r="HL82" i="2"/>
  <c r="HM82" i="2"/>
  <c r="HN82" i="2"/>
  <c r="HO82" i="2"/>
  <c r="HP82" i="2"/>
  <c r="HQ82" i="2"/>
  <c r="HR82" i="2"/>
  <c r="HJ82" i="2"/>
  <c r="HJ65" i="2"/>
  <c r="HK65" i="2"/>
  <c r="HL65" i="2"/>
  <c r="HM65" i="2"/>
  <c r="HN65" i="2"/>
  <c r="HO65" i="2"/>
  <c r="HP65" i="2"/>
  <c r="HQ65" i="2"/>
  <c r="HR65" i="2"/>
  <c r="HR51" i="2"/>
  <c r="HT48" i="2"/>
  <c r="HQ51" i="2"/>
  <c r="HS48" i="2"/>
  <c r="HP51" i="2"/>
  <c r="HO51" i="2"/>
  <c r="HN51" i="2"/>
  <c r="HM51" i="2"/>
  <c r="HL51" i="2"/>
  <c r="HK51" i="2"/>
  <c r="HJ51" i="2"/>
  <c r="HR34" i="2"/>
  <c r="HT31" i="2"/>
  <c r="HQ34" i="2"/>
  <c r="HS31" i="2"/>
  <c r="HP34" i="2"/>
  <c r="HO34" i="2"/>
  <c r="HN34" i="2"/>
  <c r="HM34" i="2"/>
  <c r="HL34" i="2"/>
  <c r="HK34" i="2"/>
  <c r="HV34" i="2"/>
  <c r="AJ142" i="2" s="1"/>
  <c r="HU34" i="2"/>
  <c r="AI142" i="2" s="1"/>
  <c r="HK35" i="2"/>
  <c r="Y142" i="2" s="1"/>
  <c r="HL35" i="2"/>
  <c r="Z142" i="2" s="1"/>
  <c r="HM35" i="2"/>
  <c r="AA142" i="2" s="1"/>
  <c r="HN35" i="2"/>
  <c r="AB142" i="2" s="1"/>
  <c r="HO35" i="2"/>
  <c r="AC142" i="2" s="1"/>
  <c r="HP35" i="2"/>
  <c r="AD142" i="2" s="1"/>
  <c r="HQ35" i="2"/>
  <c r="AE142" i="2" s="1"/>
  <c r="HR35" i="2"/>
  <c r="AF142" i="2" s="1"/>
  <c r="HJ35" i="2"/>
  <c r="X99" i="2" s="1"/>
  <c r="HR17" i="2"/>
  <c r="HT14" i="2"/>
  <c r="HQ17" i="2"/>
  <c r="HS14" i="2"/>
  <c r="HP17" i="2"/>
  <c r="HO17" i="2"/>
  <c r="HN17" i="2"/>
  <c r="HM17" i="2"/>
  <c r="HL17" i="2"/>
  <c r="HK17" i="2"/>
  <c r="HJ17" i="2"/>
  <c r="DJ82" i="2"/>
  <c r="DK82" i="2"/>
  <c r="DL82" i="2"/>
  <c r="DM82" i="2"/>
  <c r="DN82" i="2"/>
  <c r="DO82" i="2"/>
  <c r="DP82" i="2"/>
  <c r="DQ82" i="2"/>
  <c r="DI82" i="2"/>
  <c r="DJ65" i="2"/>
  <c r="DK65" i="2"/>
  <c r="DL65" i="2"/>
  <c r="DM65" i="2"/>
  <c r="DN65" i="2"/>
  <c r="DO65" i="2"/>
  <c r="DP65" i="2"/>
  <c r="DQ65" i="2"/>
  <c r="DI65" i="2"/>
  <c r="DR48" i="2"/>
  <c r="DS48" i="2"/>
  <c r="DQ51" i="2"/>
  <c r="DP51" i="2"/>
  <c r="DO51" i="2"/>
  <c r="DN51" i="2"/>
  <c r="DM51" i="2"/>
  <c r="DL51" i="2"/>
  <c r="DK51" i="2"/>
  <c r="DJ51" i="2"/>
  <c r="DJ52" i="2"/>
  <c r="Y153" i="2" s="1"/>
  <c r="DK52" i="2"/>
  <c r="Z153" i="2" s="1"/>
  <c r="DL52" i="2"/>
  <c r="AA153" i="2" s="1"/>
  <c r="DM52" i="2"/>
  <c r="AB153" i="2" s="1"/>
  <c r="DN52" i="2"/>
  <c r="AC153" i="2" s="1"/>
  <c r="DO52" i="2"/>
  <c r="AD153" i="2" s="1"/>
  <c r="DP52" i="2"/>
  <c r="AE153" i="2" s="1"/>
  <c r="DQ52" i="2"/>
  <c r="AF153" i="2" s="1"/>
  <c r="DI52" i="2"/>
  <c r="X131" i="2" s="1"/>
  <c r="DS31" i="2"/>
  <c r="DR31" i="2"/>
  <c r="DR14" i="2"/>
  <c r="DS14" i="2"/>
  <c r="DQ17" i="2"/>
  <c r="DP17" i="2"/>
  <c r="DO17" i="2"/>
  <c r="DN17" i="2"/>
  <c r="DM17" i="2"/>
  <c r="DL17" i="2"/>
  <c r="DK17" i="2"/>
  <c r="DJ17" i="2"/>
  <c r="GG80" i="2"/>
  <c r="GH80" i="2"/>
  <c r="GI80" i="2"/>
  <c r="GJ80" i="2"/>
  <c r="GK80" i="2"/>
  <c r="GL80" i="2"/>
  <c r="GM80" i="2"/>
  <c r="GN80" i="2"/>
  <c r="GF80" i="2"/>
  <c r="GF63" i="2"/>
  <c r="GG63" i="2"/>
  <c r="GH63" i="2"/>
  <c r="GI63" i="2"/>
  <c r="GJ63" i="2"/>
  <c r="GK63" i="2"/>
  <c r="GL63" i="2"/>
  <c r="GM63" i="2"/>
  <c r="GN63" i="2"/>
  <c r="GP46" i="2"/>
  <c r="GO46" i="2"/>
  <c r="GO29" i="2"/>
  <c r="GP12" i="2"/>
  <c r="GO12" i="2"/>
  <c r="GR17" i="2"/>
  <c r="AJ193" i="2" s="1"/>
  <c r="GQ17" i="2"/>
  <c r="AI193" i="2" s="1"/>
  <c r="GG18" i="2"/>
  <c r="Y193" i="2" s="1"/>
  <c r="GH18" i="2"/>
  <c r="Z193" i="2" s="1"/>
  <c r="GI18" i="2"/>
  <c r="AA193" i="2" s="1"/>
  <c r="GJ18" i="2"/>
  <c r="AB193" i="2" s="1"/>
  <c r="GK18" i="2"/>
  <c r="AC193" i="2" s="1"/>
  <c r="GL18" i="2"/>
  <c r="AD193" i="2" s="1"/>
  <c r="GM18" i="2"/>
  <c r="AE193" i="2" s="1"/>
  <c r="GN18" i="2"/>
  <c r="AF193" i="2" s="1"/>
  <c r="GF18" i="2"/>
  <c r="X193" i="2" s="1"/>
  <c r="DJ80" i="2"/>
  <c r="DK80" i="2"/>
  <c r="DL80" i="2"/>
  <c r="DM80" i="2"/>
  <c r="DN80" i="2"/>
  <c r="DO80" i="2"/>
  <c r="DP80" i="2"/>
  <c r="DQ80" i="2"/>
  <c r="DI80" i="2"/>
  <c r="DI63" i="2"/>
  <c r="DJ63" i="2"/>
  <c r="DK63" i="2"/>
  <c r="DL63" i="2"/>
  <c r="DM63" i="2"/>
  <c r="DN63" i="2"/>
  <c r="DO63" i="2"/>
  <c r="DP63" i="2"/>
  <c r="DQ63" i="2"/>
  <c r="DS46" i="2"/>
  <c r="DR46" i="2"/>
  <c r="DS29" i="2"/>
  <c r="DR29" i="2"/>
  <c r="DS12" i="2"/>
  <c r="DR12" i="2"/>
  <c r="AM80" i="2"/>
  <c r="AN80" i="2"/>
  <c r="AO80" i="2"/>
  <c r="AP80" i="2"/>
  <c r="AQ80" i="2"/>
  <c r="AR80" i="2"/>
  <c r="AS80" i="2"/>
  <c r="AT80" i="2"/>
  <c r="G103" i="2"/>
  <c r="G100" i="2"/>
  <c r="G101" i="2"/>
  <c r="G102" i="2"/>
  <c r="G104" i="2"/>
  <c r="G106" i="2"/>
  <c r="G107" i="2"/>
  <c r="G108" i="2"/>
  <c r="G109" i="2"/>
  <c r="G110" i="2"/>
  <c r="G111" i="2"/>
  <c r="G112" i="2"/>
  <c r="G114" i="2"/>
  <c r="G115" i="2"/>
  <c r="G116" i="2"/>
  <c r="G117" i="2"/>
  <c r="G118" i="2"/>
  <c r="G119" i="2"/>
  <c r="G120" i="2"/>
  <c r="G99" i="2"/>
  <c r="HK81" i="2"/>
  <c r="HL81" i="2"/>
  <c r="HM81" i="2"/>
  <c r="HN81" i="2"/>
  <c r="HO81" i="2"/>
  <c r="HP81" i="2"/>
  <c r="HQ81" i="2"/>
  <c r="HR81" i="2"/>
  <c r="HJ81" i="2"/>
  <c r="HJ64" i="2"/>
  <c r="HK64" i="2"/>
  <c r="HL64" i="2"/>
  <c r="HM64" i="2"/>
  <c r="HN64" i="2"/>
  <c r="HO64" i="2"/>
  <c r="HP64" i="2"/>
  <c r="HQ64" i="2"/>
  <c r="HR64" i="2"/>
  <c r="HT47" i="2"/>
  <c r="HS47" i="2"/>
  <c r="HT30" i="2"/>
  <c r="HS30" i="2"/>
  <c r="HT13" i="2"/>
  <c r="HS13" i="2"/>
  <c r="BQ81" i="2"/>
  <c r="BR81" i="2"/>
  <c r="BS81" i="2"/>
  <c r="BT81" i="2"/>
  <c r="BU81" i="2"/>
  <c r="BV81" i="2"/>
  <c r="BW81" i="2"/>
  <c r="BX81" i="2"/>
  <c r="BP81" i="2"/>
  <c r="BQ64" i="2"/>
  <c r="BR64" i="2"/>
  <c r="BS64" i="2"/>
  <c r="BT64" i="2"/>
  <c r="BU64" i="2"/>
  <c r="BV64" i="2"/>
  <c r="BW64" i="2"/>
  <c r="BX64" i="2"/>
  <c r="BP64" i="2"/>
  <c r="BY47" i="2"/>
  <c r="BZ47" i="2"/>
  <c r="BY30" i="2"/>
  <c r="BZ30" i="2" s="1"/>
  <c r="BY13" i="2"/>
  <c r="BZ13" i="2"/>
  <c r="HK80" i="2"/>
  <c r="HL80" i="2"/>
  <c r="HM80" i="2"/>
  <c r="HN80" i="2"/>
  <c r="HO80" i="2"/>
  <c r="HP80" i="2"/>
  <c r="HQ80" i="2"/>
  <c r="HR80" i="2"/>
  <c r="HJ80" i="2"/>
  <c r="HJ63" i="2"/>
  <c r="HK63" i="2"/>
  <c r="HL63" i="2"/>
  <c r="HM63" i="2"/>
  <c r="HN63" i="2"/>
  <c r="HO63" i="2"/>
  <c r="HP63" i="2"/>
  <c r="HQ63" i="2"/>
  <c r="HR63" i="2"/>
  <c r="HS46" i="2"/>
  <c r="HT46" i="2"/>
  <c r="HT29" i="2"/>
  <c r="HS29" i="2"/>
  <c r="HT12" i="2"/>
  <c r="HS12" i="2"/>
  <c r="X80" i="2"/>
  <c r="Y80" i="2"/>
  <c r="Z80" i="2"/>
  <c r="AA80" i="2"/>
  <c r="AB80" i="2"/>
  <c r="AC80" i="2"/>
  <c r="AD80" i="2"/>
  <c r="AE80" i="2"/>
  <c r="W80" i="2"/>
  <c r="W63" i="2"/>
  <c r="X63" i="2"/>
  <c r="Y63" i="2"/>
  <c r="Z63" i="2"/>
  <c r="AA63" i="2"/>
  <c r="AB63" i="2"/>
  <c r="AC63" i="2"/>
  <c r="AD63" i="2"/>
  <c r="AE63" i="2"/>
  <c r="AG46" i="2"/>
  <c r="AF46" i="2"/>
  <c r="AG29" i="2"/>
  <c r="AF29" i="2"/>
  <c r="AG12" i="2"/>
  <c r="AF12" i="2"/>
  <c r="AM30" i="3"/>
  <c r="Z9" i="3"/>
  <c r="AC9" i="3"/>
  <c r="AD9" i="3"/>
  <c r="AE9" i="3"/>
  <c r="AG9" i="3"/>
  <c r="FQ64" i="2"/>
  <c r="FR64" i="2"/>
  <c r="FS64" i="2"/>
  <c r="FT64" i="2"/>
  <c r="FU64" i="2"/>
  <c r="FV64" i="2"/>
  <c r="FW64" i="2"/>
  <c r="FX64" i="2"/>
  <c r="FY64" i="2"/>
  <c r="GA47" i="2"/>
  <c r="FZ47" i="2"/>
  <c r="GA30" i="2"/>
  <c r="FZ30" i="2"/>
  <c r="GA13" i="2"/>
  <c r="FZ13" i="2"/>
  <c r="BB81" i="2"/>
  <c r="BC81" i="2"/>
  <c r="BD81" i="2"/>
  <c r="BE81" i="2"/>
  <c r="BF81" i="2"/>
  <c r="BG81" i="2"/>
  <c r="BH81" i="2"/>
  <c r="BI81" i="2"/>
  <c r="BA81" i="2"/>
  <c r="BA64" i="2"/>
  <c r="BB64" i="2"/>
  <c r="BC64" i="2"/>
  <c r="BD64" i="2"/>
  <c r="BE64" i="2"/>
  <c r="BF64" i="2"/>
  <c r="BG64" i="2"/>
  <c r="BH64" i="2"/>
  <c r="BI64" i="2"/>
  <c r="BJ30" i="2"/>
  <c r="BK30" i="2"/>
  <c r="BJ13" i="2"/>
  <c r="BK13" i="2"/>
  <c r="BA18" i="2"/>
  <c r="X95" i="2" s="1"/>
  <c r="FR80" i="2"/>
  <c r="FS80" i="2"/>
  <c r="FT80" i="2"/>
  <c r="FU80" i="2"/>
  <c r="FV80" i="2"/>
  <c r="FW80" i="2"/>
  <c r="FX80" i="2"/>
  <c r="FY80" i="2"/>
  <c r="FQ80" i="2"/>
  <c r="FQ63" i="2"/>
  <c r="FR63" i="2"/>
  <c r="FS63" i="2"/>
  <c r="FT63" i="2"/>
  <c r="FU63" i="2"/>
  <c r="FV63" i="2"/>
  <c r="FW63" i="2"/>
  <c r="FX63" i="2"/>
  <c r="FY63" i="2"/>
  <c r="GA46" i="2"/>
  <c r="FZ46" i="2"/>
  <c r="GA29" i="2"/>
  <c r="FZ29" i="2"/>
  <c r="GA12" i="2"/>
  <c r="FZ12" i="2"/>
  <c r="FC80" i="2"/>
  <c r="FD80" i="2"/>
  <c r="FE80" i="2"/>
  <c r="FF80" i="2"/>
  <c r="FG80" i="2"/>
  <c r="FH80" i="2"/>
  <c r="FI80" i="2"/>
  <c r="FJ80" i="2"/>
  <c r="FB80" i="2"/>
  <c r="FB63" i="2"/>
  <c r="FC63" i="2"/>
  <c r="FD63" i="2"/>
  <c r="FE63" i="2"/>
  <c r="FF63" i="2"/>
  <c r="FG63" i="2"/>
  <c r="FH63" i="2"/>
  <c r="FI63" i="2"/>
  <c r="FJ63" i="2"/>
  <c r="FK46" i="2"/>
  <c r="FL46" i="2"/>
  <c r="FK29" i="2"/>
  <c r="FL29" i="2"/>
  <c r="FK12" i="2"/>
  <c r="FL12" i="2"/>
  <c r="GV82" i="2"/>
  <c r="GW82" i="2"/>
  <c r="GX82" i="2"/>
  <c r="GY82" i="2"/>
  <c r="GZ82" i="2"/>
  <c r="HA82" i="2"/>
  <c r="HB82" i="2"/>
  <c r="HC82" i="2"/>
  <c r="GU82" i="2"/>
  <c r="GV81" i="2"/>
  <c r="GW81" i="2"/>
  <c r="GX81" i="2"/>
  <c r="GY81" i="2"/>
  <c r="GZ81" i="2"/>
  <c r="HA81" i="2"/>
  <c r="HB81" i="2"/>
  <c r="HC81" i="2"/>
  <c r="GU81" i="2"/>
  <c r="GU65" i="2"/>
  <c r="GV65" i="2"/>
  <c r="GW65" i="2"/>
  <c r="GX65" i="2"/>
  <c r="GY65" i="2"/>
  <c r="GZ65" i="2"/>
  <c r="HA65" i="2"/>
  <c r="HB65" i="2"/>
  <c r="HC65" i="2"/>
  <c r="HG51" i="2"/>
  <c r="AJ180" i="2" s="1"/>
  <c r="AI180" i="2"/>
  <c r="GV52" i="2"/>
  <c r="Y180" i="2" s="1"/>
  <c r="GW52" i="2"/>
  <c r="Z180" i="2" s="1"/>
  <c r="GX52" i="2"/>
  <c r="AA180" i="2" s="1"/>
  <c r="GY52" i="2"/>
  <c r="AB180" i="2" s="1"/>
  <c r="GZ52" i="2"/>
  <c r="AC180" i="2" s="1"/>
  <c r="HA52" i="2"/>
  <c r="AD180" i="2" s="1"/>
  <c r="HB52" i="2"/>
  <c r="AE180" i="2" s="1"/>
  <c r="HC52" i="2"/>
  <c r="AF180" i="2" s="1"/>
  <c r="GU52" i="2"/>
  <c r="X180" i="2" s="1"/>
  <c r="HC51" i="2"/>
  <c r="HE48" i="2"/>
  <c r="HB51" i="2"/>
  <c r="HD48" i="2"/>
  <c r="HA51" i="2"/>
  <c r="GZ51" i="2"/>
  <c r="GY51" i="2"/>
  <c r="GX51" i="2"/>
  <c r="GW51" i="2"/>
  <c r="GV51" i="2"/>
  <c r="GU51" i="2"/>
  <c r="HC34" i="2"/>
  <c r="HE31" i="2"/>
  <c r="HB34" i="2"/>
  <c r="HD31" i="2"/>
  <c r="HA34" i="2"/>
  <c r="GZ34" i="2"/>
  <c r="GY34" i="2"/>
  <c r="GX34" i="2"/>
  <c r="GW34" i="2"/>
  <c r="GV34" i="2"/>
  <c r="HC17" i="2"/>
  <c r="HE14" i="2"/>
  <c r="HB17" i="2"/>
  <c r="HD14" i="2"/>
  <c r="HA17" i="2"/>
  <c r="GZ17" i="2"/>
  <c r="GY17" i="2"/>
  <c r="GX17" i="2"/>
  <c r="GW17" i="2"/>
  <c r="GV17" i="2"/>
  <c r="GU17" i="2"/>
  <c r="FC82" i="2"/>
  <c r="FD82" i="2"/>
  <c r="FE82" i="2"/>
  <c r="FF82" i="2"/>
  <c r="FG82" i="2"/>
  <c r="FH82" i="2"/>
  <c r="FI82" i="2"/>
  <c r="FJ82" i="2"/>
  <c r="FB82" i="2"/>
  <c r="FB65" i="2"/>
  <c r="FC65" i="2"/>
  <c r="FD65" i="2"/>
  <c r="FE65" i="2"/>
  <c r="FF65" i="2"/>
  <c r="FG65" i="2"/>
  <c r="FH65" i="2"/>
  <c r="FI65" i="2"/>
  <c r="FJ65" i="2"/>
  <c r="FJ51" i="2"/>
  <c r="FL48" i="2"/>
  <c r="FI51" i="2"/>
  <c r="FK48" i="2"/>
  <c r="FH51" i="2"/>
  <c r="FG51" i="2"/>
  <c r="FF51" i="2"/>
  <c r="FE51" i="2"/>
  <c r="FD51" i="2"/>
  <c r="FC51" i="2"/>
  <c r="FB51" i="2"/>
  <c r="FJ34" i="2"/>
  <c r="FL31" i="2"/>
  <c r="FI34" i="2"/>
  <c r="FK31" i="2"/>
  <c r="FH34" i="2"/>
  <c r="FG34" i="2"/>
  <c r="FF34" i="2"/>
  <c r="FE34" i="2"/>
  <c r="FD34" i="2"/>
  <c r="FC34" i="2"/>
  <c r="FJ17" i="2"/>
  <c r="FL14" i="2"/>
  <c r="FI17" i="2"/>
  <c r="FK14" i="2"/>
  <c r="FH17" i="2"/>
  <c r="FG17" i="2"/>
  <c r="FF17" i="2"/>
  <c r="FE17" i="2"/>
  <c r="FD17" i="2"/>
  <c r="FC17" i="2"/>
  <c r="FB17" i="2"/>
  <c r="CF82" i="2"/>
  <c r="CG82" i="2"/>
  <c r="CH82" i="2"/>
  <c r="CI82" i="2"/>
  <c r="CJ82" i="2"/>
  <c r="CK82" i="2"/>
  <c r="CL82" i="2"/>
  <c r="CM82" i="2"/>
  <c r="CE82" i="2"/>
  <c r="CE65" i="2"/>
  <c r="CF65" i="2"/>
  <c r="CG65" i="2"/>
  <c r="CH65" i="2"/>
  <c r="CI65" i="2"/>
  <c r="CJ65" i="2"/>
  <c r="CK65" i="2"/>
  <c r="CL65" i="2"/>
  <c r="CM65" i="2"/>
  <c r="CN48" i="2"/>
  <c r="CO48" i="2"/>
  <c r="CM51" i="2"/>
  <c r="CL51" i="2"/>
  <c r="CK51" i="2"/>
  <c r="CJ51" i="2"/>
  <c r="CI51" i="2"/>
  <c r="CH51" i="2"/>
  <c r="CG51" i="2"/>
  <c r="CF51" i="2"/>
  <c r="CE51" i="2"/>
  <c r="CN31" i="2"/>
  <c r="CO31" i="2"/>
  <c r="CM34" i="2"/>
  <c r="CL34" i="2"/>
  <c r="CK34" i="2"/>
  <c r="CJ34" i="2"/>
  <c r="CI34" i="2"/>
  <c r="CH34" i="2"/>
  <c r="CG34" i="2"/>
  <c r="CE35" i="2"/>
  <c r="X195" i="2" s="1"/>
  <c r="CF34" i="2"/>
  <c r="CN14" i="2"/>
  <c r="CO14" i="2"/>
  <c r="CM17" i="2"/>
  <c r="CL17" i="2"/>
  <c r="CK17" i="2"/>
  <c r="CJ17" i="2"/>
  <c r="CI17" i="2"/>
  <c r="CH17" i="2"/>
  <c r="CG17" i="2"/>
  <c r="CF17" i="2"/>
  <c r="CE17" i="2"/>
  <c r="BB82" i="2"/>
  <c r="BC82" i="2"/>
  <c r="BD82" i="2"/>
  <c r="BE82" i="2"/>
  <c r="BF82" i="2"/>
  <c r="BG82" i="2"/>
  <c r="BH82" i="2"/>
  <c r="BI82" i="2"/>
  <c r="BA82" i="2"/>
  <c r="BB65" i="2"/>
  <c r="BC65" i="2"/>
  <c r="BD65" i="2"/>
  <c r="BE65" i="2"/>
  <c r="BF65" i="2"/>
  <c r="BG65" i="2"/>
  <c r="BH65" i="2"/>
  <c r="BI65" i="2"/>
  <c r="BA65" i="2"/>
  <c r="BJ47" i="2"/>
  <c r="BK47" i="2"/>
  <c r="BJ48" i="2"/>
  <c r="BK48" i="2"/>
  <c r="BJ31" i="2"/>
  <c r="BK31" i="2"/>
  <c r="BJ14" i="2"/>
  <c r="BK14" i="2"/>
  <c r="BM17" i="2"/>
  <c r="BL17" i="2"/>
  <c r="BB18" i="2"/>
  <c r="Y186" i="2" s="1"/>
  <c r="BC18" i="2"/>
  <c r="Z186" i="2" s="1"/>
  <c r="BD18" i="2"/>
  <c r="AA186" i="2" s="1"/>
  <c r="BE18" i="2"/>
  <c r="AB186" i="2" s="1"/>
  <c r="BF18" i="2"/>
  <c r="AC186" i="2" s="1"/>
  <c r="BG18" i="2"/>
  <c r="AD186" i="2" s="1"/>
  <c r="BH18" i="2"/>
  <c r="AE186" i="2" s="1"/>
  <c r="BI18" i="2"/>
  <c r="AF186" i="2" s="1"/>
  <c r="BB80" i="2"/>
  <c r="BC80" i="2"/>
  <c r="BD80" i="2"/>
  <c r="BE80" i="2"/>
  <c r="BF80" i="2"/>
  <c r="BG80" i="2"/>
  <c r="BH80" i="2"/>
  <c r="BI80" i="2"/>
  <c r="BA80" i="2"/>
  <c r="BB63" i="2"/>
  <c r="BC63" i="2"/>
  <c r="BD63" i="2"/>
  <c r="BE63" i="2"/>
  <c r="BF63" i="2"/>
  <c r="BG63" i="2"/>
  <c r="BH63" i="2"/>
  <c r="BI63" i="2"/>
  <c r="BA63" i="2"/>
  <c r="BK46" i="2"/>
  <c r="BJ46" i="2"/>
  <c r="BK29" i="2"/>
  <c r="BJ29" i="2"/>
  <c r="BK12" i="2"/>
  <c r="BJ12" i="2"/>
  <c r="AL80" i="2"/>
  <c r="AL63" i="2"/>
  <c r="AM63" i="2"/>
  <c r="AN63" i="2"/>
  <c r="AO63" i="2"/>
  <c r="AP63" i="2"/>
  <c r="AQ63" i="2"/>
  <c r="AR63" i="2"/>
  <c r="AS63" i="2"/>
  <c r="AT63" i="2"/>
  <c r="AU46" i="2"/>
  <c r="AV46" i="2"/>
  <c r="AV12" i="2"/>
  <c r="AU12" i="2"/>
  <c r="EN81" i="2"/>
  <c r="EO81" i="2"/>
  <c r="EP81" i="2"/>
  <c r="EQ81" i="2"/>
  <c r="ER81" i="2"/>
  <c r="ES81" i="2"/>
  <c r="ET81" i="2"/>
  <c r="EU81" i="2"/>
  <c r="EM81" i="2"/>
  <c r="EN64" i="2"/>
  <c r="EO64" i="2"/>
  <c r="EP64" i="2"/>
  <c r="EQ64" i="2"/>
  <c r="ER64" i="2"/>
  <c r="ES64" i="2"/>
  <c r="ET64" i="2"/>
  <c r="EU64" i="2"/>
  <c r="EM64" i="2"/>
  <c r="EV47" i="2"/>
  <c r="EW47" i="2"/>
  <c r="EV30" i="2"/>
  <c r="EW30" i="2"/>
  <c r="AH170" i="2" s="1"/>
  <c r="EV13" i="2"/>
  <c r="EW13" i="2"/>
  <c r="CF81" i="2"/>
  <c r="CG81" i="2"/>
  <c r="CH81" i="2"/>
  <c r="CI81" i="2"/>
  <c r="CJ81" i="2"/>
  <c r="CK81" i="2"/>
  <c r="CL81" i="2"/>
  <c r="CM81" i="2"/>
  <c r="CE81" i="2"/>
  <c r="CF64" i="2"/>
  <c r="CG64" i="2"/>
  <c r="CH64" i="2"/>
  <c r="CI64" i="2"/>
  <c r="CJ64" i="2"/>
  <c r="CK64" i="2"/>
  <c r="CL64" i="2"/>
  <c r="CM64" i="2"/>
  <c r="CE64" i="2"/>
  <c r="CN47" i="2"/>
  <c r="CO47" i="2"/>
  <c r="CN30" i="2"/>
  <c r="CO30" i="2"/>
  <c r="CN13" i="2"/>
  <c r="CO13" i="2"/>
  <c r="GV64" i="2"/>
  <c r="GW64" i="2"/>
  <c r="GX64" i="2"/>
  <c r="GY64" i="2"/>
  <c r="GZ64" i="2"/>
  <c r="HA64" i="2"/>
  <c r="HB64" i="2"/>
  <c r="HC64" i="2"/>
  <c r="GU64" i="2"/>
  <c r="HD47" i="2"/>
  <c r="AG173" i="2" s="1"/>
  <c r="HE47" i="2"/>
  <c r="HD30" i="2"/>
  <c r="HE30" i="2"/>
  <c r="HD13" i="2"/>
  <c r="HE13" i="2"/>
  <c r="AM81" i="2"/>
  <c r="AN81" i="2"/>
  <c r="AO81" i="2"/>
  <c r="AP81" i="2"/>
  <c r="AQ81" i="2"/>
  <c r="AR81" i="2"/>
  <c r="AS81" i="2"/>
  <c r="AT81" i="2"/>
  <c r="AL81" i="2"/>
  <c r="AM64" i="2"/>
  <c r="AN64" i="2"/>
  <c r="AO64" i="2"/>
  <c r="AP64" i="2"/>
  <c r="AQ64" i="2"/>
  <c r="AR64" i="2"/>
  <c r="AS64" i="2"/>
  <c r="AT64" i="2"/>
  <c r="AL64" i="2"/>
  <c r="AU47" i="2"/>
  <c r="AV47" i="2"/>
  <c r="AU29" i="2"/>
  <c r="AV29" i="2"/>
  <c r="AU30" i="2"/>
  <c r="AV30" i="2"/>
  <c r="AU13" i="2"/>
  <c r="AV13" i="2"/>
  <c r="FC81" i="2"/>
  <c r="FD81" i="2"/>
  <c r="FE81" i="2"/>
  <c r="FF81" i="2"/>
  <c r="FG81" i="2"/>
  <c r="FH81" i="2"/>
  <c r="FI81" i="2"/>
  <c r="FJ81" i="2"/>
  <c r="FB81" i="2"/>
  <c r="FC64" i="2"/>
  <c r="FD64" i="2"/>
  <c r="FE64" i="2"/>
  <c r="FF64" i="2"/>
  <c r="FG64" i="2"/>
  <c r="FH64" i="2"/>
  <c r="FI64" i="2"/>
  <c r="FJ64" i="2"/>
  <c r="FB64" i="2"/>
  <c r="FK47" i="2"/>
  <c r="FL47" i="2"/>
  <c r="FK30" i="2"/>
  <c r="FL30" i="2"/>
  <c r="FK13" i="2"/>
  <c r="FL13" i="2"/>
  <c r="CU81" i="2"/>
  <c r="CV81" i="2"/>
  <c r="CW81" i="2"/>
  <c r="CX81" i="2"/>
  <c r="CY81" i="2"/>
  <c r="CZ81" i="2"/>
  <c r="DA81" i="2"/>
  <c r="DB81" i="2"/>
  <c r="CT81" i="2"/>
  <c r="CU64" i="2"/>
  <c r="CV64" i="2"/>
  <c r="CW64" i="2"/>
  <c r="CX64" i="2"/>
  <c r="CY64" i="2"/>
  <c r="CZ64" i="2"/>
  <c r="DA64" i="2"/>
  <c r="DB64" i="2"/>
  <c r="CT64" i="2"/>
  <c r="DC47" i="2"/>
  <c r="DD47" i="2"/>
  <c r="DC30" i="2"/>
  <c r="DD30" i="2"/>
  <c r="DC13" i="2"/>
  <c r="DD13" i="2"/>
  <c r="DJ62" i="2"/>
  <c r="DK62" i="2"/>
  <c r="DL62" i="2"/>
  <c r="DM62" i="2"/>
  <c r="DN62" i="2"/>
  <c r="DO62" i="2"/>
  <c r="DP62" i="2"/>
  <c r="DQ62" i="2"/>
  <c r="DI62" i="2"/>
  <c r="DS45" i="2"/>
  <c r="DR45" i="2"/>
  <c r="AL79" i="2"/>
  <c r="AL52" i="2"/>
  <c r="X184" i="2" s="1"/>
  <c r="AL35" i="2"/>
  <c r="X140" i="2" s="1"/>
  <c r="DJ18" i="2"/>
  <c r="Y183" i="2" s="1"/>
  <c r="DK18" i="2"/>
  <c r="Z183" i="2" s="1"/>
  <c r="DL18" i="2"/>
  <c r="AA183" i="2" s="1"/>
  <c r="DM18" i="2"/>
  <c r="AB183" i="2" s="1"/>
  <c r="DN18" i="2"/>
  <c r="AC183" i="2" s="1"/>
  <c r="DO18" i="2"/>
  <c r="AD183" i="2" s="1"/>
  <c r="DP18" i="2"/>
  <c r="AE183" i="2" s="1"/>
  <c r="DQ18" i="2"/>
  <c r="AF183" i="2" s="1"/>
  <c r="DI18" i="2"/>
  <c r="X106" i="2" s="1"/>
  <c r="Z63" i="3"/>
  <c r="AD63" i="3"/>
  <c r="D58" i="3"/>
  <c r="E58" i="3"/>
  <c r="F58" i="3"/>
  <c r="G58" i="3"/>
  <c r="H58" i="3"/>
  <c r="I58" i="3"/>
  <c r="J58" i="3"/>
  <c r="K58" i="3"/>
  <c r="C58" i="3"/>
  <c r="AN32" i="3"/>
  <c r="AM32" i="3"/>
  <c r="D32" i="3"/>
  <c r="E32" i="3"/>
  <c r="F32" i="3"/>
  <c r="G32" i="3"/>
  <c r="H32" i="3"/>
  <c r="I32" i="3"/>
  <c r="J32" i="3"/>
  <c r="K32" i="3"/>
  <c r="C32" i="3"/>
  <c r="AN19" i="3"/>
  <c r="AV19" i="3" s="1"/>
  <c r="AM19" i="3"/>
  <c r="AV62" i="3"/>
  <c r="AM13" i="3"/>
  <c r="AU13" i="3" s="1"/>
  <c r="D17" i="3"/>
  <c r="E17" i="3"/>
  <c r="F17" i="3"/>
  <c r="G17" i="3"/>
  <c r="H17" i="3"/>
  <c r="I17" i="3"/>
  <c r="J17" i="3"/>
  <c r="K17" i="3"/>
  <c r="L17" i="3"/>
  <c r="M17" i="3"/>
  <c r="C17" i="3"/>
  <c r="D3" i="3"/>
  <c r="E3" i="3"/>
  <c r="F3" i="3"/>
  <c r="G3" i="3"/>
  <c r="H3" i="3"/>
  <c r="I3" i="3"/>
  <c r="J3" i="3"/>
  <c r="K3" i="3"/>
  <c r="D34" i="3"/>
  <c r="E34" i="3"/>
  <c r="F34" i="3"/>
  <c r="G34" i="3"/>
  <c r="H34" i="3"/>
  <c r="I34" i="3"/>
  <c r="J34" i="3"/>
  <c r="K34" i="3"/>
  <c r="L34" i="3"/>
  <c r="M34" i="3"/>
  <c r="C34" i="3"/>
  <c r="M65" i="3"/>
  <c r="D65" i="3"/>
  <c r="E65" i="3"/>
  <c r="F65" i="3"/>
  <c r="G65" i="3"/>
  <c r="H65" i="3"/>
  <c r="I65" i="3"/>
  <c r="J65" i="3"/>
  <c r="K65" i="3"/>
  <c r="L65" i="3"/>
  <c r="C65" i="3"/>
  <c r="AU47" i="3"/>
  <c r="Z47" i="3"/>
  <c r="AA47" i="3"/>
  <c r="AC47" i="3"/>
  <c r="AD47" i="3"/>
  <c r="AE47" i="3"/>
  <c r="Y47" i="3"/>
  <c r="AM66" i="3"/>
  <c r="AN18" i="3"/>
  <c r="AV18" i="3" s="1"/>
  <c r="AM18" i="3"/>
  <c r="Z18" i="3"/>
  <c r="AA18" i="3"/>
  <c r="AB18" i="3"/>
  <c r="AC18" i="3"/>
  <c r="AD18" i="3"/>
  <c r="AE18" i="3"/>
  <c r="AF18" i="3"/>
  <c r="AG18" i="3"/>
  <c r="Y18" i="3"/>
  <c r="M10" i="3"/>
  <c r="D10" i="3"/>
  <c r="E10" i="3"/>
  <c r="F10" i="3"/>
  <c r="G10" i="3"/>
  <c r="H10" i="3"/>
  <c r="I10" i="3"/>
  <c r="J10" i="3"/>
  <c r="K10" i="3"/>
  <c r="L10" i="3"/>
  <c r="C10" i="3"/>
  <c r="AU9" i="3"/>
  <c r="AU28" i="3"/>
  <c r="AN20" i="3"/>
  <c r="AV20" i="3" s="1"/>
  <c r="AM20" i="3"/>
  <c r="AU20" i="3" s="1"/>
  <c r="HJ72" i="2"/>
  <c r="HJ55" i="2"/>
  <c r="BB78" i="2"/>
  <c r="BC78" i="2"/>
  <c r="BD78" i="2"/>
  <c r="BE78" i="2"/>
  <c r="BF78" i="2"/>
  <c r="BG78" i="2"/>
  <c r="BH78" i="2"/>
  <c r="BI78" i="2"/>
  <c r="BA78" i="2"/>
  <c r="HK77" i="2"/>
  <c r="HL77" i="2"/>
  <c r="HM77" i="2"/>
  <c r="HN77" i="2"/>
  <c r="HO77" i="2"/>
  <c r="HP77" i="2"/>
  <c r="HQ77" i="2"/>
  <c r="HR77" i="2"/>
  <c r="HJ77" i="2"/>
  <c r="AM77" i="2"/>
  <c r="AN77" i="2"/>
  <c r="AO77" i="2"/>
  <c r="AP77" i="2"/>
  <c r="AQ77" i="2"/>
  <c r="AR77" i="2"/>
  <c r="AS77" i="2"/>
  <c r="AT77" i="2"/>
  <c r="AL77" i="2"/>
  <c r="DY77" i="2"/>
  <c r="DZ77" i="2"/>
  <c r="EA77" i="2"/>
  <c r="EB77" i="2"/>
  <c r="EC77" i="2"/>
  <c r="ED77" i="2"/>
  <c r="EE77" i="2"/>
  <c r="EF77" i="2"/>
  <c r="DX77" i="2"/>
  <c r="DX60" i="2"/>
  <c r="DY60" i="2"/>
  <c r="DZ60" i="2"/>
  <c r="EA60" i="2"/>
  <c r="EB60" i="2"/>
  <c r="EC60" i="2"/>
  <c r="ED60" i="2"/>
  <c r="EE60" i="2"/>
  <c r="EF60" i="2"/>
  <c r="EH43" i="2"/>
  <c r="EG43" i="2"/>
  <c r="DY52" i="2"/>
  <c r="Y192" i="2" s="1"/>
  <c r="DZ52" i="2"/>
  <c r="Z192" i="2" s="1"/>
  <c r="EA52" i="2"/>
  <c r="AA192" i="2" s="1"/>
  <c r="EB52" i="2"/>
  <c r="AB192" i="2" s="1"/>
  <c r="EC52" i="2"/>
  <c r="AC192" i="2" s="1"/>
  <c r="ED52" i="2"/>
  <c r="AD192" i="2" s="1"/>
  <c r="EE52" i="2"/>
  <c r="AE192" i="2" s="1"/>
  <c r="EF52" i="2"/>
  <c r="AF192" i="2" s="1"/>
  <c r="DX52" i="2"/>
  <c r="X102" i="2" s="1"/>
  <c r="EH26" i="2"/>
  <c r="EG26" i="2"/>
  <c r="EH9" i="2"/>
  <c r="EG9" i="2"/>
  <c r="HJ60" i="2"/>
  <c r="HK60" i="2"/>
  <c r="HL60" i="2"/>
  <c r="HM60" i="2"/>
  <c r="HN60" i="2"/>
  <c r="HO60" i="2"/>
  <c r="HP60" i="2"/>
  <c r="HQ60" i="2"/>
  <c r="HR60" i="2"/>
  <c r="HT43" i="2"/>
  <c r="HS43" i="2"/>
  <c r="HT26" i="2"/>
  <c r="HS26" i="2"/>
  <c r="HT9" i="2"/>
  <c r="HS9" i="2"/>
  <c r="AS26" i="3"/>
  <c r="AT26" i="3" s="1"/>
  <c r="AS20" i="3"/>
  <c r="AS28" i="3"/>
  <c r="AT28" i="3" s="1"/>
  <c r="AS9" i="3"/>
  <c r="AS10" i="3"/>
  <c r="AS18" i="3"/>
  <c r="AT18" i="3" s="1"/>
  <c r="AS47" i="3"/>
  <c r="AS65" i="3"/>
  <c r="AS34" i="3"/>
  <c r="AS3" i="3"/>
  <c r="AS17" i="3"/>
  <c r="AS13" i="3"/>
  <c r="AS62" i="3"/>
  <c r="AT62" i="3" s="1"/>
  <c r="AS19" i="3"/>
  <c r="AS58" i="3"/>
  <c r="AS63" i="3"/>
  <c r="AT63" i="3" s="1"/>
  <c r="AS49" i="3"/>
  <c r="AT49" i="3" s="1"/>
  <c r="AS29" i="3"/>
  <c r="AS38" i="3"/>
  <c r="AS70" i="3"/>
  <c r="AS11" i="3"/>
  <c r="AS46" i="3"/>
  <c r="AN26" i="3"/>
  <c r="AM26" i="3"/>
  <c r="AU26" i="3" s="1"/>
  <c r="AQ8" i="3"/>
  <c r="AS8" i="3" s="1"/>
  <c r="AN8" i="3"/>
  <c r="AV8" i="3" s="1"/>
  <c r="O8" i="3"/>
  <c r="P8" i="3"/>
  <c r="Q8" i="3"/>
  <c r="R8" i="3"/>
  <c r="S8" i="3"/>
  <c r="T8" i="3"/>
  <c r="U8" i="3"/>
  <c r="V8" i="3"/>
  <c r="W8" i="3"/>
  <c r="X8" i="3"/>
  <c r="N8" i="3"/>
  <c r="AS64" i="3"/>
  <c r="AT64" i="3" s="1"/>
  <c r="AN64" i="3"/>
  <c r="AV64" i="3" s="1"/>
  <c r="AM64" i="3"/>
  <c r="AU64" i="3" s="1"/>
  <c r="AS67" i="3"/>
  <c r="D67" i="3"/>
  <c r="E67" i="3"/>
  <c r="F67" i="3"/>
  <c r="G67" i="3"/>
  <c r="H67" i="3"/>
  <c r="I67" i="3"/>
  <c r="J67" i="3"/>
  <c r="K67" i="3"/>
  <c r="L67" i="3"/>
  <c r="M67" i="3"/>
  <c r="C67" i="3"/>
  <c r="AS16" i="3"/>
  <c r="AV16" i="3"/>
  <c r="AM16" i="3"/>
  <c r="AU16" i="3" s="1"/>
  <c r="Z16" i="3"/>
  <c r="AA16" i="3"/>
  <c r="AB16" i="3"/>
  <c r="AC16" i="3"/>
  <c r="AD16" i="3"/>
  <c r="AE16" i="3"/>
  <c r="AF16" i="3"/>
  <c r="AG16" i="3"/>
  <c r="Y16" i="3"/>
  <c r="AS31" i="3"/>
  <c r="AO67" i="3"/>
  <c r="AP67" i="3" s="1"/>
  <c r="AO9" i="3"/>
  <c r="AP9" i="3" s="1"/>
  <c r="AO10" i="3"/>
  <c r="AP10" i="3" s="1"/>
  <c r="AO65" i="3"/>
  <c r="AP65" i="3" s="1"/>
  <c r="AO34" i="3"/>
  <c r="AP34" i="3" s="1"/>
  <c r="AO3" i="3"/>
  <c r="AP3" i="3" s="1"/>
  <c r="AO17" i="3"/>
  <c r="AP17" i="3" s="1"/>
  <c r="AO58" i="3"/>
  <c r="AP58" i="3" s="1"/>
  <c r="AO63" i="3"/>
  <c r="AP63" i="3" s="1"/>
  <c r="AO49" i="3"/>
  <c r="AP49" i="3" s="1"/>
  <c r="AO29" i="3"/>
  <c r="AP29" i="3" s="1"/>
  <c r="AO38" i="3"/>
  <c r="AP38" i="3" s="1"/>
  <c r="AO70" i="3"/>
  <c r="AP70" i="3" s="1"/>
  <c r="AO11" i="3"/>
  <c r="AP11" i="3" s="1"/>
  <c r="AO46" i="3"/>
  <c r="AP46" i="3" s="1"/>
  <c r="AV31" i="3"/>
  <c r="AM31" i="3"/>
  <c r="AB31" i="3"/>
  <c r="AF31" i="3"/>
  <c r="AG31" i="3"/>
  <c r="Y31" i="3"/>
  <c r="AN43" i="3"/>
  <c r="AM43" i="3"/>
  <c r="DY78" i="2"/>
  <c r="DZ78" i="2"/>
  <c r="EA78" i="2"/>
  <c r="EB78" i="2"/>
  <c r="EC78" i="2"/>
  <c r="ED78" i="2"/>
  <c r="EE78" i="2"/>
  <c r="EF78" i="2"/>
  <c r="DX78" i="2"/>
  <c r="HK78" i="2"/>
  <c r="HL78" i="2"/>
  <c r="HM78" i="2"/>
  <c r="HN78" i="2"/>
  <c r="HO78" i="2"/>
  <c r="HP78" i="2"/>
  <c r="HQ78" i="2"/>
  <c r="HR78" i="2"/>
  <c r="HJ78" i="2"/>
  <c r="HK61" i="2"/>
  <c r="HL61" i="2"/>
  <c r="HM61" i="2"/>
  <c r="HN61" i="2"/>
  <c r="HO61" i="2"/>
  <c r="HP61" i="2"/>
  <c r="HQ61" i="2"/>
  <c r="HR61" i="2"/>
  <c r="HJ61" i="2"/>
  <c r="HS44" i="2"/>
  <c r="HT44" i="2"/>
  <c r="HS27" i="2"/>
  <c r="HT27" i="2"/>
  <c r="HS10" i="2"/>
  <c r="HT10" i="2"/>
  <c r="EN78" i="2"/>
  <c r="EO78" i="2"/>
  <c r="EP78" i="2"/>
  <c r="EQ78" i="2"/>
  <c r="ER78" i="2"/>
  <c r="ES78" i="2"/>
  <c r="ET78" i="2"/>
  <c r="EU78" i="2"/>
  <c r="EM78" i="2"/>
  <c r="EN61" i="2"/>
  <c r="EO61" i="2"/>
  <c r="EP61" i="2"/>
  <c r="EQ61" i="2"/>
  <c r="ER61" i="2"/>
  <c r="ES61" i="2"/>
  <c r="ET61" i="2"/>
  <c r="EU61" i="2"/>
  <c r="EN79" i="2"/>
  <c r="EO79" i="2"/>
  <c r="EP79" i="2"/>
  <c r="EQ79" i="2"/>
  <c r="ER79" i="2"/>
  <c r="ES79" i="2"/>
  <c r="ET79" i="2"/>
  <c r="EU79" i="2"/>
  <c r="EM79" i="2"/>
  <c r="EN62" i="2"/>
  <c r="EO62" i="2"/>
  <c r="EP62" i="2"/>
  <c r="EQ62" i="2"/>
  <c r="ER62" i="2"/>
  <c r="ES62" i="2"/>
  <c r="ET62" i="2"/>
  <c r="EU62" i="2"/>
  <c r="EM61" i="2"/>
  <c r="EM62" i="2"/>
  <c r="EV45" i="2"/>
  <c r="EW45" i="2"/>
  <c r="EV44" i="2"/>
  <c r="EW44" i="2"/>
  <c r="EV27" i="2"/>
  <c r="EW27" i="2"/>
  <c r="EV28" i="2"/>
  <c r="EW28" i="2"/>
  <c r="EV10" i="2"/>
  <c r="EW10" i="2"/>
  <c r="EV11" i="2"/>
  <c r="EW11" i="2"/>
  <c r="CU79" i="2"/>
  <c r="CV79" i="2"/>
  <c r="CW79" i="2"/>
  <c r="CX79" i="2"/>
  <c r="CY79" i="2"/>
  <c r="CZ79" i="2"/>
  <c r="DA79" i="2"/>
  <c r="DB79" i="2"/>
  <c r="CT79" i="2"/>
  <c r="CT62" i="2"/>
  <c r="CU62" i="2"/>
  <c r="CV62" i="2"/>
  <c r="CW62" i="2"/>
  <c r="CX62" i="2"/>
  <c r="CY62" i="2"/>
  <c r="CZ62" i="2"/>
  <c r="DA62" i="2"/>
  <c r="DB62" i="2"/>
  <c r="DD45" i="2"/>
  <c r="DC45" i="2"/>
  <c r="DD28" i="2"/>
  <c r="DC28" i="2"/>
  <c r="DD11" i="2"/>
  <c r="DC11" i="2"/>
  <c r="HK79" i="2"/>
  <c r="HL79" i="2"/>
  <c r="HM79" i="2"/>
  <c r="HN79" i="2"/>
  <c r="HO79" i="2"/>
  <c r="HP79" i="2"/>
  <c r="HQ79" i="2"/>
  <c r="HR79" i="2"/>
  <c r="HJ79" i="2"/>
  <c r="HK62" i="2"/>
  <c r="HL62" i="2"/>
  <c r="HM62" i="2"/>
  <c r="HN62" i="2"/>
  <c r="HO62" i="2"/>
  <c r="HP62" i="2"/>
  <c r="HQ62" i="2"/>
  <c r="HR62" i="2"/>
  <c r="HJ62" i="2"/>
  <c r="HS45" i="2"/>
  <c r="HT45" i="2"/>
  <c r="HS28" i="2"/>
  <c r="HT28" i="2"/>
  <c r="HS11" i="2"/>
  <c r="HT11" i="2"/>
  <c r="GG79" i="2"/>
  <c r="GH79" i="2"/>
  <c r="GI79" i="2"/>
  <c r="GJ79" i="2"/>
  <c r="GK79" i="2"/>
  <c r="GL79" i="2"/>
  <c r="GM79" i="2"/>
  <c r="GN79" i="2"/>
  <c r="GF79" i="2"/>
  <c r="GF62" i="2"/>
  <c r="GG62" i="2"/>
  <c r="GH62" i="2"/>
  <c r="GI62" i="2"/>
  <c r="GJ62" i="2"/>
  <c r="GK62" i="2"/>
  <c r="GL62" i="2"/>
  <c r="GM62" i="2"/>
  <c r="GN62" i="2"/>
  <c r="GP45" i="2"/>
  <c r="GO45" i="2"/>
  <c r="GP28" i="2"/>
  <c r="GO28" i="2"/>
  <c r="GP11" i="2"/>
  <c r="GO11" i="2"/>
  <c r="FR79" i="2"/>
  <c r="FS79" i="2"/>
  <c r="FT79" i="2"/>
  <c r="FU79" i="2"/>
  <c r="FV79" i="2"/>
  <c r="FW79" i="2"/>
  <c r="FX79" i="2"/>
  <c r="FY79" i="2"/>
  <c r="FQ79" i="2"/>
  <c r="FQ62" i="2"/>
  <c r="FR62" i="2"/>
  <c r="FS62" i="2"/>
  <c r="FT62" i="2"/>
  <c r="FU62" i="2"/>
  <c r="FV62" i="2"/>
  <c r="FW62" i="2"/>
  <c r="FX62" i="2"/>
  <c r="FY62" i="2"/>
  <c r="GA45" i="2"/>
  <c r="FZ45" i="2"/>
  <c r="GA28" i="2"/>
  <c r="FZ28" i="2"/>
  <c r="GA11" i="2"/>
  <c r="FZ11" i="2"/>
  <c r="BQ79" i="2"/>
  <c r="BR79" i="2"/>
  <c r="BS79" i="2"/>
  <c r="BT79" i="2"/>
  <c r="BU79" i="2"/>
  <c r="BV79" i="2"/>
  <c r="BW79" i="2"/>
  <c r="BX79" i="2"/>
  <c r="BP79" i="2"/>
  <c r="BQ62" i="2"/>
  <c r="BR62" i="2"/>
  <c r="BS62" i="2"/>
  <c r="BT62" i="2"/>
  <c r="BU62" i="2"/>
  <c r="BV62" i="2"/>
  <c r="BW62" i="2"/>
  <c r="BX62" i="2"/>
  <c r="BP62" i="2"/>
  <c r="BZ45" i="2"/>
  <c r="BY45" i="2"/>
  <c r="BY28" i="2"/>
  <c r="BZ28" i="2" s="1"/>
  <c r="BZ11" i="2"/>
  <c r="BY11" i="2"/>
  <c r="GG77" i="2"/>
  <c r="GH77" i="2"/>
  <c r="GI77" i="2"/>
  <c r="GJ77" i="2"/>
  <c r="GK77" i="2"/>
  <c r="GL77" i="2"/>
  <c r="GM77" i="2"/>
  <c r="GN77" i="2"/>
  <c r="GF77" i="2"/>
  <c r="GF60" i="2"/>
  <c r="GG60" i="2"/>
  <c r="GH60" i="2"/>
  <c r="GI60" i="2"/>
  <c r="GJ60" i="2"/>
  <c r="GK60" i="2"/>
  <c r="GL60" i="2"/>
  <c r="GM60" i="2"/>
  <c r="GN60" i="2"/>
  <c r="GP43" i="2"/>
  <c r="GO43" i="2"/>
  <c r="GP26" i="2"/>
  <c r="GO26" i="2"/>
  <c r="GP9" i="2"/>
  <c r="GO9" i="2"/>
  <c r="GV77" i="2"/>
  <c r="GW77" i="2"/>
  <c r="GX77" i="2"/>
  <c r="GY77" i="2"/>
  <c r="GZ77" i="2"/>
  <c r="HA77" i="2"/>
  <c r="HB77" i="2"/>
  <c r="HC77" i="2"/>
  <c r="GU77" i="2"/>
  <c r="GV60" i="2"/>
  <c r="GW60" i="2"/>
  <c r="GX60" i="2"/>
  <c r="GY60" i="2"/>
  <c r="GZ60" i="2"/>
  <c r="HA60" i="2"/>
  <c r="HB60" i="2"/>
  <c r="HC60" i="2"/>
  <c r="HE44" i="2"/>
  <c r="HD44" i="2"/>
  <c r="HE27" i="2"/>
  <c r="HD27" i="2"/>
  <c r="HE10" i="2"/>
  <c r="HD10" i="2"/>
  <c r="HE43" i="2"/>
  <c r="HD43" i="2"/>
  <c r="HE26" i="2"/>
  <c r="HD26" i="2"/>
  <c r="HE9" i="2"/>
  <c r="HD9" i="2"/>
  <c r="DJ78" i="2"/>
  <c r="DK78" i="2"/>
  <c r="DL78" i="2"/>
  <c r="DM78" i="2"/>
  <c r="DN78" i="2"/>
  <c r="DO78" i="2"/>
  <c r="DP78" i="2"/>
  <c r="DQ78" i="2"/>
  <c r="DI78" i="2"/>
  <c r="DI61" i="2"/>
  <c r="DJ61" i="2"/>
  <c r="DK61" i="2"/>
  <c r="DL61" i="2"/>
  <c r="DM61" i="2"/>
  <c r="DN61" i="2"/>
  <c r="DO61" i="2"/>
  <c r="DP61" i="2"/>
  <c r="DQ61" i="2"/>
  <c r="DS44" i="2"/>
  <c r="DR44" i="2"/>
  <c r="DS27" i="2"/>
  <c r="DR27" i="2"/>
  <c r="DS10" i="2"/>
  <c r="DR10" i="2"/>
  <c r="GV78" i="2"/>
  <c r="GW78" i="2"/>
  <c r="GX78" i="2"/>
  <c r="GY78" i="2"/>
  <c r="GZ78" i="2"/>
  <c r="HA78" i="2"/>
  <c r="HB78" i="2"/>
  <c r="HC78" i="2"/>
  <c r="GU78" i="2"/>
  <c r="GV61" i="2"/>
  <c r="GW61" i="2"/>
  <c r="GX61" i="2"/>
  <c r="GY61" i="2"/>
  <c r="GZ61" i="2"/>
  <c r="HA61" i="2"/>
  <c r="HB61" i="2"/>
  <c r="HC61" i="2"/>
  <c r="GU60" i="2"/>
  <c r="GU61" i="2"/>
  <c r="AU67" i="3"/>
  <c r="AV67" i="3"/>
  <c r="AV9" i="3"/>
  <c r="AU10" i="3"/>
  <c r="AV10" i="3"/>
  <c r="AU65" i="3"/>
  <c r="AV65" i="3"/>
  <c r="AU34" i="3"/>
  <c r="AV34" i="3"/>
  <c r="AU3" i="3"/>
  <c r="AV3" i="3"/>
  <c r="AU17" i="3"/>
  <c r="AV17" i="3"/>
  <c r="AU58" i="3"/>
  <c r="AV58" i="3"/>
  <c r="AU63" i="3"/>
  <c r="AV63" i="3"/>
  <c r="AU49" i="3"/>
  <c r="AV49" i="3"/>
  <c r="AU29" i="3"/>
  <c r="AV29" i="3"/>
  <c r="AU38" i="3"/>
  <c r="AV38" i="3"/>
  <c r="AU70" i="3"/>
  <c r="AV70" i="3"/>
  <c r="AU11" i="3"/>
  <c r="AV11" i="3"/>
  <c r="AV46" i="3"/>
  <c r="AS15" i="3"/>
  <c r="Y9" i="3"/>
  <c r="AA9" i="3"/>
  <c r="AB9" i="3"/>
  <c r="AF9" i="3"/>
  <c r="Y49" i="3"/>
  <c r="Z49" i="3"/>
  <c r="AA49" i="3"/>
  <c r="AB49" i="3"/>
  <c r="AC49" i="3"/>
  <c r="AD49" i="3"/>
  <c r="AE49" i="3"/>
  <c r="AF49" i="3"/>
  <c r="AG49" i="3"/>
  <c r="AH49" i="3"/>
  <c r="AI49" i="3"/>
  <c r="Y29" i="3"/>
  <c r="Z29" i="3"/>
  <c r="AA29" i="3"/>
  <c r="AB29" i="3"/>
  <c r="AC29" i="3"/>
  <c r="AD29" i="3"/>
  <c r="AE29" i="3"/>
  <c r="AF29" i="3"/>
  <c r="AG29" i="3"/>
  <c r="AH29" i="3"/>
  <c r="AI29" i="3"/>
  <c r="Y38" i="3"/>
  <c r="Z38" i="3"/>
  <c r="AA38" i="3"/>
  <c r="AB38" i="3"/>
  <c r="AC38" i="3"/>
  <c r="AD38" i="3"/>
  <c r="AE38" i="3"/>
  <c r="AF38" i="3"/>
  <c r="AG38" i="3"/>
  <c r="AH38" i="3"/>
  <c r="AI38" i="3"/>
  <c r="Y70" i="3"/>
  <c r="Z70" i="3"/>
  <c r="AA70" i="3"/>
  <c r="AB70" i="3"/>
  <c r="AC70" i="3"/>
  <c r="AD70" i="3"/>
  <c r="AE70" i="3"/>
  <c r="AF70" i="3"/>
  <c r="AG70" i="3"/>
  <c r="AH70" i="3"/>
  <c r="AI70" i="3"/>
  <c r="Y11" i="3"/>
  <c r="Z11" i="3"/>
  <c r="AA11" i="3"/>
  <c r="AB11" i="3"/>
  <c r="AC11" i="3"/>
  <c r="AD11" i="3"/>
  <c r="AE11" i="3"/>
  <c r="AF11" i="3"/>
  <c r="AG11" i="3"/>
  <c r="AH11" i="3"/>
  <c r="AI11" i="3"/>
  <c r="Y46" i="3"/>
  <c r="Z46" i="3"/>
  <c r="AA46" i="3"/>
  <c r="AB46" i="3"/>
  <c r="AC46" i="3"/>
  <c r="AD46" i="3"/>
  <c r="AE46" i="3"/>
  <c r="AF46" i="3"/>
  <c r="AG46" i="3"/>
  <c r="AH46" i="3"/>
  <c r="AI46" i="3"/>
  <c r="AU51" i="3"/>
  <c r="AV51" i="3"/>
  <c r="AS51" i="3"/>
  <c r="AO51" i="3"/>
  <c r="AP51" i="3" s="1"/>
  <c r="L51" i="3"/>
  <c r="D51" i="3"/>
  <c r="E51" i="3"/>
  <c r="F51" i="3"/>
  <c r="BX51" i="3" s="1"/>
  <c r="G51" i="3"/>
  <c r="H51" i="3"/>
  <c r="I51" i="3"/>
  <c r="J51" i="3"/>
  <c r="K51" i="3"/>
  <c r="M51" i="3"/>
  <c r="C51" i="3"/>
  <c r="AS14" i="3"/>
  <c r="AN14" i="3"/>
  <c r="AV14" i="3" s="1"/>
  <c r="AM14" i="3"/>
  <c r="D14" i="3"/>
  <c r="E14" i="3"/>
  <c r="F14" i="3"/>
  <c r="G14" i="3"/>
  <c r="H14" i="3"/>
  <c r="I14" i="3"/>
  <c r="J14" i="3"/>
  <c r="K14" i="3"/>
  <c r="C14" i="3"/>
  <c r="AS52" i="3"/>
  <c r="AM52" i="3"/>
  <c r="AS69" i="3"/>
  <c r="AM69" i="3"/>
  <c r="CU77" i="2"/>
  <c r="CV77" i="2"/>
  <c r="CW77" i="2"/>
  <c r="CX77" i="2"/>
  <c r="CY77" i="2"/>
  <c r="CZ77" i="2"/>
  <c r="DA77" i="2"/>
  <c r="DB77" i="2"/>
  <c r="CT77" i="2"/>
  <c r="CT60" i="2"/>
  <c r="CU60" i="2"/>
  <c r="CV60" i="2"/>
  <c r="CW60" i="2"/>
  <c r="CX60" i="2"/>
  <c r="CY60" i="2"/>
  <c r="CZ60" i="2"/>
  <c r="DA60" i="2"/>
  <c r="DB60" i="2"/>
  <c r="CU52" i="2"/>
  <c r="Y151" i="2" s="1"/>
  <c r="CT52" i="2"/>
  <c r="DD43" i="2"/>
  <c r="DC43" i="2"/>
  <c r="DD26" i="2"/>
  <c r="DC26" i="2"/>
  <c r="DC9" i="2"/>
  <c r="DD9" i="2"/>
  <c r="AM79" i="2"/>
  <c r="AN79" i="2"/>
  <c r="AO79" i="2"/>
  <c r="AP79" i="2"/>
  <c r="AQ79" i="2"/>
  <c r="AR79" i="2"/>
  <c r="AS79" i="2"/>
  <c r="AT79" i="2"/>
  <c r="AM78" i="2"/>
  <c r="AN78" i="2"/>
  <c r="AO78" i="2"/>
  <c r="AP78" i="2"/>
  <c r="AQ78" i="2"/>
  <c r="AR78" i="2"/>
  <c r="AS78" i="2"/>
  <c r="AT78" i="2"/>
  <c r="AL78" i="2"/>
  <c r="AL60" i="2"/>
  <c r="AM60" i="2"/>
  <c r="AN60" i="2"/>
  <c r="AO60" i="2"/>
  <c r="AP60" i="2"/>
  <c r="AQ60" i="2"/>
  <c r="AR60" i="2"/>
  <c r="AS60" i="2"/>
  <c r="AT60" i="2"/>
  <c r="X78" i="2"/>
  <c r="Y78" i="2"/>
  <c r="Z78" i="2"/>
  <c r="AA78" i="2"/>
  <c r="AB78" i="2"/>
  <c r="AC78" i="2"/>
  <c r="AD78" i="2"/>
  <c r="AE78" i="2"/>
  <c r="W78" i="2"/>
  <c r="W61" i="2"/>
  <c r="X61" i="2"/>
  <c r="Y61" i="2"/>
  <c r="Z61" i="2"/>
  <c r="AA61" i="2"/>
  <c r="AB61" i="2"/>
  <c r="AC61" i="2"/>
  <c r="AD61" i="2"/>
  <c r="AE61" i="2"/>
  <c r="AG44" i="2"/>
  <c r="AF44" i="2"/>
  <c r="AG27" i="2"/>
  <c r="AF27" i="2"/>
  <c r="AG10" i="2"/>
  <c r="AF10" i="2"/>
  <c r="AM61" i="2"/>
  <c r="AN61" i="2"/>
  <c r="AO61" i="2"/>
  <c r="AP61" i="2"/>
  <c r="AQ61" i="2"/>
  <c r="AR61" i="2"/>
  <c r="AS61" i="2"/>
  <c r="AT61" i="2"/>
  <c r="AL61" i="2"/>
  <c r="AU43" i="2"/>
  <c r="AV43" i="2"/>
  <c r="AU44" i="2"/>
  <c r="AV44" i="2"/>
  <c r="AU26" i="2"/>
  <c r="AV26" i="2"/>
  <c r="AU27" i="2"/>
  <c r="AV27" i="2"/>
  <c r="AU9" i="2"/>
  <c r="DC77" i="2" s="1"/>
  <c r="AV9" i="2"/>
  <c r="DD77" i="2" s="1"/>
  <c r="AU10" i="2"/>
  <c r="AF78" i="2" s="1"/>
  <c r="AV10" i="2"/>
  <c r="AG78" i="2" s="1"/>
  <c r="AN7" i="3"/>
  <c r="AN56" i="3"/>
  <c r="DJ79" i="2"/>
  <c r="DK79" i="2"/>
  <c r="DL79" i="2"/>
  <c r="DM79" i="2"/>
  <c r="DN79" i="2"/>
  <c r="DO79" i="2"/>
  <c r="DP79" i="2"/>
  <c r="DQ79" i="2"/>
  <c r="DI79" i="2"/>
  <c r="DR28" i="2"/>
  <c r="DS28" i="2"/>
  <c r="DR11" i="2"/>
  <c r="DS11" i="2"/>
  <c r="AM62" i="2"/>
  <c r="AN62" i="2"/>
  <c r="AO62" i="2"/>
  <c r="AP62" i="2"/>
  <c r="AQ62" i="2"/>
  <c r="AR62" i="2"/>
  <c r="AS62" i="2"/>
  <c r="AT62" i="2"/>
  <c r="AL62" i="2"/>
  <c r="AV28" i="2"/>
  <c r="AU28" i="2"/>
  <c r="AV11" i="2"/>
  <c r="AU11" i="2"/>
  <c r="D33" i="3"/>
  <c r="E33" i="3"/>
  <c r="F33" i="3"/>
  <c r="G33" i="3"/>
  <c r="H33" i="3"/>
  <c r="I33" i="3"/>
  <c r="J33" i="3"/>
  <c r="K33" i="3"/>
  <c r="C33" i="3"/>
  <c r="AN33" i="3"/>
  <c r="FC77" i="2"/>
  <c r="FD77" i="2"/>
  <c r="FE77" i="2"/>
  <c r="FF77" i="2"/>
  <c r="FG77" i="2"/>
  <c r="FH77" i="2"/>
  <c r="FI77" i="2"/>
  <c r="FJ77" i="2"/>
  <c r="FB77" i="2"/>
  <c r="FC60" i="2"/>
  <c r="FD60" i="2"/>
  <c r="FE60" i="2"/>
  <c r="FF60" i="2"/>
  <c r="FG60" i="2"/>
  <c r="FH60" i="2"/>
  <c r="FI60" i="2"/>
  <c r="FJ60" i="2"/>
  <c r="FB60" i="2"/>
  <c r="FC52" i="2"/>
  <c r="Y191" i="2" s="1"/>
  <c r="FD52" i="2"/>
  <c r="Z191" i="2" s="1"/>
  <c r="FE52" i="2"/>
  <c r="AA191" i="2" s="1"/>
  <c r="FF52" i="2"/>
  <c r="AB191" i="2" s="1"/>
  <c r="FG52" i="2"/>
  <c r="AC191" i="2" s="1"/>
  <c r="FH52" i="2"/>
  <c r="AD191" i="2" s="1"/>
  <c r="FI52" i="2"/>
  <c r="AE191" i="2" s="1"/>
  <c r="FJ52" i="2"/>
  <c r="AF191" i="2" s="1"/>
  <c r="FB52" i="2"/>
  <c r="X191" i="2" s="1"/>
  <c r="FL43" i="2"/>
  <c r="FK43" i="2"/>
  <c r="FL26" i="2"/>
  <c r="FK26" i="2"/>
  <c r="FL9" i="2"/>
  <c r="FK9" i="2"/>
  <c r="EN77" i="2"/>
  <c r="EO77" i="2"/>
  <c r="EP77" i="2"/>
  <c r="EQ77" i="2"/>
  <c r="ER77" i="2"/>
  <c r="ES77" i="2"/>
  <c r="ET77" i="2"/>
  <c r="EU77" i="2"/>
  <c r="EM77" i="2"/>
  <c r="EN60" i="2"/>
  <c r="EO60" i="2"/>
  <c r="EP60" i="2"/>
  <c r="EQ60" i="2"/>
  <c r="ER60" i="2"/>
  <c r="ES60" i="2"/>
  <c r="ET60" i="2"/>
  <c r="EU60" i="2"/>
  <c r="EM60" i="2"/>
  <c r="EN52" i="2"/>
  <c r="Y189" i="2" s="1"/>
  <c r="EO52" i="2"/>
  <c r="Z189" i="2" s="1"/>
  <c r="EP52" i="2"/>
  <c r="AA189" i="2" s="1"/>
  <c r="EQ52" i="2"/>
  <c r="AB189" i="2" s="1"/>
  <c r="ER52" i="2"/>
  <c r="AC189" i="2" s="1"/>
  <c r="ES52" i="2"/>
  <c r="AD189" i="2" s="1"/>
  <c r="ET52" i="2"/>
  <c r="AE189" i="2" s="1"/>
  <c r="EU52" i="2"/>
  <c r="AF189" i="2" s="1"/>
  <c r="EM52" i="2"/>
  <c r="X123" i="2" s="1"/>
  <c r="EW43" i="2"/>
  <c r="EV43" i="2"/>
  <c r="EW26" i="2"/>
  <c r="EV26" i="2"/>
  <c r="EW9" i="2"/>
  <c r="EV9" i="2"/>
  <c r="FC78" i="2"/>
  <c r="FD78" i="2"/>
  <c r="FE78" i="2"/>
  <c r="FF78" i="2"/>
  <c r="FG78" i="2"/>
  <c r="FH78" i="2"/>
  <c r="FI78" i="2"/>
  <c r="FJ78" i="2"/>
  <c r="FB78" i="2"/>
  <c r="FC61" i="2"/>
  <c r="FD61" i="2"/>
  <c r="FE61" i="2"/>
  <c r="FF61" i="2"/>
  <c r="FG61" i="2"/>
  <c r="FH61" i="2"/>
  <c r="FI61" i="2"/>
  <c r="FJ61" i="2"/>
  <c r="FB61" i="2"/>
  <c r="FL87" i="2"/>
  <c r="FK87" i="2"/>
  <c r="FL44" i="2"/>
  <c r="FK44" i="2"/>
  <c r="FL27" i="2"/>
  <c r="FK27" i="2"/>
  <c r="FL10" i="2"/>
  <c r="FK10" i="2"/>
  <c r="BB61" i="2"/>
  <c r="BC61" i="2"/>
  <c r="BD61" i="2"/>
  <c r="BE61" i="2"/>
  <c r="BF61" i="2"/>
  <c r="BG61" i="2"/>
  <c r="BH61" i="2"/>
  <c r="BI61" i="2"/>
  <c r="BA61" i="2"/>
  <c r="BK44" i="2"/>
  <c r="BJ44" i="2"/>
  <c r="BK27" i="2"/>
  <c r="BJ27" i="2"/>
  <c r="BK10" i="2"/>
  <c r="BJ10" i="2"/>
  <c r="AM56" i="3"/>
  <c r="GV79" i="2"/>
  <c r="GW79" i="2"/>
  <c r="GX79" i="2"/>
  <c r="GY79" i="2"/>
  <c r="GZ79" i="2"/>
  <c r="HA79" i="2"/>
  <c r="HB79" i="2"/>
  <c r="HC79" i="2"/>
  <c r="GU79" i="2"/>
  <c r="GV62" i="2"/>
  <c r="GW62" i="2"/>
  <c r="GX62" i="2"/>
  <c r="GY62" i="2"/>
  <c r="GZ62" i="2"/>
  <c r="HA62" i="2"/>
  <c r="HB62" i="2"/>
  <c r="HC62" i="2"/>
  <c r="GU62" i="2"/>
  <c r="HD45" i="2"/>
  <c r="HE45" i="2"/>
  <c r="HD28" i="2"/>
  <c r="HE28" i="2"/>
  <c r="HD11" i="2"/>
  <c r="HE11" i="2"/>
  <c r="X79" i="2"/>
  <c r="Y79" i="2"/>
  <c r="Z79" i="2"/>
  <c r="AA79" i="2"/>
  <c r="AB79" i="2"/>
  <c r="AC79" i="2"/>
  <c r="AD79" i="2"/>
  <c r="AE79" i="2"/>
  <c r="W79" i="2"/>
  <c r="X62" i="2"/>
  <c r="Y62" i="2"/>
  <c r="Z62" i="2"/>
  <c r="AA62" i="2"/>
  <c r="AB62" i="2"/>
  <c r="AC62" i="2"/>
  <c r="AD62" i="2"/>
  <c r="AE62" i="2"/>
  <c r="W62" i="2"/>
  <c r="AF45" i="2"/>
  <c r="AG45" i="2"/>
  <c r="AG28" i="2"/>
  <c r="AF28" i="2"/>
  <c r="AF11" i="2"/>
  <c r="AG11" i="2"/>
  <c r="FC79" i="2"/>
  <c r="FD79" i="2"/>
  <c r="FE79" i="2"/>
  <c r="FF79" i="2"/>
  <c r="FG79" i="2"/>
  <c r="FH79" i="2"/>
  <c r="FI79" i="2"/>
  <c r="FJ79" i="2"/>
  <c r="FB79" i="2"/>
  <c r="FC62" i="2"/>
  <c r="FD62" i="2"/>
  <c r="FE62" i="2"/>
  <c r="FF62" i="2"/>
  <c r="FG62" i="2"/>
  <c r="FH62" i="2"/>
  <c r="FI62" i="2"/>
  <c r="FJ62" i="2"/>
  <c r="FB62" i="2"/>
  <c r="FL45" i="2"/>
  <c r="FK45" i="2"/>
  <c r="FL28" i="2"/>
  <c r="FK28" i="2"/>
  <c r="FK11" i="2"/>
  <c r="FL11" i="2"/>
  <c r="CF79" i="2"/>
  <c r="CG79" i="2"/>
  <c r="CH79" i="2"/>
  <c r="CI79" i="2"/>
  <c r="CJ79" i="2"/>
  <c r="CK79" i="2"/>
  <c r="CL79" i="2"/>
  <c r="CM79" i="2"/>
  <c r="CE79" i="2"/>
  <c r="CE62" i="2"/>
  <c r="CF62" i="2"/>
  <c r="CG62" i="2"/>
  <c r="CH62" i="2"/>
  <c r="CI62" i="2"/>
  <c r="CJ62" i="2"/>
  <c r="CK62" i="2"/>
  <c r="CL62" i="2"/>
  <c r="CM62" i="2"/>
  <c r="CO45" i="2"/>
  <c r="CN45" i="2"/>
  <c r="CF35" i="2"/>
  <c r="Y195" i="2" s="1"/>
  <c r="CG35" i="2"/>
  <c r="Z195" i="2" s="1"/>
  <c r="CH35" i="2"/>
  <c r="AA195" i="2" s="1"/>
  <c r="CI35" i="2"/>
  <c r="AB195" i="2" s="1"/>
  <c r="CJ35" i="2"/>
  <c r="AC195" i="2" s="1"/>
  <c r="CK35" i="2"/>
  <c r="AD195" i="2" s="1"/>
  <c r="CL35" i="2"/>
  <c r="AE195" i="2" s="1"/>
  <c r="CM35" i="2"/>
  <c r="AF195" i="2" s="1"/>
  <c r="CO28" i="2"/>
  <c r="CN28" i="2"/>
  <c r="CO11" i="2"/>
  <c r="CN11" i="2"/>
  <c r="GG61" i="2"/>
  <c r="GH61" i="2"/>
  <c r="GI61" i="2"/>
  <c r="GJ61" i="2"/>
  <c r="GK61" i="2"/>
  <c r="GL61" i="2"/>
  <c r="GM61" i="2"/>
  <c r="GN61" i="2"/>
  <c r="GF61" i="2"/>
  <c r="GG78" i="2"/>
  <c r="GH78" i="2"/>
  <c r="GI78" i="2"/>
  <c r="GJ78" i="2"/>
  <c r="GK78" i="2"/>
  <c r="GL78" i="2"/>
  <c r="GM78" i="2"/>
  <c r="GN78" i="2"/>
  <c r="GF78" i="2"/>
  <c r="GO44" i="2"/>
  <c r="GP44" i="2"/>
  <c r="GO27" i="2"/>
  <c r="GP27" i="2"/>
  <c r="GO10" i="2"/>
  <c r="GP10" i="2"/>
  <c r="CU78" i="2"/>
  <c r="CV78" i="2"/>
  <c r="CW78" i="2"/>
  <c r="CX78" i="2"/>
  <c r="CY78" i="2"/>
  <c r="CZ78" i="2"/>
  <c r="DA78" i="2"/>
  <c r="DB78" i="2"/>
  <c r="CT78" i="2"/>
  <c r="CU61" i="2"/>
  <c r="CV61" i="2"/>
  <c r="CW61" i="2"/>
  <c r="CX61" i="2"/>
  <c r="CY61" i="2"/>
  <c r="CZ61" i="2"/>
  <c r="DA61" i="2"/>
  <c r="DB61" i="2"/>
  <c r="CT61" i="2"/>
  <c r="DD44" i="2"/>
  <c r="DC44" i="2"/>
  <c r="DD27" i="2"/>
  <c r="DC27" i="2"/>
  <c r="DD10" i="2"/>
  <c r="DC10" i="2"/>
  <c r="DF51" i="2"/>
  <c r="AJ151" i="2" s="1"/>
  <c r="DE51" i="2"/>
  <c r="AI151" i="2" s="1"/>
  <c r="DB52" i="2"/>
  <c r="AF151" i="2" s="1"/>
  <c r="CV52" i="2"/>
  <c r="Z151" i="2" s="1"/>
  <c r="CW52" i="2"/>
  <c r="AA151" i="2" s="1"/>
  <c r="CX52" i="2"/>
  <c r="AB151" i="2" s="1"/>
  <c r="CY52" i="2"/>
  <c r="AC151" i="2" s="1"/>
  <c r="CZ52" i="2"/>
  <c r="AD151" i="2" s="1"/>
  <c r="DA52" i="2"/>
  <c r="AE151" i="2" s="1"/>
  <c r="CF77" i="2"/>
  <c r="CG77" i="2"/>
  <c r="CH77" i="2"/>
  <c r="CI77" i="2"/>
  <c r="CJ77" i="2"/>
  <c r="CK77" i="2"/>
  <c r="CL77" i="2"/>
  <c r="CM77" i="2"/>
  <c r="CE77" i="2"/>
  <c r="FR77" i="2"/>
  <c r="FS77" i="2"/>
  <c r="FT77" i="2"/>
  <c r="FU77" i="2"/>
  <c r="FV77" i="2"/>
  <c r="FW77" i="2"/>
  <c r="FX77" i="2"/>
  <c r="FY77" i="2"/>
  <c r="FQ77" i="2"/>
  <c r="FQ60" i="2"/>
  <c r="FR60" i="2"/>
  <c r="FS60" i="2"/>
  <c r="FT60" i="2"/>
  <c r="FU60" i="2"/>
  <c r="FV60" i="2"/>
  <c r="FW60" i="2"/>
  <c r="FX60" i="2"/>
  <c r="FY60" i="2"/>
  <c r="FR52" i="2"/>
  <c r="Y143" i="2" s="1"/>
  <c r="FS52" i="2"/>
  <c r="Z143" i="2" s="1"/>
  <c r="FT52" i="2"/>
  <c r="AA143" i="2" s="1"/>
  <c r="FU52" i="2"/>
  <c r="AB143" i="2" s="1"/>
  <c r="FV52" i="2"/>
  <c r="AC143" i="2" s="1"/>
  <c r="FW52" i="2"/>
  <c r="AD143" i="2" s="1"/>
  <c r="FX52" i="2"/>
  <c r="AE143" i="2" s="1"/>
  <c r="FY52" i="2"/>
  <c r="AF143" i="2" s="1"/>
  <c r="FQ52" i="2"/>
  <c r="GA43" i="2"/>
  <c r="FZ43" i="2"/>
  <c r="GA26" i="2"/>
  <c r="FZ26" i="2"/>
  <c r="GA9" i="2"/>
  <c r="FZ9" i="2"/>
  <c r="CE60" i="2"/>
  <c r="CF60" i="2"/>
  <c r="CG60" i="2"/>
  <c r="CH60" i="2"/>
  <c r="CI60" i="2"/>
  <c r="CJ60" i="2"/>
  <c r="CK60" i="2"/>
  <c r="CL60" i="2"/>
  <c r="CM60" i="2"/>
  <c r="CO43" i="2"/>
  <c r="CN43" i="2"/>
  <c r="CO26" i="2"/>
  <c r="CN26" i="2"/>
  <c r="CO9" i="2"/>
  <c r="CN9" i="2"/>
  <c r="FR78" i="2"/>
  <c r="FS78" i="2"/>
  <c r="FT78" i="2"/>
  <c r="FU78" i="2"/>
  <c r="FV78" i="2"/>
  <c r="FW78" i="2"/>
  <c r="FX78" i="2"/>
  <c r="FY78" i="2"/>
  <c r="FQ78" i="2"/>
  <c r="FR61" i="2"/>
  <c r="FS61" i="2"/>
  <c r="FT61" i="2"/>
  <c r="FU61" i="2"/>
  <c r="FV61" i="2"/>
  <c r="FW61" i="2"/>
  <c r="FX61" i="2"/>
  <c r="FY61" i="2"/>
  <c r="FQ61" i="2"/>
  <c r="GA44" i="2"/>
  <c r="FZ44" i="2"/>
  <c r="GA27" i="2"/>
  <c r="FZ27" i="2"/>
  <c r="GA10" i="2"/>
  <c r="FZ10" i="2"/>
  <c r="DX61" i="2"/>
  <c r="DY61" i="2"/>
  <c r="DZ61" i="2"/>
  <c r="EA61" i="2"/>
  <c r="EB61" i="2"/>
  <c r="EC61" i="2"/>
  <c r="ED61" i="2"/>
  <c r="EE61" i="2"/>
  <c r="EF61" i="2"/>
  <c r="EH27" i="2"/>
  <c r="EG27" i="2"/>
  <c r="EH44" i="2"/>
  <c r="EG44" i="2"/>
  <c r="EH87" i="2"/>
  <c r="AH168" i="2" s="1"/>
  <c r="EG87" i="2"/>
  <c r="EG10" i="2"/>
  <c r="EH10" i="2"/>
  <c r="DJ77" i="2"/>
  <c r="DK77" i="2"/>
  <c r="DL77" i="2"/>
  <c r="DM77" i="2"/>
  <c r="DN77" i="2"/>
  <c r="DO77" i="2"/>
  <c r="DP77" i="2"/>
  <c r="DQ77" i="2"/>
  <c r="DI77" i="2"/>
  <c r="DI60" i="2"/>
  <c r="DJ60" i="2"/>
  <c r="DK60" i="2"/>
  <c r="DL60" i="2"/>
  <c r="DM60" i="2"/>
  <c r="DN60" i="2"/>
  <c r="DO60" i="2"/>
  <c r="DP60" i="2"/>
  <c r="DQ60" i="2"/>
  <c r="DS43" i="2"/>
  <c r="DR43" i="2"/>
  <c r="DS26" i="2"/>
  <c r="DR26" i="2"/>
  <c r="DS9" i="2"/>
  <c r="DR9" i="2"/>
  <c r="X77" i="2"/>
  <c r="Y77" i="2"/>
  <c r="Z77" i="2"/>
  <c r="AA77" i="2"/>
  <c r="AB77" i="2"/>
  <c r="AC77" i="2"/>
  <c r="AD77" i="2"/>
  <c r="AE77" i="2"/>
  <c r="W77" i="2"/>
  <c r="W60" i="2"/>
  <c r="X60" i="2"/>
  <c r="Y60" i="2"/>
  <c r="Z60" i="2"/>
  <c r="AA60" i="2"/>
  <c r="AB60" i="2"/>
  <c r="AC60" i="2"/>
  <c r="AD60" i="2"/>
  <c r="AE60" i="2"/>
  <c r="AG43" i="2"/>
  <c r="AF43" i="2"/>
  <c r="AG26" i="2"/>
  <c r="AF26" i="2"/>
  <c r="AG9" i="2"/>
  <c r="AF9" i="2"/>
  <c r="AF60" i="2" s="1"/>
  <c r="JS5" i="7" l="1"/>
  <c r="JS8" i="7"/>
  <c r="JS6" i="7"/>
  <c r="JS7" i="7" s="1"/>
  <c r="JS52" i="7"/>
  <c r="JV22" i="7"/>
  <c r="KH15" i="7"/>
  <c r="JV46" i="7"/>
  <c r="JT48" i="7"/>
  <c r="JV44" i="7"/>
  <c r="JV48" i="7"/>
  <c r="JV34" i="7"/>
  <c r="KK37" i="7"/>
  <c r="JV19" i="7"/>
  <c r="JV49" i="7" s="1"/>
  <c r="KH21" i="7"/>
  <c r="JT50" i="7"/>
  <c r="JV35" i="7"/>
  <c r="KK34" i="7"/>
  <c r="KK36" i="7"/>
  <c r="JV37" i="7"/>
  <c r="KH12" i="7"/>
  <c r="JV20" i="7"/>
  <c r="KK30" i="7"/>
  <c r="JV32" i="7"/>
  <c r="JP47" i="7"/>
  <c r="KE18" i="7"/>
  <c r="JN47" i="7"/>
  <c r="JT17" i="7"/>
  <c r="KB21" i="7"/>
  <c r="KH20" i="7"/>
  <c r="JV17" i="7"/>
  <c r="JM17" i="7"/>
  <c r="JM47" i="7" s="1"/>
  <c r="KB37" i="7"/>
  <c r="JL17" i="7"/>
  <c r="JL47" i="7" s="1"/>
  <c r="JY28" i="7"/>
  <c r="JT45" i="7"/>
  <c r="JY18" i="7"/>
  <c r="JK17" i="7"/>
  <c r="JK47" i="7" s="1"/>
  <c r="JT46" i="7"/>
  <c r="JT43" i="7"/>
  <c r="JR47" i="7"/>
  <c r="JU17" i="7"/>
  <c r="JU47" i="7" s="1"/>
  <c r="JR49" i="7"/>
  <c r="JR50" i="7"/>
  <c r="JR52" i="7"/>
  <c r="C26" i="4"/>
  <c r="E26" i="4" s="1"/>
  <c r="C34" i="4"/>
  <c r="E34" i="4" s="1"/>
  <c r="BJ8" i="3"/>
  <c r="BQ8" i="3"/>
  <c r="BM8" i="3"/>
  <c r="BC45" i="3"/>
  <c r="BG45" i="3"/>
  <c r="BF45" i="3"/>
  <c r="BB45" i="3"/>
  <c r="BA45" i="3"/>
  <c r="BI45" i="3"/>
  <c r="AL21" i="3"/>
  <c r="BE21" i="3"/>
  <c r="AJ21" i="3"/>
  <c r="AK5" i="3"/>
  <c r="AL61" i="3"/>
  <c r="AL35" i="3"/>
  <c r="AK48" i="3"/>
  <c r="I26" i="4" s="1"/>
  <c r="K26" i="4" s="1"/>
  <c r="AL42" i="3"/>
  <c r="AK24" i="3"/>
  <c r="AZ45" i="3"/>
  <c r="BH45" i="3"/>
  <c r="BD45" i="3"/>
  <c r="AK39" i="3"/>
  <c r="I19" i="4" s="1"/>
  <c r="K19" i="4" s="1"/>
  <c r="AJ42" i="3"/>
  <c r="BA4" i="3"/>
  <c r="BT8" i="3"/>
  <c r="BP8" i="3"/>
  <c r="BL8" i="3"/>
  <c r="BE4" i="3"/>
  <c r="AV43" i="3"/>
  <c r="BS8" i="3"/>
  <c r="BO8" i="3"/>
  <c r="BK8" i="3"/>
  <c r="AJ45" i="3"/>
  <c r="BR8" i="3"/>
  <c r="BN8" i="3"/>
  <c r="BU51" i="3"/>
  <c r="AL45" i="3"/>
  <c r="AL48" i="3"/>
  <c r="CC51" i="3"/>
  <c r="BY51" i="3"/>
  <c r="BA48" i="3"/>
  <c r="BF35" i="3"/>
  <c r="AK45" i="3"/>
  <c r="AZ48" i="3"/>
  <c r="BH48" i="3"/>
  <c r="AT52" i="3"/>
  <c r="BJ52" i="3"/>
  <c r="BN52" i="3"/>
  <c r="BR52" i="3"/>
  <c r="BK52" i="3"/>
  <c r="BO52" i="3"/>
  <c r="BS52" i="3"/>
  <c r="BL52" i="3"/>
  <c r="BP52" i="3"/>
  <c r="BT52" i="3"/>
  <c r="BM52" i="3"/>
  <c r="BQ52" i="3"/>
  <c r="AE14" i="3"/>
  <c r="AA14" i="3"/>
  <c r="BJ14" i="3"/>
  <c r="BN14" i="3"/>
  <c r="BR14" i="3"/>
  <c r="BK14" i="3"/>
  <c r="BO14" i="3"/>
  <c r="BS14" i="3"/>
  <c r="BL14" i="3"/>
  <c r="BP14" i="3"/>
  <c r="BT14" i="3"/>
  <c r="BM14" i="3"/>
  <c r="BQ14" i="3"/>
  <c r="AF51" i="3"/>
  <c r="CB51" i="3"/>
  <c r="Y14" i="3"/>
  <c r="AD14" i="3"/>
  <c r="AJ14" i="3" s="1"/>
  <c r="Z14" i="3"/>
  <c r="AE51" i="3"/>
  <c r="CA51" i="3"/>
  <c r="AA51" i="3"/>
  <c r="BW51" i="3"/>
  <c r="AT51" i="3"/>
  <c r="BL51" i="3"/>
  <c r="BP51" i="3"/>
  <c r="BT51" i="3"/>
  <c r="BM51" i="3"/>
  <c r="BQ51" i="3"/>
  <c r="BJ51" i="3"/>
  <c r="BN51" i="3"/>
  <c r="BR51" i="3"/>
  <c r="BK51" i="3"/>
  <c r="BO51" i="3"/>
  <c r="BS51" i="3"/>
  <c r="AT69" i="3"/>
  <c r="BL69" i="3"/>
  <c r="BP69" i="3"/>
  <c r="BT69" i="3"/>
  <c r="BM69" i="3"/>
  <c r="BQ69" i="3"/>
  <c r="BJ69" i="3"/>
  <c r="BN69" i="3"/>
  <c r="BR69" i="3"/>
  <c r="BK69" i="3"/>
  <c r="BO69" i="3"/>
  <c r="BS69" i="3"/>
  <c r="AG14" i="3"/>
  <c r="AC14" i="3"/>
  <c r="AI51" i="3"/>
  <c r="CE51" i="3"/>
  <c r="AD51" i="3"/>
  <c r="AJ51" i="3" s="1"/>
  <c r="BZ51" i="3"/>
  <c r="Z51" i="3"/>
  <c r="BV51" i="3"/>
  <c r="AB14" i="3"/>
  <c r="AH51" i="3"/>
  <c r="CD51" i="3"/>
  <c r="BU67" i="3"/>
  <c r="CB67" i="3"/>
  <c r="BX67" i="3"/>
  <c r="AT70" i="3"/>
  <c r="BM70" i="3"/>
  <c r="BQ70" i="3"/>
  <c r="BJ70" i="3"/>
  <c r="BN70" i="3"/>
  <c r="BR70" i="3"/>
  <c r="BK70" i="3"/>
  <c r="BO70" i="3"/>
  <c r="BS70" i="3"/>
  <c r="BL70" i="3"/>
  <c r="BP70" i="3"/>
  <c r="BT70" i="3"/>
  <c r="AT13" i="3"/>
  <c r="BL13" i="3"/>
  <c r="BP13" i="3"/>
  <c r="BT13" i="3"/>
  <c r="BM13" i="3"/>
  <c r="BQ13" i="3"/>
  <c r="BJ13" i="3"/>
  <c r="BN13" i="3"/>
  <c r="BR13" i="3"/>
  <c r="BK13" i="3"/>
  <c r="BO13" i="3"/>
  <c r="BS13" i="3"/>
  <c r="AT65" i="3"/>
  <c r="BL65" i="3"/>
  <c r="BP65" i="3"/>
  <c r="BT65" i="3"/>
  <c r="BM65" i="3"/>
  <c r="BQ65" i="3"/>
  <c r="BJ65" i="3"/>
  <c r="BN65" i="3"/>
  <c r="BR65" i="3"/>
  <c r="BK65" i="3"/>
  <c r="BO65" i="3"/>
  <c r="BS65" i="3"/>
  <c r="AT9" i="3"/>
  <c r="BM9" i="3"/>
  <c r="BQ9" i="3"/>
  <c r="BJ9" i="3"/>
  <c r="BN9" i="3"/>
  <c r="BR9" i="3"/>
  <c r="BK9" i="3"/>
  <c r="BO9" i="3"/>
  <c r="BS9" i="3"/>
  <c r="BL9" i="3"/>
  <c r="BP9" i="3"/>
  <c r="BT9" i="3"/>
  <c r="AF10" i="3"/>
  <c r="CB10" i="3"/>
  <c r="AB10" i="3"/>
  <c r="BX10" i="3"/>
  <c r="AH65" i="3"/>
  <c r="CD65" i="3"/>
  <c r="AD65" i="3"/>
  <c r="BZ65" i="3"/>
  <c r="Z65" i="3"/>
  <c r="BV65" i="3"/>
  <c r="AH34" i="3"/>
  <c r="CD34" i="3"/>
  <c r="AD34" i="3"/>
  <c r="BZ34" i="3"/>
  <c r="Z34" i="3"/>
  <c r="BV34" i="3"/>
  <c r="AE3" i="3"/>
  <c r="CA3" i="3"/>
  <c r="AA3" i="3"/>
  <c r="BW3" i="3"/>
  <c r="AH17" i="3"/>
  <c r="CD17" i="3"/>
  <c r="AD17" i="3"/>
  <c r="BZ17" i="3"/>
  <c r="Z17" i="3"/>
  <c r="BV17" i="3"/>
  <c r="AE58" i="3"/>
  <c r="CA58" i="3"/>
  <c r="AA58" i="3"/>
  <c r="BW58" i="3"/>
  <c r="BG4" i="3"/>
  <c r="BC35" i="3"/>
  <c r="AY35" i="3"/>
  <c r="BD21" i="3"/>
  <c r="BD48" i="3"/>
  <c r="BA61" i="3"/>
  <c r="BG39" i="3"/>
  <c r="BF21" i="3"/>
  <c r="BY11" i="3"/>
  <c r="CD70" i="3"/>
  <c r="BZ29" i="3"/>
  <c r="CE49" i="3"/>
  <c r="BO63" i="3"/>
  <c r="BU63" i="3"/>
  <c r="BS18" i="3"/>
  <c r="BW9" i="3"/>
  <c r="BO28" i="3"/>
  <c r="BT26" i="3"/>
  <c r="BG5" i="3"/>
  <c r="BE61" i="3"/>
  <c r="BI21" i="3"/>
  <c r="BY46" i="3"/>
  <c r="CD11" i="3"/>
  <c r="BV38" i="3"/>
  <c r="CA29" i="3"/>
  <c r="BS49" i="3"/>
  <c r="BL63" i="3"/>
  <c r="CC63" i="3"/>
  <c r="BP18" i="3"/>
  <c r="BL28" i="3"/>
  <c r="BQ26" i="3"/>
  <c r="BJ64" i="3"/>
  <c r="BF48" i="3"/>
  <c r="BF24" i="3"/>
  <c r="AZ21" i="3"/>
  <c r="BV46" i="3"/>
  <c r="CA11" i="3"/>
  <c r="BU70" i="3"/>
  <c r="BX29" i="3"/>
  <c r="BP49" i="3"/>
  <c r="BU49" i="3"/>
  <c r="BZ63" i="3"/>
  <c r="BQ18" i="3"/>
  <c r="BY9" i="3"/>
  <c r="BJ28" i="3"/>
  <c r="BR64" i="3"/>
  <c r="BD35" i="3"/>
  <c r="BA35" i="3"/>
  <c r="BA5" i="3"/>
  <c r="BI5" i="3"/>
  <c r="BF39" i="3"/>
  <c r="BX11" i="3"/>
  <c r="CC70" i="3"/>
  <c r="BY29" i="3"/>
  <c r="BJ49" i="3"/>
  <c r="BN63" i="3"/>
  <c r="CE63" i="3"/>
  <c r="BR18" i="3"/>
  <c r="BV9" i="3"/>
  <c r="BR28" i="3"/>
  <c r="BK64" i="3"/>
  <c r="BF61" i="3"/>
  <c r="AY4" i="3"/>
  <c r="CE67" i="3"/>
  <c r="CA67" i="3"/>
  <c r="BW67" i="3"/>
  <c r="AT38" i="3"/>
  <c r="BM38" i="3"/>
  <c r="BQ38" i="3"/>
  <c r="BJ38" i="3"/>
  <c r="BN38" i="3"/>
  <c r="BR38" i="3"/>
  <c r="BK38" i="3"/>
  <c r="BO38" i="3"/>
  <c r="BS38" i="3"/>
  <c r="BL38" i="3"/>
  <c r="BP38" i="3"/>
  <c r="BT38" i="3"/>
  <c r="AT58" i="3"/>
  <c r="BM58" i="3"/>
  <c r="BQ58" i="3"/>
  <c r="BJ58" i="3"/>
  <c r="BN58" i="3"/>
  <c r="BR58" i="3"/>
  <c r="BK58" i="3"/>
  <c r="BO58" i="3"/>
  <c r="BS58" i="3"/>
  <c r="BL58" i="3"/>
  <c r="BP58" i="3"/>
  <c r="BT58" i="3"/>
  <c r="AT17" i="3"/>
  <c r="BK17" i="3"/>
  <c r="BO17" i="3"/>
  <c r="BS17" i="3"/>
  <c r="BL17" i="3"/>
  <c r="BP17" i="3"/>
  <c r="BT17" i="3"/>
  <c r="BM17" i="3"/>
  <c r="BQ17" i="3"/>
  <c r="BJ17" i="3"/>
  <c r="BN17" i="3"/>
  <c r="BR17" i="3"/>
  <c r="AT47" i="3"/>
  <c r="BM47" i="3"/>
  <c r="BQ47" i="3"/>
  <c r="BJ47" i="3"/>
  <c r="BN47" i="3"/>
  <c r="BR47" i="3"/>
  <c r="BK47" i="3"/>
  <c r="BO47" i="3"/>
  <c r="BS47" i="3"/>
  <c r="BL47" i="3"/>
  <c r="BP47" i="3"/>
  <c r="BT47" i="3"/>
  <c r="Y10" i="3"/>
  <c r="BU10" i="3"/>
  <c r="AE10" i="3"/>
  <c r="CA10" i="3"/>
  <c r="AA10" i="3"/>
  <c r="BW10" i="3"/>
  <c r="AG65" i="3"/>
  <c r="CC65" i="3"/>
  <c r="AC65" i="3"/>
  <c r="BY65" i="3"/>
  <c r="CE65" i="3"/>
  <c r="AG34" i="3"/>
  <c r="CC34" i="3"/>
  <c r="AC34" i="3"/>
  <c r="BY34" i="3"/>
  <c r="Y3" i="3"/>
  <c r="BU3" i="3"/>
  <c r="AD3" i="3"/>
  <c r="BZ3" i="3"/>
  <c r="BV3" i="3"/>
  <c r="AG17" i="3"/>
  <c r="CC17" i="3"/>
  <c r="AC17" i="3"/>
  <c r="BY17" i="3"/>
  <c r="Y58" i="3"/>
  <c r="BU58" i="3"/>
  <c r="BZ58" i="3"/>
  <c r="Z58" i="3"/>
  <c r="BV58" i="3"/>
  <c r="AK35" i="3"/>
  <c r="BG35" i="3"/>
  <c r="BG21" i="3"/>
  <c r="BB5" i="3"/>
  <c r="BH24" i="3"/>
  <c r="BD4" i="3"/>
  <c r="BA42" i="3"/>
  <c r="BI42" i="3"/>
  <c r="BE35" i="3"/>
  <c r="BA24" i="3"/>
  <c r="BX46" i="3"/>
  <c r="CC11" i="3"/>
  <c r="BY38" i="3"/>
  <c r="CD29" i="3"/>
  <c r="BY49" i="3"/>
  <c r="BS63" i="3"/>
  <c r="BL62" i="3"/>
  <c r="CA9" i="3"/>
  <c r="BS28" i="3"/>
  <c r="BL64" i="3"/>
  <c r="BH5" i="3"/>
  <c r="BB24" i="3"/>
  <c r="CC46" i="3"/>
  <c r="BW70" i="3"/>
  <c r="BZ38" i="3"/>
  <c r="CE29" i="3"/>
  <c r="BV49" i="3"/>
  <c r="BP63" i="3"/>
  <c r="BM62" i="3"/>
  <c r="BT18" i="3"/>
  <c r="BX9" i="3"/>
  <c r="BP28" i="3"/>
  <c r="BJ26" i="3"/>
  <c r="BI48" i="3"/>
  <c r="BG61" i="3"/>
  <c r="BE24" i="3"/>
  <c r="BZ46" i="3"/>
  <c r="CE11" i="3"/>
  <c r="BW38" i="3"/>
  <c r="CB29" i="3"/>
  <c r="BT49" i="3"/>
  <c r="BM63" i="3"/>
  <c r="CD63" i="3"/>
  <c r="BJ18" i="3"/>
  <c r="CC9" i="3"/>
  <c r="BN26" i="3"/>
  <c r="BB48" i="3"/>
  <c r="BG24" i="3"/>
  <c r="BD42" i="3"/>
  <c r="AZ24" i="3"/>
  <c r="BW46" i="3"/>
  <c r="CB11" i="3"/>
  <c r="BX38" i="3"/>
  <c r="CC29" i="3"/>
  <c r="BX49" i="3"/>
  <c r="BR63" i="3"/>
  <c r="BK62" i="3"/>
  <c r="BZ9" i="3"/>
  <c r="BK26" i="3"/>
  <c r="BO64" i="3"/>
  <c r="BB61" i="3"/>
  <c r="AY24" i="3"/>
  <c r="AY39" i="3"/>
  <c r="AJ70" i="3"/>
  <c r="CD67" i="3"/>
  <c r="BZ67" i="3"/>
  <c r="BV67" i="3"/>
  <c r="BJ46" i="3"/>
  <c r="BN46" i="3"/>
  <c r="BR46" i="3"/>
  <c r="BK46" i="3"/>
  <c r="BO46" i="3"/>
  <c r="BS46" i="3"/>
  <c r="BL46" i="3"/>
  <c r="BP46" i="3"/>
  <c r="BT46" i="3"/>
  <c r="BM46" i="3"/>
  <c r="BQ46" i="3"/>
  <c r="AT29" i="3"/>
  <c r="BK29" i="3"/>
  <c r="BO29" i="3"/>
  <c r="BS29" i="3"/>
  <c r="BL29" i="3"/>
  <c r="BP29" i="3"/>
  <c r="BT29" i="3"/>
  <c r="BM29" i="3"/>
  <c r="BQ29" i="3"/>
  <c r="BJ29" i="3"/>
  <c r="BN29" i="3"/>
  <c r="BR29" i="3"/>
  <c r="AT19" i="3"/>
  <c r="BM19" i="3"/>
  <c r="BQ19" i="3"/>
  <c r="BJ19" i="3"/>
  <c r="BN19" i="3"/>
  <c r="BR19" i="3"/>
  <c r="BK19" i="3"/>
  <c r="BO19" i="3"/>
  <c r="BS19" i="3"/>
  <c r="BL19" i="3"/>
  <c r="BP19" i="3"/>
  <c r="BT19" i="3"/>
  <c r="AT3" i="3"/>
  <c r="BJ3" i="3"/>
  <c r="BN3" i="3"/>
  <c r="BR3" i="3"/>
  <c r="BK3" i="3"/>
  <c r="BO3" i="3"/>
  <c r="BS3" i="3"/>
  <c r="BL3" i="3"/>
  <c r="BP3" i="3"/>
  <c r="BT3" i="3"/>
  <c r="BM3" i="3"/>
  <c r="BQ3" i="3"/>
  <c r="AT20" i="3"/>
  <c r="BM20" i="3"/>
  <c r="BQ20" i="3"/>
  <c r="BJ20" i="3"/>
  <c r="BN20" i="3"/>
  <c r="BR20" i="3"/>
  <c r="BK20" i="3"/>
  <c r="BO20" i="3"/>
  <c r="BS20" i="3"/>
  <c r="BL20" i="3"/>
  <c r="BP20" i="3"/>
  <c r="BT20" i="3"/>
  <c r="AH10" i="3"/>
  <c r="CD10" i="3"/>
  <c r="AD10" i="3"/>
  <c r="BZ10" i="3"/>
  <c r="Z10" i="3"/>
  <c r="BV10" i="3"/>
  <c r="AF65" i="3"/>
  <c r="CB65" i="3"/>
  <c r="AB65" i="3"/>
  <c r="BX65" i="3"/>
  <c r="Y34" i="3"/>
  <c r="BU34" i="3"/>
  <c r="AF34" i="3"/>
  <c r="AK34" i="3" s="1"/>
  <c r="CB34" i="3"/>
  <c r="AB34" i="3"/>
  <c r="BX34" i="3"/>
  <c r="CC3" i="3"/>
  <c r="BY3" i="3"/>
  <c r="Y17" i="3"/>
  <c r="BU17" i="3"/>
  <c r="AF17" i="3"/>
  <c r="CB17" i="3"/>
  <c r="AB17" i="3"/>
  <c r="BX17" i="3"/>
  <c r="AG58" i="3"/>
  <c r="CC58" i="3"/>
  <c r="BY58" i="3"/>
  <c r="BH21" i="3"/>
  <c r="BC39" i="3"/>
  <c r="BD5" i="3"/>
  <c r="BB42" i="3"/>
  <c r="CB46" i="3"/>
  <c r="BV70" i="3"/>
  <c r="CC38" i="3"/>
  <c r="BN49" i="3"/>
  <c r="CC49" i="3"/>
  <c r="BX63" i="3"/>
  <c r="BP62" i="3"/>
  <c r="BK18" i="3"/>
  <c r="CE9" i="3"/>
  <c r="BL26" i="3"/>
  <c r="BP64" i="3"/>
  <c r="BC5" i="3"/>
  <c r="BE39" i="3"/>
  <c r="BB4" i="3"/>
  <c r="BV11" i="3"/>
  <c r="CA70" i="3"/>
  <c r="CD38" i="3"/>
  <c r="BK49" i="3"/>
  <c r="BZ49" i="3"/>
  <c r="BJ63" i="3"/>
  <c r="BQ62" i="3"/>
  <c r="CB9" i="3"/>
  <c r="BT28" i="3"/>
  <c r="BM64" i="3"/>
  <c r="BB21" i="3"/>
  <c r="CD46" i="3"/>
  <c r="BX70" i="3"/>
  <c r="CA38" i="3"/>
  <c r="BU29" i="3"/>
  <c r="BW49" i="3"/>
  <c r="BQ63" i="3"/>
  <c r="BN62" i="3"/>
  <c r="BM28" i="3"/>
  <c r="BR26" i="3"/>
  <c r="AY21" i="3"/>
  <c r="AZ35" i="3"/>
  <c r="BH35" i="3"/>
  <c r="BG48" i="3"/>
  <c r="BH61" i="3"/>
  <c r="BE5" i="3"/>
  <c r="BB39" i="3"/>
  <c r="AZ39" i="3"/>
  <c r="CA46" i="3"/>
  <c r="BU11" i="3"/>
  <c r="CB38" i="3"/>
  <c r="BM49" i="3"/>
  <c r="CB49" i="3"/>
  <c r="BW63" i="3"/>
  <c r="BO62" i="3"/>
  <c r="CD9" i="3"/>
  <c r="BO26" i="3"/>
  <c r="BS64" i="3"/>
  <c r="BD61" i="3"/>
  <c r="AY61" i="3"/>
  <c r="BL15" i="3"/>
  <c r="BP15" i="3"/>
  <c r="BT15" i="3"/>
  <c r="BM15" i="3"/>
  <c r="BQ15" i="3"/>
  <c r="BJ15" i="3"/>
  <c r="BN15" i="3"/>
  <c r="BR15" i="3"/>
  <c r="BK15" i="3"/>
  <c r="BO15" i="3"/>
  <c r="BS15" i="3"/>
  <c r="AT31" i="3"/>
  <c r="BM31" i="3"/>
  <c r="BQ31" i="3"/>
  <c r="BJ31" i="3"/>
  <c r="BN31" i="3"/>
  <c r="BR31" i="3"/>
  <c r="BK31" i="3"/>
  <c r="BO31" i="3"/>
  <c r="BS31" i="3"/>
  <c r="BL31" i="3"/>
  <c r="BP31" i="3"/>
  <c r="BT31" i="3"/>
  <c r="AT16" i="3"/>
  <c r="BM16" i="3"/>
  <c r="BQ16" i="3"/>
  <c r="BJ16" i="3"/>
  <c r="BN16" i="3"/>
  <c r="BR16" i="3"/>
  <c r="BK16" i="3"/>
  <c r="BO16" i="3"/>
  <c r="BS16" i="3"/>
  <c r="BL16" i="3"/>
  <c r="BP16" i="3"/>
  <c r="BT16" i="3"/>
  <c r="CC67" i="3"/>
  <c r="BY67" i="3"/>
  <c r="AT67" i="3"/>
  <c r="BJ67" i="3"/>
  <c r="BN67" i="3"/>
  <c r="BR67" i="3"/>
  <c r="BK67" i="3"/>
  <c r="BO67" i="3"/>
  <c r="BS67" i="3"/>
  <c r="BL67" i="3"/>
  <c r="BP67" i="3"/>
  <c r="BT67" i="3"/>
  <c r="BM67" i="3"/>
  <c r="BQ67" i="3"/>
  <c r="AT11" i="3"/>
  <c r="BJ11" i="3"/>
  <c r="BN11" i="3"/>
  <c r="BR11" i="3"/>
  <c r="BK11" i="3"/>
  <c r="BO11" i="3"/>
  <c r="BS11" i="3"/>
  <c r="BL11" i="3"/>
  <c r="BP11" i="3"/>
  <c r="BT11" i="3"/>
  <c r="BM11" i="3"/>
  <c r="BQ11" i="3"/>
  <c r="AT34" i="3"/>
  <c r="BJ34" i="3"/>
  <c r="BN34" i="3"/>
  <c r="BR34" i="3"/>
  <c r="BK34" i="3"/>
  <c r="BO34" i="3"/>
  <c r="BS34" i="3"/>
  <c r="BL34" i="3"/>
  <c r="BP34" i="3"/>
  <c r="BT34" i="3"/>
  <c r="BM34" i="3"/>
  <c r="BQ34" i="3"/>
  <c r="AT10" i="3"/>
  <c r="BM10" i="3"/>
  <c r="BQ10" i="3"/>
  <c r="BJ10" i="3"/>
  <c r="BN10" i="3"/>
  <c r="BR10" i="3"/>
  <c r="BK10" i="3"/>
  <c r="BO10" i="3"/>
  <c r="BS10" i="3"/>
  <c r="BL10" i="3"/>
  <c r="BP10" i="3"/>
  <c r="BT10" i="3"/>
  <c r="CC10" i="3"/>
  <c r="BY10" i="3"/>
  <c r="AI10" i="3"/>
  <c r="CE10" i="3"/>
  <c r="Y65" i="3"/>
  <c r="BU65" i="3"/>
  <c r="AE65" i="3"/>
  <c r="CA65" i="3"/>
  <c r="AA65" i="3"/>
  <c r="BW65" i="3"/>
  <c r="AI34" i="3"/>
  <c r="CE34" i="3"/>
  <c r="AE34" i="3"/>
  <c r="CA34" i="3"/>
  <c r="AA34" i="3"/>
  <c r="BW34" i="3"/>
  <c r="AF3" i="3"/>
  <c r="CB3" i="3"/>
  <c r="AB3" i="3"/>
  <c r="BX3" i="3"/>
  <c r="AI17" i="3"/>
  <c r="CE17" i="3"/>
  <c r="AE17" i="3"/>
  <c r="CA17" i="3"/>
  <c r="AA17" i="3"/>
  <c r="BW17" i="3"/>
  <c r="CB58" i="3"/>
  <c r="BX58" i="3"/>
  <c r="BC4" i="3"/>
  <c r="BI4" i="3"/>
  <c r="BC48" i="3"/>
  <c r="BA21" i="3"/>
  <c r="BC21" i="3"/>
  <c r="BB35" i="3"/>
  <c r="BI61" i="3"/>
  <c r="BF5" i="3"/>
  <c r="BD24" i="3"/>
  <c r="AZ4" i="3"/>
  <c r="BH4" i="3"/>
  <c r="BE42" i="3"/>
  <c r="BD39" i="3"/>
  <c r="BU46" i="3"/>
  <c r="BZ70" i="3"/>
  <c r="BV29" i="3"/>
  <c r="BR49" i="3"/>
  <c r="BK63" i="3"/>
  <c r="CB63" i="3"/>
  <c r="BT62" i="3"/>
  <c r="BO18" i="3"/>
  <c r="BK28" i="3"/>
  <c r="BP26" i="3"/>
  <c r="BT64" i="3"/>
  <c r="BE48" i="3"/>
  <c r="BF42" i="3"/>
  <c r="BZ11" i="3"/>
  <c r="CE70" i="3"/>
  <c r="BW29" i="3"/>
  <c r="BO49" i="3"/>
  <c r="CD49" i="3"/>
  <c r="BY63" i="3"/>
  <c r="BJ62" i="3"/>
  <c r="BL18" i="3"/>
  <c r="BU9" i="3"/>
  <c r="BM26" i="3"/>
  <c r="BQ64" i="3"/>
  <c r="BC61" i="3"/>
  <c r="AZ5" i="3"/>
  <c r="BA39" i="3"/>
  <c r="BC42" i="3"/>
  <c r="BH39" i="3"/>
  <c r="BG42" i="3"/>
  <c r="BW11" i="3"/>
  <c r="CB70" i="3"/>
  <c r="CE38" i="3"/>
  <c r="BL49" i="3"/>
  <c r="CA49" i="3"/>
  <c r="BV63" i="3"/>
  <c r="BR62" i="3"/>
  <c r="BM18" i="3"/>
  <c r="BQ28" i="3"/>
  <c r="BN64" i="3"/>
  <c r="BI35" i="3"/>
  <c r="BC24" i="3"/>
  <c r="AZ42" i="3"/>
  <c r="BH42" i="3"/>
  <c r="CE46" i="3"/>
  <c r="BY70" i="3"/>
  <c r="BU38" i="3"/>
  <c r="BQ49" i="3"/>
  <c r="BT63" i="3"/>
  <c r="CA63" i="3"/>
  <c r="BS62" i="3"/>
  <c r="BN18" i="3"/>
  <c r="BN28" i="3"/>
  <c r="BS26" i="3"/>
  <c r="AY42" i="3"/>
  <c r="AT8" i="3"/>
  <c r="AX24" i="3"/>
  <c r="AS43" i="3"/>
  <c r="BT43" i="3" s="1"/>
  <c r="AX48" i="3"/>
  <c r="AX21" i="3"/>
  <c r="AX5" i="3"/>
  <c r="AX61" i="3"/>
  <c r="AK49" i="3"/>
  <c r="I34" i="4" s="1"/>
  <c r="AX39" i="3"/>
  <c r="AX4" i="3"/>
  <c r="AK4" i="3"/>
  <c r="AJ4" i="3"/>
  <c r="AL4" i="3"/>
  <c r="AK11" i="3"/>
  <c r="AJ38" i="3"/>
  <c r="AL49" i="3"/>
  <c r="LI56" i="2"/>
  <c r="KY56" i="2"/>
  <c r="LL55" i="2"/>
  <c r="LF56" i="2"/>
  <c r="LB44" i="2"/>
  <c r="LG45" i="2"/>
  <c r="LC45" i="2"/>
  <c r="LE45" i="2"/>
  <c r="KB45" i="2"/>
  <c r="JX44" i="2"/>
  <c r="KH43" i="2"/>
  <c r="KD44" i="2"/>
  <c r="KH44" i="2" s="1"/>
  <c r="JZ44" i="2"/>
  <c r="JV45" i="2"/>
  <c r="AK70" i="3"/>
  <c r="AL29" i="3"/>
  <c r="Y63" i="3"/>
  <c r="AU8" i="3"/>
  <c r="AW8" i="3" s="1"/>
  <c r="JC33" i="2"/>
  <c r="JD50" i="2"/>
  <c r="IQ55" i="2"/>
  <c r="IX55" i="2"/>
  <c r="JC55" i="2" s="1"/>
  <c r="IY55" i="2"/>
  <c r="IU56" i="2"/>
  <c r="IX56" i="2"/>
  <c r="IT56" i="2"/>
  <c r="JU55" i="2"/>
  <c r="KF50" i="2"/>
  <c r="KA55" i="2"/>
  <c r="KG50" i="2"/>
  <c r="KC55" i="2"/>
  <c r="JY55" i="2"/>
  <c r="KG55" i="2"/>
  <c r="JY56" i="2"/>
  <c r="KC56" i="2"/>
  <c r="KG48" i="2"/>
  <c r="KF55" i="2"/>
  <c r="KH55" i="2"/>
  <c r="KC45" i="2"/>
  <c r="JY45" i="2"/>
  <c r="KF44" i="2"/>
  <c r="KH40" i="2"/>
  <c r="KB44" i="2"/>
  <c r="JU45" i="2"/>
  <c r="JZ45" i="2"/>
  <c r="KG38" i="2"/>
  <c r="KF40" i="2"/>
  <c r="KG22" i="2"/>
  <c r="KF22" i="2"/>
  <c r="KH33" i="2"/>
  <c r="KG33" i="2"/>
  <c r="KH22" i="2"/>
  <c r="KF33" i="2"/>
  <c r="KF11" i="2"/>
  <c r="S53" i="3"/>
  <c r="JD40" i="2"/>
  <c r="IU44" i="2"/>
  <c r="IY44" i="2"/>
  <c r="JC38" i="2"/>
  <c r="IT44" i="2"/>
  <c r="IZ44" i="2"/>
  <c r="JD44" i="2" s="1"/>
  <c r="IX45" i="2"/>
  <c r="JD38" i="2"/>
  <c r="JB40" i="2"/>
  <c r="JD22" i="2"/>
  <c r="JC22" i="2"/>
  <c r="JB11" i="2"/>
  <c r="S56" i="3"/>
  <c r="IO11" i="2"/>
  <c r="IN33" i="2"/>
  <c r="LK50" i="2"/>
  <c r="LE56" i="2"/>
  <c r="LB56" i="2"/>
  <c r="LF44" i="2"/>
  <c r="LB45" i="2"/>
  <c r="LA44" i="2"/>
  <c r="IF55" i="2"/>
  <c r="LK22" i="2"/>
  <c r="LJ22" i="2"/>
  <c r="IG55" i="2"/>
  <c r="IM50" i="2"/>
  <c r="IL55" i="2"/>
  <c r="IO55" i="2" s="1"/>
  <c r="IO50" i="2"/>
  <c r="IL56" i="2"/>
  <c r="IK56" i="2"/>
  <c r="IN50" i="2"/>
  <c r="II55" i="2"/>
  <c r="IN55" i="2" s="1"/>
  <c r="IE55" i="2"/>
  <c r="IN49" i="2"/>
  <c r="IF56" i="2"/>
  <c r="IJ56" i="2"/>
  <c r="IM55" i="2"/>
  <c r="IM39" i="2"/>
  <c r="ID45" i="2"/>
  <c r="IH45" i="2"/>
  <c r="IL45" i="2"/>
  <c r="IN39" i="2"/>
  <c r="IN22" i="2"/>
  <c r="LG55" i="2"/>
  <c r="LC55" i="2"/>
  <c r="LB55" i="2"/>
  <c r="LJ55" i="2"/>
  <c r="LE44" i="2"/>
  <c r="LJ44" i="2" s="1"/>
  <c r="LA45" i="2"/>
  <c r="LF45" i="2"/>
  <c r="LI22" i="2"/>
  <c r="LL22" i="2" s="1"/>
  <c r="LL17" i="2"/>
  <c r="IO33" i="2"/>
  <c r="IO22" i="2"/>
  <c r="IN11" i="2"/>
  <c r="IM11" i="2"/>
  <c r="JP56" i="2"/>
  <c r="JP55" i="2"/>
  <c r="LJ33" i="2"/>
  <c r="LI37" i="2"/>
  <c r="JO48" i="2"/>
  <c r="JO55" i="2" s="1"/>
  <c r="JO56" i="2"/>
  <c r="LH37" i="2"/>
  <c r="CQ136" i="2"/>
  <c r="BX136" i="2"/>
  <c r="CG130" i="2"/>
  <c r="CG118" i="2"/>
  <c r="CG106" i="2"/>
  <c r="CG127" i="2"/>
  <c r="CG115" i="2"/>
  <c r="CG103" i="2"/>
  <c r="IM44" i="2"/>
  <c r="JS22" i="2"/>
  <c r="JR33" i="2"/>
  <c r="JR48" i="2"/>
  <c r="JN55" i="2"/>
  <c r="JR55" i="2" s="1"/>
  <c r="JQ55" i="2"/>
  <c r="LF55" i="2"/>
  <c r="LC56" i="2"/>
  <c r="LG56" i="2"/>
  <c r="LC44" i="2"/>
  <c r="LG44" i="2"/>
  <c r="LL33" i="2"/>
  <c r="LK33" i="2"/>
  <c r="LJ11" i="2"/>
  <c r="LL11" i="2"/>
  <c r="LK11" i="2"/>
  <c r="JR44" i="2"/>
  <c r="JH44" i="2"/>
  <c r="JL44" i="2"/>
  <c r="JQ44" i="2" s="1"/>
  <c r="JP44" i="2"/>
  <c r="JS44" i="2" s="1"/>
  <c r="JS11" i="2"/>
  <c r="JR11" i="2"/>
  <c r="IY56" i="2"/>
  <c r="JC48" i="2"/>
  <c r="IU55" i="2"/>
  <c r="JB55" i="2"/>
  <c r="JD55" i="2"/>
  <c r="LY11" i="2"/>
  <c r="LZ55" i="2"/>
  <c r="LR56" i="2"/>
  <c r="LV56" i="2"/>
  <c r="LY55" i="2"/>
  <c r="MA55" i="2"/>
  <c r="LZ37" i="2"/>
  <c r="LR44" i="2"/>
  <c r="LV44" i="2"/>
  <c r="LZ44" i="2" s="1"/>
  <c r="MA44" i="2"/>
  <c r="MA11" i="2"/>
  <c r="LZ11" i="2"/>
  <c r="JC44" i="2"/>
  <c r="IU45" i="2"/>
  <c r="IY45" i="2"/>
  <c r="JC37" i="2"/>
  <c r="JB33" i="2"/>
  <c r="JD11" i="2"/>
  <c r="JC11" i="2"/>
  <c r="CR103" i="2"/>
  <c r="CR109" i="2"/>
  <c r="CR133" i="2"/>
  <c r="CR112" i="2"/>
  <c r="CR94" i="2"/>
  <c r="CR97" i="2"/>
  <c r="CR121" i="2"/>
  <c r="CR100" i="2"/>
  <c r="CR124" i="2"/>
  <c r="CR130" i="2"/>
  <c r="CR118" i="2"/>
  <c r="CR106" i="2"/>
  <c r="CR127" i="2"/>
  <c r="CR115" i="2"/>
  <c r="CJ106" i="2"/>
  <c r="CJ130" i="2"/>
  <c r="CJ94" i="2"/>
  <c r="CJ127" i="2"/>
  <c r="CJ115" i="2"/>
  <c r="CJ103" i="2"/>
  <c r="CJ97" i="2"/>
  <c r="CJ124" i="2"/>
  <c r="CJ112" i="2"/>
  <c r="CJ100" i="2"/>
  <c r="CJ118" i="2"/>
  <c r="CJ133" i="2"/>
  <c r="CJ121" i="2"/>
  <c r="KV11" i="2"/>
  <c r="KW22" i="2"/>
  <c r="KW44" i="2"/>
  <c r="KW55" i="2"/>
  <c r="KQ55" i="2"/>
  <c r="KV55" i="2" s="1"/>
  <c r="KN56" i="2"/>
  <c r="KR56" i="2"/>
  <c r="KV37" i="2"/>
  <c r="KN44" i="2"/>
  <c r="KR44" i="2"/>
  <c r="KV44" i="2"/>
  <c r="KV33" i="2"/>
  <c r="KW11" i="2"/>
  <c r="KG37" i="2"/>
  <c r="JY44" i="2"/>
  <c r="KC44" i="2"/>
  <c r="KH11" i="2"/>
  <c r="KG11" i="2"/>
  <c r="AW51" i="3"/>
  <c r="AX51" i="3" s="1"/>
  <c r="AK46" i="3"/>
  <c r="AL70" i="3"/>
  <c r="AK29" i="3"/>
  <c r="AE63" i="3"/>
  <c r="AA63" i="3"/>
  <c r="AW11" i="3"/>
  <c r="BG11" i="3" s="1"/>
  <c r="AF63" i="3"/>
  <c r="AB63" i="3"/>
  <c r="AL46" i="3"/>
  <c r="AL38" i="3"/>
  <c r="AJ29" i="3"/>
  <c r="AG63" i="3"/>
  <c r="AC63" i="3"/>
  <c r="AT14" i="3"/>
  <c r="AL11" i="3"/>
  <c r="AJ11" i="3"/>
  <c r="AK38" i="3"/>
  <c r="AJ49" i="3"/>
  <c r="F34" i="4" s="1"/>
  <c r="H34" i="4" s="1"/>
  <c r="AT15" i="3"/>
  <c r="FK81" i="2"/>
  <c r="BK82" i="2"/>
  <c r="X141" i="2"/>
  <c r="X189" i="2"/>
  <c r="X100" i="2"/>
  <c r="X129" i="2"/>
  <c r="X192" i="2"/>
  <c r="X115" i="2"/>
  <c r="AG163" i="2"/>
  <c r="AI167" i="2"/>
  <c r="X101" i="2"/>
  <c r="X116" i="2"/>
  <c r="X186" i="2"/>
  <c r="X183" i="2"/>
  <c r="HD78" i="2"/>
  <c r="HD81" i="2"/>
  <c r="EW81" i="2"/>
  <c r="FK82" i="2"/>
  <c r="HT80" i="2"/>
  <c r="FZ65" i="2"/>
  <c r="HS77" i="2"/>
  <c r="AH163" i="2"/>
  <c r="AK163" i="2" s="1"/>
  <c r="DD65" i="2"/>
  <c r="DS77" i="2"/>
  <c r="EG78" i="2"/>
  <c r="FZ77" i="2"/>
  <c r="GP77" i="2"/>
  <c r="DS78" i="2"/>
  <c r="FZ79" i="2"/>
  <c r="GA80" i="2"/>
  <c r="GD80" i="2" s="1"/>
  <c r="BK81" i="2"/>
  <c r="BN81" i="2" s="1"/>
  <c r="AG80" i="2"/>
  <c r="HS81" i="2"/>
  <c r="BZ81" i="2"/>
  <c r="GP63" i="2"/>
  <c r="GS63" i="2" s="1"/>
  <c r="HD80" i="2"/>
  <c r="DC80" i="2"/>
  <c r="AI160" i="2"/>
  <c r="AJ159" i="2"/>
  <c r="AI161" i="2"/>
  <c r="AJ163" i="2"/>
  <c r="AI165" i="2"/>
  <c r="AI169" i="2"/>
  <c r="AJ171" i="2"/>
  <c r="AI173" i="2"/>
  <c r="GO77" i="2"/>
  <c r="DR78" i="2"/>
  <c r="DV78" i="2" s="1"/>
  <c r="GP79" i="2"/>
  <c r="HT78" i="2"/>
  <c r="CO65" i="2"/>
  <c r="FL82" i="2"/>
  <c r="FZ80" i="2"/>
  <c r="GP80" i="2"/>
  <c r="DR80" i="2"/>
  <c r="AI163" i="2"/>
  <c r="AI171" i="2"/>
  <c r="AG61" i="2"/>
  <c r="DC64" i="2"/>
  <c r="EW64" i="2"/>
  <c r="BY64" i="2"/>
  <c r="X142" i="2"/>
  <c r="AG60" i="2"/>
  <c r="EV78" i="2"/>
  <c r="EV81" i="2"/>
  <c r="DS63" i="2"/>
  <c r="AI175" i="2"/>
  <c r="AU80" i="2"/>
  <c r="AF63" i="2"/>
  <c r="AI158" i="2"/>
  <c r="AJ162" i="2"/>
  <c r="AI166" i="2"/>
  <c r="AV77" i="2"/>
  <c r="HE65" i="2"/>
  <c r="FZ63" i="2"/>
  <c r="HT63" i="2"/>
  <c r="HW63" i="2" s="1"/>
  <c r="HS64" i="2"/>
  <c r="DC82" i="2"/>
  <c r="AJ158" i="2"/>
  <c r="AJ164" i="2"/>
  <c r="AJ168" i="2"/>
  <c r="AJ172" i="2"/>
  <c r="AJ175" i="2"/>
  <c r="AU63" i="2"/>
  <c r="AY63" i="2" s="1"/>
  <c r="HT82" i="2"/>
  <c r="DC63" i="2"/>
  <c r="HD63" i="2"/>
  <c r="AF64" i="2"/>
  <c r="AF81" i="2"/>
  <c r="AI162" i="2"/>
  <c r="AJ166" i="2"/>
  <c r="AI170" i="2"/>
  <c r="AI174" i="2"/>
  <c r="FZ64" i="2"/>
  <c r="AF62" i="2"/>
  <c r="FL61" i="2"/>
  <c r="AV78" i="2"/>
  <c r="AU81" i="2"/>
  <c r="HD65" i="2"/>
  <c r="FL63" i="2"/>
  <c r="HS80" i="2"/>
  <c r="AG174" i="2"/>
  <c r="HS82" i="2"/>
  <c r="HE80" i="2"/>
  <c r="HH80" i="2" s="1"/>
  <c r="DD80" i="2"/>
  <c r="AG81" i="2"/>
  <c r="DC65" i="2"/>
  <c r="AJ160" i="2"/>
  <c r="AI159" i="2"/>
  <c r="AJ161" i="2"/>
  <c r="AJ165" i="2"/>
  <c r="AI168" i="2"/>
  <c r="AJ169" i="2"/>
  <c r="AJ173" i="2"/>
  <c r="AH166" i="2"/>
  <c r="FZ61" i="2"/>
  <c r="EW61" i="2"/>
  <c r="FL81" i="2"/>
  <c r="FO81" i="2" s="1"/>
  <c r="HE81" i="2"/>
  <c r="HH81" i="2" s="1"/>
  <c r="AV63" i="2"/>
  <c r="BK80" i="2"/>
  <c r="BJ63" i="2"/>
  <c r="BK65" i="2"/>
  <c r="CO82" i="2"/>
  <c r="HS63" i="2"/>
  <c r="HT64" i="2"/>
  <c r="GO80" i="2"/>
  <c r="DS80" i="2"/>
  <c r="AH174" i="2"/>
  <c r="DS65" i="2"/>
  <c r="HS65" i="2"/>
  <c r="FZ82" i="2"/>
  <c r="X153" i="2"/>
  <c r="AJ170" i="2"/>
  <c r="CO64" i="2"/>
  <c r="BJ65" i="2"/>
  <c r="CN82" i="2"/>
  <c r="FZ81" i="2"/>
  <c r="HD61" i="2"/>
  <c r="HE64" i="2"/>
  <c r="AH173" i="2"/>
  <c r="AK173" i="2" s="1"/>
  <c r="AG164" i="2"/>
  <c r="DR63" i="2"/>
  <c r="DV63" i="2" s="1"/>
  <c r="DR65" i="2"/>
  <c r="DV65" i="2" s="1"/>
  <c r="DD82" i="2"/>
  <c r="GA65" i="2"/>
  <c r="FK63" i="2"/>
  <c r="L3" i="3"/>
  <c r="AG168" i="2"/>
  <c r="AK168" i="2" s="1"/>
  <c r="EH78" i="2"/>
  <c r="GA77" i="2"/>
  <c r="X103" i="2"/>
  <c r="X143" i="2"/>
  <c r="X127" i="2"/>
  <c r="X151" i="2"/>
  <c r="AU64" i="2"/>
  <c r="BJ80" i="2"/>
  <c r="CN65" i="2"/>
  <c r="GA64" i="2"/>
  <c r="DT51" i="2"/>
  <c r="AI153" i="2" s="1"/>
  <c r="HT65" i="2"/>
  <c r="FZ78" i="2"/>
  <c r="AU60" i="2"/>
  <c r="AF67" i="3"/>
  <c r="DD64" i="2"/>
  <c r="AG170" i="2"/>
  <c r="AK170" i="2" s="1"/>
  <c r="EV64" i="2"/>
  <c r="EZ64" i="2" s="1"/>
  <c r="HE82" i="2"/>
  <c r="FK65" i="2"/>
  <c r="FL65" i="2"/>
  <c r="FL80" i="2"/>
  <c r="GA63" i="2"/>
  <c r="GA81" i="2"/>
  <c r="AG63" i="2"/>
  <c r="AJ63" i="2" s="1"/>
  <c r="HT81" i="2"/>
  <c r="HW81" i="2" s="1"/>
  <c r="BZ64" i="2"/>
  <c r="DD63" i="2"/>
  <c r="HE63" i="2"/>
  <c r="AG64" i="2"/>
  <c r="AJ64" i="2" s="1"/>
  <c r="DC78" i="2"/>
  <c r="FK79" i="2"/>
  <c r="CN62" i="2"/>
  <c r="HE79" i="2"/>
  <c r="EV77" i="2"/>
  <c r="AV61" i="2"/>
  <c r="HE78" i="2"/>
  <c r="HE61" i="2"/>
  <c r="BZ62" i="2"/>
  <c r="DR62" i="2"/>
  <c r="FL64" i="2"/>
  <c r="CN64" i="2"/>
  <c r="FK80" i="2"/>
  <c r="GO63" i="2"/>
  <c r="GO81" i="2"/>
  <c r="X97" i="2"/>
  <c r="X118" i="2"/>
  <c r="AH164" i="2"/>
  <c r="AI164" i="2"/>
  <c r="AI172" i="2"/>
  <c r="GP61" i="2"/>
  <c r="CO62" i="2"/>
  <c r="AF79" i="2"/>
  <c r="HD62" i="2"/>
  <c r="FK61" i="2"/>
  <c r="FL60" i="2"/>
  <c r="AF61" i="2"/>
  <c r="AG162" i="2"/>
  <c r="AG166" i="2"/>
  <c r="BY79" i="2"/>
  <c r="HS79" i="2"/>
  <c r="HS78" i="2"/>
  <c r="HW78" i="2" s="1"/>
  <c r="EV62" i="2"/>
  <c r="HT61" i="2"/>
  <c r="EG77" i="2"/>
  <c r="HS60" i="2"/>
  <c r="HT77" i="2"/>
  <c r="EG60" i="2"/>
  <c r="DS62" i="2"/>
  <c r="FK64" i="2"/>
  <c r="CN81" i="2"/>
  <c r="BK63" i="2"/>
  <c r="HD82" i="2"/>
  <c r="BK64" i="2"/>
  <c r="AV80" i="2"/>
  <c r="GP81" i="2"/>
  <c r="GO64" i="2"/>
  <c r="AJ167" i="2"/>
  <c r="AJ174" i="2"/>
  <c r="FK78" i="2"/>
  <c r="DC60" i="2"/>
  <c r="AH162" i="2"/>
  <c r="GO60" i="2"/>
  <c r="BZ79" i="2"/>
  <c r="HT79" i="2"/>
  <c r="EV79" i="2"/>
  <c r="HS61" i="2"/>
  <c r="EH77" i="2"/>
  <c r="HT60" i="2"/>
  <c r="EH60" i="2"/>
  <c r="EK60" i="2" s="1"/>
  <c r="AV64" i="2"/>
  <c r="HD64" i="2"/>
  <c r="BJ82" i="2"/>
  <c r="BN82" i="2" s="1"/>
  <c r="BJ64" i="2"/>
  <c r="BJ81" i="2"/>
  <c r="DR82" i="2"/>
  <c r="GP64" i="2"/>
  <c r="GS64" i="2" s="1"/>
  <c r="GA82" i="2"/>
  <c r="AO62" i="3"/>
  <c r="AP62" i="3" s="1"/>
  <c r="Z3" i="3"/>
  <c r="AI65" i="3"/>
  <c r="AO47" i="3"/>
  <c r="AH67" i="3"/>
  <c r="AO18" i="3"/>
  <c r="DU51" i="2"/>
  <c r="AJ153" i="2" s="1"/>
  <c r="DS82" i="2"/>
  <c r="AO28" i="3"/>
  <c r="AP28" i="3" s="1"/>
  <c r="AO43" i="3"/>
  <c r="AP43" i="3" s="1"/>
  <c r="BY81" i="2"/>
  <c r="CC81" i="2" s="1"/>
  <c r="AF80" i="2"/>
  <c r="AO20" i="3"/>
  <c r="AP20" i="3" s="1"/>
  <c r="AO19" i="3"/>
  <c r="AP19" i="3" s="1"/>
  <c r="CO81" i="2"/>
  <c r="GA60" i="2"/>
  <c r="EH61" i="2"/>
  <c r="GO78" i="2"/>
  <c r="BK61" i="2"/>
  <c r="BN61" i="2" s="1"/>
  <c r="FK77" i="2"/>
  <c r="DR79" i="2"/>
  <c r="AU78" i="2"/>
  <c r="AY78" i="2" s="1"/>
  <c r="BY62" i="2"/>
  <c r="FZ62" i="2"/>
  <c r="GO62" i="2"/>
  <c r="DR60" i="2"/>
  <c r="GA78" i="2"/>
  <c r="GD78" i="2" s="1"/>
  <c r="CN77" i="2"/>
  <c r="FZ60" i="2"/>
  <c r="GP78" i="2"/>
  <c r="DD61" i="2"/>
  <c r="FL62" i="2"/>
  <c r="HD79" i="2"/>
  <c r="AG79" i="2"/>
  <c r="HE62" i="2"/>
  <c r="FL77" i="2"/>
  <c r="EW60" i="2"/>
  <c r="EW77" i="2"/>
  <c r="EZ77" i="2" s="1"/>
  <c r="AU61" i="2"/>
  <c r="AY61" i="2" s="1"/>
  <c r="DR61" i="2"/>
  <c r="GA79" i="2"/>
  <c r="GA62" i="2"/>
  <c r="GP62" i="2"/>
  <c r="HT62" i="2"/>
  <c r="DC62" i="2"/>
  <c r="BK78" i="2"/>
  <c r="M3" i="3"/>
  <c r="AV28" i="3"/>
  <c r="AW28" i="3" s="1"/>
  <c r="AX28" i="3" s="1"/>
  <c r="HD60" i="2"/>
  <c r="GP60" i="2"/>
  <c r="GO79" i="2"/>
  <c r="HS62" i="2"/>
  <c r="EW79" i="2"/>
  <c r="DD62" i="2"/>
  <c r="EV61" i="2"/>
  <c r="AU77" i="2"/>
  <c r="BJ78" i="2"/>
  <c r="BN78" i="2" s="1"/>
  <c r="AK9" i="3"/>
  <c r="AV60" i="2"/>
  <c r="GA61" i="2"/>
  <c r="CO60" i="2"/>
  <c r="FL79" i="2"/>
  <c r="HE60" i="2"/>
  <c r="EW62" i="2"/>
  <c r="CN60" i="2"/>
  <c r="CR60" i="2" s="1"/>
  <c r="CO77" i="2"/>
  <c r="DC61" i="2"/>
  <c r="GO61" i="2"/>
  <c r="FK62" i="2"/>
  <c r="AG62" i="2"/>
  <c r="EV60" i="2"/>
  <c r="EZ60" i="2" s="1"/>
  <c r="DD60" i="2"/>
  <c r="DG60" i="2" s="1"/>
  <c r="AU19" i="3"/>
  <c r="AW19" i="3" s="1"/>
  <c r="AX19" i="3" s="1"/>
  <c r="AD58" i="3"/>
  <c r="AO13" i="3"/>
  <c r="AP13" i="3" s="1"/>
  <c r="AJ18" i="3"/>
  <c r="F37" i="4" s="1"/>
  <c r="H37" i="4" s="1"/>
  <c r="AV47" i="3"/>
  <c r="AW47" i="3" s="1"/>
  <c r="AX47" i="3" s="1"/>
  <c r="AG67" i="3"/>
  <c r="AJ9" i="3"/>
  <c r="AV13" i="3"/>
  <c r="AW13" i="3" s="1"/>
  <c r="AX13" i="3" s="1"/>
  <c r="AV81" i="2"/>
  <c r="DD81" i="2"/>
  <c r="DC81" i="2"/>
  <c r="AU62" i="2"/>
  <c r="DS79" i="2"/>
  <c r="AV79" i="2"/>
  <c r="AU79" i="2"/>
  <c r="AI9" i="3"/>
  <c r="AH9" i="3"/>
  <c r="AC58" i="3"/>
  <c r="AF58" i="3"/>
  <c r="AB58" i="3"/>
  <c r="AG3" i="3"/>
  <c r="AC3" i="3"/>
  <c r="AJ47" i="3"/>
  <c r="AG47" i="3"/>
  <c r="AF47" i="3"/>
  <c r="AB47" i="3"/>
  <c r="AU18" i="3"/>
  <c r="AW18" i="3" s="1"/>
  <c r="AX18" i="3" s="1"/>
  <c r="AK18" i="3"/>
  <c r="I37" i="4" s="1"/>
  <c r="K37" i="4" s="1"/>
  <c r="AG10" i="3"/>
  <c r="AC10" i="3"/>
  <c r="Y67" i="3"/>
  <c r="AO64" i="3"/>
  <c r="AP64" i="3" s="1"/>
  <c r="AB67" i="3"/>
  <c r="AO26" i="3"/>
  <c r="AP26" i="3" s="1"/>
  <c r="AO31" i="3"/>
  <c r="AU43" i="3"/>
  <c r="AC67" i="3"/>
  <c r="AO15" i="3"/>
  <c r="AP15" i="3" s="1"/>
  <c r="Z67" i="3"/>
  <c r="AO14" i="3"/>
  <c r="AP14" i="3" s="1"/>
  <c r="AD67" i="3"/>
  <c r="AO16" i="3"/>
  <c r="AU14" i="3"/>
  <c r="AU31" i="3"/>
  <c r="AW31" i="3" s="1"/>
  <c r="BF31" i="3" s="1"/>
  <c r="AO69" i="3"/>
  <c r="AP69" i="3" s="1"/>
  <c r="AI67" i="3"/>
  <c r="AE67" i="3"/>
  <c r="C18" i="4" s="1"/>
  <c r="E18" i="4" s="1"/>
  <c r="AA67" i="3"/>
  <c r="AV26" i="3"/>
  <c r="AW26" i="3" s="1"/>
  <c r="AX26" i="3" s="1"/>
  <c r="AG51" i="3"/>
  <c r="AC51" i="3"/>
  <c r="AF14" i="3"/>
  <c r="AB51" i="3"/>
  <c r="Y51" i="3"/>
  <c r="AK16" i="3"/>
  <c r="I10" i="4" s="1"/>
  <c r="K10" i="4" s="1"/>
  <c r="AK31" i="3"/>
  <c r="AE31" i="3"/>
  <c r="AD31" i="3"/>
  <c r="AC31" i="3"/>
  <c r="AA31" i="3"/>
  <c r="BA31" i="3" s="1"/>
  <c r="Z31" i="3"/>
  <c r="AT46" i="3"/>
  <c r="AJ46" i="3"/>
  <c r="AO8" i="3"/>
  <c r="AJ16" i="3"/>
  <c r="F10" i="4" s="1"/>
  <c r="H10" i="4" s="1"/>
  <c r="AW46" i="3"/>
  <c r="AX46" i="3" s="1"/>
  <c r="AW70" i="3"/>
  <c r="AX70" i="3" s="1"/>
  <c r="AW29" i="3"/>
  <c r="AX29" i="3" s="1"/>
  <c r="AW63" i="3"/>
  <c r="AX63" i="3" s="1"/>
  <c r="AW3" i="3"/>
  <c r="AX3" i="3" s="1"/>
  <c r="AW65" i="3"/>
  <c r="AX65" i="3" s="1"/>
  <c r="AW9" i="3"/>
  <c r="AX9" i="3" s="1"/>
  <c r="AW20" i="3"/>
  <c r="AX20" i="3" s="1"/>
  <c r="AW67" i="3"/>
  <c r="AX67" i="3" s="1"/>
  <c r="AW38" i="3"/>
  <c r="AX38" i="3" s="1"/>
  <c r="AW49" i="3"/>
  <c r="AX49" i="3" s="1"/>
  <c r="AW58" i="3"/>
  <c r="AX58" i="3" s="1"/>
  <c r="AW62" i="3"/>
  <c r="AX62" i="3" s="1"/>
  <c r="AW17" i="3"/>
  <c r="AX17" i="3" s="1"/>
  <c r="AW34" i="3"/>
  <c r="AX34" i="3" s="1"/>
  <c r="AW10" i="3"/>
  <c r="AX10" i="3" s="1"/>
  <c r="AW64" i="3"/>
  <c r="AX64" i="3" s="1"/>
  <c r="AW16" i="3"/>
  <c r="AX16" i="3" s="1"/>
  <c r="BJ61" i="2"/>
  <c r="AV62" i="2"/>
  <c r="DS61" i="2"/>
  <c r="EG61" i="2"/>
  <c r="EK61" i="2" s="1"/>
  <c r="HD77" i="2"/>
  <c r="FL78" i="2"/>
  <c r="FO78" i="2" s="1"/>
  <c r="DR77" i="2"/>
  <c r="DV77" i="2" s="1"/>
  <c r="FK60" i="2"/>
  <c r="FO60" i="2" s="1"/>
  <c r="AO52" i="3"/>
  <c r="AP52" i="3" s="1"/>
  <c r="AU69" i="3"/>
  <c r="AW69" i="3" s="1"/>
  <c r="AX69" i="3" s="1"/>
  <c r="AU52" i="3"/>
  <c r="AW52" i="3" s="1"/>
  <c r="AX52" i="3" s="1"/>
  <c r="EW78" i="2"/>
  <c r="DC79" i="2"/>
  <c r="DD79" i="2"/>
  <c r="AV15" i="3"/>
  <c r="AW15" i="3" s="1"/>
  <c r="AX15" i="3" s="1"/>
  <c r="HE77" i="2"/>
  <c r="HH77" i="2" s="1"/>
  <c r="CO79" i="2"/>
  <c r="CN79" i="2"/>
  <c r="DD78" i="2"/>
  <c r="AG77" i="2"/>
  <c r="DS60" i="2"/>
  <c r="AF77" i="2"/>
  <c r="AN59" i="3"/>
  <c r="AV25" i="3"/>
  <c r="X74" i="2"/>
  <c r="Y74" i="2"/>
  <c r="Z74" i="2"/>
  <c r="AA74" i="2"/>
  <c r="AB74" i="2"/>
  <c r="AC74" i="2"/>
  <c r="AD74" i="2"/>
  <c r="AE74" i="2"/>
  <c r="FR74" i="2"/>
  <c r="FS74" i="2"/>
  <c r="FT74" i="2"/>
  <c r="FU74" i="2"/>
  <c r="FV74" i="2"/>
  <c r="FW74" i="2"/>
  <c r="FX74" i="2"/>
  <c r="FY74" i="2"/>
  <c r="GG75" i="2"/>
  <c r="GH75" i="2"/>
  <c r="GI75" i="2"/>
  <c r="GJ75" i="2"/>
  <c r="GK75" i="2"/>
  <c r="GL75" i="2"/>
  <c r="GM75" i="2"/>
  <c r="GN75" i="2"/>
  <c r="GF75" i="2"/>
  <c r="GF58" i="2"/>
  <c r="GG58" i="2"/>
  <c r="GH58" i="2"/>
  <c r="GI58" i="2"/>
  <c r="GJ58" i="2"/>
  <c r="GK58" i="2"/>
  <c r="GL58" i="2"/>
  <c r="GM58" i="2"/>
  <c r="GN58" i="2"/>
  <c r="GO41" i="2"/>
  <c r="GP41" i="2"/>
  <c r="GO24" i="2"/>
  <c r="GP24" i="2"/>
  <c r="GO7" i="2"/>
  <c r="GP7" i="2"/>
  <c r="AM75" i="2"/>
  <c r="AN75" i="2"/>
  <c r="AO75" i="2"/>
  <c r="AP75" i="2"/>
  <c r="AQ75" i="2"/>
  <c r="AR75" i="2"/>
  <c r="AS75" i="2"/>
  <c r="AT75" i="2"/>
  <c r="AL75" i="2"/>
  <c r="AL58" i="2"/>
  <c r="AM58" i="2"/>
  <c r="AN58" i="2"/>
  <c r="AO58" i="2"/>
  <c r="AP58" i="2"/>
  <c r="AQ58" i="2"/>
  <c r="AR58" i="2"/>
  <c r="AS58" i="2"/>
  <c r="AT58" i="2"/>
  <c r="AU41" i="2"/>
  <c r="AV41" i="2"/>
  <c r="AU24" i="2"/>
  <c r="AV24" i="2"/>
  <c r="AU7" i="2"/>
  <c r="AV7" i="2"/>
  <c r="AY7" i="2" s="1"/>
  <c r="HK75" i="2"/>
  <c r="HL75" i="2"/>
  <c r="HM75" i="2"/>
  <c r="HN75" i="2"/>
  <c r="HO75" i="2"/>
  <c r="HP75" i="2"/>
  <c r="HQ75" i="2"/>
  <c r="HR75" i="2"/>
  <c r="HJ75" i="2"/>
  <c r="GV75" i="2"/>
  <c r="GW75" i="2"/>
  <c r="GX75" i="2"/>
  <c r="GY75" i="2"/>
  <c r="GZ75" i="2"/>
  <c r="HA75" i="2"/>
  <c r="HB75" i="2"/>
  <c r="HC75" i="2"/>
  <c r="GU75" i="2"/>
  <c r="GV58" i="2"/>
  <c r="GW58" i="2"/>
  <c r="GX58" i="2"/>
  <c r="GY58" i="2"/>
  <c r="GZ58" i="2"/>
  <c r="HA58" i="2"/>
  <c r="HB58" i="2"/>
  <c r="HC58" i="2"/>
  <c r="GU58" i="2"/>
  <c r="HD41" i="2"/>
  <c r="HE41" i="2"/>
  <c r="HD24" i="2"/>
  <c r="HE24" i="2"/>
  <c r="HD7" i="2"/>
  <c r="HE7" i="2"/>
  <c r="HV57" i="2"/>
  <c r="HJ58" i="2"/>
  <c r="HK58" i="2"/>
  <c r="HL58" i="2"/>
  <c r="HM58" i="2"/>
  <c r="HN58" i="2"/>
  <c r="HO58" i="2"/>
  <c r="HP58" i="2"/>
  <c r="HQ58" i="2"/>
  <c r="HR58" i="2"/>
  <c r="HS40" i="2"/>
  <c r="HT40" i="2"/>
  <c r="HS41" i="2"/>
  <c r="HT41" i="2"/>
  <c r="HS24" i="2"/>
  <c r="HT24" i="2"/>
  <c r="HS7" i="2"/>
  <c r="HT7" i="2"/>
  <c r="GG74" i="2"/>
  <c r="GH74" i="2"/>
  <c r="GI74" i="2"/>
  <c r="GJ74" i="2"/>
  <c r="GK74" i="2"/>
  <c r="GQ74" i="2" s="1"/>
  <c r="GL74" i="2"/>
  <c r="GM74" i="2"/>
  <c r="GN74" i="2"/>
  <c r="GF74" i="2"/>
  <c r="GF57" i="2"/>
  <c r="GG57" i="2"/>
  <c r="GH57" i="2"/>
  <c r="GI57" i="2"/>
  <c r="GJ57" i="2"/>
  <c r="GK57" i="2"/>
  <c r="GL57" i="2"/>
  <c r="GM57" i="2"/>
  <c r="GN57" i="2"/>
  <c r="GO40" i="2"/>
  <c r="GP40" i="2"/>
  <c r="GO23" i="2"/>
  <c r="GP23" i="2"/>
  <c r="GO6" i="2"/>
  <c r="GP6" i="2"/>
  <c r="FQ74" i="2"/>
  <c r="FQ57" i="2"/>
  <c r="FR57" i="2"/>
  <c r="FS57" i="2"/>
  <c r="FT57" i="2"/>
  <c r="FU57" i="2"/>
  <c r="FV57" i="2"/>
  <c r="FW57" i="2"/>
  <c r="FX57" i="2"/>
  <c r="FY57" i="2"/>
  <c r="FZ40" i="2"/>
  <c r="GA40" i="2"/>
  <c r="FZ41" i="2"/>
  <c r="GA41" i="2"/>
  <c r="FZ23" i="2"/>
  <c r="GA23" i="2"/>
  <c r="FZ6" i="2"/>
  <c r="GA6" i="2"/>
  <c r="EN76" i="2"/>
  <c r="EO76" i="2"/>
  <c r="EP76" i="2"/>
  <c r="EQ76" i="2"/>
  <c r="ER76" i="2"/>
  <c r="ES76" i="2"/>
  <c r="ET76" i="2"/>
  <c r="EU76" i="2"/>
  <c r="EM76" i="2"/>
  <c r="EM59" i="2"/>
  <c r="EN59" i="2"/>
  <c r="EO59" i="2"/>
  <c r="EP59" i="2"/>
  <c r="EQ59" i="2"/>
  <c r="ER59" i="2"/>
  <c r="ES59" i="2"/>
  <c r="ET59" i="2"/>
  <c r="EU59" i="2"/>
  <c r="EW42" i="2"/>
  <c r="EV42" i="2"/>
  <c r="EW25" i="2"/>
  <c r="EV25" i="2"/>
  <c r="EW8" i="2"/>
  <c r="EV8" i="2"/>
  <c r="DJ76" i="2"/>
  <c r="DK76" i="2"/>
  <c r="DL76" i="2"/>
  <c r="DM76" i="2"/>
  <c r="DN76" i="2"/>
  <c r="DO76" i="2"/>
  <c r="DP76" i="2"/>
  <c r="DQ76" i="2"/>
  <c r="DI76" i="2"/>
  <c r="DI59" i="2"/>
  <c r="DJ59" i="2"/>
  <c r="DK59" i="2"/>
  <c r="DL59" i="2"/>
  <c r="DM59" i="2"/>
  <c r="DN59" i="2"/>
  <c r="DO59" i="2"/>
  <c r="DP59" i="2"/>
  <c r="DQ59" i="2"/>
  <c r="DS42" i="2"/>
  <c r="DV42" i="2" s="1"/>
  <c r="DR42" i="2"/>
  <c r="DS25" i="2"/>
  <c r="DR25" i="2"/>
  <c r="DS8" i="2"/>
  <c r="DR8" i="2"/>
  <c r="FR76" i="2"/>
  <c r="FS76" i="2"/>
  <c r="FT76" i="2"/>
  <c r="FU76" i="2"/>
  <c r="FV76" i="2"/>
  <c r="FW76" i="2"/>
  <c r="FX76" i="2"/>
  <c r="FY76" i="2"/>
  <c r="FQ76" i="2"/>
  <c r="FQ59" i="2"/>
  <c r="FR59" i="2"/>
  <c r="FS59" i="2"/>
  <c r="FT59" i="2"/>
  <c r="FU59" i="2"/>
  <c r="FV59" i="2"/>
  <c r="FW59" i="2"/>
  <c r="FX59" i="2"/>
  <c r="FY59" i="2"/>
  <c r="FZ42" i="2"/>
  <c r="GA42" i="2"/>
  <c r="FZ25" i="2"/>
  <c r="GA25" i="2"/>
  <c r="FZ8" i="2"/>
  <c r="GD8" i="2" s="1"/>
  <c r="GA8" i="2"/>
  <c r="GV76" i="2"/>
  <c r="GW76" i="2"/>
  <c r="GX76" i="2"/>
  <c r="GY76" i="2"/>
  <c r="GZ76" i="2"/>
  <c r="HA76" i="2"/>
  <c r="HB76" i="2"/>
  <c r="HC76" i="2"/>
  <c r="GU76" i="2"/>
  <c r="Z100" i="2"/>
  <c r="AA100" i="2"/>
  <c r="AB100" i="2"/>
  <c r="AF100" i="2"/>
  <c r="GV59" i="2"/>
  <c r="GW59" i="2"/>
  <c r="GX59" i="2"/>
  <c r="GY59" i="2"/>
  <c r="GZ59" i="2"/>
  <c r="HA59" i="2"/>
  <c r="HB59" i="2"/>
  <c r="HC59" i="2"/>
  <c r="GU59" i="2"/>
  <c r="HD42" i="2"/>
  <c r="AG172" i="2" s="1"/>
  <c r="HE42" i="2"/>
  <c r="AH172" i="2" s="1"/>
  <c r="HD25" i="2"/>
  <c r="HE25" i="2"/>
  <c r="HD8" i="2"/>
  <c r="HH8" i="2" s="1"/>
  <c r="HE8" i="2"/>
  <c r="DY75" i="2"/>
  <c r="DZ75" i="2"/>
  <c r="EA75" i="2"/>
  <c r="EB75" i="2"/>
  <c r="EC75" i="2"/>
  <c r="ED75" i="2"/>
  <c r="EE75" i="2"/>
  <c r="EF75" i="2"/>
  <c r="DX75" i="2"/>
  <c r="DX58" i="2"/>
  <c r="DY58" i="2"/>
  <c r="DZ58" i="2"/>
  <c r="EA58" i="2"/>
  <c r="EB58" i="2"/>
  <c r="EC58" i="2"/>
  <c r="ED58" i="2"/>
  <c r="EE58" i="2"/>
  <c r="EF58" i="2"/>
  <c r="EG41" i="2"/>
  <c r="EH41" i="2"/>
  <c r="EG24" i="2"/>
  <c r="EH24" i="2"/>
  <c r="EG7" i="2"/>
  <c r="EH7" i="2"/>
  <c r="BQ75" i="2"/>
  <c r="BR75" i="2"/>
  <c r="BS75" i="2"/>
  <c r="BT75" i="2"/>
  <c r="BU75" i="2"/>
  <c r="BV75" i="2"/>
  <c r="BW75" i="2"/>
  <c r="BX75" i="2"/>
  <c r="BP75" i="2"/>
  <c r="BP58" i="2"/>
  <c r="BQ58" i="2"/>
  <c r="BR58" i="2"/>
  <c r="BS58" i="2"/>
  <c r="BT58" i="2"/>
  <c r="BU58" i="2"/>
  <c r="BV58" i="2"/>
  <c r="BW58" i="2"/>
  <c r="BX58" i="2"/>
  <c r="BY41" i="2"/>
  <c r="BZ41" i="2"/>
  <c r="BY24" i="2"/>
  <c r="BZ24" i="2"/>
  <c r="BY7" i="2"/>
  <c r="BZ7" i="2"/>
  <c r="CC7" i="2" s="1"/>
  <c r="CU74" i="2"/>
  <c r="CV74" i="2"/>
  <c r="CW74" i="2"/>
  <c r="CX74" i="2"/>
  <c r="CY74" i="2"/>
  <c r="CZ74" i="2"/>
  <c r="DA74" i="2"/>
  <c r="DB74" i="2"/>
  <c r="CT74" i="2"/>
  <c r="CT57" i="2"/>
  <c r="CU57" i="2"/>
  <c r="CV57" i="2"/>
  <c r="CW57" i="2"/>
  <c r="CX57" i="2"/>
  <c r="CY57" i="2"/>
  <c r="CZ57" i="2"/>
  <c r="DA57" i="2"/>
  <c r="DB57" i="2"/>
  <c r="DC40" i="2"/>
  <c r="DD40" i="2"/>
  <c r="DC23" i="2"/>
  <c r="DD23" i="2"/>
  <c r="DC6" i="2"/>
  <c r="DD6" i="2"/>
  <c r="DG6" i="2" s="1"/>
  <c r="W74" i="2"/>
  <c r="W57" i="2"/>
  <c r="X57" i="2"/>
  <c r="Y57" i="2"/>
  <c r="Z57" i="2"/>
  <c r="AA57" i="2"/>
  <c r="AB57" i="2"/>
  <c r="AC57" i="2"/>
  <c r="AD57" i="2"/>
  <c r="AE57" i="2"/>
  <c r="AF40" i="2"/>
  <c r="AG40" i="2"/>
  <c r="AF23" i="2"/>
  <c r="AG23" i="2"/>
  <c r="AF6" i="2"/>
  <c r="AG6" i="2"/>
  <c r="DY76" i="2"/>
  <c r="DZ76" i="2"/>
  <c r="EA76" i="2"/>
  <c r="EB76" i="2"/>
  <c r="EC76" i="2"/>
  <c r="ED76" i="2"/>
  <c r="EE76" i="2"/>
  <c r="EF76" i="2"/>
  <c r="DX76" i="2"/>
  <c r="DY59" i="2"/>
  <c r="DZ59" i="2"/>
  <c r="EA59" i="2"/>
  <c r="EB59" i="2"/>
  <c r="EC59" i="2"/>
  <c r="ED59" i="2"/>
  <c r="EE59" i="2"/>
  <c r="EF59" i="2"/>
  <c r="EH25" i="2"/>
  <c r="EG25" i="2"/>
  <c r="DX59" i="2"/>
  <c r="EG42" i="2"/>
  <c r="EH42" i="2"/>
  <c r="EG8" i="2"/>
  <c r="EH8" i="2"/>
  <c r="CU76" i="2"/>
  <c r="CV76" i="2"/>
  <c r="CW76" i="2"/>
  <c r="CX76" i="2"/>
  <c r="CY76" i="2"/>
  <c r="CZ76" i="2"/>
  <c r="DA76" i="2"/>
  <c r="DB76" i="2"/>
  <c r="CT76" i="2"/>
  <c r="CT59" i="2"/>
  <c r="CU59" i="2"/>
  <c r="CV59" i="2"/>
  <c r="CW59" i="2"/>
  <c r="CX59" i="2"/>
  <c r="CY59" i="2"/>
  <c r="CZ59" i="2"/>
  <c r="DA59" i="2"/>
  <c r="DB59" i="2"/>
  <c r="DC42" i="2"/>
  <c r="DD42" i="2"/>
  <c r="DG42" i="2" s="1"/>
  <c r="DG43" i="2"/>
  <c r="DC25" i="2"/>
  <c r="DD25" i="2"/>
  <c r="DC8" i="2"/>
  <c r="DD8" i="2"/>
  <c r="BQ76" i="2"/>
  <c r="BR76" i="2"/>
  <c r="BS76" i="2"/>
  <c r="BT76" i="2"/>
  <c r="BU76" i="2"/>
  <c r="BV76" i="2"/>
  <c r="BW76" i="2"/>
  <c r="BX76" i="2"/>
  <c r="BP76" i="2"/>
  <c r="BQ59" i="2"/>
  <c r="BR59" i="2"/>
  <c r="BS59" i="2"/>
  <c r="BT59" i="2"/>
  <c r="BU59" i="2"/>
  <c r="BV59" i="2"/>
  <c r="BW59" i="2"/>
  <c r="BX59" i="2"/>
  <c r="BP59" i="2"/>
  <c r="BY42" i="2"/>
  <c r="BZ42" i="2"/>
  <c r="BY25" i="2"/>
  <c r="BZ25" i="2"/>
  <c r="BY8" i="2"/>
  <c r="BZ8" i="2"/>
  <c r="X76" i="2"/>
  <c r="Y76" i="2"/>
  <c r="Z76" i="2"/>
  <c r="AA76" i="2"/>
  <c r="AB76" i="2"/>
  <c r="AC76" i="2"/>
  <c r="AD76" i="2"/>
  <c r="AE76" i="2"/>
  <c r="W76" i="2"/>
  <c r="W59" i="2"/>
  <c r="X59" i="2"/>
  <c r="Y59" i="2"/>
  <c r="Z59" i="2"/>
  <c r="AA59" i="2"/>
  <c r="AB59" i="2"/>
  <c r="AC59" i="2"/>
  <c r="AD59" i="2"/>
  <c r="AE59" i="2"/>
  <c r="AF42" i="2"/>
  <c r="AG42" i="2"/>
  <c r="AF25" i="2"/>
  <c r="AG25" i="2"/>
  <c r="AF8" i="2"/>
  <c r="AG8" i="2"/>
  <c r="AN44" i="3"/>
  <c r="AM44" i="3"/>
  <c r="D44" i="3"/>
  <c r="E44" i="3"/>
  <c r="F44" i="3"/>
  <c r="G44" i="3"/>
  <c r="H44" i="3"/>
  <c r="I44" i="3"/>
  <c r="J44" i="3"/>
  <c r="K44" i="3"/>
  <c r="C44" i="3"/>
  <c r="D60" i="3"/>
  <c r="E60" i="3"/>
  <c r="F60" i="3"/>
  <c r="G60" i="3"/>
  <c r="H60" i="3"/>
  <c r="I60" i="3"/>
  <c r="J60" i="3"/>
  <c r="K60" i="3"/>
  <c r="C60" i="3"/>
  <c r="CF74" i="2"/>
  <c r="CG74" i="2"/>
  <c r="CH74" i="2"/>
  <c r="CI74" i="2"/>
  <c r="CJ74" i="2"/>
  <c r="CK74" i="2"/>
  <c r="CL74" i="2"/>
  <c r="CM74" i="2"/>
  <c r="CE74" i="2"/>
  <c r="CF57" i="2"/>
  <c r="CG57" i="2"/>
  <c r="CH57" i="2"/>
  <c r="CI57" i="2"/>
  <c r="CJ57" i="2"/>
  <c r="CK57" i="2"/>
  <c r="CL57" i="2"/>
  <c r="CM57" i="2"/>
  <c r="CE57" i="2"/>
  <c r="CN40" i="2"/>
  <c r="CO40" i="2"/>
  <c r="CN23" i="2"/>
  <c r="CO23" i="2"/>
  <c r="CR23" i="2" s="1"/>
  <c r="CN6" i="2"/>
  <c r="CO6" i="2"/>
  <c r="AM74" i="2"/>
  <c r="AN74" i="2"/>
  <c r="AO74" i="2"/>
  <c r="AP74" i="2"/>
  <c r="AQ74" i="2"/>
  <c r="AR74" i="2"/>
  <c r="AS74" i="2"/>
  <c r="AT74" i="2"/>
  <c r="AL74" i="2"/>
  <c r="AM57" i="2"/>
  <c r="AN57" i="2"/>
  <c r="AO57" i="2"/>
  <c r="AP57" i="2"/>
  <c r="AQ57" i="2"/>
  <c r="AR57" i="2"/>
  <c r="AS57" i="2"/>
  <c r="AT57" i="2"/>
  <c r="AL57" i="2"/>
  <c r="AU40" i="2"/>
  <c r="AV40" i="2"/>
  <c r="AU23" i="2"/>
  <c r="AV23" i="2"/>
  <c r="AY23" i="2" s="1"/>
  <c r="AU6" i="2"/>
  <c r="AV6" i="2"/>
  <c r="GG76" i="2"/>
  <c r="GH76" i="2"/>
  <c r="GI76" i="2"/>
  <c r="GJ76" i="2"/>
  <c r="GK76" i="2"/>
  <c r="GL76" i="2"/>
  <c r="GM76" i="2"/>
  <c r="GN76" i="2"/>
  <c r="GF76" i="2"/>
  <c r="GG59" i="2"/>
  <c r="GH59" i="2"/>
  <c r="GI59" i="2"/>
  <c r="GJ59" i="2"/>
  <c r="GK59" i="2"/>
  <c r="GL59" i="2"/>
  <c r="GM59" i="2"/>
  <c r="GN59" i="2"/>
  <c r="GF59" i="2"/>
  <c r="GO42" i="2"/>
  <c r="GP42" i="2"/>
  <c r="GO25" i="2"/>
  <c r="GP25" i="2"/>
  <c r="GS25" i="2" s="1"/>
  <c r="GO8" i="2"/>
  <c r="GP8" i="2"/>
  <c r="CF76" i="2"/>
  <c r="CG76" i="2"/>
  <c r="CH76" i="2"/>
  <c r="CI76" i="2"/>
  <c r="CJ76" i="2"/>
  <c r="CK76" i="2"/>
  <c r="CL76" i="2"/>
  <c r="CM76" i="2"/>
  <c r="CE76" i="2"/>
  <c r="CF59" i="2"/>
  <c r="CG59" i="2"/>
  <c r="CH59" i="2"/>
  <c r="CI59" i="2"/>
  <c r="CJ59" i="2"/>
  <c r="CK59" i="2"/>
  <c r="CL59" i="2"/>
  <c r="CM59" i="2"/>
  <c r="CE59" i="2"/>
  <c r="CR41" i="2"/>
  <c r="CN42" i="2"/>
  <c r="CR42" i="2" s="1"/>
  <c r="CO42" i="2"/>
  <c r="CN25" i="2"/>
  <c r="CO25" i="2"/>
  <c r="CR7" i="2"/>
  <c r="CN8" i="2"/>
  <c r="CO8" i="2"/>
  <c r="CR8" i="2" s="1"/>
  <c r="AM76" i="2"/>
  <c r="AN76" i="2"/>
  <c r="AO76" i="2"/>
  <c r="AP76" i="2"/>
  <c r="AQ76" i="2"/>
  <c r="AR76" i="2"/>
  <c r="AS76" i="2"/>
  <c r="AT76" i="2"/>
  <c r="AL76" i="2"/>
  <c r="AM59" i="2"/>
  <c r="AN59" i="2"/>
  <c r="AO59" i="2"/>
  <c r="AP59" i="2"/>
  <c r="AQ59" i="2"/>
  <c r="AR59" i="2"/>
  <c r="AS59" i="2"/>
  <c r="AT59" i="2"/>
  <c r="AL59" i="2"/>
  <c r="HK76" i="2"/>
  <c r="HL76" i="2"/>
  <c r="HM76" i="2"/>
  <c r="HN76" i="2"/>
  <c r="HO76" i="2"/>
  <c r="HP76" i="2"/>
  <c r="HU76" i="2" s="1"/>
  <c r="HQ76" i="2"/>
  <c r="HR76" i="2"/>
  <c r="HJ76" i="2"/>
  <c r="BV134" i="2"/>
  <c r="BU134" i="2"/>
  <c r="AA99" i="2"/>
  <c r="AB99" i="2"/>
  <c r="AC99" i="2"/>
  <c r="AE99" i="2"/>
  <c r="AF99" i="2"/>
  <c r="HK59" i="2"/>
  <c r="HL59" i="2"/>
  <c r="HM59" i="2"/>
  <c r="HN59" i="2"/>
  <c r="HO59" i="2"/>
  <c r="HP59" i="2"/>
  <c r="HQ59" i="2"/>
  <c r="HR59" i="2"/>
  <c r="HJ59" i="2"/>
  <c r="HT42" i="2"/>
  <c r="HS42" i="2"/>
  <c r="HT25" i="2"/>
  <c r="HW25" i="2" s="1"/>
  <c r="HS25" i="2"/>
  <c r="HT8" i="2"/>
  <c r="HS8" i="2"/>
  <c r="AX51" i="2"/>
  <c r="AJ184" i="2" s="1"/>
  <c r="AW51" i="2"/>
  <c r="AI184" i="2" s="1"/>
  <c r="AM52" i="2"/>
  <c r="AN52" i="2"/>
  <c r="AO52" i="2"/>
  <c r="AP52" i="2"/>
  <c r="AQ52" i="2"/>
  <c r="AR52" i="2"/>
  <c r="AS52" i="2"/>
  <c r="AT52" i="2"/>
  <c r="AU42" i="2"/>
  <c r="AV42" i="2"/>
  <c r="AU25" i="2"/>
  <c r="AY25" i="2" s="1"/>
  <c r="AV25" i="2"/>
  <c r="AU8" i="2"/>
  <c r="AV8" i="2"/>
  <c r="EN75" i="2"/>
  <c r="EO75" i="2"/>
  <c r="EP75" i="2"/>
  <c r="EQ75" i="2"/>
  <c r="ER75" i="2"/>
  <c r="ES75" i="2"/>
  <c r="ET75" i="2"/>
  <c r="EU75" i="2"/>
  <c r="EM75" i="2"/>
  <c r="FR75" i="2"/>
  <c r="FS75" i="2"/>
  <c r="FT75" i="2"/>
  <c r="FU75" i="2"/>
  <c r="FV75" i="2"/>
  <c r="FW75" i="2"/>
  <c r="FX75" i="2"/>
  <c r="FY75" i="2"/>
  <c r="FQ75" i="2"/>
  <c r="FQ58" i="2"/>
  <c r="FR58" i="2"/>
  <c r="FS58" i="2"/>
  <c r="FT58" i="2"/>
  <c r="FU58" i="2"/>
  <c r="FV58" i="2"/>
  <c r="FW58" i="2"/>
  <c r="FX58" i="2"/>
  <c r="FY58" i="2"/>
  <c r="FZ24" i="2"/>
  <c r="GA24" i="2"/>
  <c r="FZ7" i="2"/>
  <c r="GA7" i="2"/>
  <c r="EM58" i="2"/>
  <c r="EN58" i="2"/>
  <c r="EO58" i="2"/>
  <c r="EP58" i="2"/>
  <c r="EQ58" i="2"/>
  <c r="ER58" i="2"/>
  <c r="ES58" i="2"/>
  <c r="ET58" i="2"/>
  <c r="EU58" i="2"/>
  <c r="EV41" i="2"/>
  <c r="EW41" i="2"/>
  <c r="EV24" i="2"/>
  <c r="EW24" i="2"/>
  <c r="EV7" i="2"/>
  <c r="EW7" i="2"/>
  <c r="BQ74" i="2"/>
  <c r="BR74" i="2"/>
  <c r="BS74" i="2"/>
  <c r="BT74" i="2"/>
  <c r="BU74" i="2"/>
  <c r="BV74" i="2"/>
  <c r="BW74" i="2"/>
  <c r="BX74" i="2"/>
  <c r="BP74" i="2"/>
  <c r="BP57" i="2"/>
  <c r="BQ57" i="2"/>
  <c r="BR57" i="2"/>
  <c r="BS57" i="2"/>
  <c r="BT57" i="2"/>
  <c r="BU57" i="2"/>
  <c r="BV57" i="2"/>
  <c r="BW57" i="2"/>
  <c r="BX57" i="2"/>
  <c r="GV74" i="2"/>
  <c r="GW74" i="2"/>
  <c r="GX74" i="2"/>
  <c r="GY74" i="2"/>
  <c r="GZ74" i="2"/>
  <c r="HA74" i="2"/>
  <c r="HB74" i="2"/>
  <c r="HC74" i="2"/>
  <c r="GU74" i="2"/>
  <c r="GU57" i="2"/>
  <c r="GV57" i="2"/>
  <c r="GW57" i="2"/>
  <c r="GX57" i="2"/>
  <c r="GY57" i="2"/>
  <c r="GZ57" i="2"/>
  <c r="HA57" i="2"/>
  <c r="HB57" i="2"/>
  <c r="HC57" i="2"/>
  <c r="HD40" i="2"/>
  <c r="HE40" i="2"/>
  <c r="HD23" i="2"/>
  <c r="HE23" i="2"/>
  <c r="HD6" i="2"/>
  <c r="HE6" i="2"/>
  <c r="BY40" i="2"/>
  <c r="BZ40" i="2"/>
  <c r="BY23" i="2"/>
  <c r="BZ23" i="2"/>
  <c r="BY6" i="2"/>
  <c r="BZ6" i="2"/>
  <c r="AS71" i="3"/>
  <c r="BT71" i="3" s="1"/>
  <c r="AN71" i="3"/>
  <c r="AM71" i="3"/>
  <c r="AS12" i="3"/>
  <c r="AT12" i="3" s="1"/>
  <c r="AN12" i="3"/>
  <c r="AV12" i="3" s="1"/>
  <c r="AS50" i="3"/>
  <c r="AT50" i="3" s="1"/>
  <c r="AN50" i="3"/>
  <c r="AV50" i="3" s="1"/>
  <c r="AM50" i="3"/>
  <c r="AS25" i="3"/>
  <c r="AM25" i="3"/>
  <c r="BB75" i="2"/>
  <c r="BC75" i="2"/>
  <c r="BD75" i="2"/>
  <c r="BE75" i="2"/>
  <c r="BF75" i="2"/>
  <c r="BG75" i="2"/>
  <c r="BH75" i="2"/>
  <c r="BI75" i="2"/>
  <c r="BA75" i="2"/>
  <c r="X75" i="2"/>
  <c r="Y75" i="2"/>
  <c r="Z75" i="2"/>
  <c r="AA75" i="2"/>
  <c r="AB75" i="2"/>
  <c r="AC75" i="2"/>
  <c r="AD75" i="2"/>
  <c r="AE75" i="2"/>
  <c r="W75" i="2"/>
  <c r="BA58" i="2"/>
  <c r="BB58" i="2"/>
  <c r="BC58" i="2"/>
  <c r="BD58" i="2"/>
  <c r="BE58" i="2"/>
  <c r="BF58" i="2"/>
  <c r="BG58" i="2"/>
  <c r="BH58" i="2"/>
  <c r="BI58" i="2"/>
  <c r="BJ41" i="2"/>
  <c r="BK41" i="2"/>
  <c r="BJ24" i="2"/>
  <c r="BK24" i="2"/>
  <c r="BJ7" i="2"/>
  <c r="BK7" i="2"/>
  <c r="W58" i="2"/>
  <c r="X58" i="2"/>
  <c r="Y58" i="2"/>
  <c r="Z58" i="2"/>
  <c r="AA58" i="2"/>
  <c r="AB58" i="2"/>
  <c r="AC58" i="2"/>
  <c r="AD58" i="2"/>
  <c r="AE58" i="2"/>
  <c r="AI51" i="2"/>
  <c r="AH51" i="2"/>
  <c r="X52" i="2"/>
  <c r="Y185" i="2" s="1"/>
  <c r="Y52" i="2"/>
  <c r="Z52" i="2"/>
  <c r="AA52" i="2"/>
  <c r="AB52" i="2"/>
  <c r="AC185" i="2" s="1"/>
  <c r="AC52" i="2"/>
  <c r="AD52" i="2"/>
  <c r="AE52" i="2"/>
  <c r="W52" i="2"/>
  <c r="AF41" i="2"/>
  <c r="AG158" i="2" s="1"/>
  <c r="AG41" i="2"/>
  <c r="AH158" i="2" s="1"/>
  <c r="AF24" i="2"/>
  <c r="AG24" i="2"/>
  <c r="AF7" i="2"/>
  <c r="AG7" i="2"/>
  <c r="BB74" i="2"/>
  <c r="BC74" i="2"/>
  <c r="BD74" i="2"/>
  <c r="BE74" i="2"/>
  <c r="BF74" i="2"/>
  <c r="BG74" i="2"/>
  <c r="BH74" i="2"/>
  <c r="BI74" i="2"/>
  <c r="BA74" i="2"/>
  <c r="EN74" i="2"/>
  <c r="EO74" i="2"/>
  <c r="EP74" i="2"/>
  <c r="EQ74" i="2"/>
  <c r="ER74" i="2"/>
  <c r="ES74" i="2"/>
  <c r="ET74" i="2"/>
  <c r="EU74" i="2"/>
  <c r="EM74" i="2"/>
  <c r="EM57" i="2"/>
  <c r="EN57" i="2"/>
  <c r="EO57" i="2"/>
  <c r="EP57" i="2"/>
  <c r="EQ57" i="2"/>
  <c r="ER57" i="2"/>
  <c r="ES57" i="2"/>
  <c r="ET57" i="2"/>
  <c r="EU57" i="2"/>
  <c r="EV40" i="2"/>
  <c r="EW40" i="2"/>
  <c r="EV23" i="2"/>
  <c r="EW23" i="2"/>
  <c r="EV6" i="2"/>
  <c r="EW6" i="2"/>
  <c r="BA57" i="2"/>
  <c r="BB57" i="2"/>
  <c r="BC57" i="2"/>
  <c r="BD57" i="2"/>
  <c r="BE57" i="2"/>
  <c r="BF57" i="2"/>
  <c r="BG57" i="2"/>
  <c r="BH57" i="2"/>
  <c r="BI57" i="2"/>
  <c r="BJ40" i="2"/>
  <c r="BK40" i="2"/>
  <c r="BJ6" i="2"/>
  <c r="BK6" i="2"/>
  <c r="BN6" i="2" s="1"/>
  <c r="BJ23" i="2"/>
  <c r="BK23" i="2"/>
  <c r="CU75" i="2"/>
  <c r="CV75" i="2"/>
  <c r="CW75" i="2"/>
  <c r="CX75" i="2"/>
  <c r="CY75" i="2"/>
  <c r="CZ75" i="2"/>
  <c r="DA75" i="2"/>
  <c r="DB75" i="2"/>
  <c r="CT75" i="2"/>
  <c r="DJ75" i="2"/>
  <c r="DK75" i="2"/>
  <c r="DL75" i="2"/>
  <c r="DM75" i="2"/>
  <c r="DN75" i="2"/>
  <c r="DO75" i="2"/>
  <c r="DP75" i="2"/>
  <c r="DQ75" i="2"/>
  <c r="DI75" i="2"/>
  <c r="DI58" i="2"/>
  <c r="DJ58" i="2"/>
  <c r="DK58" i="2"/>
  <c r="DL58" i="2"/>
  <c r="DM58" i="2"/>
  <c r="DN58" i="2"/>
  <c r="DO58" i="2"/>
  <c r="DP58" i="2"/>
  <c r="DQ58" i="2"/>
  <c r="DR41" i="2"/>
  <c r="DS41" i="2"/>
  <c r="DR24" i="2"/>
  <c r="DS24" i="2"/>
  <c r="DR7" i="2"/>
  <c r="DS7" i="2"/>
  <c r="CT58" i="2"/>
  <c r="CU58" i="2"/>
  <c r="CV58" i="2"/>
  <c r="CW58" i="2"/>
  <c r="CX58" i="2"/>
  <c r="CY58" i="2"/>
  <c r="CZ58" i="2"/>
  <c r="DA58" i="2"/>
  <c r="DB58" i="2"/>
  <c r="DC41" i="2"/>
  <c r="DD41" i="2"/>
  <c r="DC24" i="2"/>
  <c r="DD24" i="2"/>
  <c r="DC7" i="2"/>
  <c r="DD7" i="2"/>
  <c r="DJ74" i="2"/>
  <c r="DK74" i="2"/>
  <c r="DL74" i="2"/>
  <c r="DM74" i="2"/>
  <c r="DN74" i="2"/>
  <c r="DO74" i="2"/>
  <c r="DP74" i="2"/>
  <c r="DQ74" i="2"/>
  <c r="DI74" i="2"/>
  <c r="DY74" i="2"/>
  <c r="DZ74" i="2"/>
  <c r="EA74" i="2"/>
  <c r="EB74" i="2"/>
  <c r="EC74" i="2"/>
  <c r="ED74" i="2"/>
  <c r="EE74" i="2"/>
  <c r="EF74" i="2"/>
  <c r="DX74" i="2"/>
  <c r="DX57" i="2"/>
  <c r="DY57" i="2"/>
  <c r="DZ57" i="2"/>
  <c r="EA57" i="2"/>
  <c r="EB57" i="2"/>
  <c r="EC57" i="2"/>
  <c r="ED57" i="2"/>
  <c r="EE57" i="2"/>
  <c r="EF57" i="2"/>
  <c r="EJ51" i="2"/>
  <c r="EI51" i="2"/>
  <c r="Y102" i="2"/>
  <c r="Z102" i="2"/>
  <c r="AA102" i="2"/>
  <c r="AB102" i="2"/>
  <c r="AC102" i="2"/>
  <c r="AD102" i="2"/>
  <c r="AE102" i="2"/>
  <c r="AF102" i="2"/>
  <c r="EG40" i="2"/>
  <c r="AG167" i="2" s="1"/>
  <c r="EH40" i="2"/>
  <c r="EG23" i="2"/>
  <c r="EK23" i="2" s="1"/>
  <c r="EH23" i="2"/>
  <c r="EG6" i="2"/>
  <c r="EH6" i="2"/>
  <c r="DI57" i="2"/>
  <c r="DJ57" i="2"/>
  <c r="DK57" i="2"/>
  <c r="DL57" i="2"/>
  <c r="DM57" i="2"/>
  <c r="DN57" i="2"/>
  <c r="DO57" i="2"/>
  <c r="DP57" i="2"/>
  <c r="DQ57" i="2"/>
  <c r="DR40" i="2"/>
  <c r="DS40" i="2"/>
  <c r="DR23" i="2"/>
  <c r="DS23" i="2"/>
  <c r="DR6" i="2"/>
  <c r="DS6" i="2"/>
  <c r="AS66" i="3"/>
  <c r="BS66" i="3" s="1"/>
  <c r="AQ30" i="3"/>
  <c r="AU30" i="3" s="1"/>
  <c r="AS41" i="3"/>
  <c r="AT41" i="3" s="1"/>
  <c r="AN30" i="3"/>
  <c r="Z66" i="3"/>
  <c r="O30" i="3"/>
  <c r="P30" i="3"/>
  <c r="Q30" i="3"/>
  <c r="AB30" i="3" s="1"/>
  <c r="R30" i="3"/>
  <c r="S30" i="3"/>
  <c r="T30" i="3"/>
  <c r="U30" i="3"/>
  <c r="V30" i="3"/>
  <c r="W30" i="3"/>
  <c r="X30" i="3"/>
  <c r="N30" i="3"/>
  <c r="Y30" i="3" s="1"/>
  <c r="AR32" i="3"/>
  <c r="AR7" i="3"/>
  <c r="AV7" i="3" s="1"/>
  <c r="AQ7" i="3"/>
  <c r="AU7" i="3" s="1"/>
  <c r="AQ32" i="3"/>
  <c r="AO32" i="3"/>
  <c r="AP32" i="3" s="1"/>
  <c r="O7" i="3"/>
  <c r="P7" i="3"/>
  <c r="Q7" i="3"/>
  <c r="R7" i="3"/>
  <c r="S7" i="3"/>
  <c r="T7" i="3"/>
  <c r="U7" i="3"/>
  <c r="V7" i="3"/>
  <c r="W7" i="3"/>
  <c r="X7" i="3"/>
  <c r="O32" i="3"/>
  <c r="P32" i="3"/>
  <c r="Q32" i="3"/>
  <c r="R32" i="3"/>
  <c r="S32" i="3"/>
  <c r="T32" i="3"/>
  <c r="U32" i="3"/>
  <c r="V32" i="3"/>
  <c r="W32" i="3"/>
  <c r="X32" i="3"/>
  <c r="N7" i="3"/>
  <c r="N32" i="3"/>
  <c r="AS23" i="3"/>
  <c r="AV68" i="3"/>
  <c r="AU68" i="3"/>
  <c r="AN6" i="3"/>
  <c r="AV6" i="3" s="1"/>
  <c r="AU6" i="3"/>
  <c r="AN23" i="3"/>
  <c r="AV23" i="3" s="1"/>
  <c r="AM23" i="3"/>
  <c r="AU23" i="3" s="1"/>
  <c r="AS36" i="3"/>
  <c r="AT36" i="3" s="1"/>
  <c r="AR44" i="3"/>
  <c r="AS53" i="3"/>
  <c r="BQ53" i="3" s="1"/>
  <c r="AN36" i="3"/>
  <c r="AV36" i="3" s="1"/>
  <c r="AN53" i="3"/>
  <c r="AV53" i="3" s="1"/>
  <c r="AM36" i="3"/>
  <c r="AM53" i="3"/>
  <c r="AU53" i="3" s="1"/>
  <c r="AR33" i="3"/>
  <c r="AV33" i="3" s="1"/>
  <c r="AR27" i="3"/>
  <c r="AQ33" i="3"/>
  <c r="AQ27" i="3"/>
  <c r="AM33" i="3"/>
  <c r="AM27" i="3"/>
  <c r="O27" i="3"/>
  <c r="P27" i="3"/>
  <c r="Q27" i="3"/>
  <c r="R27" i="3"/>
  <c r="S27" i="3"/>
  <c r="T27" i="3"/>
  <c r="U27" i="3"/>
  <c r="V27" i="3"/>
  <c r="W27" i="3"/>
  <c r="X27" i="3"/>
  <c r="O33" i="3"/>
  <c r="P33" i="3"/>
  <c r="Q33" i="3"/>
  <c r="R33" i="3"/>
  <c r="S33" i="3"/>
  <c r="T33" i="3"/>
  <c r="U33" i="3"/>
  <c r="V33" i="3"/>
  <c r="AG33" i="3" s="1"/>
  <c r="W33" i="3"/>
  <c r="X33" i="3"/>
  <c r="N33" i="3"/>
  <c r="Y33" i="3" s="1"/>
  <c r="N27" i="3"/>
  <c r="AS6" i="3"/>
  <c r="BP6" i="3" s="1"/>
  <c r="AS68" i="3"/>
  <c r="AR40" i="3"/>
  <c r="AR59" i="3"/>
  <c r="AR22" i="3"/>
  <c r="AQ40" i="3"/>
  <c r="AQ59" i="3"/>
  <c r="AQ22" i="3"/>
  <c r="AN40" i="3"/>
  <c r="AM40" i="3"/>
  <c r="AN22" i="3"/>
  <c r="AM22" i="3"/>
  <c r="O22" i="3"/>
  <c r="P22" i="3"/>
  <c r="Q22" i="3"/>
  <c r="R22" i="3"/>
  <c r="S22" i="3"/>
  <c r="T22" i="3"/>
  <c r="U22" i="3"/>
  <c r="V22" i="3"/>
  <c r="W22" i="3"/>
  <c r="X22" i="3"/>
  <c r="O59" i="3"/>
  <c r="P59" i="3"/>
  <c r="Q59" i="3"/>
  <c r="R59" i="3"/>
  <c r="S59" i="3"/>
  <c r="T59" i="3"/>
  <c r="U59" i="3"/>
  <c r="V59" i="3"/>
  <c r="W59" i="3"/>
  <c r="X59" i="3"/>
  <c r="O40" i="3"/>
  <c r="P40" i="3"/>
  <c r="Q40" i="3"/>
  <c r="R40" i="3"/>
  <c r="S40" i="3"/>
  <c r="T40" i="3"/>
  <c r="U40" i="3"/>
  <c r="V40" i="3"/>
  <c r="W40" i="3"/>
  <c r="X40" i="3"/>
  <c r="N40" i="3"/>
  <c r="N59" i="3"/>
  <c r="N22" i="3"/>
  <c r="D22" i="3"/>
  <c r="E22" i="3"/>
  <c r="F22" i="3"/>
  <c r="G22" i="3"/>
  <c r="H22" i="3"/>
  <c r="I22" i="3"/>
  <c r="J22" i="3"/>
  <c r="K22" i="3"/>
  <c r="L22" i="3"/>
  <c r="M22" i="3"/>
  <c r="C22" i="3"/>
  <c r="AM60" i="3"/>
  <c r="AN41" i="3"/>
  <c r="AN54" i="3"/>
  <c r="AR37" i="3"/>
  <c r="AQ37" i="3"/>
  <c r="AN37" i="3"/>
  <c r="AM37" i="3"/>
  <c r="O37" i="3"/>
  <c r="P37" i="3"/>
  <c r="Q37" i="3"/>
  <c r="R37" i="3"/>
  <c r="S37" i="3"/>
  <c r="T37" i="3"/>
  <c r="U37" i="3"/>
  <c r="V37" i="3"/>
  <c r="W37" i="3"/>
  <c r="X37" i="3"/>
  <c r="AS57" i="3"/>
  <c r="AR60" i="3"/>
  <c r="AQ60" i="3"/>
  <c r="AN57" i="3"/>
  <c r="AV57" i="3" s="1"/>
  <c r="AM57" i="3"/>
  <c r="AU57" i="3" s="1"/>
  <c r="O60" i="3"/>
  <c r="P60" i="3"/>
  <c r="Q60" i="3"/>
  <c r="R60" i="3"/>
  <c r="S60" i="3"/>
  <c r="T60" i="3"/>
  <c r="U60" i="3"/>
  <c r="V60" i="3"/>
  <c r="W60" i="3"/>
  <c r="X60" i="3"/>
  <c r="N60" i="3"/>
  <c r="R43" i="1"/>
  <c r="D57" i="3"/>
  <c r="E57" i="3"/>
  <c r="F57" i="3"/>
  <c r="G57" i="3"/>
  <c r="H57" i="3"/>
  <c r="I57" i="3"/>
  <c r="J57" i="3"/>
  <c r="K57" i="3"/>
  <c r="L57" i="3"/>
  <c r="M57" i="3"/>
  <c r="C57" i="3"/>
  <c r="AS56" i="3"/>
  <c r="AT56" i="3" s="1"/>
  <c r="AU56" i="3"/>
  <c r="AM129" i="2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12" i="2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95" i="2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V95" i="2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DY73" i="2"/>
  <c r="DZ73" i="2"/>
  <c r="EA73" i="2"/>
  <c r="EB73" i="2"/>
  <c r="EC73" i="2"/>
  <c r="ED73" i="2"/>
  <c r="EE73" i="2"/>
  <c r="EF73" i="2"/>
  <c r="DX73" i="2"/>
  <c r="GG73" i="2"/>
  <c r="GH73" i="2"/>
  <c r="GI73" i="2"/>
  <c r="GJ73" i="2"/>
  <c r="GK73" i="2"/>
  <c r="GL73" i="2"/>
  <c r="GM73" i="2"/>
  <c r="GN73" i="2"/>
  <c r="GF73" i="2"/>
  <c r="GF56" i="2"/>
  <c r="GG56" i="2"/>
  <c r="GH56" i="2"/>
  <c r="GI56" i="2"/>
  <c r="GJ56" i="2"/>
  <c r="GK56" i="2"/>
  <c r="GL56" i="2"/>
  <c r="GM56" i="2"/>
  <c r="GN56" i="2"/>
  <c r="GR56" i="2" s="1"/>
  <c r="Y118" i="2"/>
  <c r="Z118" i="2"/>
  <c r="AA118" i="2"/>
  <c r="AB118" i="2"/>
  <c r="AC118" i="2"/>
  <c r="AD118" i="2"/>
  <c r="AE118" i="2"/>
  <c r="AF118" i="2"/>
  <c r="GO39" i="2"/>
  <c r="GP39" i="2"/>
  <c r="GG35" i="2"/>
  <c r="GH35" i="2"/>
  <c r="GI35" i="2"/>
  <c r="GJ35" i="2"/>
  <c r="GK35" i="2"/>
  <c r="GL35" i="2"/>
  <c r="GM35" i="2"/>
  <c r="GN35" i="2"/>
  <c r="GF35" i="2"/>
  <c r="GO22" i="2"/>
  <c r="GP22" i="2"/>
  <c r="GO5" i="2"/>
  <c r="AG171" i="2" s="1"/>
  <c r="GP5" i="2"/>
  <c r="AH171" i="2" s="1"/>
  <c r="AJ101" i="2"/>
  <c r="AI101" i="2"/>
  <c r="Y101" i="2"/>
  <c r="Z101" i="2"/>
  <c r="AA101" i="2"/>
  <c r="AB101" i="2"/>
  <c r="AC101" i="2"/>
  <c r="AD101" i="2"/>
  <c r="AE101" i="2"/>
  <c r="AF101" i="2"/>
  <c r="DX56" i="2"/>
  <c r="DY56" i="2"/>
  <c r="DZ56" i="2"/>
  <c r="EA56" i="2"/>
  <c r="EB56" i="2"/>
  <c r="EC56" i="2"/>
  <c r="ED56" i="2"/>
  <c r="EE56" i="2"/>
  <c r="EF56" i="2"/>
  <c r="EG39" i="2"/>
  <c r="EH39" i="2"/>
  <c r="DY35" i="2"/>
  <c r="DZ35" i="2"/>
  <c r="EA35" i="2"/>
  <c r="EB35" i="2"/>
  <c r="EC35" i="2"/>
  <c r="ED35" i="2"/>
  <c r="EE35" i="2"/>
  <c r="EF35" i="2"/>
  <c r="DX35" i="2"/>
  <c r="EG22" i="2"/>
  <c r="EH22" i="2"/>
  <c r="EJ17" i="2"/>
  <c r="EI17" i="2"/>
  <c r="DY18" i="2"/>
  <c r="DZ18" i="2"/>
  <c r="EA18" i="2"/>
  <c r="EB18" i="2"/>
  <c r="EC18" i="2"/>
  <c r="ED18" i="2"/>
  <c r="EE18" i="2"/>
  <c r="EF18" i="2"/>
  <c r="DX18" i="2"/>
  <c r="EG5" i="2"/>
  <c r="AG161" i="2" s="1"/>
  <c r="EH5" i="2"/>
  <c r="AH161" i="2" s="1"/>
  <c r="GV73" i="2"/>
  <c r="GW73" i="2"/>
  <c r="GX73" i="2"/>
  <c r="GY73" i="2"/>
  <c r="GZ73" i="2"/>
  <c r="HA73" i="2"/>
  <c r="HB73" i="2"/>
  <c r="HC73" i="2"/>
  <c r="GU73" i="2"/>
  <c r="EN73" i="2"/>
  <c r="EO73" i="2"/>
  <c r="EP73" i="2"/>
  <c r="EQ73" i="2"/>
  <c r="ER73" i="2"/>
  <c r="ES73" i="2"/>
  <c r="ET73" i="2"/>
  <c r="EU73" i="2"/>
  <c r="EM73" i="2"/>
  <c r="EM56" i="2"/>
  <c r="EN56" i="2"/>
  <c r="EO56" i="2"/>
  <c r="EP56" i="2"/>
  <c r="EQ56" i="2"/>
  <c r="ER56" i="2"/>
  <c r="ES56" i="2"/>
  <c r="ET56" i="2"/>
  <c r="EU56" i="2"/>
  <c r="EV39" i="2"/>
  <c r="EW39" i="2"/>
  <c r="Y98" i="2"/>
  <c r="Z98" i="2"/>
  <c r="AA98" i="2"/>
  <c r="AB98" i="2"/>
  <c r="AC98" i="2"/>
  <c r="AD98" i="2"/>
  <c r="AE98" i="2"/>
  <c r="AF98" i="2"/>
  <c r="EV22" i="2"/>
  <c r="EW22" i="2"/>
  <c r="AH175" i="2" s="1"/>
  <c r="EN18" i="2"/>
  <c r="EO18" i="2"/>
  <c r="EP18" i="2"/>
  <c r="EQ18" i="2"/>
  <c r="ER18" i="2"/>
  <c r="ES18" i="2"/>
  <c r="ET18" i="2"/>
  <c r="EU18" i="2"/>
  <c r="EM18" i="2"/>
  <c r="EV5" i="2"/>
  <c r="EW5" i="2"/>
  <c r="Y100" i="2"/>
  <c r="AC100" i="2"/>
  <c r="AD100" i="2"/>
  <c r="AE100" i="2"/>
  <c r="GV35" i="2"/>
  <c r="GW35" i="2"/>
  <c r="GX35" i="2"/>
  <c r="GY35" i="2"/>
  <c r="GZ35" i="2"/>
  <c r="HA35" i="2"/>
  <c r="HB35" i="2"/>
  <c r="HC35" i="2"/>
  <c r="GU35" i="2"/>
  <c r="GV18" i="2"/>
  <c r="GW18" i="2"/>
  <c r="GX18" i="2"/>
  <c r="GY18" i="2"/>
  <c r="GZ18" i="2"/>
  <c r="HA18" i="2"/>
  <c r="HB18" i="2"/>
  <c r="HC18" i="2"/>
  <c r="GU18" i="2"/>
  <c r="GU56" i="2"/>
  <c r="GV56" i="2"/>
  <c r="GW56" i="2"/>
  <c r="GX56" i="2"/>
  <c r="GY56" i="2"/>
  <c r="GZ56" i="2"/>
  <c r="HA56" i="2"/>
  <c r="HB56" i="2"/>
  <c r="HC56" i="2"/>
  <c r="HD39" i="2"/>
  <c r="HE39" i="2"/>
  <c r="HD22" i="2"/>
  <c r="HE22" i="2"/>
  <c r="HD5" i="2"/>
  <c r="HE5" i="2"/>
  <c r="BB73" i="2"/>
  <c r="BC73" i="2"/>
  <c r="BD73" i="2"/>
  <c r="BE73" i="2"/>
  <c r="BF73" i="2"/>
  <c r="BG73" i="2"/>
  <c r="BH73" i="2"/>
  <c r="BI73" i="2"/>
  <c r="BA73" i="2"/>
  <c r="CU73" i="2"/>
  <c r="CV73" i="2"/>
  <c r="CW73" i="2"/>
  <c r="CX73" i="2"/>
  <c r="CY73" i="2"/>
  <c r="CZ73" i="2"/>
  <c r="DA73" i="2"/>
  <c r="DB73" i="2"/>
  <c r="CT73" i="2"/>
  <c r="CT56" i="2"/>
  <c r="CU56" i="2"/>
  <c r="CV56" i="2"/>
  <c r="CW56" i="2"/>
  <c r="CX56" i="2"/>
  <c r="CY56" i="2"/>
  <c r="CZ56" i="2"/>
  <c r="DA56" i="2"/>
  <c r="DB56" i="2"/>
  <c r="Y127" i="2"/>
  <c r="Z127" i="2"/>
  <c r="AA127" i="2"/>
  <c r="AB127" i="2"/>
  <c r="AC127" i="2"/>
  <c r="AD127" i="2"/>
  <c r="AE127" i="2"/>
  <c r="AF127" i="2"/>
  <c r="DC39" i="2"/>
  <c r="DD39" i="2"/>
  <c r="CU35" i="2"/>
  <c r="CV35" i="2"/>
  <c r="CW35" i="2"/>
  <c r="CX35" i="2"/>
  <c r="CY35" i="2"/>
  <c r="CZ35" i="2"/>
  <c r="DA35" i="2"/>
  <c r="DB35" i="2"/>
  <c r="CT35" i="2"/>
  <c r="DC22" i="2"/>
  <c r="DD22" i="2"/>
  <c r="CU18" i="2"/>
  <c r="CV18" i="2"/>
  <c r="CW18" i="2"/>
  <c r="CX18" i="2"/>
  <c r="CY18" i="2"/>
  <c r="CZ18" i="2"/>
  <c r="DA18" i="2"/>
  <c r="DB18" i="2"/>
  <c r="CT18" i="2"/>
  <c r="DC5" i="2"/>
  <c r="DD5" i="2"/>
  <c r="BA56" i="2"/>
  <c r="BB56" i="2"/>
  <c r="BC56" i="2"/>
  <c r="BD56" i="2"/>
  <c r="BE56" i="2"/>
  <c r="BF56" i="2"/>
  <c r="BG56" i="2"/>
  <c r="BH56" i="2"/>
  <c r="BI56" i="2"/>
  <c r="BB52" i="2"/>
  <c r="BC52" i="2"/>
  <c r="BD52" i="2"/>
  <c r="BE52" i="2"/>
  <c r="BF52" i="2"/>
  <c r="BG52" i="2"/>
  <c r="BH52" i="2"/>
  <c r="BI52" i="2"/>
  <c r="BA52" i="2"/>
  <c r="BJ39" i="2"/>
  <c r="BK39" i="2"/>
  <c r="BB35" i="2"/>
  <c r="BC35" i="2"/>
  <c r="BD35" i="2"/>
  <c r="BE35" i="2"/>
  <c r="BF35" i="2"/>
  <c r="BG35" i="2"/>
  <c r="BH35" i="2"/>
  <c r="BI35" i="2"/>
  <c r="BA35" i="2"/>
  <c r="BJ22" i="2"/>
  <c r="BK22" i="2"/>
  <c r="AJ95" i="2"/>
  <c r="AI95" i="2"/>
  <c r="Y95" i="2"/>
  <c r="Z95" i="2"/>
  <c r="AA95" i="2"/>
  <c r="AB95" i="2"/>
  <c r="AC95" i="2"/>
  <c r="AD95" i="2"/>
  <c r="AE95" i="2"/>
  <c r="AF95" i="2"/>
  <c r="BJ5" i="2"/>
  <c r="AG160" i="2" s="1"/>
  <c r="BK5" i="2"/>
  <c r="AH160" i="2" s="1"/>
  <c r="BQ73" i="2"/>
  <c r="BR73" i="2"/>
  <c r="BS73" i="2"/>
  <c r="BT73" i="2"/>
  <c r="BU73" i="2"/>
  <c r="BV73" i="2"/>
  <c r="BW73" i="2"/>
  <c r="BX73" i="2"/>
  <c r="BP73" i="2"/>
  <c r="DJ73" i="2"/>
  <c r="DK73" i="2"/>
  <c r="DL73" i="2"/>
  <c r="DM73" i="2"/>
  <c r="DN73" i="2"/>
  <c r="DO73" i="2"/>
  <c r="DP73" i="2"/>
  <c r="DQ73" i="2"/>
  <c r="DI73" i="2"/>
  <c r="DI56" i="2"/>
  <c r="DJ56" i="2"/>
  <c r="DK56" i="2"/>
  <c r="DL56" i="2"/>
  <c r="DM56" i="2"/>
  <c r="DN56" i="2"/>
  <c r="DO56" i="2"/>
  <c r="DP56" i="2"/>
  <c r="DQ56" i="2"/>
  <c r="Y131" i="2"/>
  <c r="Z131" i="2"/>
  <c r="AA131" i="2"/>
  <c r="AB131" i="2"/>
  <c r="AC131" i="2"/>
  <c r="AD131" i="2"/>
  <c r="AE131" i="2"/>
  <c r="AF131" i="2"/>
  <c r="DR39" i="2"/>
  <c r="DS39" i="2"/>
  <c r="DJ35" i="2"/>
  <c r="DK35" i="2"/>
  <c r="DL35" i="2"/>
  <c r="DM35" i="2"/>
  <c r="DN35" i="2"/>
  <c r="DO35" i="2"/>
  <c r="DP35" i="2"/>
  <c r="DQ35" i="2"/>
  <c r="DR22" i="2"/>
  <c r="DS22" i="2"/>
  <c r="Y106" i="2"/>
  <c r="Z106" i="2"/>
  <c r="AA106" i="2"/>
  <c r="AB106" i="2"/>
  <c r="AC106" i="2"/>
  <c r="AD106" i="2"/>
  <c r="AE106" i="2"/>
  <c r="AF106" i="2"/>
  <c r="DR5" i="2"/>
  <c r="DS5" i="2"/>
  <c r="BP56" i="2"/>
  <c r="BQ56" i="2"/>
  <c r="BR56" i="2"/>
  <c r="BS56" i="2"/>
  <c r="BT56" i="2"/>
  <c r="BU56" i="2"/>
  <c r="BV56" i="2"/>
  <c r="BW56" i="2"/>
  <c r="BX56" i="2"/>
  <c r="BQ52" i="2"/>
  <c r="BR52" i="2"/>
  <c r="BS52" i="2"/>
  <c r="BT52" i="2"/>
  <c r="BU52" i="2"/>
  <c r="BV52" i="2"/>
  <c r="BW52" i="2"/>
  <c r="BX52" i="2"/>
  <c r="BP52" i="2"/>
  <c r="BY39" i="2"/>
  <c r="BZ39" i="2"/>
  <c r="BQ35" i="2"/>
  <c r="BR35" i="2"/>
  <c r="BS35" i="2"/>
  <c r="BT35" i="2"/>
  <c r="BU35" i="2"/>
  <c r="BV35" i="2"/>
  <c r="BW35" i="2"/>
  <c r="BX35" i="2"/>
  <c r="BP35" i="2"/>
  <c r="BY22" i="2"/>
  <c r="BZ22" i="2"/>
  <c r="BQ18" i="2"/>
  <c r="BR18" i="2"/>
  <c r="BS18" i="2"/>
  <c r="BT18" i="2"/>
  <c r="BU18" i="2"/>
  <c r="BV18" i="2"/>
  <c r="BW18" i="2"/>
  <c r="BX18" i="2"/>
  <c r="BP18" i="2"/>
  <c r="BY5" i="2"/>
  <c r="BZ5" i="2"/>
  <c r="HK73" i="2"/>
  <c r="HL73" i="2"/>
  <c r="HM73" i="2"/>
  <c r="HN73" i="2"/>
  <c r="HO73" i="2"/>
  <c r="HP73" i="2"/>
  <c r="HQ73" i="2"/>
  <c r="HR73" i="2"/>
  <c r="HJ73" i="2"/>
  <c r="FR73" i="2"/>
  <c r="FS73" i="2"/>
  <c r="FT73" i="2"/>
  <c r="FU73" i="2"/>
  <c r="FV73" i="2"/>
  <c r="FW73" i="2"/>
  <c r="FX73" i="2"/>
  <c r="FY73" i="2"/>
  <c r="FQ73" i="2"/>
  <c r="FR56" i="2"/>
  <c r="FS56" i="2"/>
  <c r="FT56" i="2"/>
  <c r="FU56" i="2"/>
  <c r="FV56" i="2"/>
  <c r="FW56" i="2"/>
  <c r="FX56" i="2"/>
  <c r="FY56" i="2"/>
  <c r="FQ56" i="2"/>
  <c r="Y103" i="2"/>
  <c r="Z103" i="2"/>
  <c r="AA103" i="2"/>
  <c r="AB103" i="2"/>
  <c r="AC103" i="2"/>
  <c r="AD103" i="2"/>
  <c r="AE103" i="2"/>
  <c r="AF103" i="2"/>
  <c r="FZ39" i="2"/>
  <c r="GA39" i="2"/>
  <c r="FR35" i="2"/>
  <c r="FS35" i="2"/>
  <c r="FT35" i="2"/>
  <c r="FU35" i="2"/>
  <c r="FV35" i="2"/>
  <c r="FW35" i="2"/>
  <c r="FX35" i="2"/>
  <c r="FY35" i="2"/>
  <c r="FQ35" i="2"/>
  <c r="FR18" i="2"/>
  <c r="FS18" i="2"/>
  <c r="FT18" i="2"/>
  <c r="FU18" i="2"/>
  <c r="FV18" i="2"/>
  <c r="FW18" i="2"/>
  <c r="FX18" i="2"/>
  <c r="FY18" i="2"/>
  <c r="FQ18" i="2"/>
  <c r="FZ22" i="2"/>
  <c r="GA22" i="2"/>
  <c r="FZ5" i="2"/>
  <c r="GA5" i="2"/>
  <c r="HJ56" i="2"/>
  <c r="HK56" i="2"/>
  <c r="HL56" i="2"/>
  <c r="HM56" i="2"/>
  <c r="HN56" i="2"/>
  <c r="HO56" i="2"/>
  <c r="HP56" i="2"/>
  <c r="HQ56" i="2"/>
  <c r="HR56" i="2"/>
  <c r="HK52" i="2"/>
  <c r="HL52" i="2"/>
  <c r="HM52" i="2"/>
  <c r="HN52" i="2"/>
  <c r="HO52" i="2"/>
  <c r="HP52" i="2"/>
  <c r="HQ52" i="2"/>
  <c r="HR52" i="2"/>
  <c r="HJ52" i="2"/>
  <c r="HS39" i="2"/>
  <c r="HT39" i="2"/>
  <c r="Y99" i="2"/>
  <c r="Z99" i="2"/>
  <c r="AD99" i="2"/>
  <c r="HS22" i="2"/>
  <c r="HT22" i="2"/>
  <c r="HK18" i="2"/>
  <c r="HL18" i="2"/>
  <c r="HM18" i="2"/>
  <c r="HN18" i="2"/>
  <c r="HO18" i="2"/>
  <c r="HP18" i="2"/>
  <c r="HQ18" i="2"/>
  <c r="HR18" i="2"/>
  <c r="HJ18" i="2"/>
  <c r="HS5" i="2"/>
  <c r="HT5" i="2"/>
  <c r="X73" i="2"/>
  <c r="Y73" i="2"/>
  <c r="Z73" i="2"/>
  <c r="AA73" i="2"/>
  <c r="AB73" i="2"/>
  <c r="AC73" i="2"/>
  <c r="AD73" i="2"/>
  <c r="AE73" i="2"/>
  <c r="W73" i="2"/>
  <c r="CF73" i="2"/>
  <c r="CG73" i="2"/>
  <c r="CH73" i="2"/>
  <c r="CI73" i="2"/>
  <c r="CJ73" i="2"/>
  <c r="CK73" i="2"/>
  <c r="CL73" i="2"/>
  <c r="CM73" i="2"/>
  <c r="CE73" i="2"/>
  <c r="CF52" i="2"/>
  <c r="CG52" i="2"/>
  <c r="CH52" i="2"/>
  <c r="CI52" i="2"/>
  <c r="CJ52" i="2"/>
  <c r="CK52" i="2"/>
  <c r="CL52" i="2"/>
  <c r="CM52" i="2"/>
  <c r="CE52" i="2"/>
  <c r="Y115" i="2"/>
  <c r="Z115" i="2"/>
  <c r="AA115" i="2"/>
  <c r="AB115" i="2"/>
  <c r="AC115" i="2"/>
  <c r="AD115" i="2"/>
  <c r="AE115" i="2"/>
  <c r="AF115" i="2"/>
  <c r="CF18" i="2"/>
  <c r="CG18" i="2"/>
  <c r="CH18" i="2"/>
  <c r="CI18" i="2"/>
  <c r="CJ18" i="2"/>
  <c r="CK18" i="2"/>
  <c r="CL18" i="2"/>
  <c r="CM18" i="2"/>
  <c r="CE18" i="2"/>
  <c r="CE56" i="2"/>
  <c r="CF56" i="2"/>
  <c r="CG56" i="2"/>
  <c r="CH56" i="2"/>
  <c r="CI56" i="2"/>
  <c r="CJ56" i="2"/>
  <c r="CK56" i="2"/>
  <c r="CL56" i="2"/>
  <c r="CM56" i="2"/>
  <c r="CN39" i="2"/>
  <c r="CO39" i="2"/>
  <c r="CN22" i="2"/>
  <c r="CO22" i="2"/>
  <c r="CN5" i="2"/>
  <c r="CO5" i="2"/>
  <c r="W56" i="2"/>
  <c r="X56" i="2"/>
  <c r="Y56" i="2"/>
  <c r="Z56" i="2"/>
  <c r="AA56" i="2"/>
  <c r="AB56" i="2"/>
  <c r="AC56" i="2"/>
  <c r="AD56" i="2"/>
  <c r="AE56" i="2"/>
  <c r="X35" i="2"/>
  <c r="Y35" i="2"/>
  <c r="Z35" i="2"/>
  <c r="AA35" i="2"/>
  <c r="AB35" i="2"/>
  <c r="AC35" i="2"/>
  <c r="AD35" i="2"/>
  <c r="AE35" i="2"/>
  <c r="W35" i="2"/>
  <c r="AF39" i="2"/>
  <c r="AG39" i="2"/>
  <c r="AF22" i="2"/>
  <c r="AG22" i="2"/>
  <c r="X18" i="2"/>
  <c r="Y18" i="2"/>
  <c r="Z18" i="2"/>
  <c r="AA18" i="2"/>
  <c r="AB18" i="2"/>
  <c r="AC18" i="2"/>
  <c r="AD18" i="2"/>
  <c r="AE18" i="2"/>
  <c r="W18" i="2"/>
  <c r="AF5" i="2"/>
  <c r="AG5" i="2"/>
  <c r="AM73" i="2"/>
  <c r="AN73" i="2"/>
  <c r="AO73" i="2"/>
  <c r="AP73" i="2"/>
  <c r="AQ73" i="2"/>
  <c r="AR73" i="2"/>
  <c r="AS73" i="2"/>
  <c r="AT73" i="2"/>
  <c r="FC73" i="2"/>
  <c r="FD73" i="2"/>
  <c r="FE73" i="2"/>
  <c r="FF73" i="2"/>
  <c r="FG73" i="2"/>
  <c r="FH73" i="2"/>
  <c r="FI73" i="2"/>
  <c r="FJ73" i="2"/>
  <c r="FB73" i="2"/>
  <c r="FB56" i="2"/>
  <c r="FC56" i="2"/>
  <c r="FD56" i="2"/>
  <c r="FE56" i="2"/>
  <c r="FF56" i="2"/>
  <c r="FG56" i="2"/>
  <c r="FH56" i="2"/>
  <c r="FI56" i="2"/>
  <c r="FJ56" i="2"/>
  <c r="Y116" i="2"/>
  <c r="Z116" i="2"/>
  <c r="AA116" i="2"/>
  <c r="AB116" i="2"/>
  <c r="AC116" i="2"/>
  <c r="AD116" i="2"/>
  <c r="AE116" i="2"/>
  <c r="AF116" i="2"/>
  <c r="FK39" i="2"/>
  <c r="FL39" i="2"/>
  <c r="FC35" i="2"/>
  <c r="FD35" i="2"/>
  <c r="FE35" i="2"/>
  <c r="FF35" i="2"/>
  <c r="FG35" i="2"/>
  <c r="FH35" i="2"/>
  <c r="FI35" i="2"/>
  <c r="FJ35" i="2"/>
  <c r="FB35" i="2"/>
  <c r="FK22" i="2"/>
  <c r="FL22" i="2"/>
  <c r="FC18" i="2"/>
  <c r="FD18" i="2"/>
  <c r="FE18" i="2"/>
  <c r="FF18" i="2"/>
  <c r="FG18" i="2"/>
  <c r="FH18" i="2"/>
  <c r="FI18" i="2"/>
  <c r="FJ18" i="2"/>
  <c r="FB18" i="2"/>
  <c r="FK5" i="2"/>
  <c r="FL5" i="2"/>
  <c r="AM56" i="2"/>
  <c r="AN56" i="2"/>
  <c r="AO56" i="2"/>
  <c r="AP56" i="2"/>
  <c r="AQ56" i="2"/>
  <c r="AR56" i="2"/>
  <c r="AS56" i="2"/>
  <c r="AT56" i="2"/>
  <c r="AL56" i="2"/>
  <c r="AU39" i="2"/>
  <c r="AV39" i="2"/>
  <c r="AM35" i="2"/>
  <c r="AN35" i="2"/>
  <c r="AO35" i="2"/>
  <c r="AP35" i="2"/>
  <c r="AQ35" i="2"/>
  <c r="AR35" i="2"/>
  <c r="AS35" i="2"/>
  <c r="AT35" i="2"/>
  <c r="AU22" i="2"/>
  <c r="AV22" i="2"/>
  <c r="AL18" i="2"/>
  <c r="AM18" i="2"/>
  <c r="AN18" i="2"/>
  <c r="AO18" i="2"/>
  <c r="AP18" i="2"/>
  <c r="AQ18" i="2"/>
  <c r="AR18" i="2"/>
  <c r="AS18" i="2"/>
  <c r="AT18" i="2"/>
  <c r="AU5" i="2"/>
  <c r="AV5" i="2"/>
  <c r="CF72" i="2"/>
  <c r="CG72" i="2"/>
  <c r="CH72" i="2"/>
  <c r="CI72" i="2"/>
  <c r="CJ72" i="2"/>
  <c r="CK72" i="2"/>
  <c r="CL72" i="2"/>
  <c r="CM72" i="2"/>
  <c r="CE72" i="2"/>
  <c r="GV72" i="2"/>
  <c r="GW72" i="2"/>
  <c r="GX72" i="2"/>
  <c r="GY72" i="2"/>
  <c r="GZ72" i="2"/>
  <c r="HA72" i="2"/>
  <c r="HB72" i="2"/>
  <c r="HC72" i="2"/>
  <c r="GU72" i="2"/>
  <c r="EN72" i="2"/>
  <c r="EO72" i="2"/>
  <c r="EP72" i="2"/>
  <c r="EQ72" i="2"/>
  <c r="ER72" i="2"/>
  <c r="ES72" i="2"/>
  <c r="ET72" i="2"/>
  <c r="EU72" i="2"/>
  <c r="EM72" i="2"/>
  <c r="GG72" i="2"/>
  <c r="GH72" i="2"/>
  <c r="GI72" i="2"/>
  <c r="GJ72" i="2"/>
  <c r="GK72" i="2"/>
  <c r="GL72" i="2"/>
  <c r="GM72" i="2"/>
  <c r="GN72" i="2"/>
  <c r="GF72" i="2"/>
  <c r="AM72" i="2"/>
  <c r="AN72" i="2"/>
  <c r="AO72" i="2"/>
  <c r="AP72" i="2"/>
  <c r="AQ72" i="2"/>
  <c r="AR72" i="2"/>
  <c r="AS72" i="2"/>
  <c r="AT72" i="2"/>
  <c r="AL72" i="2"/>
  <c r="DY72" i="2"/>
  <c r="DZ72" i="2"/>
  <c r="EA72" i="2"/>
  <c r="EB72" i="2"/>
  <c r="EC72" i="2"/>
  <c r="ED72" i="2"/>
  <c r="EE72" i="2"/>
  <c r="EF72" i="2"/>
  <c r="DX72" i="2"/>
  <c r="AU38" i="2"/>
  <c r="DJ72" i="2"/>
  <c r="DK72" i="2"/>
  <c r="DL72" i="2"/>
  <c r="DM72" i="2"/>
  <c r="DN72" i="2"/>
  <c r="DO72" i="2"/>
  <c r="DP72" i="2"/>
  <c r="DQ72" i="2"/>
  <c r="DI72" i="2"/>
  <c r="FR72" i="2"/>
  <c r="FS72" i="2"/>
  <c r="FT72" i="2"/>
  <c r="FU72" i="2"/>
  <c r="FV72" i="2"/>
  <c r="FW72" i="2"/>
  <c r="FX72" i="2"/>
  <c r="FY72" i="2"/>
  <c r="FQ72" i="2"/>
  <c r="BQ72" i="2"/>
  <c r="BR72" i="2"/>
  <c r="BS72" i="2"/>
  <c r="BT72" i="2"/>
  <c r="BU72" i="2"/>
  <c r="BV72" i="2"/>
  <c r="BW72" i="2"/>
  <c r="BX72" i="2"/>
  <c r="BP72" i="2"/>
  <c r="CU72" i="2"/>
  <c r="CV72" i="2"/>
  <c r="CW72" i="2"/>
  <c r="CX72" i="2"/>
  <c r="CY72" i="2"/>
  <c r="CZ72" i="2"/>
  <c r="DA72" i="2"/>
  <c r="DB72" i="2"/>
  <c r="CT72" i="2"/>
  <c r="BB72" i="2"/>
  <c r="BC72" i="2"/>
  <c r="BD72" i="2"/>
  <c r="BE72" i="2"/>
  <c r="BF72" i="2"/>
  <c r="BG72" i="2"/>
  <c r="BH72" i="2"/>
  <c r="BI72" i="2"/>
  <c r="BA72" i="2"/>
  <c r="HK72" i="2"/>
  <c r="HL72" i="2"/>
  <c r="HM72" i="2"/>
  <c r="HN72" i="2"/>
  <c r="HO72" i="2"/>
  <c r="HP72" i="2"/>
  <c r="HQ72" i="2"/>
  <c r="HR72" i="2"/>
  <c r="X72" i="2"/>
  <c r="Y72" i="2"/>
  <c r="Z72" i="2"/>
  <c r="AA72" i="2"/>
  <c r="AB72" i="2"/>
  <c r="AC72" i="2"/>
  <c r="AD72" i="2"/>
  <c r="AE72" i="2"/>
  <c r="W72" i="2"/>
  <c r="FC72" i="2"/>
  <c r="FD72" i="2"/>
  <c r="FE72" i="2"/>
  <c r="FF72" i="2"/>
  <c r="FG72" i="2"/>
  <c r="FH72" i="2"/>
  <c r="FI72" i="2"/>
  <c r="FJ72" i="2"/>
  <c r="FB72" i="2"/>
  <c r="HW84" i="2"/>
  <c r="HV84" i="2"/>
  <c r="HU84" i="2"/>
  <c r="HW83" i="2"/>
  <c r="HV83" i="2"/>
  <c r="HU83" i="2"/>
  <c r="HV82" i="2"/>
  <c r="HU82" i="2"/>
  <c r="HV81" i="2"/>
  <c r="HU81" i="2"/>
  <c r="HV80" i="2"/>
  <c r="HU80" i="2"/>
  <c r="HV79" i="2"/>
  <c r="HU79" i="2"/>
  <c r="HV78" i="2"/>
  <c r="HU78" i="2"/>
  <c r="HV77" i="2"/>
  <c r="HU77" i="2"/>
  <c r="HW74" i="2"/>
  <c r="HV74" i="2"/>
  <c r="HU74" i="2"/>
  <c r="HW67" i="2"/>
  <c r="HV67" i="2"/>
  <c r="HU67" i="2"/>
  <c r="HW66" i="2"/>
  <c r="HV66" i="2"/>
  <c r="HU66" i="2"/>
  <c r="HV65" i="2"/>
  <c r="HU65" i="2"/>
  <c r="HV64" i="2"/>
  <c r="HU64" i="2"/>
  <c r="HV63" i="2"/>
  <c r="HU63" i="2"/>
  <c r="HV62" i="2"/>
  <c r="HU62" i="2"/>
  <c r="HV61" i="2"/>
  <c r="HU61" i="2"/>
  <c r="HV60" i="2"/>
  <c r="HU60" i="2"/>
  <c r="HW57" i="2"/>
  <c r="HU57" i="2"/>
  <c r="HR55" i="2"/>
  <c r="HQ55" i="2"/>
  <c r="HP55" i="2"/>
  <c r="HO55" i="2"/>
  <c r="HN55" i="2"/>
  <c r="HM55" i="2"/>
  <c r="HL55" i="2"/>
  <c r="HK55" i="2"/>
  <c r="HH84" i="2"/>
  <c r="HG84" i="2"/>
  <c r="HF84" i="2"/>
  <c r="HH83" i="2"/>
  <c r="HG83" i="2"/>
  <c r="HF83" i="2"/>
  <c r="HG82" i="2"/>
  <c r="HF82" i="2"/>
  <c r="HG81" i="2"/>
  <c r="HF81" i="2"/>
  <c r="HG80" i="2"/>
  <c r="HF80" i="2"/>
  <c r="HG79" i="2"/>
  <c r="HF79" i="2"/>
  <c r="HG78" i="2"/>
  <c r="HF78" i="2"/>
  <c r="HG77" i="2"/>
  <c r="HF77" i="2"/>
  <c r="HH67" i="2"/>
  <c r="HG67" i="2"/>
  <c r="HF67" i="2"/>
  <c r="HH66" i="2"/>
  <c r="HG66" i="2"/>
  <c r="HF66" i="2"/>
  <c r="HG65" i="2"/>
  <c r="HF65" i="2"/>
  <c r="HG64" i="2"/>
  <c r="HF64" i="2"/>
  <c r="HG63" i="2"/>
  <c r="HF63" i="2"/>
  <c r="HG62" i="2"/>
  <c r="HF62" i="2"/>
  <c r="HG61" i="2"/>
  <c r="HF61" i="2"/>
  <c r="HG60" i="2"/>
  <c r="HF60" i="2"/>
  <c r="HC55" i="2"/>
  <c r="HB55" i="2"/>
  <c r="HA55" i="2"/>
  <c r="GZ55" i="2"/>
  <c r="GY55" i="2"/>
  <c r="GX55" i="2"/>
  <c r="GW55" i="2"/>
  <c r="GV55" i="2"/>
  <c r="GU55" i="2"/>
  <c r="GS84" i="2"/>
  <c r="GR84" i="2"/>
  <c r="GQ84" i="2"/>
  <c r="GS83" i="2"/>
  <c r="GR83" i="2"/>
  <c r="GQ83" i="2"/>
  <c r="GS82" i="2"/>
  <c r="GR82" i="2"/>
  <c r="GQ82" i="2"/>
  <c r="GR81" i="2"/>
  <c r="GQ81" i="2"/>
  <c r="GR80" i="2"/>
  <c r="GQ80" i="2"/>
  <c r="GS79" i="2"/>
  <c r="GR79" i="2"/>
  <c r="GQ79" i="2"/>
  <c r="GR78" i="2"/>
  <c r="GQ78" i="2"/>
  <c r="GR77" i="2"/>
  <c r="GQ77" i="2"/>
  <c r="GS67" i="2"/>
  <c r="GR67" i="2"/>
  <c r="GQ67" i="2"/>
  <c r="GS66" i="2"/>
  <c r="GR66" i="2"/>
  <c r="GQ66" i="2"/>
  <c r="GS65" i="2"/>
  <c r="GR65" i="2"/>
  <c r="GQ65" i="2"/>
  <c r="GR64" i="2"/>
  <c r="GQ64" i="2"/>
  <c r="GR63" i="2"/>
  <c r="GQ63" i="2"/>
  <c r="GR62" i="2"/>
  <c r="GQ62" i="2"/>
  <c r="GR61" i="2"/>
  <c r="GQ61" i="2"/>
  <c r="GR60" i="2"/>
  <c r="GQ60" i="2"/>
  <c r="GN55" i="2"/>
  <c r="GM55" i="2"/>
  <c r="GL55" i="2"/>
  <c r="GK55" i="2"/>
  <c r="GJ55" i="2"/>
  <c r="GI55" i="2"/>
  <c r="GH55" i="2"/>
  <c r="GG55" i="2"/>
  <c r="GF55" i="2"/>
  <c r="GD84" i="2"/>
  <c r="GC84" i="2"/>
  <c r="GB84" i="2"/>
  <c r="GD83" i="2"/>
  <c r="GC83" i="2"/>
  <c r="GB83" i="2"/>
  <c r="GC82" i="2"/>
  <c r="GB82" i="2"/>
  <c r="GD81" i="2"/>
  <c r="GC81" i="2"/>
  <c r="GB81" i="2"/>
  <c r="GC80" i="2"/>
  <c r="GB80" i="2"/>
  <c r="GC79" i="2"/>
  <c r="GB79" i="2"/>
  <c r="GC78" i="2"/>
  <c r="GB78" i="2"/>
  <c r="GC77" i="2"/>
  <c r="GB77" i="2"/>
  <c r="GD67" i="2"/>
  <c r="GC67" i="2"/>
  <c r="GB67" i="2"/>
  <c r="GD66" i="2"/>
  <c r="GC66" i="2"/>
  <c r="GB66" i="2"/>
  <c r="GD65" i="2"/>
  <c r="GC65" i="2"/>
  <c r="GB65" i="2"/>
  <c r="GC64" i="2"/>
  <c r="GB64" i="2"/>
  <c r="GC63" i="2"/>
  <c r="GB63" i="2"/>
  <c r="GC62" i="2"/>
  <c r="GB62" i="2"/>
  <c r="GC61" i="2"/>
  <c r="GB61" i="2"/>
  <c r="GC60" i="2"/>
  <c r="GB60" i="2"/>
  <c r="FY55" i="2"/>
  <c r="FX55" i="2"/>
  <c r="FW55" i="2"/>
  <c r="FV55" i="2"/>
  <c r="FU55" i="2"/>
  <c r="FT55" i="2"/>
  <c r="FS55" i="2"/>
  <c r="FR55" i="2"/>
  <c r="FQ55" i="2"/>
  <c r="FO84" i="2"/>
  <c r="FN84" i="2"/>
  <c r="FM84" i="2"/>
  <c r="FO83" i="2"/>
  <c r="FN83" i="2"/>
  <c r="FM83" i="2"/>
  <c r="FN82" i="2"/>
  <c r="FM82" i="2"/>
  <c r="FN81" i="2"/>
  <c r="FM81" i="2"/>
  <c r="FN80" i="2"/>
  <c r="FM80" i="2"/>
  <c r="FO79" i="2"/>
  <c r="FN79" i="2"/>
  <c r="FM79" i="2"/>
  <c r="FN78" i="2"/>
  <c r="FM78" i="2"/>
  <c r="FO77" i="2"/>
  <c r="FN77" i="2"/>
  <c r="FM77" i="2"/>
  <c r="FO76" i="2"/>
  <c r="FN76" i="2"/>
  <c r="FM76" i="2"/>
  <c r="FO75" i="2"/>
  <c r="FN75" i="2"/>
  <c r="FM75" i="2"/>
  <c r="FO74" i="2"/>
  <c r="FN74" i="2"/>
  <c r="FM74" i="2"/>
  <c r="FO67" i="2"/>
  <c r="FN67" i="2"/>
  <c r="FM67" i="2"/>
  <c r="FO66" i="2"/>
  <c r="FN66" i="2"/>
  <c r="FM66" i="2"/>
  <c r="FN65" i="2"/>
  <c r="FM65" i="2"/>
  <c r="FN64" i="2"/>
  <c r="FM64" i="2"/>
  <c r="FN63" i="2"/>
  <c r="FM63" i="2"/>
  <c r="FN62" i="2"/>
  <c r="FM62" i="2"/>
  <c r="FN61" i="2"/>
  <c r="FM61" i="2"/>
  <c r="FN60" i="2"/>
  <c r="FM60" i="2"/>
  <c r="FO59" i="2"/>
  <c r="FN59" i="2"/>
  <c r="FM59" i="2"/>
  <c r="FO58" i="2"/>
  <c r="FN58" i="2"/>
  <c r="FM58" i="2"/>
  <c r="FO57" i="2"/>
  <c r="FN57" i="2"/>
  <c r="FM57" i="2"/>
  <c r="FJ55" i="2"/>
  <c r="FI55" i="2"/>
  <c r="FH55" i="2"/>
  <c r="FG55" i="2"/>
  <c r="FF55" i="2"/>
  <c r="FE55" i="2"/>
  <c r="FD55" i="2"/>
  <c r="FC55" i="2"/>
  <c r="FB55" i="2"/>
  <c r="EZ84" i="2"/>
  <c r="EY84" i="2"/>
  <c r="EX84" i="2"/>
  <c r="EZ83" i="2"/>
  <c r="EY83" i="2"/>
  <c r="EX83" i="2"/>
  <c r="EZ82" i="2"/>
  <c r="EY82" i="2"/>
  <c r="EX82" i="2"/>
  <c r="EZ81" i="2"/>
  <c r="EY81" i="2"/>
  <c r="EX81" i="2"/>
  <c r="EZ80" i="2"/>
  <c r="EY80" i="2"/>
  <c r="EX80" i="2"/>
  <c r="EY79" i="2"/>
  <c r="EX79" i="2"/>
  <c r="EY78" i="2"/>
  <c r="EX78" i="2"/>
  <c r="EY77" i="2"/>
  <c r="EX77" i="2"/>
  <c r="EZ67" i="2"/>
  <c r="EY67" i="2"/>
  <c r="EX67" i="2"/>
  <c r="EZ66" i="2"/>
  <c r="EY66" i="2"/>
  <c r="EX66" i="2"/>
  <c r="EZ65" i="2"/>
  <c r="EY65" i="2"/>
  <c r="EX65" i="2"/>
  <c r="EY64" i="2"/>
  <c r="EX64" i="2"/>
  <c r="EZ63" i="2"/>
  <c r="EY63" i="2"/>
  <c r="EX63" i="2"/>
  <c r="EY62" i="2"/>
  <c r="EX62" i="2"/>
  <c r="EY61" i="2"/>
  <c r="EX61" i="2"/>
  <c r="EY60" i="2"/>
  <c r="EX60" i="2"/>
  <c r="EU55" i="2"/>
  <c r="ET55" i="2"/>
  <c r="ES55" i="2"/>
  <c r="ER55" i="2"/>
  <c r="EQ55" i="2"/>
  <c r="EP55" i="2"/>
  <c r="EO55" i="2"/>
  <c r="EN55" i="2"/>
  <c r="EM55" i="2"/>
  <c r="EK84" i="2"/>
  <c r="EJ84" i="2"/>
  <c r="EI84" i="2"/>
  <c r="EK83" i="2"/>
  <c r="EJ83" i="2"/>
  <c r="EI83" i="2"/>
  <c r="EK82" i="2"/>
  <c r="EJ82" i="2"/>
  <c r="EI82" i="2"/>
  <c r="EK81" i="2"/>
  <c r="EJ81" i="2"/>
  <c r="EI81" i="2"/>
  <c r="EK80" i="2"/>
  <c r="EJ80" i="2"/>
  <c r="EI80" i="2"/>
  <c r="EK79" i="2"/>
  <c r="EJ79" i="2"/>
  <c r="EI79" i="2"/>
  <c r="EJ78" i="2"/>
  <c r="EI78" i="2"/>
  <c r="EJ77" i="2"/>
  <c r="EI77" i="2"/>
  <c r="EK67" i="2"/>
  <c r="EJ67" i="2"/>
  <c r="EI67" i="2"/>
  <c r="EK66" i="2"/>
  <c r="EJ66" i="2"/>
  <c r="EI66" i="2"/>
  <c r="EK65" i="2"/>
  <c r="EJ65" i="2"/>
  <c r="EI65" i="2"/>
  <c r="EK64" i="2"/>
  <c r="EJ64" i="2"/>
  <c r="EI64" i="2"/>
  <c r="EK63" i="2"/>
  <c r="EJ63" i="2"/>
  <c r="EI63" i="2"/>
  <c r="EK62" i="2"/>
  <c r="EJ62" i="2"/>
  <c r="EI62" i="2"/>
  <c r="EJ61" i="2"/>
  <c r="EI61" i="2"/>
  <c r="EJ60" i="2"/>
  <c r="EI60" i="2"/>
  <c r="EF55" i="2"/>
  <c r="EE55" i="2"/>
  <c r="ED55" i="2"/>
  <c r="EC55" i="2"/>
  <c r="EB55" i="2"/>
  <c r="EA55" i="2"/>
  <c r="DZ55" i="2"/>
  <c r="DY55" i="2"/>
  <c r="DX55" i="2"/>
  <c r="DV84" i="2"/>
  <c r="DU84" i="2"/>
  <c r="DT84" i="2"/>
  <c r="DV83" i="2"/>
  <c r="DU83" i="2"/>
  <c r="DT83" i="2"/>
  <c r="DU82" i="2"/>
  <c r="DT82" i="2"/>
  <c r="DV81" i="2"/>
  <c r="DU81" i="2"/>
  <c r="DT81" i="2"/>
  <c r="DU80" i="2"/>
  <c r="DT80" i="2"/>
  <c r="DU79" i="2"/>
  <c r="DT79" i="2"/>
  <c r="DU78" i="2"/>
  <c r="DT78" i="2"/>
  <c r="DU77" i="2"/>
  <c r="DT77" i="2"/>
  <c r="DV67" i="2"/>
  <c r="DU67" i="2"/>
  <c r="DT67" i="2"/>
  <c r="DV66" i="2"/>
  <c r="DU66" i="2"/>
  <c r="DT66" i="2"/>
  <c r="DU65" i="2"/>
  <c r="DT65" i="2"/>
  <c r="DV64" i="2"/>
  <c r="DU64" i="2"/>
  <c r="DT64" i="2"/>
  <c r="DU63" i="2"/>
  <c r="DT63" i="2"/>
  <c r="DV62" i="2"/>
  <c r="DU62" i="2"/>
  <c r="DT62" i="2"/>
  <c r="DU61" i="2"/>
  <c r="DT61" i="2"/>
  <c r="DU60" i="2"/>
  <c r="DT60" i="2"/>
  <c r="DQ55" i="2"/>
  <c r="DP55" i="2"/>
  <c r="DO55" i="2"/>
  <c r="DN55" i="2"/>
  <c r="DM55" i="2"/>
  <c r="DL55" i="2"/>
  <c r="DK55" i="2"/>
  <c r="DJ55" i="2"/>
  <c r="DI55" i="2"/>
  <c r="DG84" i="2"/>
  <c r="DF84" i="2"/>
  <c r="DE84" i="2"/>
  <c r="DG83" i="2"/>
  <c r="DF83" i="2"/>
  <c r="DE83" i="2"/>
  <c r="DF82" i="2"/>
  <c r="DE82" i="2"/>
  <c r="DF81" i="2"/>
  <c r="DE81" i="2"/>
  <c r="DF80" i="2"/>
  <c r="DE80" i="2"/>
  <c r="DF79" i="2"/>
  <c r="DE79" i="2"/>
  <c r="DF78" i="2"/>
  <c r="DE78" i="2"/>
  <c r="DG77" i="2"/>
  <c r="DF77" i="2"/>
  <c r="DE77" i="2"/>
  <c r="DG67" i="2"/>
  <c r="DF67" i="2"/>
  <c r="DE67" i="2"/>
  <c r="DG66" i="2"/>
  <c r="DF66" i="2"/>
  <c r="DE66" i="2"/>
  <c r="DF65" i="2"/>
  <c r="DE65" i="2"/>
  <c r="DF64" i="2"/>
  <c r="DE64" i="2"/>
  <c r="DF63" i="2"/>
  <c r="DE63" i="2"/>
  <c r="DF62" i="2"/>
  <c r="DE62" i="2"/>
  <c r="DF61" i="2"/>
  <c r="DE61" i="2"/>
  <c r="DF60" i="2"/>
  <c r="DE60" i="2"/>
  <c r="DB55" i="2"/>
  <c r="DA55" i="2"/>
  <c r="CZ55" i="2"/>
  <c r="CY55" i="2"/>
  <c r="CX55" i="2"/>
  <c r="CW55" i="2"/>
  <c r="CV55" i="2"/>
  <c r="CU55" i="2"/>
  <c r="CT55" i="2"/>
  <c r="CR84" i="2"/>
  <c r="CQ84" i="2"/>
  <c r="CP84" i="2"/>
  <c r="CR83" i="2"/>
  <c r="CQ83" i="2"/>
  <c r="CP83" i="2"/>
  <c r="CQ82" i="2"/>
  <c r="CP82" i="2"/>
  <c r="CQ81" i="2"/>
  <c r="CP81" i="2"/>
  <c r="CR80" i="2"/>
  <c r="CQ80" i="2"/>
  <c r="CP80" i="2"/>
  <c r="CQ79" i="2"/>
  <c r="CP79" i="2"/>
  <c r="CR78" i="2"/>
  <c r="CQ78" i="2"/>
  <c r="CP78" i="2"/>
  <c r="CR77" i="2"/>
  <c r="CQ77" i="2"/>
  <c r="CP77" i="2"/>
  <c r="CR75" i="2"/>
  <c r="CQ75" i="2"/>
  <c r="CP75" i="2"/>
  <c r="CR67" i="2"/>
  <c r="CQ67" i="2"/>
  <c r="CP67" i="2"/>
  <c r="CR66" i="2"/>
  <c r="CQ66" i="2"/>
  <c r="CP66" i="2"/>
  <c r="CQ65" i="2"/>
  <c r="CP65" i="2"/>
  <c r="CQ64" i="2"/>
  <c r="CP64" i="2"/>
  <c r="CR63" i="2"/>
  <c r="CQ63" i="2"/>
  <c r="CP63" i="2"/>
  <c r="CQ62" i="2"/>
  <c r="CP62" i="2"/>
  <c r="CR61" i="2"/>
  <c r="CQ61" i="2"/>
  <c r="CP61" i="2"/>
  <c r="CQ60" i="2"/>
  <c r="CP60" i="2"/>
  <c r="CR58" i="2"/>
  <c r="CQ58" i="2"/>
  <c r="CP58" i="2"/>
  <c r="CM55" i="2"/>
  <c r="CL55" i="2"/>
  <c r="CK55" i="2"/>
  <c r="CJ55" i="2"/>
  <c r="CI55" i="2"/>
  <c r="CH55" i="2"/>
  <c r="CG55" i="2"/>
  <c r="CF55" i="2"/>
  <c r="CE55" i="2"/>
  <c r="CC84" i="2"/>
  <c r="CB84" i="2"/>
  <c r="CA84" i="2"/>
  <c r="CC83" i="2"/>
  <c r="CB83" i="2"/>
  <c r="CA83" i="2"/>
  <c r="CC82" i="2"/>
  <c r="CB82" i="2"/>
  <c r="CA82" i="2"/>
  <c r="CB81" i="2"/>
  <c r="CA81" i="2"/>
  <c r="CC80" i="2"/>
  <c r="CB80" i="2"/>
  <c r="CA80" i="2"/>
  <c r="CB79" i="2"/>
  <c r="CA79" i="2"/>
  <c r="CC78" i="2"/>
  <c r="CB78" i="2"/>
  <c r="CA78" i="2"/>
  <c r="CC77" i="2"/>
  <c r="CB77" i="2"/>
  <c r="CA77" i="2"/>
  <c r="CC67" i="2"/>
  <c r="CB67" i="2"/>
  <c r="CA67" i="2"/>
  <c r="CC66" i="2"/>
  <c r="CB66" i="2"/>
  <c r="CA66" i="2"/>
  <c r="CC65" i="2"/>
  <c r="CB65" i="2"/>
  <c r="CA65" i="2"/>
  <c r="CC64" i="2"/>
  <c r="CB64" i="2"/>
  <c r="CA64" i="2"/>
  <c r="CC63" i="2"/>
  <c r="CB63" i="2"/>
  <c r="CA63" i="2"/>
  <c r="CB62" i="2"/>
  <c r="CA62" i="2"/>
  <c r="CC61" i="2"/>
  <c r="CB61" i="2"/>
  <c r="CA61" i="2"/>
  <c r="CC60" i="2"/>
  <c r="CB60" i="2"/>
  <c r="CA60" i="2"/>
  <c r="BX55" i="2"/>
  <c r="BW55" i="2"/>
  <c r="BV55" i="2"/>
  <c r="BU55" i="2"/>
  <c r="BT55" i="2"/>
  <c r="BS55" i="2"/>
  <c r="BR55" i="2"/>
  <c r="BQ55" i="2"/>
  <c r="BP55" i="2"/>
  <c r="BN84" i="2"/>
  <c r="BM84" i="2"/>
  <c r="BL84" i="2"/>
  <c r="BN83" i="2"/>
  <c r="BM83" i="2"/>
  <c r="BL83" i="2"/>
  <c r="BM82" i="2"/>
  <c r="BL82" i="2"/>
  <c r="BM81" i="2"/>
  <c r="BL81" i="2"/>
  <c r="BM80" i="2"/>
  <c r="BL80" i="2"/>
  <c r="BN79" i="2"/>
  <c r="BM79" i="2"/>
  <c r="BL79" i="2"/>
  <c r="BM78" i="2"/>
  <c r="BL78" i="2"/>
  <c r="BN77" i="2"/>
  <c r="BM77" i="2"/>
  <c r="BL77" i="2"/>
  <c r="BN76" i="2"/>
  <c r="BM76" i="2"/>
  <c r="BL76" i="2"/>
  <c r="BN67" i="2"/>
  <c r="BM67" i="2"/>
  <c r="BL67" i="2"/>
  <c r="BN66" i="2"/>
  <c r="BM66" i="2"/>
  <c r="BL66" i="2"/>
  <c r="BM65" i="2"/>
  <c r="BL65" i="2"/>
  <c r="BM64" i="2"/>
  <c r="BL64" i="2"/>
  <c r="BM63" i="2"/>
  <c r="BL63" i="2"/>
  <c r="BN62" i="2"/>
  <c r="BM62" i="2"/>
  <c r="BL62" i="2"/>
  <c r="BM61" i="2"/>
  <c r="BL61" i="2"/>
  <c r="BN60" i="2"/>
  <c r="BM60" i="2"/>
  <c r="BL60" i="2"/>
  <c r="BN59" i="2"/>
  <c r="BM59" i="2"/>
  <c r="BL59" i="2"/>
  <c r="BI55" i="2"/>
  <c r="BH55" i="2"/>
  <c r="BG55" i="2"/>
  <c r="BF55" i="2"/>
  <c r="BE55" i="2"/>
  <c r="BD55" i="2"/>
  <c r="BC55" i="2"/>
  <c r="BB55" i="2"/>
  <c r="BA55" i="2"/>
  <c r="AY84" i="2"/>
  <c r="AX84" i="2"/>
  <c r="AW84" i="2"/>
  <c r="AY83" i="2"/>
  <c r="AX83" i="2"/>
  <c r="AW83" i="2"/>
  <c r="AY82" i="2"/>
  <c r="AX82" i="2"/>
  <c r="AW82" i="2"/>
  <c r="AX81" i="2"/>
  <c r="AW81" i="2"/>
  <c r="AX80" i="2"/>
  <c r="AW80" i="2"/>
  <c r="AX79" i="2"/>
  <c r="AW79" i="2"/>
  <c r="AX78" i="2"/>
  <c r="AW78" i="2"/>
  <c r="AX77" i="2"/>
  <c r="AW77" i="2"/>
  <c r="AY67" i="2"/>
  <c r="AX67" i="2"/>
  <c r="AW67" i="2"/>
  <c r="AY66" i="2"/>
  <c r="AX66" i="2"/>
  <c r="AW66" i="2"/>
  <c r="AY65" i="2"/>
  <c r="AX65" i="2"/>
  <c r="AW65" i="2"/>
  <c r="AX64" i="2"/>
  <c r="AW64" i="2"/>
  <c r="AX63" i="2"/>
  <c r="AW63" i="2"/>
  <c r="AX62" i="2"/>
  <c r="AW62" i="2"/>
  <c r="AX61" i="2"/>
  <c r="AW61" i="2"/>
  <c r="AX60" i="2"/>
  <c r="AW60" i="2"/>
  <c r="AT55" i="2"/>
  <c r="AS55" i="2"/>
  <c r="AR55" i="2"/>
  <c r="AQ55" i="2"/>
  <c r="AP55" i="2"/>
  <c r="AO55" i="2"/>
  <c r="AN55" i="2"/>
  <c r="AM55" i="2"/>
  <c r="AL55" i="2"/>
  <c r="AH77" i="2"/>
  <c r="AI77" i="2"/>
  <c r="AH78" i="2"/>
  <c r="AI78" i="2"/>
  <c r="AJ78" i="2"/>
  <c r="AH79" i="2"/>
  <c r="AI79" i="2"/>
  <c r="AH80" i="2"/>
  <c r="AI80" i="2"/>
  <c r="AJ80" i="2"/>
  <c r="AH81" i="2"/>
  <c r="AI81" i="2"/>
  <c r="AH82" i="2"/>
  <c r="AI82" i="2"/>
  <c r="AJ82" i="2"/>
  <c r="AH83" i="2"/>
  <c r="AI83" i="2"/>
  <c r="AJ83" i="2"/>
  <c r="AH84" i="2"/>
  <c r="AI84" i="2"/>
  <c r="AJ84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J65" i="2"/>
  <c r="AH66" i="2"/>
  <c r="AI66" i="2"/>
  <c r="AJ66" i="2"/>
  <c r="AH67" i="2"/>
  <c r="AI67" i="2"/>
  <c r="AJ67" i="2"/>
  <c r="X55" i="2"/>
  <c r="Y55" i="2"/>
  <c r="Z55" i="2"/>
  <c r="AA55" i="2"/>
  <c r="AB55" i="2"/>
  <c r="AC55" i="2"/>
  <c r="AD55" i="2"/>
  <c r="AE55" i="2"/>
  <c r="W55" i="2"/>
  <c r="K36" i="3"/>
  <c r="J36" i="3"/>
  <c r="I36" i="3"/>
  <c r="H36" i="3"/>
  <c r="G36" i="3"/>
  <c r="F36" i="3"/>
  <c r="E36" i="3"/>
  <c r="D36" i="3"/>
  <c r="C36" i="3"/>
  <c r="HW50" i="2"/>
  <c r="HV50" i="2"/>
  <c r="HU50" i="2"/>
  <c r="HW49" i="2"/>
  <c r="HV49" i="2"/>
  <c r="HU49" i="2"/>
  <c r="HW48" i="2"/>
  <c r="HV48" i="2"/>
  <c r="HU48" i="2"/>
  <c r="HW47" i="2"/>
  <c r="HV47" i="2"/>
  <c r="HU47" i="2"/>
  <c r="HW46" i="2"/>
  <c r="HV46" i="2"/>
  <c r="HU46" i="2"/>
  <c r="HW45" i="2"/>
  <c r="HV45" i="2"/>
  <c r="HU45" i="2"/>
  <c r="HW44" i="2"/>
  <c r="HV44" i="2"/>
  <c r="HU44" i="2"/>
  <c r="HW43" i="2"/>
  <c r="HV43" i="2"/>
  <c r="HU43" i="2"/>
  <c r="HV42" i="2"/>
  <c r="HU42" i="2"/>
  <c r="HV41" i="2"/>
  <c r="HU41" i="2"/>
  <c r="HV40" i="2"/>
  <c r="HU40" i="2"/>
  <c r="HV39" i="2"/>
  <c r="HU39" i="2"/>
  <c r="HV38" i="2"/>
  <c r="HU38" i="2"/>
  <c r="HT38" i="2"/>
  <c r="HS38" i="2"/>
  <c r="HW33" i="2"/>
  <c r="HV33" i="2"/>
  <c r="HU33" i="2"/>
  <c r="HW32" i="2"/>
  <c r="HV32" i="2"/>
  <c r="HU32" i="2"/>
  <c r="HW31" i="2"/>
  <c r="HV31" i="2"/>
  <c r="HU31" i="2"/>
  <c r="HW30" i="2"/>
  <c r="HV30" i="2"/>
  <c r="HU30" i="2"/>
  <c r="HW29" i="2"/>
  <c r="HV29" i="2"/>
  <c r="HU29" i="2"/>
  <c r="HW28" i="2"/>
  <c r="HV28" i="2"/>
  <c r="HU28" i="2"/>
  <c r="HW27" i="2"/>
  <c r="HV27" i="2"/>
  <c r="HU27" i="2"/>
  <c r="HW26" i="2"/>
  <c r="HV26" i="2"/>
  <c r="HU26" i="2"/>
  <c r="HV25" i="2"/>
  <c r="HU25" i="2"/>
  <c r="HV24" i="2"/>
  <c r="HU24" i="2"/>
  <c r="HW23" i="2"/>
  <c r="HV23" i="2"/>
  <c r="HU23" i="2"/>
  <c r="HV22" i="2"/>
  <c r="HU22" i="2"/>
  <c r="HV21" i="2"/>
  <c r="HU21" i="2"/>
  <c r="HT21" i="2"/>
  <c r="HS21" i="2"/>
  <c r="K53" i="3"/>
  <c r="J53" i="3"/>
  <c r="I53" i="3"/>
  <c r="H53" i="3"/>
  <c r="G53" i="3"/>
  <c r="F53" i="3"/>
  <c r="E53" i="3"/>
  <c r="D53" i="3"/>
  <c r="C53" i="3"/>
  <c r="HW16" i="2"/>
  <c r="HV16" i="2"/>
  <c r="HU16" i="2"/>
  <c r="HW15" i="2"/>
  <c r="HV15" i="2"/>
  <c r="HU15" i="2"/>
  <c r="HW14" i="2"/>
  <c r="HV14" i="2"/>
  <c r="HU14" i="2"/>
  <c r="HW13" i="2"/>
  <c r="HV13" i="2"/>
  <c r="HU13" i="2"/>
  <c r="HW12" i="2"/>
  <c r="HV12" i="2"/>
  <c r="HU12" i="2"/>
  <c r="HW11" i="2"/>
  <c r="HV11" i="2"/>
  <c r="HU11" i="2"/>
  <c r="HW10" i="2"/>
  <c r="HV10" i="2"/>
  <c r="HU10" i="2"/>
  <c r="HW9" i="2"/>
  <c r="HV9" i="2"/>
  <c r="HU9" i="2"/>
  <c r="HV8" i="2"/>
  <c r="HU8" i="2"/>
  <c r="HV7" i="2"/>
  <c r="HU7" i="2"/>
  <c r="HW6" i="2"/>
  <c r="HV6" i="2"/>
  <c r="HU6" i="2"/>
  <c r="HV5" i="2"/>
  <c r="HU5" i="2"/>
  <c r="HV4" i="2"/>
  <c r="HU4" i="2"/>
  <c r="HT4" i="2"/>
  <c r="HS4" i="2"/>
  <c r="HH50" i="2"/>
  <c r="HG50" i="2"/>
  <c r="HF50" i="2"/>
  <c r="HH49" i="2"/>
  <c r="HG49" i="2"/>
  <c r="HF49" i="2"/>
  <c r="HH48" i="2"/>
  <c r="HG48" i="2"/>
  <c r="HF48" i="2"/>
  <c r="HH47" i="2"/>
  <c r="HG47" i="2"/>
  <c r="HF47" i="2"/>
  <c r="HH46" i="2"/>
  <c r="HG46" i="2"/>
  <c r="HF46" i="2"/>
  <c r="HH45" i="2"/>
  <c r="HG45" i="2"/>
  <c r="HF45" i="2"/>
  <c r="HH44" i="2"/>
  <c r="HG44" i="2"/>
  <c r="HF44" i="2"/>
  <c r="HH43" i="2"/>
  <c r="HG43" i="2"/>
  <c r="HF43" i="2"/>
  <c r="HG42" i="2"/>
  <c r="HF42" i="2"/>
  <c r="HG41" i="2"/>
  <c r="HF41" i="2"/>
  <c r="HG40" i="2"/>
  <c r="HF40" i="2"/>
  <c r="HG39" i="2"/>
  <c r="HF39" i="2"/>
  <c r="HG38" i="2"/>
  <c r="HF38" i="2"/>
  <c r="HE38" i="2"/>
  <c r="HD38" i="2"/>
  <c r="K71" i="3"/>
  <c r="J71" i="3"/>
  <c r="I71" i="3"/>
  <c r="H71" i="3"/>
  <c r="G71" i="3"/>
  <c r="F71" i="3"/>
  <c r="E71" i="3"/>
  <c r="D71" i="3"/>
  <c r="C71" i="3"/>
  <c r="HH33" i="2"/>
  <c r="HG33" i="2"/>
  <c r="HF33" i="2"/>
  <c r="HH32" i="2"/>
  <c r="HG32" i="2"/>
  <c r="HF32" i="2"/>
  <c r="HH31" i="2"/>
  <c r="HG31" i="2"/>
  <c r="HF31" i="2"/>
  <c r="HH30" i="2"/>
  <c r="HG30" i="2"/>
  <c r="HF30" i="2"/>
  <c r="HH29" i="2"/>
  <c r="HG29" i="2"/>
  <c r="HF29" i="2"/>
  <c r="HH28" i="2"/>
  <c r="HG28" i="2"/>
  <c r="HF28" i="2"/>
  <c r="HH27" i="2"/>
  <c r="HG27" i="2"/>
  <c r="HF27" i="2"/>
  <c r="HH26" i="2"/>
  <c r="HG26" i="2"/>
  <c r="HF26" i="2"/>
  <c r="HG25" i="2"/>
  <c r="HF25" i="2"/>
  <c r="HG24" i="2"/>
  <c r="HF24" i="2"/>
  <c r="HG23" i="2"/>
  <c r="HF23" i="2"/>
  <c r="HG22" i="2"/>
  <c r="HF22" i="2"/>
  <c r="HG21" i="2"/>
  <c r="HF21" i="2"/>
  <c r="HE21" i="2"/>
  <c r="HD21" i="2"/>
  <c r="K54" i="3"/>
  <c r="J54" i="3"/>
  <c r="I54" i="3"/>
  <c r="H54" i="3"/>
  <c r="G54" i="3"/>
  <c r="F54" i="3"/>
  <c r="E54" i="3"/>
  <c r="D54" i="3"/>
  <c r="C54" i="3"/>
  <c r="HH16" i="2"/>
  <c r="HG16" i="2"/>
  <c r="HF16" i="2"/>
  <c r="HH15" i="2"/>
  <c r="HG15" i="2"/>
  <c r="HF15" i="2"/>
  <c r="HH14" i="2"/>
  <c r="HG14" i="2"/>
  <c r="HF14" i="2"/>
  <c r="HH13" i="2"/>
  <c r="HG13" i="2"/>
  <c r="HF13" i="2"/>
  <c r="HH12" i="2"/>
  <c r="HG12" i="2"/>
  <c r="HF12" i="2"/>
  <c r="HH11" i="2"/>
  <c r="HG11" i="2"/>
  <c r="HF11" i="2"/>
  <c r="HH10" i="2"/>
  <c r="HG10" i="2"/>
  <c r="HF10" i="2"/>
  <c r="HH9" i="2"/>
  <c r="HG9" i="2"/>
  <c r="HF9" i="2"/>
  <c r="HG8" i="2"/>
  <c r="HF8" i="2"/>
  <c r="HG7" i="2"/>
  <c r="HF7" i="2"/>
  <c r="HG6" i="2"/>
  <c r="HF6" i="2"/>
  <c r="HG5" i="2"/>
  <c r="HF5" i="2"/>
  <c r="HG4" i="2"/>
  <c r="HF4" i="2"/>
  <c r="HE4" i="2"/>
  <c r="HD4" i="2"/>
  <c r="GN51" i="2"/>
  <c r="GM51" i="2"/>
  <c r="GL51" i="2"/>
  <c r="GK51" i="2"/>
  <c r="GJ51" i="2"/>
  <c r="GI51" i="2"/>
  <c r="GH51" i="2"/>
  <c r="GG51" i="2"/>
  <c r="GF51" i="2"/>
  <c r="GS50" i="2"/>
  <c r="GR50" i="2"/>
  <c r="GQ50" i="2"/>
  <c r="GS49" i="2"/>
  <c r="GR49" i="2"/>
  <c r="GQ49" i="2"/>
  <c r="GS48" i="2"/>
  <c r="GR48" i="2"/>
  <c r="GQ48" i="2"/>
  <c r="GS47" i="2"/>
  <c r="GR47" i="2"/>
  <c r="GQ47" i="2"/>
  <c r="GS46" i="2"/>
  <c r="GR46" i="2"/>
  <c r="GQ46" i="2"/>
  <c r="GS45" i="2"/>
  <c r="GR45" i="2"/>
  <c r="GQ45" i="2"/>
  <c r="GS44" i="2"/>
  <c r="GR44" i="2"/>
  <c r="GQ44" i="2"/>
  <c r="GS43" i="2"/>
  <c r="GR43" i="2"/>
  <c r="GQ43" i="2"/>
  <c r="GR42" i="2"/>
  <c r="GQ42" i="2"/>
  <c r="GR41" i="2"/>
  <c r="GQ41" i="2"/>
  <c r="GR40" i="2"/>
  <c r="GQ40" i="2"/>
  <c r="GR39" i="2"/>
  <c r="GQ39" i="2"/>
  <c r="GR38" i="2"/>
  <c r="GQ38" i="2"/>
  <c r="GP38" i="2"/>
  <c r="GO38" i="2"/>
  <c r="GN34" i="2"/>
  <c r="K23" i="3" s="1"/>
  <c r="GM34" i="2"/>
  <c r="J23" i="3" s="1"/>
  <c r="GL34" i="2"/>
  <c r="I23" i="3" s="1"/>
  <c r="GK34" i="2"/>
  <c r="H23" i="3" s="1"/>
  <c r="GJ34" i="2"/>
  <c r="G23" i="3" s="1"/>
  <c r="GI34" i="2"/>
  <c r="F23" i="3" s="1"/>
  <c r="GH34" i="2"/>
  <c r="E23" i="3" s="1"/>
  <c r="GG34" i="2"/>
  <c r="D23" i="3" s="1"/>
  <c r="C23" i="3"/>
  <c r="GS33" i="2"/>
  <c r="GR33" i="2"/>
  <c r="GQ33" i="2"/>
  <c r="GS32" i="2"/>
  <c r="GR32" i="2"/>
  <c r="GQ32" i="2"/>
  <c r="GS31" i="2"/>
  <c r="GR31" i="2"/>
  <c r="GQ31" i="2"/>
  <c r="GS30" i="2"/>
  <c r="GR30" i="2"/>
  <c r="GQ30" i="2"/>
  <c r="GS29" i="2"/>
  <c r="GR29" i="2"/>
  <c r="GQ29" i="2"/>
  <c r="GS28" i="2"/>
  <c r="GR28" i="2"/>
  <c r="GQ28" i="2"/>
  <c r="GS27" i="2"/>
  <c r="GR27" i="2"/>
  <c r="GQ27" i="2"/>
  <c r="GS26" i="2"/>
  <c r="GR26" i="2"/>
  <c r="GQ26" i="2"/>
  <c r="GR25" i="2"/>
  <c r="GQ25" i="2"/>
  <c r="GR24" i="2"/>
  <c r="GQ24" i="2"/>
  <c r="GR23" i="2"/>
  <c r="GQ23" i="2"/>
  <c r="GR22" i="2"/>
  <c r="GQ22" i="2"/>
  <c r="GR21" i="2"/>
  <c r="GQ21" i="2"/>
  <c r="GP21" i="2"/>
  <c r="GO21" i="2"/>
  <c r="GN17" i="2"/>
  <c r="GM17" i="2"/>
  <c r="GL17" i="2"/>
  <c r="GK17" i="2"/>
  <c r="GJ17" i="2"/>
  <c r="GI17" i="2"/>
  <c r="GH17" i="2"/>
  <c r="GG17" i="2"/>
  <c r="GF17" i="2"/>
  <c r="GS16" i="2"/>
  <c r="GR16" i="2"/>
  <c r="GQ16" i="2"/>
  <c r="GS15" i="2"/>
  <c r="GR15" i="2"/>
  <c r="GQ15" i="2"/>
  <c r="GS14" i="2"/>
  <c r="GR14" i="2"/>
  <c r="GQ14" i="2"/>
  <c r="GS13" i="2"/>
  <c r="GR13" i="2"/>
  <c r="GQ13" i="2"/>
  <c r="GS12" i="2"/>
  <c r="GR12" i="2"/>
  <c r="GQ12" i="2"/>
  <c r="GS11" i="2"/>
  <c r="GR11" i="2"/>
  <c r="GQ11" i="2"/>
  <c r="GS10" i="2"/>
  <c r="GR10" i="2"/>
  <c r="GQ10" i="2"/>
  <c r="GS9" i="2"/>
  <c r="GR9" i="2"/>
  <c r="GQ9" i="2"/>
  <c r="GR8" i="2"/>
  <c r="GQ8" i="2"/>
  <c r="GR7" i="2"/>
  <c r="GQ7" i="2"/>
  <c r="GR6" i="2"/>
  <c r="GQ6" i="2"/>
  <c r="GR5" i="2"/>
  <c r="GQ5" i="2"/>
  <c r="GR4" i="2"/>
  <c r="GQ4" i="2"/>
  <c r="GP4" i="2"/>
  <c r="GO4" i="2"/>
  <c r="GD50" i="2"/>
  <c r="GC50" i="2"/>
  <c r="GB50" i="2"/>
  <c r="GD49" i="2"/>
  <c r="GC49" i="2"/>
  <c r="GB49" i="2"/>
  <c r="GD48" i="2"/>
  <c r="GC48" i="2"/>
  <c r="GB48" i="2"/>
  <c r="GD47" i="2"/>
  <c r="GC47" i="2"/>
  <c r="GB47" i="2"/>
  <c r="GD46" i="2"/>
  <c r="GC46" i="2"/>
  <c r="GB46" i="2"/>
  <c r="GD45" i="2"/>
  <c r="GC45" i="2"/>
  <c r="GB45" i="2"/>
  <c r="GD44" i="2"/>
  <c r="GC44" i="2"/>
  <c r="GB44" i="2"/>
  <c r="GD43" i="2"/>
  <c r="GC43" i="2"/>
  <c r="GB43" i="2"/>
  <c r="GC42" i="2"/>
  <c r="GB42" i="2"/>
  <c r="GC41" i="2"/>
  <c r="GB41" i="2"/>
  <c r="GC40" i="2"/>
  <c r="GB40" i="2"/>
  <c r="GC39" i="2"/>
  <c r="GB39" i="2"/>
  <c r="GC38" i="2"/>
  <c r="GB38" i="2"/>
  <c r="GA38" i="2"/>
  <c r="FZ38" i="2"/>
  <c r="K43" i="3"/>
  <c r="J43" i="3"/>
  <c r="I43" i="3"/>
  <c r="H43" i="3"/>
  <c r="G43" i="3"/>
  <c r="F43" i="3"/>
  <c r="E43" i="3"/>
  <c r="D43" i="3"/>
  <c r="C43" i="3"/>
  <c r="GD33" i="2"/>
  <c r="GC33" i="2"/>
  <c r="GB33" i="2"/>
  <c r="GD32" i="2"/>
  <c r="GC32" i="2"/>
  <c r="GB32" i="2"/>
  <c r="GD31" i="2"/>
  <c r="GC31" i="2"/>
  <c r="GB31" i="2"/>
  <c r="GD30" i="2"/>
  <c r="GC30" i="2"/>
  <c r="GB30" i="2"/>
  <c r="GD29" i="2"/>
  <c r="GC29" i="2"/>
  <c r="GB29" i="2"/>
  <c r="GD28" i="2"/>
  <c r="GC28" i="2"/>
  <c r="GB28" i="2"/>
  <c r="GD27" i="2"/>
  <c r="GC27" i="2"/>
  <c r="GB27" i="2"/>
  <c r="GD26" i="2"/>
  <c r="GC26" i="2"/>
  <c r="GB26" i="2"/>
  <c r="GC25" i="2"/>
  <c r="GB25" i="2"/>
  <c r="GC24" i="2"/>
  <c r="GB24" i="2"/>
  <c r="GC23" i="2"/>
  <c r="GB23" i="2"/>
  <c r="GC22" i="2"/>
  <c r="GB22" i="2"/>
  <c r="GC21" i="2"/>
  <c r="GB21" i="2"/>
  <c r="GA21" i="2"/>
  <c r="FZ21" i="2"/>
  <c r="K50" i="3"/>
  <c r="J50" i="3"/>
  <c r="I50" i="3"/>
  <c r="H50" i="3"/>
  <c r="G50" i="3"/>
  <c r="F50" i="3"/>
  <c r="E50" i="3"/>
  <c r="D50" i="3"/>
  <c r="C50" i="3"/>
  <c r="GD16" i="2"/>
  <c r="GC16" i="2"/>
  <c r="GB16" i="2"/>
  <c r="GD15" i="2"/>
  <c r="GC15" i="2"/>
  <c r="GB15" i="2"/>
  <c r="GD14" i="2"/>
  <c r="GC14" i="2"/>
  <c r="GB14" i="2"/>
  <c r="GD13" i="2"/>
  <c r="GC13" i="2"/>
  <c r="GB13" i="2"/>
  <c r="GD12" i="2"/>
  <c r="GC12" i="2"/>
  <c r="GB12" i="2"/>
  <c r="GD11" i="2"/>
  <c r="GC11" i="2"/>
  <c r="GB11" i="2"/>
  <c r="GD10" i="2"/>
  <c r="GC10" i="2"/>
  <c r="GB10" i="2"/>
  <c r="GD9" i="2"/>
  <c r="GC9" i="2"/>
  <c r="GB9" i="2"/>
  <c r="GC8" i="2"/>
  <c r="GB8" i="2"/>
  <c r="GC7" i="2"/>
  <c r="GB7" i="2"/>
  <c r="GC6" i="2"/>
  <c r="GB6" i="2"/>
  <c r="GC5" i="2"/>
  <c r="GB5" i="2"/>
  <c r="GC4" i="2"/>
  <c r="GB4" i="2"/>
  <c r="GA4" i="2"/>
  <c r="FZ4" i="2"/>
  <c r="FO50" i="2"/>
  <c r="FN50" i="2"/>
  <c r="FM50" i="2"/>
  <c r="FO49" i="2"/>
  <c r="FN49" i="2"/>
  <c r="FM49" i="2"/>
  <c r="FO48" i="2"/>
  <c r="FN48" i="2"/>
  <c r="FM48" i="2"/>
  <c r="FO47" i="2"/>
  <c r="FN47" i="2"/>
  <c r="FM47" i="2"/>
  <c r="FO46" i="2"/>
  <c r="FN46" i="2"/>
  <c r="FM46" i="2"/>
  <c r="FO45" i="2"/>
  <c r="FN45" i="2"/>
  <c r="FM45" i="2"/>
  <c r="FO44" i="2"/>
  <c r="FN44" i="2"/>
  <c r="FM44" i="2"/>
  <c r="FO43" i="2"/>
  <c r="FN43" i="2"/>
  <c r="FM43" i="2"/>
  <c r="FO42" i="2"/>
  <c r="FN42" i="2"/>
  <c r="FM42" i="2"/>
  <c r="FO41" i="2"/>
  <c r="FN41" i="2"/>
  <c r="FM41" i="2"/>
  <c r="FO40" i="2"/>
  <c r="FN40" i="2"/>
  <c r="FM40" i="2"/>
  <c r="FN39" i="2"/>
  <c r="FM39" i="2"/>
  <c r="FN38" i="2"/>
  <c r="FM38" i="2"/>
  <c r="FL38" i="2"/>
  <c r="FK38" i="2"/>
  <c r="K20" i="3"/>
  <c r="J20" i="3"/>
  <c r="I20" i="3"/>
  <c r="H20" i="3"/>
  <c r="G20" i="3"/>
  <c r="F20" i="3"/>
  <c r="E20" i="3"/>
  <c r="D20" i="3"/>
  <c r="C20" i="3"/>
  <c r="FO33" i="2"/>
  <c r="FN33" i="2"/>
  <c r="FM33" i="2"/>
  <c r="FO32" i="2"/>
  <c r="FN32" i="2"/>
  <c r="FM32" i="2"/>
  <c r="FO31" i="2"/>
  <c r="FN31" i="2"/>
  <c r="FM31" i="2"/>
  <c r="FO30" i="2"/>
  <c r="FN30" i="2"/>
  <c r="FM30" i="2"/>
  <c r="FO29" i="2"/>
  <c r="FN29" i="2"/>
  <c r="FM29" i="2"/>
  <c r="FO28" i="2"/>
  <c r="FN28" i="2"/>
  <c r="FM28" i="2"/>
  <c r="FO27" i="2"/>
  <c r="FN27" i="2"/>
  <c r="FM27" i="2"/>
  <c r="FO26" i="2"/>
  <c r="FN26" i="2"/>
  <c r="FM26" i="2"/>
  <c r="FO25" i="2"/>
  <c r="FN25" i="2"/>
  <c r="FM25" i="2"/>
  <c r="FO24" i="2"/>
  <c r="FN24" i="2"/>
  <c r="FM24" i="2"/>
  <c r="FO23" i="2"/>
  <c r="FN23" i="2"/>
  <c r="FM23" i="2"/>
  <c r="FN22" i="2"/>
  <c r="FM22" i="2"/>
  <c r="FN21" i="2"/>
  <c r="FM21" i="2"/>
  <c r="FL21" i="2"/>
  <c r="FL35" i="2" s="1"/>
  <c r="FK21" i="2"/>
  <c r="FK35" i="2" s="1"/>
  <c r="K59" i="3"/>
  <c r="J59" i="3"/>
  <c r="I59" i="3"/>
  <c r="H59" i="3"/>
  <c r="G59" i="3"/>
  <c r="F59" i="3"/>
  <c r="E59" i="3"/>
  <c r="D59" i="3"/>
  <c r="C59" i="3"/>
  <c r="FO16" i="2"/>
  <c r="FN16" i="2"/>
  <c r="FM16" i="2"/>
  <c r="FO15" i="2"/>
  <c r="FN15" i="2"/>
  <c r="FM15" i="2"/>
  <c r="FO14" i="2"/>
  <c r="FN14" i="2"/>
  <c r="FM14" i="2"/>
  <c r="FO13" i="2"/>
  <c r="FN13" i="2"/>
  <c r="FM13" i="2"/>
  <c r="FO12" i="2"/>
  <c r="FN12" i="2"/>
  <c r="FM12" i="2"/>
  <c r="FO11" i="2"/>
  <c r="FN11" i="2"/>
  <c r="FM11" i="2"/>
  <c r="FO10" i="2"/>
  <c r="FN10" i="2"/>
  <c r="FM10" i="2"/>
  <c r="FO9" i="2"/>
  <c r="FN9" i="2"/>
  <c r="FM9" i="2"/>
  <c r="FO8" i="2"/>
  <c r="FN8" i="2"/>
  <c r="FM8" i="2"/>
  <c r="FO7" i="2"/>
  <c r="FN7" i="2"/>
  <c r="FM7" i="2"/>
  <c r="FO6" i="2"/>
  <c r="FN6" i="2"/>
  <c r="FM6" i="2"/>
  <c r="FN5" i="2"/>
  <c r="FM5" i="2"/>
  <c r="FN4" i="2"/>
  <c r="FM4" i="2"/>
  <c r="FL4" i="2"/>
  <c r="FL18" i="2" s="1"/>
  <c r="FK4" i="2"/>
  <c r="FK18" i="2" s="1"/>
  <c r="AG202" i="2" s="1"/>
  <c r="AF123" i="2"/>
  <c r="AE123" i="2"/>
  <c r="AD123" i="2"/>
  <c r="AC123" i="2"/>
  <c r="AB123" i="2"/>
  <c r="AA123" i="2"/>
  <c r="Z123" i="2"/>
  <c r="Y123" i="2"/>
  <c r="EU51" i="2"/>
  <c r="K52" i="3" s="1"/>
  <c r="ET51" i="2"/>
  <c r="J52" i="3" s="1"/>
  <c r="ES51" i="2"/>
  <c r="I52" i="3" s="1"/>
  <c r="ER51" i="2"/>
  <c r="H52" i="3" s="1"/>
  <c r="EQ51" i="2"/>
  <c r="G52" i="3" s="1"/>
  <c r="EP51" i="2"/>
  <c r="F52" i="3" s="1"/>
  <c r="EO51" i="2"/>
  <c r="E52" i="3" s="1"/>
  <c r="EN51" i="2"/>
  <c r="D52" i="3" s="1"/>
  <c r="EM51" i="2"/>
  <c r="C52" i="3" s="1"/>
  <c r="EZ50" i="2"/>
  <c r="EY50" i="2"/>
  <c r="EX50" i="2"/>
  <c r="EZ49" i="2"/>
  <c r="EY49" i="2"/>
  <c r="EX49" i="2"/>
  <c r="EZ48" i="2"/>
  <c r="EY48" i="2"/>
  <c r="EX48" i="2"/>
  <c r="EZ47" i="2"/>
  <c r="EY47" i="2"/>
  <c r="EX47" i="2"/>
  <c r="EZ46" i="2"/>
  <c r="EY46" i="2"/>
  <c r="EX46" i="2"/>
  <c r="EZ45" i="2"/>
  <c r="EY45" i="2"/>
  <c r="EX45" i="2"/>
  <c r="EZ44" i="2"/>
  <c r="EY44" i="2"/>
  <c r="EX44" i="2"/>
  <c r="EZ43" i="2"/>
  <c r="EY43" i="2"/>
  <c r="EX43" i="2"/>
  <c r="EY42" i="2"/>
  <c r="EX42" i="2"/>
  <c r="EY41" i="2"/>
  <c r="EX41" i="2"/>
  <c r="EY40" i="2"/>
  <c r="EX40" i="2"/>
  <c r="EY39" i="2"/>
  <c r="EX39" i="2"/>
  <c r="EY38" i="2"/>
  <c r="EX38" i="2"/>
  <c r="EW38" i="2"/>
  <c r="EV38" i="2"/>
  <c r="EU34" i="2"/>
  <c r="ET34" i="2"/>
  <c r="ES34" i="2"/>
  <c r="ER34" i="2"/>
  <c r="EQ34" i="2"/>
  <c r="EP34" i="2"/>
  <c r="EO34" i="2"/>
  <c r="EN34" i="2"/>
  <c r="EZ33" i="2"/>
  <c r="EY33" i="2"/>
  <c r="EX33" i="2"/>
  <c r="EZ32" i="2"/>
  <c r="EY32" i="2"/>
  <c r="EX32" i="2"/>
  <c r="EZ31" i="2"/>
  <c r="EY31" i="2"/>
  <c r="EX31" i="2"/>
  <c r="EZ30" i="2"/>
  <c r="EY30" i="2"/>
  <c r="EX30" i="2"/>
  <c r="EZ29" i="2"/>
  <c r="EY29" i="2"/>
  <c r="EX29" i="2"/>
  <c r="EZ28" i="2"/>
  <c r="EY28" i="2"/>
  <c r="EX28" i="2"/>
  <c r="EZ27" i="2"/>
  <c r="EY27" i="2"/>
  <c r="EX27" i="2"/>
  <c r="EZ26" i="2"/>
  <c r="EY26" i="2"/>
  <c r="EX26" i="2"/>
  <c r="EY25" i="2"/>
  <c r="EX25" i="2"/>
  <c r="EY24" i="2"/>
  <c r="EX24" i="2"/>
  <c r="EY23" i="2"/>
  <c r="EX23" i="2"/>
  <c r="EY22" i="2"/>
  <c r="EX22" i="2"/>
  <c r="EY21" i="2"/>
  <c r="EX21" i="2"/>
  <c r="EW21" i="2"/>
  <c r="EV21" i="2"/>
  <c r="EU17" i="2"/>
  <c r="ET17" i="2"/>
  <c r="ES17" i="2"/>
  <c r="ER17" i="2"/>
  <c r="EQ17" i="2"/>
  <c r="EP17" i="2"/>
  <c r="EO17" i="2"/>
  <c r="EN17" i="2"/>
  <c r="EM17" i="2"/>
  <c r="EZ16" i="2"/>
  <c r="EY16" i="2"/>
  <c r="EX16" i="2"/>
  <c r="EZ15" i="2"/>
  <c r="EY15" i="2"/>
  <c r="EX15" i="2"/>
  <c r="EZ14" i="2"/>
  <c r="EY14" i="2"/>
  <c r="EX14" i="2"/>
  <c r="EZ13" i="2"/>
  <c r="EY13" i="2"/>
  <c r="EX13" i="2"/>
  <c r="EZ12" i="2"/>
  <c r="EY12" i="2"/>
  <c r="EX12" i="2"/>
  <c r="EZ11" i="2"/>
  <c r="EY11" i="2"/>
  <c r="EX11" i="2"/>
  <c r="EZ10" i="2"/>
  <c r="EY10" i="2"/>
  <c r="EX10" i="2"/>
  <c r="EZ9" i="2"/>
  <c r="EY9" i="2"/>
  <c r="EX9" i="2"/>
  <c r="EY8" i="2"/>
  <c r="EX8" i="2"/>
  <c r="EY7" i="2"/>
  <c r="EX7" i="2"/>
  <c r="EY6" i="2"/>
  <c r="EX6" i="2"/>
  <c r="EY5" i="2"/>
  <c r="EX5" i="2"/>
  <c r="EY4" i="2"/>
  <c r="EX4" i="2"/>
  <c r="EW4" i="2"/>
  <c r="EV4" i="2"/>
  <c r="EF51" i="2"/>
  <c r="EE51" i="2"/>
  <c r="ED51" i="2"/>
  <c r="EC51" i="2"/>
  <c r="EB51" i="2"/>
  <c r="EA51" i="2"/>
  <c r="DZ51" i="2"/>
  <c r="DY51" i="2"/>
  <c r="DX51" i="2"/>
  <c r="EK50" i="2"/>
  <c r="EJ50" i="2"/>
  <c r="EI50" i="2"/>
  <c r="EK49" i="2"/>
  <c r="EJ49" i="2"/>
  <c r="EI49" i="2"/>
  <c r="EK48" i="2"/>
  <c r="EJ48" i="2"/>
  <c r="EI48" i="2"/>
  <c r="EK47" i="2"/>
  <c r="EJ47" i="2"/>
  <c r="EI47" i="2"/>
  <c r="EK46" i="2"/>
  <c r="EJ46" i="2"/>
  <c r="EI46" i="2"/>
  <c r="EK45" i="2"/>
  <c r="EJ45" i="2"/>
  <c r="EI45" i="2"/>
  <c r="EK44" i="2"/>
  <c r="EJ44" i="2"/>
  <c r="EI44" i="2"/>
  <c r="EK43" i="2"/>
  <c r="EJ43" i="2"/>
  <c r="EI43" i="2"/>
  <c r="EJ42" i="2"/>
  <c r="EI42" i="2"/>
  <c r="EJ41" i="2"/>
  <c r="EI41" i="2"/>
  <c r="EJ40" i="2"/>
  <c r="EI40" i="2"/>
  <c r="EJ39" i="2"/>
  <c r="EI39" i="2"/>
  <c r="EJ38" i="2"/>
  <c r="EI38" i="2"/>
  <c r="EH38" i="2"/>
  <c r="EG38" i="2"/>
  <c r="EF34" i="2"/>
  <c r="K27" i="3" s="1"/>
  <c r="EE34" i="2"/>
  <c r="J27" i="3" s="1"/>
  <c r="ED34" i="2"/>
  <c r="I27" i="3" s="1"/>
  <c r="EC34" i="2"/>
  <c r="H27" i="3" s="1"/>
  <c r="EB34" i="2"/>
  <c r="G27" i="3" s="1"/>
  <c r="EA34" i="2"/>
  <c r="F27" i="3" s="1"/>
  <c r="DZ34" i="2"/>
  <c r="E27" i="3" s="1"/>
  <c r="DY34" i="2"/>
  <c r="D27" i="3" s="1"/>
  <c r="DX34" i="2"/>
  <c r="C27" i="3" s="1"/>
  <c r="EK33" i="2"/>
  <c r="EJ33" i="2"/>
  <c r="EI33" i="2"/>
  <c r="EK32" i="2"/>
  <c r="EJ32" i="2"/>
  <c r="EI32" i="2"/>
  <c r="EK31" i="2"/>
  <c r="EJ31" i="2"/>
  <c r="EI31" i="2"/>
  <c r="EK30" i="2"/>
  <c r="EJ30" i="2"/>
  <c r="EI30" i="2"/>
  <c r="EK29" i="2"/>
  <c r="EJ29" i="2"/>
  <c r="EI29" i="2"/>
  <c r="EK28" i="2"/>
  <c r="EJ28" i="2"/>
  <c r="EI28" i="2"/>
  <c r="EK27" i="2"/>
  <c r="EJ27" i="2"/>
  <c r="EI27" i="2"/>
  <c r="EK26" i="2"/>
  <c r="EJ26" i="2"/>
  <c r="EI26" i="2"/>
  <c r="EJ25" i="2"/>
  <c r="EI25" i="2"/>
  <c r="EJ24" i="2"/>
  <c r="EI24" i="2"/>
  <c r="EJ23" i="2"/>
  <c r="EI23" i="2"/>
  <c r="EJ22" i="2"/>
  <c r="EI22" i="2"/>
  <c r="EJ21" i="2"/>
  <c r="EI21" i="2"/>
  <c r="EH21" i="2"/>
  <c r="EG21" i="2"/>
  <c r="EF17" i="2"/>
  <c r="EE17" i="2"/>
  <c r="ED17" i="2"/>
  <c r="EC17" i="2"/>
  <c r="EB17" i="2"/>
  <c r="EA17" i="2"/>
  <c r="DZ17" i="2"/>
  <c r="DY17" i="2"/>
  <c r="DX17" i="2"/>
  <c r="EK16" i="2"/>
  <c r="EJ16" i="2"/>
  <c r="EI16" i="2"/>
  <c r="EK15" i="2"/>
  <c r="EJ15" i="2"/>
  <c r="EI15" i="2"/>
  <c r="EK14" i="2"/>
  <c r="EJ14" i="2"/>
  <c r="EI14" i="2"/>
  <c r="EK13" i="2"/>
  <c r="EJ13" i="2"/>
  <c r="EI13" i="2"/>
  <c r="EK12" i="2"/>
  <c r="EJ12" i="2"/>
  <c r="EI12" i="2"/>
  <c r="EK11" i="2"/>
  <c r="EJ11" i="2"/>
  <c r="EI11" i="2"/>
  <c r="EK10" i="2"/>
  <c r="EJ10" i="2"/>
  <c r="EI10" i="2"/>
  <c r="EK9" i="2"/>
  <c r="EJ9" i="2"/>
  <c r="EI9" i="2"/>
  <c r="EJ8" i="2"/>
  <c r="EI8" i="2"/>
  <c r="EJ7" i="2"/>
  <c r="EI7" i="2"/>
  <c r="EJ6" i="2"/>
  <c r="EI6" i="2"/>
  <c r="EJ5" i="2"/>
  <c r="EI5" i="2"/>
  <c r="EJ4" i="2"/>
  <c r="EI4" i="2"/>
  <c r="EH4" i="2"/>
  <c r="EG4" i="2"/>
  <c r="DV50" i="2"/>
  <c r="DU50" i="2"/>
  <c r="DT50" i="2"/>
  <c r="DV49" i="2"/>
  <c r="DU49" i="2"/>
  <c r="DT49" i="2"/>
  <c r="DV48" i="2"/>
  <c r="DU48" i="2"/>
  <c r="DT48" i="2"/>
  <c r="DV47" i="2"/>
  <c r="DU47" i="2"/>
  <c r="DT47" i="2"/>
  <c r="DV46" i="2"/>
  <c r="DU46" i="2"/>
  <c r="DT46" i="2"/>
  <c r="DV45" i="2"/>
  <c r="DU45" i="2"/>
  <c r="DT45" i="2"/>
  <c r="DV44" i="2"/>
  <c r="DU44" i="2"/>
  <c r="DT44" i="2"/>
  <c r="DV43" i="2"/>
  <c r="DU43" i="2"/>
  <c r="DT43" i="2"/>
  <c r="DU42" i="2"/>
  <c r="DT42" i="2"/>
  <c r="DU41" i="2"/>
  <c r="DT41" i="2"/>
  <c r="DU40" i="2"/>
  <c r="DT40" i="2"/>
  <c r="DU39" i="2"/>
  <c r="DT39" i="2"/>
  <c r="DU38" i="2"/>
  <c r="DT38" i="2"/>
  <c r="DS38" i="2"/>
  <c r="DR38" i="2"/>
  <c r="K64" i="3"/>
  <c r="J64" i="3"/>
  <c r="I64" i="3"/>
  <c r="H64" i="3"/>
  <c r="G64" i="3"/>
  <c r="F64" i="3"/>
  <c r="E64" i="3"/>
  <c r="D64" i="3"/>
  <c r="C64" i="3"/>
  <c r="DV33" i="2"/>
  <c r="DU33" i="2"/>
  <c r="DT33" i="2"/>
  <c r="DV32" i="2"/>
  <c r="DU32" i="2"/>
  <c r="DT32" i="2"/>
  <c r="DV31" i="2"/>
  <c r="DU31" i="2"/>
  <c r="DT31" i="2"/>
  <c r="DV30" i="2"/>
  <c r="DU30" i="2"/>
  <c r="DT30" i="2"/>
  <c r="DV29" i="2"/>
  <c r="DU29" i="2"/>
  <c r="DT29" i="2"/>
  <c r="DV28" i="2"/>
  <c r="DU28" i="2"/>
  <c r="DT28" i="2"/>
  <c r="DV27" i="2"/>
  <c r="DU27" i="2"/>
  <c r="DT27" i="2"/>
  <c r="DV26" i="2"/>
  <c r="DU26" i="2"/>
  <c r="DT26" i="2"/>
  <c r="DU25" i="2"/>
  <c r="DT25" i="2"/>
  <c r="DU24" i="2"/>
  <c r="DT24" i="2"/>
  <c r="DU23" i="2"/>
  <c r="DT23" i="2"/>
  <c r="DU22" i="2"/>
  <c r="DT22" i="2"/>
  <c r="DU21" i="2"/>
  <c r="DT21" i="2"/>
  <c r="DS21" i="2"/>
  <c r="DR21" i="2"/>
  <c r="DV16" i="2"/>
  <c r="DU16" i="2"/>
  <c r="DT16" i="2"/>
  <c r="DV15" i="2"/>
  <c r="DU15" i="2"/>
  <c r="DT15" i="2"/>
  <c r="DV14" i="2"/>
  <c r="DU14" i="2"/>
  <c r="DT14" i="2"/>
  <c r="DV13" i="2"/>
  <c r="DU13" i="2"/>
  <c r="DT13" i="2"/>
  <c r="DV12" i="2"/>
  <c r="DU12" i="2"/>
  <c r="DT12" i="2"/>
  <c r="DV11" i="2"/>
  <c r="DU11" i="2"/>
  <c r="DT11" i="2"/>
  <c r="DV10" i="2"/>
  <c r="DU10" i="2"/>
  <c r="DT10" i="2"/>
  <c r="DV9" i="2"/>
  <c r="DU9" i="2"/>
  <c r="DT9" i="2"/>
  <c r="DU8" i="2"/>
  <c r="DT8" i="2"/>
  <c r="DU7" i="2"/>
  <c r="DT7" i="2"/>
  <c r="DU6" i="2"/>
  <c r="DT6" i="2"/>
  <c r="DU5" i="2"/>
  <c r="DT5" i="2"/>
  <c r="DU4" i="2"/>
  <c r="DT4" i="2"/>
  <c r="DS4" i="2"/>
  <c r="DR4" i="2"/>
  <c r="DG50" i="2"/>
  <c r="DF50" i="2"/>
  <c r="DE50" i="2"/>
  <c r="DG49" i="2"/>
  <c r="DF49" i="2"/>
  <c r="DE49" i="2"/>
  <c r="DG48" i="2"/>
  <c r="DF48" i="2"/>
  <c r="DE48" i="2"/>
  <c r="DG47" i="2"/>
  <c r="DF47" i="2"/>
  <c r="DE47" i="2"/>
  <c r="DG46" i="2"/>
  <c r="DF46" i="2"/>
  <c r="DE46" i="2"/>
  <c r="DG45" i="2"/>
  <c r="DF45" i="2"/>
  <c r="DE45" i="2"/>
  <c r="DG44" i="2"/>
  <c r="DF44" i="2"/>
  <c r="DE44" i="2"/>
  <c r="DF43" i="2"/>
  <c r="DE43" i="2"/>
  <c r="DF42" i="2"/>
  <c r="DE42" i="2"/>
  <c r="DF41" i="2"/>
  <c r="DE41" i="2"/>
  <c r="DF40" i="2"/>
  <c r="DE40" i="2"/>
  <c r="DF39" i="2"/>
  <c r="DE39" i="2"/>
  <c r="DF38" i="2"/>
  <c r="DE38" i="2"/>
  <c r="DD38" i="2"/>
  <c r="DC38" i="2"/>
  <c r="K37" i="3"/>
  <c r="J37" i="3"/>
  <c r="I37" i="3"/>
  <c r="H37" i="3"/>
  <c r="G37" i="3"/>
  <c r="F37" i="3"/>
  <c r="E37" i="3"/>
  <c r="D37" i="3"/>
  <c r="C37" i="3"/>
  <c r="DG33" i="2"/>
  <c r="DF33" i="2"/>
  <c r="DE33" i="2"/>
  <c r="DG32" i="2"/>
  <c r="DF32" i="2"/>
  <c r="DE32" i="2"/>
  <c r="DG31" i="2"/>
  <c r="DF31" i="2"/>
  <c r="DE31" i="2"/>
  <c r="DG30" i="2"/>
  <c r="DF30" i="2"/>
  <c r="DE30" i="2"/>
  <c r="DG29" i="2"/>
  <c r="DF29" i="2"/>
  <c r="DE29" i="2"/>
  <c r="DG28" i="2"/>
  <c r="DF28" i="2"/>
  <c r="DE28" i="2"/>
  <c r="DG27" i="2"/>
  <c r="DF27" i="2"/>
  <c r="DE27" i="2"/>
  <c r="DG26" i="2"/>
  <c r="DF26" i="2"/>
  <c r="DE26" i="2"/>
  <c r="DF25" i="2"/>
  <c r="DE25" i="2"/>
  <c r="DG24" i="2"/>
  <c r="DF24" i="2"/>
  <c r="DE24" i="2"/>
  <c r="DF23" i="2"/>
  <c r="DE23" i="2"/>
  <c r="DF22" i="2"/>
  <c r="DE22" i="2"/>
  <c r="DF21" i="2"/>
  <c r="C55" i="2" s="1"/>
  <c r="DE21" i="2"/>
  <c r="DD21" i="2"/>
  <c r="DC21" i="2"/>
  <c r="K40" i="3"/>
  <c r="J40" i="3"/>
  <c r="I40" i="3"/>
  <c r="H40" i="3"/>
  <c r="G40" i="3"/>
  <c r="F40" i="3"/>
  <c r="E40" i="3"/>
  <c r="D40" i="3"/>
  <c r="C40" i="3"/>
  <c r="DG16" i="2"/>
  <c r="DF16" i="2"/>
  <c r="DE16" i="2"/>
  <c r="DG15" i="2"/>
  <c r="DF15" i="2"/>
  <c r="DE15" i="2"/>
  <c r="DG14" i="2"/>
  <c r="DF14" i="2"/>
  <c r="DE14" i="2"/>
  <c r="DG13" i="2"/>
  <c r="DF13" i="2"/>
  <c r="DE13" i="2"/>
  <c r="DG12" i="2"/>
  <c r="DF12" i="2"/>
  <c r="DE12" i="2"/>
  <c r="DG11" i="2"/>
  <c r="DF11" i="2"/>
  <c r="DE11" i="2"/>
  <c r="DG10" i="2"/>
  <c r="DF10" i="2"/>
  <c r="DE10" i="2"/>
  <c r="DG9" i="2"/>
  <c r="DF9" i="2"/>
  <c r="DE9" i="2"/>
  <c r="DF8" i="2"/>
  <c r="DE8" i="2"/>
  <c r="DF7" i="2"/>
  <c r="DE7" i="2"/>
  <c r="DF6" i="2"/>
  <c r="DE6" i="2"/>
  <c r="DF5" i="2"/>
  <c r="DE5" i="2"/>
  <c r="DF4" i="2"/>
  <c r="DE4" i="2"/>
  <c r="DD4" i="2"/>
  <c r="DC4" i="2"/>
  <c r="K19" i="3"/>
  <c r="J19" i="3"/>
  <c r="I19" i="3"/>
  <c r="H19" i="3"/>
  <c r="G19" i="3"/>
  <c r="F19" i="3"/>
  <c r="E19" i="3"/>
  <c r="D19" i="3"/>
  <c r="C19" i="3"/>
  <c r="CR50" i="2"/>
  <c r="CQ50" i="2"/>
  <c r="CP50" i="2"/>
  <c r="CR49" i="2"/>
  <c r="CQ49" i="2"/>
  <c r="CP49" i="2"/>
  <c r="CR48" i="2"/>
  <c r="CQ48" i="2"/>
  <c r="CP48" i="2"/>
  <c r="CR47" i="2"/>
  <c r="CQ47" i="2"/>
  <c r="CP47" i="2"/>
  <c r="CR46" i="2"/>
  <c r="CQ46" i="2"/>
  <c r="CP46" i="2"/>
  <c r="CR45" i="2"/>
  <c r="CQ45" i="2"/>
  <c r="CP45" i="2"/>
  <c r="CR44" i="2"/>
  <c r="CQ44" i="2"/>
  <c r="CP44" i="2"/>
  <c r="CR43" i="2"/>
  <c r="CQ43" i="2"/>
  <c r="CP43" i="2"/>
  <c r="CQ42" i="2"/>
  <c r="CP42" i="2"/>
  <c r="CQ41" i="2"/>
  <c r="CP41" i="2"/>
  <c r="CQ40" i="2"/>
  <c r="CP40" i="2"/>
  <c r="CQ39" i="2"/>
  <c r="CP39" i="2"/>
  <c r="CQ38" i="2"/>
  <c r="CP38" i="2"/>
  <c r="CO38" i="2"/>
  <c r="CN38" i="2"/>
  <c r="CR33" i="2"/>
  <c r="CQ33" i="2"/>
  <c r="CP33" i="2"/>
  <c r="CR32" i="2"/>
  <c r="CQ32" i="2"/>
  <c r="CP32" i="2"/>
  <c r="CR31" i="2"/>
  <c r="CQ31" i="2"/>
  <c r="CP31" i="2"/>
  <c r="CR30" i="2"/>
  <c r="CQ30" i="2"/>
  <c r="CP30" i="2"/>
  <c r="CR29" i="2"/>
  <c r="CQ29" i="2"/>
  <c r="CP29" i="2"/>
  <c r="CR28" i="2"/>
  <c r="CQ28" i="2"/>
  <c r="CP28" i="2"/>
  <c r="CR27" i="2"/>
  <c r="CQ27" i="2"/>
  <c r="CP27" i="2"/>
  <c r="CR26" i="2"/>
  <c r="CQ26" i="2"/>
  <c r="CP26" i="2"/>
  <c r="CQ25" i="2"/>
  <c r="CP25" i="2"/>
  <c r="CR24" i="2"/>
  <c r="CQ24" i="2"/>
  <c r="CP24" i="2"/>
  <c r="CQ23" i="2"/>
  <c r="CP23" i="2"/>
  <c r="CQ22" i="2"/>
  <c r="CP22" i="2"/>
  <c r="CQ21" i="2"/>
  <c r="CP21" i="2"/>
  <c r="CO21" i="2"/>
  <c r="CN21" i="2"/>
  <c r="K25" i="3"/>
  <c r="J25" i="3"/>
  <c r="I25" i="3"/>
  <c r="H25" i="3"/>
  <c r="G25" i="3"/>
  <c r="F25" i="3"/>
  <c r="E25" i="3"/>
  <c r="D25" i="3"/>
  <c r="C25" i="3"/>
  <c r="CR16" i="2"/>
  <c r="CQ16" i="2"/>
  <c r="CP16" i="2"/>
  <c r="CR15" i="2"/>
  <c r="CQ15" i="2"/>
  <c r="CP15" i="2"/>
  <c r="CR14" i="2"/>
  <c r="CQ14" i="2"/>
  <c r="CP14" i="2"/>
  <c r="CR13" i="2"/>
  <c r="CQ13" i="2"/>
  <c r="CP13" i="2"/>
  <c r="CR12" i="2"/>
  <c r="CQ12" i="2"/>
  <c r="CP12" i="2"/>
  <c r="CR11" i="2"/>
  <c r="CQ11" i="2"/>
  <c r="CP11" i="2"/>
  <c r="CR10" i="2"/>
  <c r="CQ10" i="2"/>
  <c r="CP10" i="2"/>
  <c r="CR9" i="2"/>
  <c r="CQ9" i="2"/>
  <c r="CP9" i="2"/>
  <c r="CQ8" i="2"/>
  <c r="CP8" i="2"/>
  <c r="CQ7" i="2"/>
  <c r="CP7" i="2"/>
  <c r="CQ6" i="2"/>
  <c r="CP6" i="2"/>
  <c r="CQ5" i="2"/>
  <c r="CP5" i="2"/>
  <c r="CQ4" i="2"/>
  <c r="CP4" i="2"/>
  <c r="CO4" i="2"/>
  <c r="CN4" i="2"/>
  <c r="BX51" i="2"/>
  <c r="K8" i="3" s="1"/>
  <c r="BW51" i="2"/>
  <c r="J8" i="3" s="1"/>
  <c r="BV51" i="2"/>
  <c r="I8" i="3" s="1"/>
  <c r="BU51" i="2"/>
  <c r="H8" i="3" s="1"/>
  <c r="BT51" i="2"/>
  <c r="G8" i="3" s="1"/>
  <c r="BS51" i="2"/>
  <c r="F8" i="3" s="1"/>
  <c r="BR51" i="2"/>
  <c r="E8" i="3" s="1"/>
  <c r="BQ51" i="2"/>
  <c r="D8" i="3" s="1"/>
  <c r="BP51" i="2"/>
  <c r="C8" i="3" s="1"/>
  <c r="CC50" i="2"/>
  <c r="CB50" i="2"/>
  <c r="CA50" i="2"/>
  <c r="CC49" i="2"/>
  <c r="CB49" i="2"/>
  <c r="CA49" i="2"/>
  <c r="CC48" i="2"/>
  <c r="CB48" i="2"/>
  <c r="CA48" i="2"/>
  <c r="CC47" i="2"/>
  <c r="CB47" i="2"/>
  <c r="CA47" i="2"/>
  <c r="CC46" i="2"/>
  <c r="CB46" i="2"/>
  <c r="CA46" i="2"/>
  <c r="CC45" i="2"/>
  <c r="CB45" i="2"/>
  <c r="CA45" i="2"/>
  <c r="CC44" i="2"/>
  <c r="CB44" i="2"/>
  <c r="CA44" i="2"/>
  <c r="CC43" i="2"/>
  <c r="CB43" i="2"/>
  <c r="CA43" i="2"/>
  <c r="CB42" i="2"/>
  <c r="CA42" i="2"/>
  <c r="CB41" i="2"/>
  <c r="CA41" i="2"/>
  <c r="CB40" i="2"/>
  <c r="CA40" i="2"/>
  <c r="CB39" i="2"/>
  <c r="CA39" i="2"/>
  <c r="CB38" i="2"/>
  <c r="CA38" i="2"/>
  <c r="BZ38" i="2"/>
  <c r="BY38" i="2"/>
  <c r="BX34" i="2"/>
  <c r="K62" i="3" s="1"/>
  <c r="BW34" i="2"/>
  <c r="J62" i="3" s="1"/>
  <c r="BV34" i="2"/>
  <c r="I62" i="3" s="1"/>
  <c r="BU34" i="2"/>
  <c r="H62" i="3" s="1"/>
  <c r="BT34" i="2"/>
  <c r="G62" i="3" s="1"/>
  <c r="BS34" i="2"/>
  <c r="F62" i="3" s="1"/>
  <c r="BR34" i="2"/>
  <c r="E62" i="3" s="1"/>
  <c r="BQ34" i="2"/>
  <c r="D62" i="3" s="1"/>
  <c r="C62" i="3"/>
  <c r="CC33" i="2"/>
  <c r="CB33" i="2"/>
  <c r="CA33" i="2"/>
  <c r="CC32" i="2"/>
  <c r="CB32" i="2"/>
  <c r="CA32" i="2"/>
  <c r="CC31" i="2"/>
  <c r="CB31" i="2"/>
  <c r="CA31" i="2"/>
  <c r="CC30" i="2"/>
  <c r="CB30" i="2"/>
  <c r="CA30" i="2"/>
  <c r="CC29" i="2"/>
  <c r="CB29" i="2"/>
  <c r="CA29" i="2"/>
  <c r="CC28" i="2"/>
  <c r="CB28" i="2"/>
  <c r="CA28" i="2"/>
  <c r="CC27" i="2"/>
  <c r="CB27" i="2"/>
  <c r="CA27" i="2"/>
  <c r="CC26" i="2"/>
  <c r="CB26" i="2"/>
  <c r="CA26" i="2"/>
  <c r="CB25" i="2"/>
  <c r="CA25" i="2"/>
  <c r="CB24" i="2"/>
  <c r="CA24" i="2"/>
  <c r="CB23" i="2"/>
  <c r="CA23" i="2"/>
  <c r="CB22" i="2"/>
  <c r="CA22" i="2"/>
  <c r="CB21" i="2"/>
  <c r="CA21" i="2"/>
  <c r="BZ21" i="2"/>
  <c r="BY21" i="2"/>
  <c r="BX17" i="2"/>
  <c r="K28" i="3" s="1"/>
  <c r="BW17" i="2"/>
  <c r="J28" i="3" s="1"/>
  <c r="BV17" i="2"/>
  <c r="I28" i="3" s="1"/>
  <c r="BU17" i="2"/>
  <c r="H28" i="3" s="1"/>
  <c r="BT17" i="2"/>
  <c r="G28" i="3" s="1"/>
  <c r="BS17" i="2"/>
  <c r="F28" i="3" s="1"/>
  <c r="BR17" i="2"/>
  <c r="E28" i="3" s="1"/>
  <c r="BQ17" i="2"/>
  <c r="D28" i="3" s="1"/>
  <c r="BP17" i="2"/>
  <c r="C28" i="3" s="1"/>
  <c r="CC16" i="2"/>
  <c r="CB16" i="2"/>
  <c r="CA16" i="2"/>
  <c r="CC15" i="2"/>
  <c r="CB15" i="2"/>
  <c r="CA15" i="2"/>
  <c r="CC14" i="2"/>
  <c r="CB14" i="2"/>
  <c r="CA14" i="2"/>
  <c r="CC13" i="2"/>
  <c r="CB13" i="2"/>
  <c r="CA13" i="2"/>
  <c r="CC12" i="2"/>
  <c r="CB12" i="2"/>
  <c r="CA12" i="2"/>
  <c r="CC11" i="2"/>
  <c r="CB11" i="2"/>
  <c r="CA11" i="2"/>
  <c r="CC10" i="2"/>
  <c r="CB10" i="2"/>
  <c r="CA10" i="2"/>
  <c r="CC9" i="2"/>
  <c r="CB9" i="2"/>
  <c r="CA9" i="2"/>
  <c r="CB8" i="2"/>
  <c r="CA8" i="2"/>
  <c r="CB7" i="2"/>
  <c r="CA7" i="2"/>
  <c r="CB6" i="2"/>
  <c r="CA6" i="2"/>
  <c r="CB5" i="2"/>
  <c r="CA5" i="2"/>
  <c r="CB4" i="2"/>
  <c r="CA4" i="2"/>
  <c r="BZ4" i="2"/>
  <c r="BY4" i="2"/>
  <c r="K26" i="3"/>
  <c r="J26" i="3"/>
  <c r="I26" i="3"/>
  <c r="H26" i="3"/>
  <c r="G26" i="3"/>
  <c r="F26" i="3"/>
  <c r="E26" i="3"/>
  <c r="D26" i="3"/>
  <c r="C26" i="3"/>
  <c r="BN50" i="2"/>
  <c r="BM50" i="2"/>
  <c r="BL50" i="2"/>
  <c r="BN49" i="2"/>
  <c r="BM49" i="2"/>
  <c r="BL49" i="2"/>
  <c r="BN48" i="2"/>
  <c r="BM48" i="2"/>
  <c r="BL48" i="2"/>
  <c r="BN47" i="2"/>
  <c r="BM47" i="2"/>
  <c r="BL47" i="2"/>
  <c r="BN46" i="2"/>
  <c r="BM46" i="2"/>
  <c r="BL46" i="2"/>
  <c r="BN45" i="2"/>
  <c r="BM45" i="2"/>
  <c r="BL45" i="2"/>
  <c r="BN44" i="2"/>
  <c r="BM44" i="2"/>
  <c r="BL44" i="2"/>
  <c r="BN43" i="2"/>
  <c r="BM43" i="2"/>
  <c r="BL43" i="2"/>
  <c r="BN42" i="2"/>
  <c r="BM42" i="2"/>
  <c r="BL42" i="2"/>
  <c r="BM41" i="2"/>
  <c r="BL41" i="2"/>
  <c r="BM40" i="2"/>
  <c r="BL40" i="2"/>
  <c r="BM39" i="2"/>
  <c r="BL39" i="2"/>
  <c r="BM38" i="2"/>
  <c r="BL38" i="2"/>
  <c r="BK38" i="2"/>
  <c r="BJ38" i="2"/>
  <c r="K56" i="3"/>
  <c r="J56" i="3"/>
  <c r="I56" i="3"/>
  <c r="H56" i="3"/>
  <c r="G56" i="3"/>
  <c r="F56" i="3"/>
  <c r="E56" i="3"/>
  <c r="D56" i="3"/>
  <c r="C56" i="3"/>
  <c r="BN33" i="2"/>
  <c r="BM33" i="2"/>
  <c r="BL33" i="2"/>
  <c r="BN32" i="2"/>
  <c r="BM32" i="2"/>
  <c r="BL32" i="2"/>
  <c r="BN31" i="2"/>
  <c r="BM31" i="2"/>
  <c r="BL31" i="2"/>
  <c r="BN30" i="2"/>
  <c r="BM30" i="2"/>
  <c r="BL30" i="2"/>
  <c r="BN29" i="2"/>
  <c r="BM29" i="2"/>
  <c r="BL29" i="2"/>
  <c r="BN28" i="2"/>
  <c r="BM28" i="2"/>
  <c r="BL28" i="2"/>
  <c r="BN27" i="2"/>
  <c r="BM27" i="2"/>
  <c r="BL27" i="2"/>
  <c r="BN26" i="2"/>
  <c r="BM26" i="2"/>
  <c r="BL26" i="2"/>
  <c r="BN25" i="2"/>
  <c r="BM25" i="2"/>
  <c r="BL25" i="2"/>
  <c r="BM24" i="2"/>
  <c r="BL24" i="2"/>
  <c r="BM23" i="2"/>
  <c r="BL23" i="2"/>
  <c r="BM22" i="2"/>
  <c r="BL22" i="2"/>
  <c r="BM21" i="2"/>
  <c r="BL21" i="2"/>
  <c r="BK21" i="2"/>
  <c r="BJ21" i="2"/>
  <c r="BN16" i="2"/>
  <c r="BM16" i="2"/>
  <c r="BL16" i="2"/>
  <c r="BN15" i="2"/>
  <c r="BM15" i="2"/>
  <c r="BL15" i="2"/>
  <c r="BN14" i="2"/>
  <c r="BM14" i="2"/>
  <c r="BL14" i="2"/>
  <c r="BN13" i="2"/>
  <c r="BM13" i="2"/>
  <c r="BL13" i="2"/>
  <c r="BN12" i="2"/>
  <c r="BM12" i="2"/>
  <c r="BL12" i="2"/>
  <c r="BN11" i="2"/>
  <c r="BM11" i="2"/>
  <c r="BL11" i="2"/>
  <c r="BN10" i="2"/>
  <c r="BM10" i="2"/>
  <c r="BL10" i="2"/>
  <c r="BN9" i="2"/>
  <c r="BM9" i="2"/>
  <c r="BL9" i="2"/>
  <c r="BN8" i="2"/>
  <c r="BM8" i="2"/>
  <c r="BL8" i="2"/>
  <c r="BM7" i="2"/>
  <c r="BL7" i="2"/>
  <c r="BM6" i="2"/>
  <c r="BL6" i="2"/>
  <c r="BM5" i="2"/>
  <c r="BL5" i="2"/>
  <c r="BM4" i="2"/>
  <c r="BL4" i="2"/>
  <c r="BK4" i="2"/>
  <c r="BK18" i="2" s="1"/>
  <c r="AH186" i="2" s="1"/>
  <c r="BJ4" i="2"/>
  <c r="AT51" i="2"/>
  <c r="AS51" i="2"/>
  <c r="AR51" i="2"/>
  <c r="AQ51" i="2"/>
  <c r="AP51" i="2"/>
  <c r="AO51" i="2"/>
  <c r="AN51" i="2"/>
  <c r="AM51" i="2"/>
  <c r="AL51" i="2"/>
  <c r="AY50" i="2"/>
  <c r="AX50" i="2"/>
  <c r="AW50" i="2"/>
  <c r="AY49" i="2"/>
  <c r="AX49" i="2"/>
  <c r="AW49" i="2"/>
  <c r="AY48" i="2"/>
  <c r="AX48" i="2"/>
  <c r="AW48" i="2"/>
  <c r="AY47" i="2"/>
  <c r="AX47" i="2"/>
  <c r="AW47" i="2"/>
  <c r="AY46" i="2"/>
  <c r="AX46" i="2"/>
  <c r="AW46" i="2"/>
  <c r="AY45" i="2"/>
  <c r="AX45" i="2"/>
  <c r="AW45" i="2"/>
  <c r="AY44" i="2"/>
  <c r="AX44" i="2"/>
  <c r="AW44" i="2"/>
  <c r="AY43" i="2"/>
  <c r="AX43" i="2"/>
  <c r="AW43" i="2"/>
  <c r="AX42" i="2"/>
  <c r="AW42" i="2"/>
  <c r="AX41" i="2"/>
  <c r="AW41" i="2"/>
  <c r="AX40" i="2"/>
  <c r="AW40" i="2"/>
  <c r="AX39" i="2"/>
  <c r="AW39" i="2"/>
  <c r="AX38" i="2"/>
  <c r="AW38" i="2"/>
  <c r="AV38" i="2"/>
  <c r="AT34" i="2"/>
  <c r="K13" i="3" s="1"/>
  <c r="AS34" i="2"/>
  <c r="J13" i="3" s="1"/>
  <c r="AR34" i="2"/>
  <c r="I13" i="3" s="1"/>
  <c r="AQ34" i="2"/>
  <c r="H13" i="3" s="1"/>
  <c r="AP34" i="2"/>
  <c r="G13" i="3" s="1"/>
  <c r="AO34" i="2"/>
  <c r="F13" i="3" s="1"/>
  <c r="AN34" i="2"/>
  <c r="E13" i="3" s="1"/>
  <c r="AM34" i="2"/>
  <c r="D13" i="3" s="1"/>
  <c r="C13" i="3"/>
  <c r="AY33" i="2"/>
  <c r="AX33" i="2"/>
  <c r="AW33" i="2"/>
  <c r="AY32" i="2"/>
  <c r="AX32" i="2"/>
  <c r="AW32" i="2"/>
  <c r="AY31" i="2"/>
  <c r="AX31" i="2"/>
  <c r="AW31" i="2"/>
  <c r="AY30" i="2"/>
  <c r="AX30" i="2"/>
  <c r="AW30" i="2"/>
  <c r="AY29" i="2"/>
  <c r="AX29" i="2"/>
  <c r="AW29" i="2"/>
  <c r="AY28" i="2"/>
  <c r="AX28" i="2"/>
  <c r="AW28" i="2"/>
  <c r="AY27" i="2"/>
  <c r="AX27" i="2"/>
  <c r="AW27" i="2"/>
  <c r="AY26" i="2"/>
  <c r="AX26" i="2"/>
  <c r="AW26" i="2"/>
  <c r="AX25" i="2"/>
  <c r="AW25" i="2"/>
  <c r="AX24" i="2"/>
  <c r="AW24" i="2"/>
  <c r="AX23" i="2"/>
  <c r="AW23" i="2"/>
  <c r="AX22" i="2"/>
  <c r="AW22" i="2"/>
  <c r="AX21" i="2"/>
  <c r="AW21" i="2"/>
  <c r="AV21" i="2"/>
  <c r="AU21" i="2"/>
  <c r="AT17" i="2"/>
  <c r="K69" i="3" s="1"/>
  <c r="AS17" i="2"/>
  <c r="J69" i="3" s="1"/>
  <c r="AR17" i="2"/>
  <c r="I69" i="3" s="1"/>
  <c r="AQ17" i="2"/>
  <c r="H69" i="3" s="1"/>
  <c r="AP17" i="2"/>
  <c r="G69" i="3" s="1"/>
  <c r="AO17" i="2"/>
  <c r="F69" i="3" s="1"/>
  <c r="AN17" i="2"/>
  <c r="E69" i="3" s="1"/>
  <c r="AM17" i="2"/>
  <c r="D69" i="3" s="1"/>
  <c r="AL17" i="2"/>
  <c r="C69" i="3" s="1"/>
  <c r="AY16" i="2"/>
  <c r="AX16" i="2"/>
  <c r="AW16" i="2"/>
  <c r="AY15" i="2"/>
  <c r="AX15" i="2"/>
  <c r="AW15" i="2"/>
  <c r="AY14" i="2"/>
  <c r="AX14" i="2"/>
  <c r="AW14" i="2"/>
  <c r="AY13" i="2"/>
  <c r="AX13" i="2"/>
  <c r="AW13" i="2"/>
  <c r="AY12" i="2"/>
  <c r="AX12" i="2"/>
  <c r="AW12" i="2"/>
  <c r="AY11" i="2"/>
  <c r="AX11" i="2"/>
  <c r="AW11" i="2"/>
  <c r="AY10" i="2"/>
  <c r="AX10" i="2"/>
  <c r="AW10" i="2"/>
  <c r="AY9" i="2"/>
  <c r="AX9" i="2"/>
  <c r="AW9" i="2"/>
  <c r="AX8" i="2"/>
  <c r="AW8" i="2"/>
  <c r="AX7" i="2"/>
  <c r="AW7" i="2"/>
  <c r="AX6" i="2"/>
  <c r="AW6" i="2"/>
  <c r="AX5" i="2"/>
  <c r="AW5" i="2"/>
  <c r="AX4" i="2"/>
  <c r="AW4" i="2"/>
  <c r="AV4" i="2"/>
  <c r="AU4" i="2"/>
  <c r="AE51" i="2"/>
  <c r="AD51" i="2"/>
  <c r="AC51" i="2"/>
  <c r="AB51" i="2"/>
  <c r="AA51" i="2"/>
  <c r="Z51" i="2"/>
  <c r="Y51" i="2"/>
  <c r="X51" i="2"/>
  <c r="W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I42" i="2"/>
  <c r="AH42" i="2"/>
  <c r="AI41" i="2"/>
  <c r="AH41" i="2"/>
  <c r="AI40" i="2"/>
  <c r="AH40" i="2"/>
  <c r="AI39" i="2"/>
  <c r="AH39" i="2"/>
  <c r="AI38" i="2"/>
  <c r="AH38" i="2"/>
  <c r="AG38" i="2"/>
  <c r="AF38" i="2"/>
  <c r="AE34" i="2"/>
  <c r="K41" i="3" s="1"/>
  <c r="AD34" i="2"/>
  <c r="J41" i="3" s="1"/>
  <c r="AC34" i="2"/>
  <c r="AB34" i="2"/>
  <c r="H41" i="3" s="1"/>
  <c r="AA34" i="2"/>
  <c r="G41" i="3" s="1"/>
  <c r="Z34" i="2"/>
  <c r="F41" i="3" s="1"/>
  <c r="Y34" i="2"/>
  <c r="E41" i="3" s="1"/>
  <c r="X34" i="2"/>
  <c r="D41" i="3" s="1"/>
  <c r="C41" i="3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I24" i="2"/>
  <c r="AH24" i="2"/>
  <c r="AI23" i="2"/>
  <c r="AH23" i="2"/>
  <c r="AI22" i="2"/>
  <c r="AH22" i="2"/>
  <c r="AI21" i="2"/>
  <c r="AH21" i="2"/>
  <c r="AG21" i="2"/>
  <c r="AF21" i="2"/>
  <c r="AH14" i="2"/>
  <c r="AI14" i="2"/>
  <c r="AJ14" i="2"/>
  <c r="AH15" i="2"/>
  <c r="AI15" i="2"/>
  <c r="AJ15" i="2"/>
  <c r="AH16" i="2"/>
  <c r="AI16" i="2"/>
  <c r="AJ16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J12" i="2"/>
  <c r="AH13" i="2"/>
  <c r="AI13" i="2"/>
  <c r="AI4" i="2"/>
  <c r="AH4" i="2"/>
  <c r="AE17" i="2"/>
  <c r="K6" i="3" s="1"/>
  <c r="AD17" i="2"/>
  <c r="J6" i="3" s="1"/>
  <c r="AC17" i="2"/>
  <c r="AB17" i="2"/>
  <c r="H6" i="3" s="1"/>
  <c r="AA17" i="2"/>
  <c r="G6" i="3" s="1"/>
  <c r="Z17" i="2"/>
  <c r="F6" i="3" s="1"/>
  <c r="Y17" i="2"/>
  <c r="E6" i="3" s="1"/>
  <c r="X17" i="2"/>
  <c r="D6" i="3" s="1"/>
  <c r="W17" i="2"/>
  <c r="C6" i="3" s="1"/>
  <c r="AJ13" i="2"/>
  <c r="AJ11" i="2"/>
  <c r="AJ10" i="2"/>
  <c r="AJ9" i="2"/>
  <c r="AG4" i="2"/>
  <c r="AF4" i="2"/>
  <c r="M20" i="2"/>
  <c r="M21" i="2" s="1"/>
  <c r="M22" i="2" s="1"/>
  <c r="M23" i="2" s="1"/>
  <c r="M24" i="2" s="1"/>
  <c r="M25" i="2" s="1"/>
  <c r="M26" i="2" s="1"/>
  <c r="M27" i="2" s="1"/>
  <c r="M28" i="2" s="1"/>
  <c r="K2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3" i="2"/>
  <c r="JV52" i="7" l="1"/>
  <c r="JV50" i="7"/>
  <c r="JV47" i="7"/>
  <c r="JT47" i="7"/>
  <c r="C6" i="4"/>
  <c r="E6" i="4" s="1"/>
  <c r="BX52" i="3"/>
  <c r="CB52" i="3"/>
  <c r="BU52" i="3"/>
  <c r="CC52" i="3"/>
  <c r="BV52" i="3"/>
  <c r="BZ52" i="3"/>
  <c r="BY52" i="3"/>
  <c r="CB64" i="3"/>
  <c r="BW52" i="3"/>
  <c r="CA52" i="3"/>
  <c r="AJ34" i="3"/>
  <c r="AJ65" i="3"/>
  <c r="BB47" i="3"/>
  <c r="BU69" i="3"/>
  <c r="BY69" i="3"/>
  <c r="CC69" i="3"/>
  <c r="BW43" i="3"/>
  <c r="CA43" i="3"/>
  <c r="AL17" i="3"/>
  <c r="AJ3" i="3"/>
  <c r="AK17" i="3"/>
  <c r="I6" i="4" s="1"/>
  <c r="K6" i="4" s="1"/>
  <c r="AL51" i="3"/>
  <c r="BV69" i="3"/>
  <c r="BW69" i="3"/>
  <c r="CA69" i="3"/>
  <c r="BC51" i="3"/>
  <c r="BZ69" i="3"/>
  <c r="BX69" i="3"/>
  <c r="CB69" i="3"/>
  <c r="AS32" i="3"/>
  <c r="BT32" i="3" s="1"/>
  <c r="AL10" i="3"/>
  <c r="AJ17" i="3"/>
  <c r="F6" i="4" s="1"/>
  <c r="H6" i="4" s="1"/>
  <c r="AT43" i="3"/>
  <c r="AW43" i="3"/>
  <c r="AX43" i="3" s="1"/>
  <c r="BG47" i="3"/>
  <c r="BD31" i="3"/>
  <c r="AZ31" i="3"/>
  <c r="BF47" i="3"/>
  <c r="BC31" i="3"/>
  <c r="AK65" i="3"/>
  <c r="AJ10" i="3"/>
  <c r="AL34" i="3"/>
  <c r="AY51" i="3"/>
  <c r="BG51" i="3"/>
  <c r="BB51" i="3"/>
  <c r="AS60" i="3"/>
  <c r="BS60" i="3" s="1"/>
  <c r="BH9" i="3"/>
  <c r="BI9" i="3"/>
  <c r="BE31" i="3"/>
  <c r="AB13" i="3"/>
  <c r="BB13" i="3" s="1"/>
  <c r="BX13" i="3"/>
  <c r="AF13" i="3"/>
  <c r="BF13" i="3" s="1"/>
  <c r="CB13" i="3"/>
  <c r="Y13" i="3"/>
  <c r="AY13" i="3" s="1"/>
  <c r="BU13" i="3"/>
  <c r="AC13" i="3"/>
  <c r="BC13" i="3" s="1"/>
  <c r="BY13" i="3"/>
  <c r="AG13" i="3"/>
  <c r="BG13" i="3" s="1"/>
  <c r="CC13" i="3"/>
  <c r="AB26" i="3"/>
  <c r="BB26" i="3" s="1"/>
  <c r="BX26" i="3"/>
  <c r="AF26" i="3"/>
  <c r="BF26" i="3" s="1"/>
  <c r="CB26" i="3"/>
  <c r="Z13" i="3"/>
  <c r="AZ13" i="3" s="1"/>
  <c r="BV13" i="3"/>
  <c r="AD13" i="3"/>
  <c r="BD13" i="3" s="1"/>
  <c r="BZ13" i="3"/>
  <c r="AA13" i="3"/>
  <c r="BA13" i="3" s="1"/>
  <c r="BW13" i="3"/>
  <c r="AE13" i="3"/>
  <c r="CA13" i="3"/>
  <c r="AA28" i="3"/>
  <c r="BA28" i="3" s="1"/>
  <c r="BW28" i="3"/>
  <c r="AE28" i="3"/>
  <c r="CA28" i="3"/>
  <c r="Z62" i="3"/>
  <c r="AZ62" i="3" s="1"/>
  <c r="BV62" i="3"/>
  <c r="AD62" i="3"/>
  <c r="BD62" i="3" s="1"/>
  <c r="BZ62" i="3"/>
  <c r="Y8" i="3"/>
  <c r="AY8" i="3" s="1"/>
  <c r="BU8" i="3"/>
  <c r="AC8" i="3"/>
  <c r="BC8" i="3" s="1"/>
  <c r="BY8" i="3"/>
  <c r="AG8" i="3"/>
  <c r="BG8" i="3" s="1"/>
  <c r="CC8" i="3"/>
  <c r="Z19" i="3"/>
  <c r="AZ19" i="3" s="1"/>
  <c r="BV19" i="3"/>
  <c r="AD19" i="3"/>
  <c r="BD19" i="3" s="1"/>
  <c r="BZ19" i="3"/>
  <c r="Y64" i="3"/>
  <c r="AY64" i="3" s="1"/>
  <c r="BU64" i="3"/>
  <c r="AC64" i="3"/>
  <c r="BC64" i="3" s="1"/>
  <c r="BY64" i="3"/>
  <c r="AG64" i="3"/>
  <c r="BG64" i="3" s="1"/>
  <c r="CC64" i="3"/>
  <c r="AB20" i="3"/>
  <c r="BB20" i="3" s="1"/>
  <c r="BX20" i="3"/>
  <c r="AF20" i="3"/>
  <c r="BF20" i="3" s="1"/>
  <c r="CB20" i="3"/>
  <c r="Y43" i="3"/>
  <c r="BU43" i="3"/>
  <c r="AC43" i="3"/>
  <c r="BC43" i="3" s="1"/>
  <c r="BY43" i="3"/>
  <c r="AG43" i="3"/>
  <c r="CC43" i="3"/>
  <c r="BK60" i="3"/>
  <c r="AC33" i="3"/>
  <c r="AC30" i="3"/>
  <c r="AT25" i="3"/>
  <c r="BM25" i="3"/>
  <c r="BQ25" i="3"/>
  <c r="BJ25" i="3"/>
  <c r="BN25" i="3"/>
  <c r="BR25" i="3"/>
  <c r="BK25" i="3"/>
  <c r="BO25" i="3"/>
  <c r="BS25" i="3"/>
  <c r="BL25" i="3"/>
  <c r="BP25" i="3"/>
  <c r="BT25" i="3"/>
  <c r="AK14" i="3"/>
  <c r="BA67" i="3"/>
  <c r="BC58" i="3"/>
  <c r="BG67" i="3"/>
  <c r="AL65" i="3"/>
  <c r="BI65" i="3"/>
  <c r="BC63" i="3"/>
  <c r="BA63" i="3"/>
  <c r="BO53" i="3"/>
  <c r="BQ43" i="3"/>
  <c r="CE15" i="3"/>
  <c r="BP66" i="3"/>
  <c r="BS36" i="3"/>
  <c r="BN71" i="3"/>
  <c r="BJ12" i="3"/>
  <c r="BT6" i="3"/>
  <c r="BL41" i="3"/>
  <c r="BT53" i="3"/>
  <c r="BP56" i="3"/>
  <c r="AZ63" i="3"/>
  <c r="CC32" i="3"/>
  <c r="BE17" i="3"/>
  <c r="BB3" i="3"/>
  <c r="BA34" i="3"/>
  <c r="BI34" i="3"/>
  <c r="BE65" i="3"/>
  <c r="BA18" i="3"/>
  <c r="BA16" i="3"/>
  <c r="BE49" i="3"/>
  <c r="AY38" i="3"/>
  <c r="BD70" i="3"/>
  <c r="BI11" i="3"/>
  <c r="BN43" i="3"/>
  <c r="BU15" i="3"/>
  <c r="BL36" i="3"/>
  <c r="BS71" i="3"/>
  <c r="BM6" i="3"/>
  <c r="BS56" i="3"/>
  <c r="BZ32" i="3"/>
  <c r="BD47" i="3"/>
  <c r="AZ10" i="3"/>
  <c r="BH10" i="3"/>
  <c r="BF16" i="3"/>
  <c r="BF49" i="3"/>
  <c r="AZ38" i="3"/>
  <c r="BE70" i="3"/>
  <c r="BF11" i="3"/>
  <c r="BS43" i="3"/>
  <c r="BO50" i="3"/>
  <c r="BQ36" i="3"/>
  <c r="BK12" i="3"/>
  <c r="BR56" i="3"/>
  <c r="AY58" i="3"/>
  <c r="BC17" i="3"/>
  <c r="BG65" i="3"/>
  <c r="BG18" i="3"/>
  <c r="BE10" i="3"/>
  <c r="BB31" i="3"/>
  <c r="BG49" i="3"/>
  <c r="BA38" i="3"/>
  <c r="BF70" i="3"/>
  <c r="AZ46" i="3"/>
  <c r="BV15" i="3"/>
  <c r="BP50" i="3"/>
  <c r="BN36" i="3"/>
  <c r="BM71" i="3"/>
  <c r="BP12" i="3"/>
  <c r="BK6" i="3"/>
  <c r="BS41" i="3"/>
  <c r="BM53" i="3"/>
  <c r="BX32" i="3"/>
  <c r="BA47" i="3"/>
  <c r="AY18" i="3"/>
  <c r="BF10" i="3"/>
  <c r="AZ16" i="3"/>
  <c r="BA9" i="3"/>
  <c r="BA29" i="3"/>
  <c r="BF38" i="3"/>
  <c r="AZ11" i="3"/>
  <c r="BF46" i="3"/>
  <c r="AZ51" i="3"/>
  <c r="BI51" i="3"/>
  <c r="BA51" i="3"/>
  <c r="BI46" i="3"/>
  <c r="CA14" i="3"/>
  <c r="Y26" i="3"/>
  <c r="AY26" i="3" s="1"/>
  <c r="BU26" i="3"/>
  <c r="AC26" i="3"/>
  <c r="BC26" i="3" s="1"/>
  <c r="BY26" i="3"/>
  <c r="AG26" i="3"/>
  <c r="BG26" i="3" s="1"/>
  <c r="CC26" i="3"/>
  <c r="AB28" i="3"/>
  <c r="BB28" i="3" s="1"/>
  <c r="BX28" i="3"/>
  <c r="AF28" i="3"/>
  <c r="BF28" i="3" s="1"/>
  <c r="CB28" i="3"/>
  <c r="AA62" i="3"/>
  <c r="BA62" i="3" s="1"/>
  <c r="BW62" i="3"/>
  <c r="AE62" i="3"/>
  <c r="CA62" i="3"/>
  <c r="Z8" i="3"/>
  <c r="AZ8" i="3" s="1"/>
  <c r="BV8" i="3"/>
  <c r="AD8" i="3"/>
  <c r="BD8" i="3" s="1"/>
  <c r="BZ8" i="3"/>
  <c r="AA19" i="3"/>
  <c r="BA19" i="3" s="1"/>
  <c r="BW19" i="3"/>
  <c r="AE19" i="3"/>
  <c r="CA19" i="3"/>
  <c r="Z64" i="3"/>
  <c r="AZ64" i="3" s="1"/>
  <c r="BV64" i="3"/>
  <c r="AD64" i="3"/>
  <c r="BD64" i="3" s="1"/>
  <c r="BZ64" i="3"/>
  <c r="Y20" i="3"/>
  <c r="AY20" i="3" s="1"/>
  <c r="BU20" i="3"/>
  <c r="AC20" i="3"/>
  <c r="BC20" i="3" s="1"/>
  <c r="BY20" i="3"/>
  <c r="AG20" i="3"/>
  <c r="BG20" i="3" s="1"/>
  <c r="CC20" i="3"/>
  <c r="Z43" i="3"/>
  <c r="AZ43" i="3" s="1"/>
  <c r="BV43" i="3"/>
  <c r="AD43" i="3"/>
  <c r="BZ43" i="3"/>
  <c r="BK57" i="3"/>
  <c r="BO57" i="3"/>
  <c r="BS57" i="3"/>
  <c r="BL57" i="3"/>
  <c r="BP57" i="3"/>
  <c r="BT57" i="3"/>
  <c r="BM57" i="3"/>
  <c r="BQ57" i="3"/>
  <c r="BJ57" i="3"/>
  <c r="BN57" i="3"/>
  <c r="BR57" i="3"/>
  <c r="AB33" i="3"/>
  <c r="AT23" i="3"/>
  <c r="BK23" i="3"/>
  <c r="BO23" i="3"/>
  <c r="BS23" i="3"/>
  <c r="BL23" i="3"/>
  <c r="BP23" i="3"/>
  <c r="BT23" i="3"/>
  <c r="BM23" i="3"/>
  <c r="BQ23" i="3"/>
  <c r="BJ23" i="3"/>
  <c r="BN23" i="3"/>
  <c r="BR23" i="3"/>
  <c r="BS32" i="3"/>
  <c r="BE67" i="3"/>
  <c r="AZ67" i="3"/>
  <c r="AP31" i="3"/>
  <c r="CA31" i="3"/>
  <c r="BV31" i="3"/>
  <c r="BX31" i="3"/>
  <c r="BW31" i="3"/>
  <c r="CE31" i="3"/>
  <c r="CD31" i="3"/>
  <c r="CC31" i="3"/>
  <c r="BU31" i="3"/>
  <c r="BZ31" i="3"/>
  <c r="BY31" i="3"/>
  <c r="CB31" i="3"/>
  <c r="AY67" i="3"/>
  <c r="BC3" i="3"/>
  <c r="CD18" i="3"/>
  <c r="CC18" i="3"/>
  <c r="CB18" i="3"/>
  <c r="CE18" i="3"/>
  <c r="BZ18" i="3"/>
  <c r="BY18" i="3"/>
  <c r="BX18" i="3"/>
  <c r="CA18" i="3"/>
  <c r="BV18" i="3"/>
  <c r="BW18" i="3"/>
  <c r="BU18" i="3"/>
  <c r="AZ3" i="3"/>
  <c r="BG63" i="3"/>
  <c r="BB63" i="3"/>
  <c r="AJ63" i="3"/>
  <c r="BE63" i="3"/>
  <c r="BJ43" i="3"/>
  <c r="BM50" i="3"/>
  <c r="BT66" i="3"/>
  <c r="BR71" i="3"/>
  <c r="BP41" i="3"/>
  <c r="BP53" i="3"/>
  <c r="BL56" i="3"/>
  <c r="BE18" i="3"/>
  <c r="BE16" i="3"/>
  <c r="BI49" i="3"/>
  <c r="BC38" i="3"/>
  <c r="BH70" i="3"/>
  <c r="BB46" i="3"/>
  <c r="BR43" i="3"/>
  <c r="BN50" i="3"/>
  <c r="BM66" i="3"/>
  <c r="BP36" i="3"/>
  <c r="BN12" i="3"/>
  <c r="BQ6" i="3"/>
  <c r="BM41" i="3"/>
  <c r="BK56" i="3"/>
  <c r="BU32" i="3"/>
  <c r="BF17" i="3"/>
  <c r="BF34" i="3"/>
  <c r="BB65" i="3"/>
  <c r="BB18" i="3"/>
  <c r="AY31" i="3"/>
  <c r="AY29" i="3"/>
  <c r="BD38" i="3"/>
  <c r="AY46" i="3"/>
  <c r="BY15" i="3"/>
  <c r="BS50" i="3"/>
  <c r="BN66" i="3"/>
  <c r="BJ36" i="3"/>
  <c r="BL71" i="3"/>
  <c r="BO12" i="3"/>
  <c r="BN6" i="3"/>
  <c r="BR53" i="3"/>
  <c r="BN56" i="3"/>
  <c r="AZ58" i="3"/>
  <c r="BW32" i="3"/>
  <c r="BD3" i="3"/>
  <c r="BC34" i="3"/>
  <c r="AZ47" i="3"/>
  <c r="AY9" i="3"/>
  <c r="AZ29" i="3"/>
  <c r="BE38" i="3"/>
  <c r="AY11" i="3"/>
  <c r="BD46" i="3"/>
  <c r="BL43" i="3"/>
  <c r="BZ15" i="3"/>
  <c r="BT50" i="3"/>
  <c r="BK66" i="3"/>
  <c r="BR36" i="3"/>
  <c r="BQ71" i="3"/>
  <c r="BT12" i="3"/>
  <c r="BO6" i="3"/>
  <c r="BQ56" i="3"/>
  <c r="BA58" i="3"/>
  <c r="CB32" i="3"/>
  <c r="BD17" i="3"/>
  <c r="BA3" i="3"/>
  <c r="AZ34" i="3"/>
  <c r="BH34" i="3"/>
  <c r="BD65" i="3"/>
  <c r="AY47" i="3"/>
  <c r="BD16" i="3"/>
  <c r="AZ49" i="3"/>
  <c r="BE29" i="3"/>
  <c r="AY70" i="3"/>
  <c r="BD11" i="3"/>
  <c r="CB14" i="3"/>
  <c r="BY14" i="3"/>
  <c r="BZ14" i="3"/>
  <c r="Z26" i="3"/>
  <c r="AZ26" i="3" s="1"/>
  <c r="BV26" i="3"/>
  <c r="AD26" i="3"/>
  <c r="BD26" i="3" s="1"/>
  <c r="BZ26" i="3"/>
  <c r="Y28" i="3"/>
  <c r="AY28" i="3" s="1"/>
  <c r="BU28" i="3"/>
  <c r="AC28" i="3"/>
  <c r="BC28" i="3" s="1"/>
  <c r="BY28" i="3"/>
  <c r="AG28" i="3"/>
  <c r="BG28" i="3" s="1"/>
  <c r="CC28" i="3"/>
  <c r="AB62" i="3"/>
  <c r="BB62" i="3" s="1"/>
  <c r="BX62" i="3"/>
  <c r="AF62" i="3"/>
  <c r="BF62" i="3" s="1"/>
  <c r="CB62" i="3"/>
  <c r="AA8" i="3"/>
  <c r="BA8" i="3" s="1"/>
  <c r="BW8" i="3"/>
  <c r="AE8" i="3"/>
  <c r="BE8" i="3" s="1"/>
  <c r="CA8" i="3"/>
  <c r="AB19" i="3"/>
  <c r="BB19" i="3" s="1"/>
  <c r="BX19" i="3"/>
  <c r="AF19" i="3"/>
  <c r="BF19" i="3" s="1"/>
  <c r="CB19" i="3"/>
  <c r="AA64" i="3"/>
  <c r="BA64" i="3" s="1"/>
  <c r="BW64" i="3"/>
  <c r="AE64" i="3"/>
  <c r="CA64" i="3"/>
  <c r="Z20" i="3"/>
  <c r="AZ20" i="3" s="1"/>
  <c r="BV20" i="3"/>
  <c r="AD20" i="3"/>
  <c r="BD20" i="3" s="1"/>
  <c r="BZ20" i="3"/>
  <c r="AT68" i="3"/>
  <c r="BK68" i="3"/>
  <c r="BO68" i="3"/>
  <c r="BS68" i="3"/>
  <c r="BL68" i="3"/>
  <c r="BP68" i="3"/>
  <c r="BT68" i="3"/>
  <c r="BM68" i="3"/>
  <c r="BQ68" i="3"/>
  <c r="BJ68" i="3"/>
  <c r="BN68" i="3"/>
  <c r="BR68" i="3"/>
  <c r="AE7" i="3"/>
  <c r="AA7" i="3"/>
  <c r="BI67" i="3"/>
  <c r="AP16" i="3"/>
  <c r="BV16" i="3"/>
  <c r="BU16" i="3"/>
  <c r="CC16" i="3"/>
  <c r="CB16" i="3"/>
  <c r="CE16" i="3"/>
  <c r="CD16" i="3"/>
  <c r="BY16" i="3"/>
  <c r="BX16" i="3"/>
  <c r="CA16" i="3"/>
  <c r="BZ16" i="3"/>
  <c r="BW16" i="3"/>
  <c r="BC10" i="3"/>
  <c r="AK3" i="3"/>
  <c r="BG3" i="3"/>
  <c r="BB58" i="3"/>
  <c r="AJ58" i="3"/>
  <c r="BD58" i="3"/>
  <c r="AI3" i="3"/>
  <c r="BI3" i="3" s="1"/>
  <c r="CE3" i="3"/>
  <c r="BH67" i="3"/>
  <c r="BF67" i="3"/>
  <c r="AH3" i="3"/>
  <c r="BH3" i="3" s="1"/>
  <c r="CD3" i="3"/>
  <c r="BF63" i="3"/>
  <c r="AY63" i="3"/>
  <c r="BW15" i="3"/>
  <c r="BQ50" i="3"/>
  <c r="BK36" i="3"/>
  <c r="BM12" i="3"/>
  <c r="BL6" i="3"/>
  <c r="BT41" i="3"/>
  <c r="BL53" i="3"/>
  <c r="AZ9" i="3"/>
  <c r="BA17" i="3"/>
  <c r="BI17" i="3"/>
  <c r="BF3" i="3"/>
  <c r="BE34" i="3"/>
  <c r="BA65" i="3"/>
  <c r="AY65" i="3"/>
  <c r="BG31" i="3"/>
  <c r="BB9" i="3"/>
  <c r="BB29" i="3"/>
  <c r="BG38" i="3"/>
  <c r="BA11" i="3"/>
  <c r="BX15" i="3"/>
  <c r="BR50" i="3"/>
  <c r="BQ66" i="3"/>
  <c r="BT36" i="3"/>
  <c r="BK71" i="3"/>
  <c r="BR12" i="3"/>
  <c r="BJ6" i="3"/>
  <c r="BQ41" i="3"/>
  <c r="BS53" i="3"/>
  <c r="BC9" i="3"/>
  <c r="BG58" i="3"/>
  <c r="BF18" i="3"/>
  <c r="BD10" i="3"/>
  <c r="BF9" i="3"/>
  <c r="BC29" i="3"/>
  <c r="BH38" i="3"/>
  <c r="BI70" i="3"/>
  <c r="BC46" i="3"/>
  <c r="BK43" i="3"/>
  <c r="CC15" i="3"/>
  <c r="BR66" i="3"/>
  <c r="BP71" i="3"/>
  <c r="BS12" i="3"/>
  <c r="BR6" i="3"/>
  <c r="BN41" i="3"/>
  <c r="BN53" i="3"/>
  <c r="BJ56" i="3"/>
  <c r="CA32" i="3"/>
  <c r="BG17" i="3"/>
  <c r="BC65" i="3"/>
  <c r="BE47" i="3"/>
  <c r="BA10" i="3"/>
  <c r="AY10" i="3"/>
  <c r="BC16" i="3"/>
  <c r="AY49" i="3"/>
  <c r="BD29" i="3"/>
  <c r="BI38" i="3"/>
  <c r="BC11" i="3"/>
  <c r="BP43" i="3"/>
  <c r="CD15" i="3"/>
  <c r="BO66" i="3"/>
  <c r="BJ71" i="3"/>
  <c r="BS6" i="3"/>
  <c r="BK41" i="3"/>
  <c r="BM56" i="3"/>
  <c r="AZ18" i="3"/>
  <c r="BB10" i="3"/>
  <c r="AY16" i="3"/>
  <c r="BD49" i="3"/>
  <c r="BI29" i="3"/>
  <c r="BC70" i="3"/>
  <c r="BH11" i="3"/>
  <c r="BH51" i="3"/>
  <c r="BG46" i="3"/>
  <c r="BD51" i="3"/>
  <c r="BH46" i="3"/>
  <c r="BE51" i="3"/>
  <c r="BF51" i="3"/>
  <c r="BW14" i="3"/>
  <c r="AA26" i="3"/>
  <c r="BA26" i="3" s="1"/>
  <c r="BW26" i="3"/>
  <c r="AE26" i="3"/>
  <c r="BE26" i="3" s="1"/>
  <c r="CA26" i="3"/>
  <c r="Z28" i="3"/>
  <c r="AZ28" i="3" s="1"/>
  <c r="BV28" i="3"/>
  <c r="AD28" i="3"/>
  <c r="BD28" i="3" s="1"/>
  <c r="BZ28" i="3"/>
  <c r="Y62" i="3"/>
  <c r="AY62" i="3" s="1"/>
  <c r="BU62" i="3"/>
  <c r="AC62" i="3"/>
  <c r="BC62" i="3" s="1"/>
  <c r="BY62" i="3"/>
  <c r="AG62" i="3"/>
  <c r="BG62" i="3" s="1"/>
  <c r="CC62" i="3"/>
  <c r="AB8" i="3"/>
  <c r="BB8" i="3" s="1"/>
  <c r="BX8" i="3"/>
  <c r="AF8" i="3"/>
  <c r="BF8" i="3" s="1"/>
  <c r="CB8" i="3"/>
  <c r="Y19" i="3"/>
  <c r="AY19" i="3" s="1"/>
  <c r="BU19" i="3"/>
  <c r="AC19" i="3"/>
  <c r="BC19" i="3" s="1"/>
  <c r="BY19" i="3"/>
  <c r="AG19" i="3"/>
  <c r="BG19" i="3" s="1"/>
  <c r="CC19" i="3"/>
  <c r="AB64" i="3"/>
  <c r="BB64" i="3" s="1"/>
  <c r="BX64" i="3"/>
  <c r="AA20" i="3"/>
  <c r="BA20" i="3" s="1"/>
  <c r="BW20" i="3"/>
  <c r="AE20" i="3"/>
  <c r="CA20" i="3"/>
  <c r="AB43" i="3"/>
  <c r="BX43" i="3"/>
  <c r="AF43" i="3"/>
  <c r="CB43" i="3"/>
  <c r="Y7" i="3"/>
  <c r="AD7" i="3"/>
  <c r="Z7" i="3"/>
  <c r="BD67" i="3"/>
  <c r="BC67" i="3"/>
  <c r="BB67" i="3"/>
  <c r="AK10" i="3"/>
  <c r="BG10" i="3"/>
  <c r="AK58" i="3"/>
  <c r="BF58" i="3"/>
  <c r="AP47" i="3"/>
  <c r="BU47" i="3"/>
  <c r="CE47" i="3"/>
  <c r="CD47" i="3"/>
  <c r="CB47" i="3"/>
  <c r="CA47" i="3"/>
  <c r="BZ47" i="3"/>
  <c r="CC47" i="3"/>
  <c r="BX47" i="3"/>
  <c r="BW47" i="3"/>
  <c r="BV47" i="3"/>
  <c r="BY47" i="3"/>
  <c r="BO56" i="3"/>
  <c r="BM43" i="3"/>
  <c r="CA15" i="3"/>
  <c r="BJ50" i="3"/>
  <c r="BL66" i="3"/>
  <c r="BO36" i="3"/>
  <c r="BQ12" i="3"/>
  <c r="BT56" i="3"/>
  <c r="BG9" i="3"/>
  <c r="BY32" i="3"/>
  <c r="BC47" i="3"/>
  <c r="BI10" i="3"/>
  <c r="BA49" i="3"/>
  <c r="BF29" i="3"/>
  <c r="AZ70" i="3"/>
  <c r="BE11" i="3"/>
  <c r="CB15" i="3"/>
  <c r="BJ66" i="3"/>
  <c r="BO71" i="3"/>
  <c r="BJ41" i="3"/>
  <c r="BK53" i="3"/>
  <c r="BD63" i="3"/>
  <c r="BV32" i="3"/>
  <c r="BB17" i="3"/>
  <c r="AY17" i="3"/>
  <c r="BB34" i="3"/>
  <c r="AY34" i="3"/>
  <c r="BF65" i="3"/>
  <c r="BB16" i="3"/>
  <c r="BB49" i="3"/>
  <c r="BG29" i="3"/>
  <c r="BA70" i="3"/>
  <c r="BB11" i="3"/>
  <c r="BO43" i="3"/>
  <c r="BK50" i="3"/>
  <c r="BM36" i="3"/>
  <c r="BR41" i="3"/>
  <c r="BJ53" i="3"/>
  <c r="BD9" i="3"/>
  <c r="AY3" i="3"/>
  <c r="BG34" i="3"/>
  <c r="BC18" i="3"/>
  <c r="BG16" i="3"/>
  <c r="BC49" i="3"/>
  <c r="BH29" i="3"/>
  <c r="BB70" i="3"/>
  <c r="BL50" i="3"/>
  <c r="BL12" i="3"/>
  <c r="BO41" i="3"/>
  <c r="BE9" i="3"/>
  <c r="BE58" i="3"/>
  <c r="AZ17" i="3"/>
  <c r="BH17" i="3"/>
  <c r="BE3" i="3"/>
  <c r="BD34" i="3"/>
  <c r="AZ65" i="3"/>
  <c r="BH65" i="3"/>
  <c r="BD18" i="3"/>
  <c r="BH49" i="3"/>
  <c r="BB38" i="3"/>
  <c r="BG70" i="3"/>
  <c r="BA46" i="3"/>
  <c r="BX14" i="3"/>
  <c r="CC14" i="3"/>
  <c r="BV14" i="3"/>
  <c r="BU14" i="3"/>
  <c r="BE46" i="3"/>
  <c r="AS30" i="3"/>
  <c r="BQ30" i="3" s="1"/>
  <c r="AS33" i="3"/>
  <c r="BR33" i="3" s="1"/>
  <c r="LK55" i="2"/>
  <c r="LK44" i="2"/>
  <c r="AS7" i="3"/>
  <c r="BT7" i="3" s="1"/>
  <c r="AV22" i="3"/>
  <c r="AS22" i="3"/>
  <c r="BJ22" i="3" s="1"/>
  <c r="AV66" i="3"/>
  <c r="AK63" i="3"/>
  <c r="AV37" i="3"/>
  <c r="AS44" i="3"/>
  <c r="AT44" i="3" s="1"/>
  <c r="AV30" i="3"/>
  <c r="AW30" i="3" s="1"/>
  <c r="AX30" i="3" s="1"/>
  <c r="KG44" i="2"/>
  <c r="LI45" i="2"/>
  <c r="LI44" i="2"/>
  <c r="JS55" i="2"/>
  <c r="JS48" i="2"/>
  <c r="LH44" i="2"/>
  <c r="LL37" i="2"/>
  <c r="LH45" i="2"/>
  <c r="CR136" i="2"/>
  <c r="AV41" i="3"/>
  <c r="AS40" i="3"/>
  <c r="BR40" i="3" s="1"/>
  <c r="AX11" i="3"/>
  <c r="AS27" i="3"/>
  <c r="BP27" i="3" s="1"/>
  <c r="AV27" i="3"/>
  <c r="AS37" i="3"/>
  <c r="BL37" i="3" s="1"/>
  <c r="AS59" i="3"/>
  <c r="BL59" i="3" s="1"/>
  <c r="AT71" i="3"/>
  <c r="AV54" i="3"/>
  <c r="AU44" i="3"/>
  <c r="AU22" i="3"/>
  <c r="AV40" i="3"/>
  <c r="AU33" i="3"/>
  <c r="AW33" i="3" s="1"/>
  <c r="BG33" i="3" s="1"/>
  <c r="AB7" i="3"/>
  <c r="AV44" i="3"/>
  <c r="AT57" i="3"/>
  <c r="AF7" i="3"/>
  <c r="AV60" i="3"/>
  <c r="AV59" i="3"/>
  <c r="FZ17" i="2"/>
  <c r="CR6" i="2"/>
  <c r="EZ78" i="2"/>
  <c r="AJ62" i="2"/>
  <c r="HH42" i="2"/>
  <c r="AC133" i="2"/>
  <c r="AU35" i="2"/>
  <c r="AG140" i="2" s="1"/>
  <c r="DD34" i="2"/>
  <c r="Y133" i="2"/>
  <c r="EJ57" i="2"/>
  <c r="EI74" i="2"/>
  <c r="DT75" i="2"/>
  <c r="EX74" i="2"/>
  <c r="HF74" i="2"/>
  <c r="AW59" i="2"/>
  <c r="DV8" i="2"/>
  <c r="EZ8" i="2"/>
  <c r="EZ42" i="2"/>
  <c r="HU58" i="2"/>
  <c r="AY80" i="2"/>
  <c r="FO61" i="2"/>
  <c r="CR82" i="2"/>
  <c r="DV23" i="2"/>
  <c r="EW35" i="2"/>
  <c r="AH141" i="2" s="1"/>
  <c r="GQ59" i="2"/>
  <c r="AJ42" i="2"/>
  <c r="GD61" i="2"/>
  <c r="HW79" i="2"/>
  <c r="HH78" i="2"/>
  <c r="FO63" i="2"/>
  <c r="DG65" i="2"/>
  <c r="GS77" i="2"/>
  <c r="FO82" i="2"/>
  <c r="GP18" i="2"/>
  <c r="AH193" i="2" s="1"/>
  <c r="AU52" i="2"/>
  <c r="AG184" i="2" s="1"/>
  <c r="AY60" i="2"/>
  <c r="EK77" i="2"/>
  <c r="GS81" i="2"/>
  <c r="AJ61" i="2"/>
  <c r="GS80" i="2"/>
  <c r="DG80" i="2"/>
  <c r="EK78" i="2"/>
  <c r="AK166" i="2"/>
  <c r="GD63" i="2"/>
  <c r="HW65" i="2"/>
  <c r="EZ61" i="2"/>
  <c r="HW82" i="2"/>
  <c r="DE76" i="2"/>
  <c r="EK42" i="2"/>
  <c r="EI76" i="2"/>
  <c r="AJ23" i="2"/>
  <c r="DG23" i="2"/>
  <c r="DE74" i="2"/>
  <c r="CC24" i="2"/>
  <c r="CB58" i="2"/>
  <c r="CA75" i="2"/>
  <c r="EK24" i="2"/>
  <c r="EI75" i="2"/>
  <c r="HF59" i="2"/>
  <c r="FO64" i="2"/>
  <c r="CR64" i="2"/>
  <c r="GD82" i="2"/>
  <c r="AD134" i="2"/>
  <c r="AD200" i="2"/>
  <c r="AF128" i="2"/>
  <c r="AF202" i="2"/>
  <c r="Z94" i="2"/>
  <c r="Z188" i="2"/>
  <c r="AA120" i="2"/>
  <c r="AA201" i="2"/>
  <c r="AF124" i="2"/>
  <c r="AF190" i="2"/>
  <c r="AB113" i="2"/>
  <c r="AB198" i="2"/>
  <c r="AD122" i="2"/>
  <c r="AD199" i="2"/>
  <c r="AA121" i="2"/>
  <c r="AA196" i="2"/>
  <c r="AA126" i="2"/>
  <c r="AA187" i="2"/>
  <c r="Z119" i="2"/>
  <c r="Z179" i="2"/>
  <c r="AC117" i="2"/>
  <c r="AC194" i="2"/>
  <c r="AD125" i="2"/>
  <c r="AD182" i="2"/>
  <c r="AA135" i="2"/>
  <c r="AA181" i="2"/>
  <c r="AF114" i="2"/>
  <c r="AF204" i="2"/>
  <c r="AB114" i="2"/>
  <c r="AB204" i="2"/>
  <c r="AC110" i="2"/>
  <c r="AC203" i="2"/>
  <c r="Y110" i="2"/>
  <c r="Y203" i="2"/>
  <c r="AE107" i="2"/>
  <c r="AE197" i="2"/>
  <c r="AA107" i="2"/>
  <c r="AA197" i="2"/>
  <c r="AD133" i="2"/>
  <c r="AD185" i="2"/>
  <c r="Z133" i="2"/>
  <c r="Z185" i="2"/>
  <c r="AC129" i="2"/>
  <c r="AC184" i="2"/>
  <c r="Y129" i="2"/>
  <c r="Y184" i="2"/>
  <c r="FK51" i="2"/>
  <c r="AC134" i="2"/>
  <c r="AC200" i="2"/>
  <c r="Y134" i="2"/>
  <c r="Y200" i="2"/>
  <c r="AE128" i="2"/>
  <c r="AE202" i="2"/>
  <c r="AA128" i="2"/>
  <c r="AA202" i="2"/>
  <c r="X94" i="2"/>
  <c r="X188" i="2"/>
  <c r="AC94" i="2"/>
  <c r="AC188" i="2"/>
  <c r="Y94" i="2"/>
  <c r="Y188" i="2"/>
  <c r="AD120" i="2"/>
  <c r="AD201" i="2"/>
  <c r="Z120" i="2"/>
  <c r="Z201" i="2"/>
  <c r="AE124" i="2"/>
  <c r="AE190" i="2"/>
  <c r="AA124" i="2"/>
  <c r="AA190" i="2"/>
  <c r="AE113" i="2"/>
  <c r="AE198" i="2"/>
  <c r="AA113" i="2"/>
  <c r="AA198" i="2"/>
  <c r="X122" i="2"/>
  <c r="X199" i="2"/>
  <c r="AC122" i="2"/>
  <c r="AC199" i="2"/>
  <c r="Y122" i="2"/>
  <c r="Y199" i="2"/>
  <c r="AD121" i="2"/>
  <c r="AD196" i="2"/>
  <c r="Z121" i="2"/>
  <c r="Z196" i="2"/>
  <c r="AD126" i="2"/>
  <c r="AD187" i="2"/>
  <c r="Z126" i="2"/>
  <c r="Z187" i="2"/>
  <c r="X119" i="2"/>
  <c r="X179" i="2"/>
  <c r="AC119" i="2"/>
  <c r="AC179" i="2"/>
  <c r="Y119" i="2"/>
  <c r="Y179" i="2"/>
  <c r="AF117" i="2"/>
  <c r="AF194" i="2"/>
  <c r="AB117" i="2"/>
  <c r="AB194" i="2"/>
  <c r="X182" i="2"/>
  <c r="X125" i="2"/>
  <c r="AC125" i="2"/>
  <c r="AC182" i="2"/>
  <c r="Y125" i="2"/>
  <c r="Y182" i="2"/>
  <c r="AD135" i="2"/>
  <c r="AD181" i="2"/>
  <c r="Z135" i="2"/>
  <c r="Z181" i="2"/>
  <c r="AE114" i="2"/>
  <c r="AE204" i="2"/>
  <c r="AA114" i="2"/>
  <c r="AA204" i="2"/>
  <c r="AJ114" i="2"/>
  <c r="AJ204" i="2"/>
  <c r="AF110" i="2"/>
  <c r="AF203" i="2"/>
  <c r="AB110" i="2"/>
  <c r="AB203" i="2"/>
  <c r="AD107" i="2"/>
  <c r="AD197" i="2"/>
  <c r="Z107" i="2"/>
  <c r="Z197" i="2"/>
  <c r="DV6" i="2"/>
  <c r="DV40" i="2"/>
  <c r="DT57" i="2"/>
  <c r="X185" i="2"/>
  <c r="X133" i="2"/>
  <c r="AF129" i="2"/>
  <c r="AF184" i="2"/>
  <c r="AB129" i="2"/>
  <c r="AB184" i="2"/>
  <c r="AY77" i="2"/>
  <c r="HW62" i="2"/>
  <c r="GD79" i="2"/>
  <c r="HH79" i="2"/>
  <c r="HH64" i="2"/>
  <c r="AB128" i="2"/>
  <c r="AB202" i="2"/>
  <c r="AD94" i="2"/>
  <c r="AD188" i="2"/>
  <c r="AB124" i="2"/>
  <c r="AB190" i="2"/>
  <c r="AE121" i="2"/>
  <c r="AE196" i="2"/>
  <c r="AD119" i="2"/>
  <c r="AD179" i="2"/>
  <c r="Y117" i="2"/>
  <c r="Y194" i="2"/>
  <c r="AE135" i="2"/>
  <c r="AE181" i="2"/>
  <c r="X203" i="2"/>
  <c r="X110" i="2"/>
  <c r="AB60" i="3"/>
  <c r="AH128" i="2"/>
  <c r="AH202" i="2"/>
  <c r="AF134" i="2"/>
  <c r="AF200" i="2"/>
  <c r="AB134" i="2"/>
  <c r="AB200" i="2"/>
  <c r="X200" i="2"/>
  <c r="X134" i="2"/>
  <c r="AD128" i="2"/>
  <c r="AD202" i="2"/>
  <c r="Z128" i="2"/>
  <c r="Z202" i="2"/>
  <c r="AF94" i="2"/>
  <c r="AF188" i="2"/>
  <c r="AB94" i="2"/>
  <c r="AB188" i="2"/>
  <c r="X120" i="2"/>
  <c r="X201" i="2"/>
  <c r="AC120" i="2"/>
  <c r="AC201" i="2"/>
  <c r="Y120" i="2"/>
  <c r="Y201" i="2"/>
  <c r="AD124" i="2"/>
  <c r="AD190" i="2"/>
  <c r="Z124" i="2"/>
  <c r="Z190" i="2"/>
  <c r="AD113" i="2"/>
  <c r="AD198" i="2"/>
  <c r="Z113" i="2"/>
  <c r="Z198" i="2"/>
  <c r="AF122" i="2"/>
  <c r="AF199" i="2"/>
  <c r="AB122" i="2"/>
  <c r="AB199" i="2"/>
  <c r="X196" i="2"/>
  <c r="X121" i="2"/>
  <c r="AC121" i="2"/>
  <c r="AC196" i="2"/>
  <c r="Y121" i="2"/>
  <c r="Y196" i="2"/>
  <c r="X187" i="2"/>
  <c r="X126" i="2"/>
  <c r="AC126" i="2"/>
  <c r="AC187" i="2"/>
  <c r="Y126" i="2"/>
  <c r="Y187" i="2"/>
  <c r="AF119" i="2"/>
  <c r="AF179" i="2"/>
  <c r="AB119" i="2"/>
  <c r="AB179" i="2"/>
  <c r="AE117" i="2"/>
  <c r="AE194" i="2"/>
  <c r="AA117" i="2"/>
  <c r="AA194" i="2"/>
  <c r="AF125" i="2"/>
  <c r="AF182" i="2"/>
  <c r="AB125" i="2"/>
  <c r="AB182" i="2"/>
  <c r="X135" i="2"/>
  <c r="X181" i="2"/>
  <c r="AC135" i="2"/>
  <c r="AC181" i="2"/>
  <c r="Y135" i="2"/>
  <c r="Y181" i="2"/>
  <c r="AD114" i="2"/>
  <c r="AD204" i="2"/>
  <c r="Z114" i="2"/>
  <c r="Z204" i="2"/>
  <c r="AE110" i="2"/>
  <c r="AE203" i="2"/>
  <c r="AA110" i="2"/>
  <c r="AA203" i="2"/>
  <c r="X197" i="2"/>
  <c r="X107" i="2"/>
  <c r="AC107" i="2"/>
  <c r="AC197" i="2"/>
  <c r="Y107" i="2"/>
  <c r="Y197" i="2"/>
  <c r="BU117" i="2"/>
  <c r="AI192" i="2"/>
  <c r="AF133" i="2"/>
  <c r="AF185" i="2"/>
  <c r="AB133" i="2"/>
  <c r="AB185" i="2"/>
  <c r="BU96" i="2"/>
  <c r="AI185" i="2"/>
  <c r="AE129" i="2"/>
  <c r="AE184" i="2"/>
  <c r="AA129" i="2"/>
  <c r="AA184" i="2"/>
  <c r="AI74" i="2"/>
  <c r="AY64" i="2"/>
  <c r="Z134" i="2"/>
  <c r="Z200" i="2"/>
  <c r="AE120" i="2"/>
  <c r="AE201" i="2"/>
  <c r="AF113" i="2"/>
  <c r="AF198" i="2"/>
  <c r="Z122" i="2"/>
  <c r="Z199" i="2"/>
  <c r="AE126" i="2"/>
  <c r="AE187" i="2"/>
  <c r="X194" i="2"/>
  <c r="X117" i="2"/>
  <c r="Z125" i="2"/>
  <c r="Z182" i="2"/>
  <c r="AI114" i="2"/>
  <c r="AI204" i="2"/>
  <c r="AE134" i="2"/>
  <c r="AE200" i="2"/>
  <c r="AA134" i="2"/>
  <c r="AA200" i="2"/>
  <c r="X128" i="2"/>
  <c r="X202" i="2"/>
  <c r="AC128" i="2"/>
  <c r="AC202" i="2"/>
  <c r="Y128" i="2"/>
  <c r="Y202" i="2"/>
  <c r="AE94" i="2"/>
  <c r="AE188" i="2"/>
  <c r="AA94" i="2"/>
  <c r="AA188" i="2"/>
  <c r="AF120" i="2"/>
  <c r="AF201" i="2"/>
  <c r="AB120" i="2"/>
  <c r="AB201" i="2"/>
  <c r="X190" i="2"/>
  <c r="X124" i="2"/>
  <c r="AC124" i="2"/>
  <c r="AC190" i="2"/>
  <c r="Y124" i="2"/>
  <c r="Y190" i="2"/>
  <c r="X113" i="2"/>
  <c r="X198" i="2"/>
  <c r="AC113" i="2"/>
  <c r="AC198" i="2"/>
  <c r="Y113" i="2"/>
  <c r="Y198" i="2"/>
  <c r="AE122" i="2"/>
  <c r="AE199" i="2"/>
  <c r="AA122" i="2"/>
  <c r="AA199" i="2"/>
  <c r="AF121" i="2"/>
  <c r="AF196" i="2"/>
  <c r="AB121" i="2"/>
  <c r="AB196" i="2"/>
  <c r="AF126" i="2"/>
  <c r="AF187" i="2"/>
  <c r="AB126" i="2"/>
  <c r="AB187" i="2"/>
  <c r="BN39" i="2"/>
  <c r="AE119" i="2"/>
  <c r="AE179" i="2"/>
  <c r="AA119" i="2"/>
  <c r="AA179" i="2"/>
  <c r="AD117" i="2"/>
  <c r="AD194" i="2"/>
  <c r="Z117" i="2"/>
  <c r="Z194" i="2"/>
  <c r="AE125" i="2"/>
  <c r="AE182" i="2"/>
  <c r="AA125" i="2"/>
  <c r="AA182" i="2"/>
  <c r="AF135" i="2"/>
  <c r="AF181" i="2"/>
  <c r="AB135" i="2"/>
  <c r="AB181" i="2"/>
  <c r="X114" i="2"/>
  <c r="X204" i="2"/>
  <c r="AC114" i="2"/>
  <c r="AC204" i="2"/>
  <c r="Y114" i="2"/>
  <c r="Y204" i="2"/>
  <c r="AD110" i="2"/>
  <c r="AD203" i="2"/>
  <c r="Z110" i="2"/>
  <c r="Z203" i="2"/>
  <c r="AF107" i="2"/>
  <c r="AF197" i="2"/>
  <c r="AB107" i="2"/>
  <c r="AB197" i="2"/>
  <c r="BV117" i="2"/>
  <c r="AJ192" i="2"/>
  <c r="AE133" i="2"/>
  <c r="AE185" i="2"/>
  <c r="AA133" i="2"/>
  <c r="AA185" i="2"/>
  <c r="BV96" i="2"/>
  <c r="AJ185" i="2"/>
  <c r="AD129" i="2"/>
  <c r="AD184" i="2"/>
  <c r="Z129" i="2"/>
  <c r="Z184" i="2"/>
  <c r="CR40" i="2"/>
  <c r="AJ8" i="2"/>
  <c r="GC59" i="2"/>
  <c r="DU59" i="2"/>
  <c r="GR74" i="2"/>
  <c r="HH24" i="2"/>
  <c r="HW77" i="2"/>
  <c r="EZ62" i="2"/>
  <c r="GS61" i="2"/>
  <c r="DG78" i="2"/>
  <c r="BN80" i="2"/>
  <c r="HW64" i="2"/>
  <c r="BN63" i="2"/>
  <c r="AJ81" i="2"/>
  <c r="AY81" i="2"/>
  <c r="DG63" i="2"/>
  <c r="HH65" i="2"/>
  <c r="DG64" i="2"/>
  <c r="DV80" i="2"/>
  <c r="CR65" i="2"/>
  <c r="HW80" i="2"/>
  <c r="AK174" i="2"/>
  <c r="DG82" i="2"/>
  <c r="BN5" i="2"/>
  <c r="DC17" i="2"/>
  <c r="EZ23" i="2"/>
  <c r="GA17" i="2"/>
  <c r="AW57" i="2"/>
  <c r="CP57" i="2"/>
  <c r="CB76" i="2"/>
  <c r="DG8" i="2"/>
  <c r="GS41" i="2"/>
  <c r="GQ58" i="2"/>
  <c r="DG79" i="2"/>
  <c r="AJ60" i="2"/>
  <c r="EZ79" i="2"/>
  <c r="HW60" i="2"/>
  <c r="HH62" i="2"/>
  <c r="FL51" i="2"/>
  <c r="GD60" i="2"/>
  <c r="GS62" i="2"/>
  <c r="DV82" i="2"/>
  <c r="CC79" i="2"/>
  <c r="HD17" i="2"/>
  <c r="CR79" i="2"/>
  <c r="DS52" i="2"/>
  <c r="AH153" i="2" s="1"/>
  <c r="GS42" i="2"/>
  <c r="AK67" i="3"/>
  <c r="I18" i="4" s="1"/>
  <c r="K18" i="4" s="1"/>
  <c r="HH63" i="2"/>
  <c r="HE34" i="2"/>
  <c r="HT17" i="2"/>
  <c r="HT51" i="2"/>
  <c r="CC62" i="2"/>
  <c r="GD64" i="2"/>
  <c r="GD77" i="2"/>
  <c r="DC34" i="2"/>
  <c r="DD51" i="2"/>
  <c r="GA34" i="2"/>
  <c r="GP52" i="2"/>
  <c r="AH150" i="2" s="1"/>
  <c r="GF85" i="2"/>
  <c r="EV35" i="2"/>
  <c r="AG141" i="2" s="1"/>
  <c r="DG81" i="2"/>
  <c r="HH60" i="2"/>
  <c r="FO80" i="2"/>
  <c r="DT74" i="2"/>
  <c r="DE75" i="2"/>
  <c r="BL74" i="2"/>
  <c r="EX75" i="2"/>
  <c r="BN40" i="2"/>
  <c r="BN24" i="2"/>
  <c r="AH75" i="2"/>
  <c r="AU76" i="2"/>
  <c r="CR25" i="2"/>
  <c r="GR76" i="2"/>
  <c r="AY6" i="2"/>
  <c r="AH76" i="2"/>
  <c r="CC25" i="2"/>
  <c r="CA76" i="2"/>
  <c r="DG25" i="2"/>
  <c r="EK25" i="2"/>
  <c r="EI59" i="2"/>
  <c r="HW61" i="2"/>
  <c r="HH82" i="2"/>
  <c r="CR62" i="2"/>
  <c r="FO65" i="2"/>
  <c r="CP74" i="2"/>
  <c r="CA59" i="2"/>
  <c r="DE59" i="2"/>
  <c r="EK8" i="2"/>
  <c r="EJ76" i="2"/>
  <c r="AJ6" i="2"/>
  <c r="AJ40" i="2"/>
  <c r="AH57" i="2"/>
  <c r="DG40" i="2"/>
  <c r="DF74" i="2"/>
  <c r="CC41" i="2"/>
  <c r="EK7" i="2"/>
  <c r="EI58" i="2"/>
  <c r="GD25" i="2"/>
  <c r="GB76" i="2"/>
  <c r="DV25" i="2"/>
  <c r="DT76" i="2"/>
  <c r="EZ25" i="2"/>
  <c r="EY59" i="2"/>
  <c r="EX76" i="2"/>
  <c r="GD23" i="2"/>
  <c r="GD40" i="2"/>
  <c r="GB57" i="2"/>
  <c r="GS6" i="2"/>
  <c r="GS40" i="2"/>
  <c r="GQ57" i="2"/>
  <c r="HW41" i="2"/>
  <c r="HV58" i="2"/>
  <c r="HF75" i="2"/>
  <c r="DV61" i="2"/>
  <c r="HE76" i="2"/>
  <c r="GP74" i="2"/>
  <c r="AU75" i="2"/>
  <c r="AJ77" i="2"/>
  <c r="GD62" i="2"/>
  <c r="AJ79" i="2"/>
  <c r="HF58" i="2"/>
  <c r="AL67" i="3"/>
  <c r="BN64" i="2"/>
  <c r="AG175" i="2"/>
  <c r="AK175" i="2" s="1"/>
  <c r="EZ34" i="2"/>
  <c r="AK141" i="2" s="1"/>
  <c r="AK171" i="2"/>
  <c r="GR75" i="2"/>
  <c r="GC74" i="2"/>
  <c r="BN65" i="2"/>
  <c r="DC51" i="2"/>
  <c r="HU75" i="2"/>
  <c r="AX58" i="2"/>
  <c r="AW75" i="2"/>
  <c r="GB74" i="2"/>
  <c r="FO62" i="2"/>
  <c r="HS34" i="2"/>
  <c r="DV60" i="2"/>
  <c r="GS78" i="2"/>
  <c r="CR81" i="2"/>
  <c r="FK73" i="2"/>
  <c r="AY41" i="2"/>
  <c r="GS7" i="2"/>
  <c r="FL17" i="2"/>
  <c r="M59" i="3" s="1"/>
  <c r="HH61" i="2"/>
  <c r="Z97" i="2"/>
  <c r="Z140" i="2"/>
  <c r="AA105" i="2"/>
  <c r="AA145" i="2"/>
  <c r="AF108" i="2"/>
  <c r="AF146" i="2"/>
  <c r="AD104" i="2"/>
  <c r="AD144" i="2"/>
  <c r="AF111" i="2"/>
  <c r="AF148" i="2"/>
  <c r="AA130" i="2"/>
  <c r="AA152" i="2"/>
  <c r="AB109" i="2"/>
  <c r="AB147" i="2"/>
  <c r="AB112" i="2"/>
  <c r="AB149" i="2"/>
  <c r="AH159" i="2"/>
  <c r="AG97" i="2"/>
  <c r="CO35" i="2"/>
  <c r="AH195" i="2" s="1"/>
  <c r="DS18" i="2"/>
  <c r="EH18" i="2"/>
  <c r="FZ51" i="2"/>
  <c r="HE17" i="2"/>
  <c r="HE52" i="2"/>
  <c r="AH180" i="2" s="1"/>
  <c r="HE51" i="2"/>
  <c r="L44" i="3"/>
  <c r="AC97" i="2"/>
  <c r="AC140" i="2"/>
  <c r="Y97" i="2"/>
  <c r="Y140" i="2"/>
  <c r="AD105" i="2"/>
  <c r="AD145" i="2"/>
  <c r="Z105" i="2"/>
  <c r="Z145" i="2"/>
  <c r="AE108" i="2"/>
  <c r="AE146" i="2"/>
  <c r="AA108" i="2"/>
  <c r="AA146" i="2"/>
  <c r="X144" i="2"/>
  <c r="X104" i="2"/>
  <c r="AC104" i="2"/>
  <c r="AC144" i="2"/>
  <c r="Y104" i="2"/>
  <c r="Y144" i="2"/>
  <c r="AE111" i="2"/>
  <c r="AE148" i="2"/>
  <c r="AA111" i="2"/>
  <c r="AA148" i="2"/>
  <c r="AD130" i="2"/>
  <c r="AD152" i="2"/>
  <c r="Z130" i="2"/>
  <c r="Z152" i="2"/>
  <c r="X96" i="2"/>
  <c r="X139" i="2"/>
  <c r="AC96" i="2"/>
  <c r="AC139" i="2"/>
  <c r="Y96" i="2"/>
  <c r="Y139" i="2"/>
  <c r="AE132" i="2"/>
  <c r="AE154" i="2"/>
  <c r="AA132" i="2"/>
  <c r="AA154" i="2"/>
  <c r="AE109" i="2"/>
  <c r="AE147" i="2"/>
  <c r="AA109" i="2"/>
  <c r="AA147" i="2"/>
  <c r="AE112" i="2"/>
  <c r="AE149" i="2"/>
  <c r="AA112" i="2"/>
  <c r="AA149" i="2"/>
  <c r="AK158" i="2"/>
  <c r="CC23" i="2"/>
  <c r="HH6" i="2"/>
  <c r="HH40" i="2"/>
  <c r="HF57" i="2"/>
  <c r="CB57" i="2"/>
  <c r="CA74" i="2"/>
  <c r="EZ24" i="2"/>
  <c r="EY58" i="2"/>
  <c r="HW42" i="2"/>
  <c r="CP59" i="2"/>
  <c r="AG159" i="2"/>
  <c r="AK172" i="2"/>
  <c r="AH66" i="3"/>
  <c r="AG165" i="2"/>
  <c r="DR76" i="2"/>
  <c r="AG169" i="2"/>
  <c r="HT35" i="2"/>
  <c r="AH142" i="2" s="1"/>
  <c r="HG58" i="2"/>
  <c r="GQ75" i="2"/>
  <c r="AY79" i="2"/>
  <c r="FL34" i="2"/>
  <c r="AK162" i="2"/>
  <c r="AK164" i="2"/>
  <c r="DR18" i="2"/>
  <c r="AH30" i="3"/>
  <c r="HD52" i="2"/>
  <c r="AG180" i="2" s="1"/>
  <c r="HD51" i="2"/>
  <c r="HH51" i="2"/>
  <c r="AK180" i="2" s="1"/>
  <c r="AD97" i="2"/>
  <c r="AD140" i="2"/>
  <c r="AB108" i="2"/>
  <c r="AB146" i="2"/>
  <c r="AB111" i="2"/>
  <c r="AB148" i="2"/>
  <c r="Z96" i="2"/>
  <c r="Z139" i="2"/>
  <c r="AB132" i="2"/>
  <c r="AB154" i="2"/>
  <c r="AF109" i="2"/>
  <c r="AF147" i="2"/>
  <c r="AK161" i="2"/>
  <c r="AG105" i="2"/>
  <c r="AG145" i="2"/>
  <c r="GA51" i="2"/>
  <c r="GO18" i="2"/>
  <c r="AG193" i="2" s="1"/>
  <c r="GS17" i="2"/>
  <c r="AK193" i="2" s="1"/>
  <c r="GS51" i="2"/>
  <c r="AK150" i="2" s="1"/>
  <c r="GO52" i="2"/>
  <c r="AG150" i="2" s="1"/>
  <c r="HD34" i="2"/>
  <c r="L71" i="3" s="1"/>
  <c r="HS17" i="2"/>
  <c r="M44" i="3"/>
  <c r="HT34" i="2"/>
  <c r="AF97" i="2"/>
  <c r="AF140" i="2"/>
  <c r="AB97" i="2"/>
  <c r="AB140" i="2"/>
  <c r="X105" i="2"/>
  <c r="X145" i="2"/>
  <c r="AC105" i="2"/>
  <c r="AC145" i="2"/>
  <c r="Y105" i="2"/>
  <c r="Y145" i="2"/>
  <c r="AD108" i="2"/>
  <c r="AD146" i="2"/>
  <c r="Z108" i="2"/>
  <c r="Z146" i="2"/>
  <c r="AF104" i="2"/>
  <c r="AF144" i="2"/>
  <c r="AB104" i="2"/>
  <c r="AB144" i="2"/>
  <c r="AD111" i="2"/>
  <c r="AD148" i="2"/>
  <c r="Z111" i="2"/>
  <c r="Z148" i="2"/>
  <c r="X152" i="2"/>
  <c r="X130" i="2"/>
  <c r="AC130" i="2"/>
  <c r="AC152" i="2"/>
  <c r="Y130" i="2"/>
  <c r="Y152" i="2"/>
  <c r="AF96" i="2"/>
  <c r="AF139" i="2"/>
  <c r="AB96" i="2"/>
  <c r="AB139" i="2"/>
  <c r="AD132" i="2"/>
  <c r="AD154" i="2"/>
  <c r="Z132" i="2"/>
  <c r="Z154" i="2"/>
  <c r="AK160" i="2"/>
  <c r="AD109" i="2"/>
  <c r="AD147" i="2"/>
  <c r="Z109" i="2"/>
  <c r="Z147" i="2"/>
  <c r="AD112" i="2"/>
  <c r="AD149" i="2"/>
  <c r="Z112" i="2"/>
  <c r="Z149" i="2"/>
  <c r="AI57" i="2"/>
  <c r="DF57" i="2"/>
  <c r="HD76" i="2"/>
  <c r="HH76" i="2" s="1"/>
  <c r="GD42" i="2"/>
  <c r="GC76" i="2"/>
  <c r="EW76" i="2"/>
  <c r="AI66" i="3"/>
  <c r="AH165" i="2"/>
  <c r="DT59" i="2"/>
  <c r="DS76" i="2"/>
  <c r="AH169" i="2"/>
  <c r="GO74" i="2"/>
  <c r="GS74" i="2" s="1"/>
  <c r="GS23" i="2"/>
  <c r="AH47" i="3"/>
  <c r="BH47" i="3" s="1"/>
  <c r="HW34" i="2"/>
  <c r="AK142" i="2" s="1"/>
  <c r="HS35" i="2"/>
  <c r="HW40" i="2"/>
  <c r="HS75" i="2"/>
  <c r="FK17" i="2"/>
  <c r="L59" i="3" s="1"/>
  <c r="FK34" i="2"/>
  <c r="BJ18" i="2"/>
  <c r="AG186" i="2" s="1"/>
  <c r="BN17" i="2"/>
  <c r="AK95" i="2" s="1"/>
  <c r="AE105" i="2"/>
  <c r="AE145" i="2"/>
  <c r="Z104" i="2"/>
  <c r="Z144" i="2"/>
  <c r="AE130" i="2"/>
  <c r="AE152" i="2"/>
  <c r="AD96" i="2"/>
  <c r="AD139" i="2"/>
  <c r="AF132" i="2"/>
  <c r="AF154" i="2"/>
  <c r="AF112" i="2"/>
  <c r="AF149" i="2"/>
  <c r="M14" i="3"/>
  <c r="AH167" i="2"/>
  <c r="AK167" i="2" s="1"/>
  <c r="AJ41" i="2"/>
  <c r="L58" i="3"/>
  <c r="DR52" i="2"/>
  <c r="AG153" i="2" s="1"/>
  <c r="AH105" i="2"/>
  <c r="AH145" i="2"/>
  <c r="FZ34" i="2"/>
  <c r="L43" i="3" s="1"/>
  <c r="CD43" i="3" s="1"/>
  <c r="HW8" i="2"/>
  <c r="HS51" i="2"/>
  <c r="AE97" i="2"/>
  <c r="AE140" i="2"/>
  <c r="AA97" i="2"/>
  <c r="AA140" i="2"/>
  <c r="AF105" i="2"/>
  <c r="AF145" i="2"/>
  <c r="AB105" i="2"/>
  <c r="AB145" i="2"/>
  <c r="X146" i="2"/>
  <c r="X108" i="2"/>
  <c r="AC108" i="2"/>
  <c r="AC146" i="2"/>
  <c r="Y108" i="2"/>
  <c r="Y146" i="2"/>
  <c r="AE104" i="2"/>
  <c r="AE144" i="2"/>
  <c r="AA104" i="2"/>
  <c r="AA144" i="2"/>
  <c r="X148" i="2"/>
  <c r="X111" i="2"/>
  <c r="AC111" i="2"/>
  <c r="AC148" i="2"/>
  <c r="Y111" i="2"/>
  <c r="Y148" i="2"/>
  <c r="AF130" i="2"/>
  <c r="AF152" i="2"/>
  <c r="AB130" i="2"/>
  <c r="AB152" i="2"/>
  <c r="AE96" i="2"/>
  <c r="AE139" i="2"/>
  <c r="AA96" i="2"/>
  <c r="AA139" i="2"/>
  <c r="X154" i="2"/>
  <c r="X132" i="2"/>
  <c r="AC132" i="2"/>
  <c r="AC154" i="2"/>
  <c r="Y132" i="2"/>
  <c r="Y154" i="2"/>
  <c r="X109" i="2"/>
  <c r="X147" i="2"/>
  <c r="AC109" i="2"/>
  <c r="AC147" i="2"/>
  <c r="Y109" i="2"/>
  <c r="Y147" i="2"/>
  <c r="X112" i="2"/>
  <c r="X149" i="2"/>
  <c r="AC112" i="2"/>
  <c r="AC149" i="2"/>
  <c r="Y112" i="2"/>
  <c r="Y149" i="2"/>
  <c r="DU57" i="2"/>
  <c r="DV7" i="2"/>
  <c r="BY76" i="2"/>
  <c r="DD74" i="2"/>
  <c r="AG74" i="2"/>
  <c r="BZ75" i="2"/>
  <c r="EK41" i="2"/>
  <c r="EJ75" i="2"/>
  <c r="HF76" i="2"/>
  <c r="DG62" i="2"/>
  <c r="GS60" i="2"/>
  <c r="DG61" i="2"/>
  <c r="AK51" i="3"/>
  <c r="AP18" i="3"/>
  <c r="AA43" i="3"/>
  <c r="DV79" i="2"/>
  <c r="AY62" i="2"/>
  <c r="HD58" i="2"/>
  <c r="M32" i="3"/>
  <c r="CE32" i="3" s="1"/>
  <c r="FZ52" i="2"/>
  <c r="AG143" i="2" s="1"/>
  <c r="AH16" i="3"/>
  <c r="BH16" i="3" s="1"/>
  <c r="EG52" i="2"/>
  <c r="AG192" i="2" s="1"/>
  <c r="GA52" i="2"/>
  <c r="AH143" i="2" s="1"/>
  <c r="HH7" i="2"/>
  <c r="BR68" i="2"/>
  <c r="BV68" i="2"/>
  <c r="DI69" i="2"/>
  <c r="T9" i="2" s="1"/>
  <c r="GF86" i="2"/>
  <c r="GK86" i="2"/>
  <c r="AT122" i="2" s="1"/>
  <c r="GG85" i="2"/>
  <c r="EW52" i="2"/>
  <c r="AH189" i="2" s="1"/>
  <c r="GQ73" i="2"/>
  <c r="CN74" i="2"/>
  <c r="AV74" i="2"/>
  <c r="BY75" i="2"/>
  <c r="GA76" i="2"/>
  <c r="GA59" i="2"/>
  <c r="HE75" i="2"/>
  <c r="HV75" i="2"/>
  <c r="AE43" i="3"/>
  <c r="EH52" i="2"/>
  <c r="HH41" i="2"/>
  <c r="EV52" i="2"/>
  <c r="AG189" i="2" s="1"/>
  <c r="DU58" i="2"/>
  <c r="AI58" i="2"/>
  <c r="GB75" i="2"/>
  <c r="CN59" i="2"/>
  <c r="GQ76" i="2"/>
  <c r="BZ76" i="2"/>
  <c r="EG59" i="2"/>
  <c r="EH58" i="2"/>
  <c r="FZ76" i="2"/>
  <c r="DD52" i="2"/>
  <c r="AH151" i="2" s="1"/>
  <c r="M58" i="3"/>
  <c r="CE58" i="3" s="1"/>
  <c r="M60" i="3"/>
  <c r="CN35" i="2"/>
  <c r="AG195" i="2" s="1"/>
  <c r="L32" i="3"/>
  <c r="CD32" i="3" s="1"/>
  <c r="CN52" i="2"/>
  <c r="GD6" i="2"/>
  <c r="GA35" i="2"/>
  <c r="AB44" i="3"/>
  <c r="AF44" i="3"/>
  <c r="BP69" i="2"/>
  <c r="T6" i="2" s="1"/>
  <c r="GF69" i="2"/>
  <c r="GJ69" i="2"/>
  <c r="AS105" i="2" s="1"/>
  <c r="GN69" i="2"/>
  <c r="AW105" i="2" s="1"/>
  <c r="CA57" i="2"/>
  <c r="EX58" i="2"/>
  <c r="AX59" i="2"/>
  <c r="CC76" i="2"/>
  <c r="EG76" i="2"/>
  <c r="DE57" i="2"/>
  <c r="CA58" i="2"/>
  <c r="EX59" i="2"/>
  <c r="HG75" i="2"/>
  <c r="Y44" i="3"/>
  <c r="AJ67" i="3"/>
  <c r="F18" i="4" s="1"/>
  <c r="H18" i="4" s="1"/>
  <c r="CQ34" i="2"/>
  <c r="AJ195" i="2" s="1"/>
  <c r="FM51" i="2"/>
  <c r="AI191" i="2" s="1"/>
  <c r="AF64" i="3"/>
  <c r="AL9" i="3"/>
  <c r="AG30" i="3"/>
  <c r="DU17" i="2"/>
  <c r="AJ183" i="2" s="1"/>
  <c r="DT17" i="2"/>
  <c r="AI183" i="2" s="1"/>
  <c r="AK47" i="3"/>
  <c r="AW14" i="3"/>
  <c r="BF14" i="3" s="1"/>
  <c r="Z60" i="3"/>
  <c r="AD60" i="3"/>
  <c r="Z6" i="3"/>
  <c r="Y69" i="3"/>
  <c r="AY69" i="3" s="1"/>
  <c r="AC69" i="3"/>
  <c r="BC69" i="3" s="1"/>
  <c r="AG69" i="3"/>
  <c r="BG69" i="3" s="1"/>
  <c r="AB56" i="3"/>
  <c r="AF56" i="3"/>
  <c r="Z25" i="3"/>
  <c r="AD25" i="3"/>
  <c r="Z32" i="3"/>
  <c r="AB40" i="3"/>
  <c r="AF40" i="3"/>
  <c r="AB37" i="3"/>
  <c r="AF37" i="3"/>
  <c r="Z52" i="3"/>
  <c r="AZ52" i="3" s="1"/>
  <c r="AD52" i="3"/>
  <c r="BD52" i="3" s="1"/>
  <c r="Y59" i="3"/>
  <c r="AC59" i="3"/>
  <c r="AG59" i="3"/>
  <c r="Z50" i="3"/>
  <c r="AD50" i="3"/>
  <c r="AA15" i="3"/>
  <c r="BA15" i="3" s="1"/>
  <c r="AE15" i="3"/>
  <c r="AB23" i="3"/>
  <c r="AF23" i="3"/>
  <c r="AB71" i="3"/>
  <c r="AF71" i="3"/>
  <c r="Y12" i="3"/>
  <c r="AC12" i="3"/>
  <c r="AG12" i="3"/>
  <c r="Y57" i="3"/>
  <c r="AF57" i="3"/>
  <c r="AB57" i="3"/>
  <c r="AG22" i="3"/>
  <c r="AC22" i="3"/>
  <c r="AG66" i="3"/>
  <c r="AC66" i="3"/>
  <c r="AD6" i="3"/>
  <c r="AA6" i="3"/>
  <c r="Z69" i="3"/>
  <c r="AZ69" i="3" s="1"/>
  <c r="AD69" i="3"/>
  <c r="BD69" i="3" s="1"/>
  <c r="Y56" i="3"/>
  <c r="AC56" i="3"/>
  <c r="AG56" i="3"/>
  <c r="AA25" i="3"/>
  <c r="AE25" i="3"/>
  <c r="AA32" i="3"/>
  <c r="AE32" i="3"/>
  <c r="Y40" i="3"/>
  <c r="AC40" i="3"/>
  <c r="AG40" i="3"/>
  <c r="AC37" i="3"/>
  <c r="AG37" i="3"/>
  <c r="AA52" i="3"/>
  <c r="BA52" i="3" s="1"/>
  <c r="AE52" i="3"/>
  <c r="BE52" i="3" s="1"/>
  <c r="Z59" i="3"/>
  <c r="AD59" i="3"/>
  <c r="AA50" i="3"/>
  <c r="AE50" i="3"/>
  <c r="AB15" i="3"/>
  <c r="BB15" i="3" s="1"/>
  <c r="AF15" i="3"/>
  <c r="BF15" i="3" s="1"/>
  <c r="Y23" i="3"/>
  <c r="AC23" i="3"/>
  <c r="AG23" i="3"/>
  <c r="Y71" i="3"/>
  <c r="AC71" i="3"/>
  <c r="AG71" i="3"/>
  <c r="Z12" i="3"/>
  <c r="AD12" i="3"/>
  <c r="AI57" i="3"/>
  <c r="AE57" i="3"/>
  <c r="AA57" i="3"/>
  <c r="Y22" i="3"/>
  <c r="AF22" i="3"/>
  <c r="AB22" i="3"/>
  <c r="Y66" i="3"/>
  <c r="AF66" i="3"/>
  <c r="AB66" i="3"/>
  <c r="AB6" i="3"/>
  <c r="AF6" i="3"/>
  <c r="Z41" i="3"/>
  <c r="AD41" i="3"/>
  <c r="AA69" i="3"/>
  <c r="BA69" i="3" s="1"/>
  <c r="AE69" i="3"/>
  <c r="Z56" i="3"/>
  <c r="AD56" i="3"/>
  <c r="AB25" i="3"/>
  <c r="AF25" i="3"/>
  <c r="AB32" i="3"/>
  <c r="Z40" i="3"/>
  <c r="AD40" i="3"/>
  <c r="AB52" i="3"/>
  <c r="BB52" i="3" s="1"/>
  <c r="AF52" i="3"/>
  <c r="BF52" i="3" s="1"/>
  <c r="AA59" i="3"/>
  <c r="AE59" i="3"/>
  <c r="AB50" i="3"/>
  <c r="AF50" i="3"/>
  <c r="Y15" i="3"/>
  <c r="AY15" i="3" s="1"/>
  <c r="AC15" i="3"/>
  <c r="BC15" i="3" s="1"/>
  <c r="AG15" i="3"/>
  <c r="BG15" i="3" s="1"/>
  <c r="Z23" i="3"/>
  <c r="AD23" i="3"/>
  <c r="AB54" i="3"/>
  <c r="AF54" i="3"/>
  <c r="Z71" i="3"/>
  <c r="AD71" i="3"/>
  <c r="AA12" i="3"/>
  <c r="AE12" i="3"/>
  <c r="AH57" i="3"/>
  <c r="AD57" i="3"/>
  <c r="Z57" i="3"/>
  <c r="AI22" i="3"/>
  <c r="AE22" i="3"/>
  <c r="AA22" i="3"/>
  <c r="AE66" i="3"/>
  <c r="AA66" i="3"/>
  <c r="Y6" i="3"/>
  <c r="AC6" i="3"/>
  <c r="AG6" i="3"/>
  <c r="AA41" i="3"/>
  <c r="AB69" i="3"/>
  <c r="BB69" i="3" s="1"/>
  <c r="AF69" i="3"/>
  <c r="BF69" i="3" s="1"/>
  <c r="AA56" i="3"/>
  <c r="AE56" i="3"/>
  <c r="Y25" i="3"/>
  <c r="AC25" i="3"/>
  <c r="AG25" i="3"/>
  <c r="Y32" i="3"/>
  <c r="AA40" i="3"/>
  <c r="AE40" i="3"/>
  <c r="AA37" i="3"/>
  <c r="AE37" i="3"/>
  <c r="Y52" i="3"/>
  <c r="AY52" i="3" s="1"/>
  <c r="AC52" i="3"/>
  <c r="BC52" i="3" s="1"/>
  <c r="AG52" i="3"/>
  <c r="BG52" i="3" s="1"/>
  <c r="AB59" i="3"/>
  <c r="AF59" i="3"/>
  <c r="Y50" i="3"/>
  <c r="AC50" i="3"/>
  <c r="AG50" i="3"/>
  <c r="Z15" i="3"/>
  <c r="AZ15" i="3" s="1"/>
  <c r="AD15" i="3"/>
  <c r="BD15" i="3" s="1"/>
  <c r="AA23" i="3"/>
  <c r="AE23" i="3"/>
  <c r="Y54" i="3"/>
  <c r="AC54" i="3"/>
  <c r="AG54" i="3"/>
  <c r="AA71" i="3"/>
  <c r="AE71" i="3"/>
  <c r="AB12" i="3"/>
  <c r="AF12" i="3"/>
  <c r="AG57" i="3"/>
  <c r="AC57" i="3"/>
  <c r="AH22" i="3"/>
  <c r="AD22" i="3"/>
  <c r="Z22" i="3"/>
  <c r="AD66" i="3"/>
  <c r="AP8" i="3"/>
  <c r="AE27" i="3"/>
  <c r="AD27" i="3"/>
  <c r="AA27" i="3"/>
  <c r="Z27" i="3"/>
  <c r="Y27" i="3"/>
  <c r="AJ31" i="3"/>
  <c r="AE36" i="3"/>
  <c r="AD36" i="3"/>
  <c r="AA36" i="3"/>
  <c r="Z36" i="3"/>
  <c r="AG53" i="3"/>
  <c r="AF53" i="3"/>
  <c r="AE53" i="3"/>
  <c r="AD53" i="3"/>
  <c r="AC53" i="3"/>
  <c r="AB53" i="3"/>
  <c r="AA53" i="3"/>
  <c r="Z53" i="3"/>
  <c r="Y53" i="3"/>
  <c r="AX31" i="3"/>
  <c r="AX8" i="3"/>
  <c r="AH7" i="3"/>
  <c r="CP34" i="2"/>
  <c r="AI195" i="2" s="1"/>
  <c r="DR17" i="2"/>
  <c r="EK6" i="2"/>
  <c r="EK40" i="2"/>
  <c r="L14" i="3"/>
  <c r="CD14" i="3" s="1"/>
  <c r="DR75" i="2"/>
  <c r="CB59" i="2"/>
  <c r="EH59" i="2"/>
  <c r="AG57" i="2"/>
  <c r="EH75" i="2"/>
  <c r="HG59" i="2"/>
  <c r="GB59" i="2"/>
  <c r="EV76" i="2"/>
  <c r="EZ76" i="2" s="1"/>
  <c r="DR59" i="2"/>
  <c r="FZ74" i="2"/>
  <c r="GO57" i="2"/>
  <c r="HD75" i="2"/>
  <c r="HH75" i="2" s="1"/>
  <c r="HS58" i="2"/>
  <c r="AI7" i="3"/>
  <c r="L33" i="3"/>
  <c r="FK52" i="2"/>
  <c r="HV76" i="2"/>
  <c r="BZ59" i="2"/>
  <c r="EG58" i="2"/>
  <c r="EK58" i="2" s="1"/>
  <c r="HE59" i="2"/>
  <c r="DS59" i="2"/>
  <c r="EV59" i="2"/>
  <c r="DG51" i="2"/>
  <c r="AK151" i="2" s="1"/>
  <c r="DC52" i="2"/>
  <c r="AG151" i="2" s="1"/>
  <c r="M33" i="3"/>
  <c r="FL52" i="2"/>
  <c r="DV41" i="2"/>
  <c r="EX57" i="2"/>
  <c r="BM75" i="2"/>
  <c r="AV76" i="2"/>
  <c r="CP76" i="2"/>
  <c r="CO57" i="2"/>
  <c r="BY59" i="2"/>
  <c r="DD59" i="2"/>
  <c r="DD57" i="2"/>
  <c r="HD59" i="2"/>
  <c r="EW59" i="2"/>
  <c r="EY76" i="2"/>
  <c r="GC57" i="2"/>
  <c r="GR57" i="2"/>
  <c r="HW24" i="2"/>
  <c r="GO75" i="2"/>
  <c r="AF33" i="3"/>
  <c r="FN51" i="2"/>
  <c r="AJ191" i="2" s="1"/>
  <c r="AV59" i="2"/>
  <c r="DC59" i="2"/>
  <c r="DC76" i="2"/>
  <c r="AF74" i="2"/>
  <c r="DC57" i="2"/>
  <c r="EG75" i="2"/>
  <c r="BY58" i="2"/>
  <c r="EJ58" i="2"/>
  <c r="HH25" i="2"/>
  <c r="GA57" i="2"/>
  <c r="GA74" i="2"/>
  <c r="GP57" i="2"/>
  <c r="HT58" i="2"/>
  <c r="HT75" i="2"/>
  <c r="HW75" i="2" s="1"/>
  <c r="HE58" i="2"/>
  <c r="GP75" i="2"/>
  <c r="AV58" i="2"/>
  <c r="GR58" i="2"/>
  <c r="AH74" i="2"/>
  <c r="GC51" i="2"/>
  <c r="AJ143" i="2" s="1"/>
  <c r="GB51" i="2"/>
  <c r="AI143" i="2" s="1"/>
  <c r="AF30" i="3"/>
  <c r="AF60" i="3"/>
  <c r="Y60" i="3"/>
  <c r="AA44" i="3"/>
  <c r="AE44" i="3"/>
  <c r="AU57" i="2"/>
  <c r="AF59" i="2"/>
  <c r="EH76" i="2"/>
  <c r="BZ58" i="2"/>
  <c r="BS121" i="2"/>
  <c r="FZ57" i="2"/>
  <c r="AU58" i="2"/>
  <c r="GO58" i="2"/>
  <c r="ED85" i="2"/>
  <c r="DZ86" i="2"/>
  <c r="AQ118" i="2" s="1"/>
  <c r="AU32" i="3"/>
  <c r="AG75" i="2"/>
  <c r="BL75" i="2"/>
  <c r="HS76" i="2"/>
  <c r="AU59" i="2"/>
  <c r="AW76" i="2"/>
  <c r="GP76" i="2"/>
  <c r="CO76" i="2"/>
  <c r="GS24" i="2"/>
  <c r="CO74" i="2"/>
  <c r="DF59" i="2"/>
  <c r="DC74" i="2"/>
  <c r="FZ59" i="2"/>
  <c r="AV75" i="2"/>
  <c r="AY75" i="2" s="1"/>
  <c r="AF75" i="2"/>
  <c r="GB58" i="2"/>
  <c r="HT76" i="2"/>
  <c r="HS59" i="2"/>
  <c r="GO76" i="2"/>
  <c r="CN76" i="2"/>
  <c r="GP59" i="2"/>
  <c r="AU74" i="2"/>
  <c r="AY74" i="2" s="1"/>
  <c r="CN57" i="2"/>
  <c r="DD76" i="2"/>
  <c r="M29" i="2"/>
  <c r="M30" i="2" s="1"/>
  <c r="M31" i="2" s="1"/>
  <c r="AY40" i="2"/>
  <c r="BN23" i="2"/>
  <c r="BL57" i="2"/>
  <c r="HU59" i="2"/>
  <c r="CO59" i="2"/>
  <c r="CR59" i="2" s="1"/>
  <c r="CQ59" i="2"/>
  <c r="GO59" i="2"/>
  <c r="AV57" i="2"/>
  <c r="AX57" i="2"/>
  <c r="AG59" i="2"/>
  <c r="AH59" i="2"/>
  <c r="AI76" i="2"/>
  <c r="CC42" i="2"/>
  <c r="EJ59" i="2"/>
  <c r="HW7" i="2"/>
  <c r="AW58" i="2"/>
  <c r="GP58" i="2"/>
  <c r="AO22" i="3"/>
  <c r="AP22" i="3" s="1"/>
  <c r="BV115" i="2"/>
  <c r="BU115" i="2"/>
  <c r="AD86" i="2"/>
  <c r="AV111" i="2" s="1"/>
  <c r="AX75" i="2"/>
  <c r="BV127" i="2"/>
  <c r="AE60" i="3"/>
  <c r="AA60" i="3"/>
  <c r="BU127" i="2"/>
  <c r="FT69" i="2"/>
  <c r="AR104" i="2" s="1"/>
  <c r="FX68" i="2"/>
  <c r="EV75" i="2"/>
  <c r="DU76" i="2"/>
  <c r="HG76" i="2"/>
  <c r="CB75" i="2"/>
  <c r="AF57" i="2"/>
  <c r="DF76" i="2"/>
  <c r="HT59" i="2"/>
  <c r="AH101" i="2"/>
  <c r="GS8" i="2"/>
  <c r="HL86" i="2"/>
  <c r="AQ124" i="2" s="1"/>
  <c r="GZ85" i="2"/>
  <c r="GV86" i="2"/>
  <c r="AP123" i="2" s="1"/>
  <c r="EZ6" i="2"/>
  <c r="EZ40" i="2"/>
  <c r="AH58" i="2"/>
  <c r="CQ57" i="2"/>
  <c r="L60" i="3"/>
  <c r="AI59" i="2"/>
  <c r="DC35" i="2"/>
  <c r="AH123" i="2"/>
  <c r="HE18" i="2"/>
  <c r="Z44" i="3"/>
  <c r="AD44" i="3"/>
  <c r="DX69" i="2"/>
  <c r="EB69" i="2"/>
  <c r="AS101" i="2" s="1"/>
  <c r="EF69" i="2"/>
  <c r="AW101" i="2" s="1"/>
  <c r="DK85" i="2"/>
  <c r="AL86" i="2"/>
  <c r="GH85" i="2"/>
  <c r="DC58" i="2"/>
  <c r="BJ75" i="2"/>
  <c r="BK58" i="2"/>
  <c r="CB74" i="2"/>
  <c r="AX76" i="2"/>
  <c r="CF68" i="2"/>
  <c r="CJ68" i="2"/>
  <c r="CV86" i="2"/>
  <c r="AQ116" i="2" s="1"/>
  <c r="DS74" i="2"/>
  <c r="DU74" i="2"/>
  <c r="DG7" i="2"/>
  <c r="DE58" i="2"/>
  <c r="DR58" i="2"/>
  <c r="BZ57" i="2"/>
  <c r="BZ74" i="2"/>
  <c r="GA75" i="2"/>
  <c r="GC58" i="2"/>
  <c r="EY75" i="2"/>
  <c r="AY8" i="2"/>
  <c r="AY42" i="2"/>
  <c r="HV59" i="2"/>
  <c r="GR59" i="2"/>
  <c r="AX74" i="2"/>
  <c r="CQ74" i="2"/>
  <c r="AG76" i="2"/>
  <c r="AF76" i="2"/>
  <c r="CC8" i="2"/>
  <c r="AC60" i="3"/>
  <c r="AG60" i="3"/>
  <c r="AW74" i="2"/>
  <c r="CQ76" i="2"/>
  <c r="AP69" i="2"/>
  <c r="AS95" i="2" s="1"/>
  <c r="AT69" i="2"/>
  <c r="AW95" i="2" s="1"/>
  <c r="BJ58" i="2"/>
  <c r="AG52" i="2"/>
  <c r="EE85" i="2"/>
  <c r="EG74" i="2"/>
  <c r="DD75" i="2"/>
  <c r="AF58" i="2"/>
  <c r="DV24" i="2"/>
  <c r="HT52" i="2"/>
  <c r="AJ22" i="2"/>
  <c r="AO59" i="3"/>
  <c r="AP59" i="3" s="1"/>
  <c r="DR74" i="2"/>
  <c r="EI57" i="2"/>
  <c r="EH74" i="2"/>
  <c r="DD58" i="2"/>
  <c r="DF58" i="2"/>
  <c r="DC75" i="2"/>
  <c r="EW74" i="2"/>
  <c r="EV57" i="2"/>
  <c r="EY57" i="2"/>
  <c r="AJ24" i="2"/>
  <c r="BM58" i="2"/>
  <c r="HD74" i="2"/>
  <c r="HD57" i="2"/>
  <c r="FZ75" i="2"/>
  <c r="EV58" i="2"/>
  <c r="GD24" i="2"/>
  <c r="GC75" i="2"/>
  <c r="BU86" i="2"/>
  <c r="AT114" i="2" s="1"/>
  <c r="BQ86" i="2"/>
  <c r="AP114" i="2" s="1"/>
  <c r="FW86" i="2"/>
  <c r="AU121" i="2" s="1"/>
  <c r="FS86" i="2"/>
  <c r="AQ121" i="2" s="1"/>
  <c r="EH57" i="2"/>
  <c r="DU75" i="2"/>
  <c r="EV74" i="2"/>
  <c r="BK74" i="2"/>
  <c r="EY74" i="2"/>
  <c r="BL58" i="2"/>
  <c r="HG74" i="2"/>
  <c r="AO44" i="3"/>
  <c r="CB44" i="3" s="1"/>
  <c r="AO23" i="3"/>
  <c r="AP23" i="3" s="1"/>
  <c r="AO36" i="3"/>
  <c r="AP36" i="3" s="1"/>
  <c r="I6" i="3"/>
  <c r="AV52" i="2"/>
  <c r="HH23" i="2"/>
  <c r="BY57" i="2"/>
  <c r="AJ7" i="2"/>
  <c r="I41" i="3"/>
  <c r="EK51" i="2"/>
  <c r="AK192" i="2" s="1"/>
  <c r="AF52" i="2"/>
  <c r="AJ51" i="2"/>
  <c r="AK185" i="2" s="1"/>
  <c r="BN7" i="2"/>
  <c r="BN41" i="2"/>
  <c r="AH95" i="2"/>
  <c r="CC6" i="2"/>
  <c r="BY52" i="2"/>
  <c r="CC40" i="2"/>
  <c r="EZ7" i="2"/>
  <c r="EZ41" i="2"/>
  <c r="AV71" i="3"/>
  <c r="AO71" i="3"/>
  <c r="AP71" i="3" s="1"/>
  <c r="FZ58" i="2"/>
  <c r="CR5" i="2"/>
  <c r="CP56" i="2"/>
  <c r="DR56" i="2"/>
  <c r="EX73" i="2"/>
  <c r="BM57" i="2"/>
  <c r="EW57" i="2"/>
  <c r="HE57" i="2"/>
  <c r="EW58" i="2"/>
  <c r="CY86" i="2"/>
  <c r="AT116" i="2" s="1"/>
  <c r="CU85" i="2"/>
  <c r="AG129" i="2"/>
  <c r="AY51" i="2"/>
  <c r="AK184" i="2" s="1"/>
  <c r="DS57" i="2"/>
  <c r="EG57" i="2"/>
  <c r="BK57" i="2"/>
  <c r="BJ74" i="2"/>
  <c r="BN74" i="2" s="1"/>
  <c r="BK75" i="2"/>
  <c r="BY74" i="2"/>
  <c r="CG86" i="2"/>
  <c r="AQ115" i="2" s="1"/>
  <c r="DR57" i="2"/>
  <c r="DS58" i="2"/>
  <c r="DF75" i="2"/>
  <c r="BJ57" i="2"/>
  <c r="AG58" i="2"/>
  <c r="HE74" i="2"/>
  <c r="GD7" i="2"/>
  <c r="EW75" i="2"/>
  <c r="GD41" i="2"/>
  <c r="GA58" i="2"/>
  <c r="HG57" i="2"/>
  <c r="AO54" i="3"/>
  <c r="AP54" i="3" s="1"/>
  <c r="EJ74" i="2"/>
  <c r="DG41" i="2"/>
  <c r="DT58" i="2"/>
  <c r="DS75" i="2"/>
  <c r="BM74" i="2"/>
  <c r="AI75" i="2"/>
  <c r="AO25" i="3"/>
  <c r="AP25" i="3" s="1"/>
  <c r="AU36" i="3"/>
  <c r="AW36" i="3" s="1"/>
  <c r="AU59" i="3"/>
  <c r="AO33" i="3"/>
  <c r="AO40" i="3"/>
  <c r="AP40" i="3" s="1"/>
  <c r="AO66" i="3"/>
  <c r="FY86" i="2"/>
  <c r="AW121" i="2" s="1"/>
  <c r="FU86" i="2"/>
  <c r="AS121" i="2" s="1"/>
  <c r="GB73" i="2"/>
  <c r="AO50" i="3"/>
  <c r="AP50" i="3" s="1"/>
  <c r="AO12" i="3"/>
  <c r="AV35" i="2"/>
  <c r="AY24" i="2"/>
  <c r="ET85" i="2"/>
  <c r="EP85" i="2"/>
  <c r="AU25" i="3"/>
  <c r="AU50" i="3"/>
  <c r="AG44" i="3"/>
  <c r="AC44" i="3"/>
  <c r="AU12" i="3"/>
  <c r="AO7" i="3"/>
  <c r="AW23" i="3"/>
  <c r="AX23" i="3" s="1"/>
  <c r="AU71" i="3"/>
  <c r="AA68" i="3"/>
  <c r="AB68" i="3"/>
  <c r="AF68" i="3"/>
  <c r="AO27" i="3"/>
  <c r="AP27" i="3" s="1"/>
  <c r="AO30" i="3"/>
  <c r="AO68" i="3"/>
  <c r="AC69" i="2"/>
  <c r="AU94" i="2" s="1"/>
  <c r="Y68" i="2"/>
  <c r="AU40" i="3"/>
  <c r="AV32" i="3"/>
  <c r="AU66" i="3"/>
  <c r="AD33" i="3"/>
  <c r="Z33" i="3"/>
  <c r="AO56" i="3"/>
  <c r="AP56" i="3" s="1"/>
  <c r="AO60" i="3"/>
  <c r="AP60" i="3" s="1"/>
  <c r="AU27" i="3"/>
  <c r="AF36" i="3"/>
  <c r="AB36" i="3"/>
  <c r="AO6" i="3"/>
  <c r="AP6" i="3" s="1"/>
  <c r="Y36" i="3"/>
  <c r="EO68" i="2"/>
  <c r="ES68" i="2"/>
  <c r="BD69" i="2"/>
  <c r="AR96" i="2" s="1"/>
  <c r="DP86" i="2"/>
  <c r="AV117" i="2" s="1"/>
  <c r="DL85" i="2"/>
  <c r="DM69" i="2"/>
  <c r="AS100" i="2" s="1"/>
  <c r="DQ69" i="2"/>
  <c r="AW100" i="2" s="1"/>
  <c r="DD18" i="2"/>
  <c r="AG27" i="3"/>
  <c r="AF27" i="3"/>
  <c r="AC27" i="3"/>
  <c r="AB27" i="3"/>
  <c r="AE30" i="3"/>
  <c r="AD30" i="3"/>
  <c r="AA30" i="3"/>
  <c r="Z30" i="3"/>
  <c r="AG34" i="2"/>
  <c r="BT95" i="2" s="1"/>
  <c r="AT66" i="3"/>
  <c r="AW7" i="3"/>
  <c r="AT7" i="3"/>
  <c r="AG7" i="3"/>
  <c r="AC7" i="3"/>
  <c r="AG32" i="3"/>
  <c r="AC32" i="3"/>
  <c r="AT6" i="3"/>
  <c r="AW68" i="3"/>
  <c r="AX68" i="3" s="1"/>
  <c r="AW6" i="3"/>
  <c r="AX6" i="3" s="1"/>
  <c r="AG36" i="3"/>
  <c r="AC36" i="3"/>
  <c r="AT53" i="3"/>
  <c r="AT27" i="3"/>
  <c r="AE33" i="3"/>
  <c r="AA33" i="3"/>
  <c r="AT37" i="3"/>
  <c r="AO57" i="3"/>
  <c r="AP57" i="3" s="1"/>
  <c r="AO37" i="3"/>
  <c r="AP37" i="3" s="1"/>
  <c r="AS54" i="3"/>
  <c r="AW53" i="3"/>
  <c r="AX53" i="3" s="1"/>
  <c r="AU41" i="3"/>
  <c r="AO41" i="3"/>
  <c r="AP41" i="3" s="1"/>
  <c r="AE54" i="3"/>
  <c r="AA54" i="3"/>
  <c r="AU54" i="3"/>
  <c r="AG41" i="3"/>
  <c r="AC41" i="3"/>
  <c r="AW57" i="3"/>
  <c r="AU60" i="3"/>
  <c r="AD37" i="3"/>
  <c r="Z37" i="3"/>
  <c r="AU37" i="3"/>
  <c r="AO53" i="3"/>
  <c r="AP53" i="3" s="1"/>
  <c r="AD54" i="3"/>
  <c r="Z54" i="3"/>
  <c r="Y41" i="3"/>
  <c r="AF41" i="3"/>
  <c r="AB41" i="3"/>
  <c r="AV56" i="3"/>
  <c r="AW56" i="3" s="1"/>
  <c r="GD5" i="2"/>
  <c r="DU56" i="2"/>
  <c r="DT73" i="2"/>
  <c r="GS39" i="2"/>
  <c r="EG35" i="2"/>
  <c r="DD35" i="2"/>
  <c r="DS35" i="2"/>
  <c r="Z85" i="2"/>
  <c r="DK68" i="2"/>
  <c r="DO68" i="2"/>
  <c r="FM72" i="2"/>
  <c r="HA86" i="2"/>
  <c r="AU123" i="2" s="1"/>
  <c r="EI73" i="2"/>
  <c r="EC86" i="2"/>
  <c r="AT118" i="2" s="1"/>
  <c r="ED86" i="2"/>
  <c r="AU118" i="2" s="1"/>
  <c r="W85" i="2"/>
  <c r="AH72" i="2"/>
  <c r="BF85" i="2"/>
  <c r="EM85" i="2"/>
  <c r="EN86" i="2"/>
  <c r="AP119" i="2" s="1"/>
  <c r="AU17" i="2"/>
  <c r="L69" i="3" s="1"/>
  <c r="CD69" i="3" s="1"/>
  <c r="EW18" i="2"/>
  <c r="L50" i="3"/>
  <c r="CY85" i="2"/>
  <c r="DN86" i="2"/>
  <c r="AT117" i="2" s="1"/>
  <c r="DZ85" i="2"/>
  <c r="CB73" i="2"/>
  <c r="HH39" i="2"/>
  <c r="HS52" i="2"/>
  <c r="W68" i="2"/>
  <c r="DI86" i="2"/>
  <c r="DN85" i="2"/>
  <c r="DJ86" i="2"/>
  <c r="AP117" i="2" s="1"/>
  <c r="GO35" i="2"/>
  <c r="AN68" i="2"/>
  <c r="AR68" i="2"/>
  <c r="BQ85" i="2"/>
  <c r="CG85" i="2"/>
  <c r="GV85" i="2"/>
  <c r="DV22" i="2"/>
  <c r="EH72" i="2"/>
  <c r="DV39" i="2"/>
  <c r="HD35" i="2"/>
  <c r="BA69" i="2"/>
  <c r="BE69" i="2"/>
  <c r="AS96" i="2" s="1"/>
  <c r="BI69" i="2"/>
  <c r="AW96" i="2" s="1"/>
  <c r="FH85" i="2"/>
  <c r="BA85" i="2"/>
  <c r="BF86" i="2"/>
  <c r="AT113" i="2" s="1"/>
  <c r="BB85" i="2"/>
  <c r="AY22" i="2"/>
  <c r="AY39" i="2"/>
  <c r="FO5" i="2"/>
  <c r="AJ5" i="2"/>
  <c r="CR22" i="2"/>
  <c r="CP73" i="2"/>
  <c r="AC85" i="2"/>
  <c r="Y85" i="2"/>
  <c r="HQ86" i="2"/>
  <c r="AV124" i="2" s="1"/>
  <c r="EM86" i="2"/>
  <c r="ER86" i="2"/>
  <c r="AT119" i="2" s="1"/>
  <c r="EN85" i="2"/>
  <c r="GW85" i="2"/>
  <c r="GB56" i="2"/>
  <c r="CC5" i="2"/>
  <c r="CT86" i="2"/>
  <c r="CU86" i="2"/>
  <c r="AP116" i="2" s="1"/>
  <c r="EZ5" i="2"/>
  <c r="GS22" i="2"/>
  <c r="GX85" i="2"/>
  <c r="AH115" i="2"/>
  <c r="Y86" i="2"/>
  <c r="AQ111" i="2" s="1"/>
  <c r="BB86" i="2"/>
  <c r="AP113" i="2" s="1"/>
  <c r="DJ85" i="2"/>
  <c r="EC85" i="2"/>
  <c r="GG86" i="2"/>
  <c r="AP122" i="2" s="1"/>
  <c r="CQ56" i="2"/>
  <c r="AG18" i="2"/>
  <c r="GU69" i="2"/>
  <c r="GY69" i="2"/>
  <c r="AS106" i="2" s="1"/>
  <c r="HC69" i="2"/>
  <c r="AW106" i="2" s="1"/>
  <c r="HP85" i="2"/>
  <c r="DX85" i="2"/>
  <c r="EI72" i="2"/>
  <c r="DY86" i="2"/>
  <c r="AP118" i="2" s="1"/>
  <c r="FB85" i="2"/>
  <c r="FG86" i="2"/>
  <c r="AT120" i="2" s="1"/>
  <c r="FC86" i="2"/>
  <c r="AP120" i="2" s="1"/>
  <c r="CQ73" i="2"/>
  <c r="HS56" i="2"/>
  <c r="HU56" i="2"/>
  <c r="FX85" i="2"/>
  <c r="FT85" i="2"/>
  <c r="CA56" i="2"/>
  <c r="DG22" i="2"/>
  <c r="EW56" i="2"/>
  <c r="EO86" i="2"/>
  <c r="AQ119" i="2" s="1"/>
  <c r="AF35" i="2"/>
  <c r="AH34" i="2"/>
  <c r="AI201" i="2" s="1"/>
  <c r="GA18" i="2"/>
  <c r="FZ35" i="2"/>
  <c r="AB69" i="2"/>
  <c r="AT94" i="2" s="1"/>
  <c r="X69" i="2"/>
  <c r="AP94" i="2" s="1"/>
  <c r="CE69" i="2"/>
  <c r="CI69" i="2"/>
  <c r="AS98" i="2" s="1"/>
  <c r="CM69" i="2"/>
  <c r="AW98" i="2" s="1"/>
  <c r="CW69" i="2"/>
  <c r="AR99" i="2" s="1"/>
  <c r="DA68" i="2"/>
  <c r="HL68" i="2"/>
  <c r="HP68" i="2"/>
  <c r="FI86" i="2"/>
  <c r="AV120" i="2" s="1"/>
  <c r="FE86" i="2"/>
  <c r="AR120" i="2" s="1"/>
  <c r="AI72" i="2"/>
  <c r="HJ86" i="2"/>
  <c r="HO86" i="2"/>
  <c r="AT124" i="2" s="1"/>
  <c r="HK85" i="2"/>
  <c r="BC85" i="2"/>
  <c r="CB72" i="2"/>
  <c r="FV85" i="2"/>
  <c r="FR86" i="2"/>
  <c r="AP121" i="2" s="1"/>
  <c r="HG72" i="2"/>
  <c r="CE85" i="2"/>
  <c r="CJ86" i="2"/>
  <c r="AT115" i="2" s="1"/>
  <c r="CF85" i="2"/>
  <c r="FO22" i="2"/>
  <c r="FK56" i="2"/>
  <c r="FN73" i="2"/>
  <c r="BZ73" i="2"/>
  <c r="DF56" i="2"/>
  <c r="DE73" i="2"/>
  <c r="DP85" i="2"/>
  <c r="DL86" i="2"/>
  <c r="AR117" i="2" s="1"/>
  <c r="EG56" i="2"/>
  <c r="BU85" i="2"/>
  <c r="GX86" i="2"/>
  <c r="AR123" i="2" s="1"/>
  <c r="HP86" i="2"/>
  <c r="AU124" i="2" s="1"/>
  <c r="AA85" i="2"/>
  <c r="DA86" i="2"/>
  <c r="AV116" i="2" s="1"/>
  <c r="CW86" i="2"/>
  <c r="AR116" i="2" s="1"/>
  <c r="AW72" i="2"/>
  <c r="AW56" i="2"/>
  <c r="FW85" i="2"/>
  <c r="FS85" i="2"/>
  <c r="BH85" i="2"/>
  <c r="BD86" i="2"/>
  <c r="AR113" i="2" s="1"/>
  <c r="HF56" i="2"/>
  <c r="GQ56" i="2"/>
  <c r="BK52" i="2"/>
  <c r="EV17" i="2"/>
  <c r="GO51" i="2"/>
  <c r="DZ68" i="2"/>
  <c r="ED68" i="2"/>
  <c r="DY85" i="2"/>
  <c r="EM69" i="2"/>
  <c r="EQ69" i="2"/>
  <c r="AS102" i="2" s="1"/>
  <c r="EU69" i="2"/>
  <c r="AW102" i="2" s="1"/>
  <c r="HF72" i="2"/>
  <c r="GZ86" i="2"/>
  <c r="AT123" i="2" s="1"/>
  <c r="AD85" i="2"/>
  <c r="ES86" i="2"/>
  <c r="AU119" i="2" s="1"/>
  <c r="EO85" i="2"/>
  <c r="HB86" i="2"/>
  <c r="AV123" i="2" s="1"/>
  <c r="CC39" i="2"/>
  <c r="DV5" i="2"/>
  <c r="BY73" i="2"/>
  <c r="CA73" i="2"/>
  <c r="DG39" i="2"/>
  <c r="BL73" i="2"/>
  <c r="HE56" i="2"/>
  <c r="EJ56" i="2"/>
  <c r="EH35" i="2"/>
  <c r="CU68" i="2"/>
  <c r="CY68" i="2"/>
  <c r="GH68" i="2"/>
  <c r="GL68" i="2"/>
  <c r="DE56" i="2"/>
  <c r="DF73" i="2"/>
  <c r="HE73" i="2"/>
  <c r="HD73" i="2"/>
  <c r="EK5" i="2"/>
  <c r="BG86" i="2"/>
  <c r="AU113" i="2" s="1"/>
  <c r="BG85" i="2"/>
  <c r="BL72" i="2"/>
  <c r="AN85" i="2"/>
  <c r="AN86" i="2"/>
  <c r="AQ112" i="2" s="1"/>
  <c r="DR73" i="2"/>
  <c r="DO85" i="2"/>
  <c r="DO86" i="2"/>
  <c r="AU117" i="2" s="1"/>
  <c r="AG128" i="2"/>
  <c r="AR86" i="2"/>
  <c r="AU112" i="2" s="1"/>
  <c r="AR85" i="2"/>
  <c r="CT69" i="2"/>
  <c r="CX69" i="2"/>
  <c r="AS99" i="2" s="1"/>
  <c r="DB69" i="2"/>
  <c r="AW99" i="2" s="1"/>
  <c r="DT72" i="2"/>
  <c r="AG118" i="2"/>
  <c r="GM86" i="2"/>
  <c r="AV122" i="2" s="1"/>
  <c r="GM85" i="2"/>
  <c r="GI86" i="2"/>
  <c r="AR122" i="2" s="1"/>
  <c r="GI85" i="2"/>
  <c r="AM86" i="2"/>
  <c r="AP112" i="2" s="1"/>
  <c r="AM85" i="2"/>
  <c r="FL56" i="2"/>
  <c r="FO39" i="2"/>
  <c r="HT18" i="2"/>
  <c r="CZ85" i="2"/>
  <c r="BP85" i="2"/>
  <c r="BP86" i="2"/>
  <c r="GP73" i="2"/>
  <c r="EK39" i="2"/>
  <c r="BJ35" i="2"/>
  <c r="AL69" i="2"/>
  <c r="BB68" i="2"/>
  <c r="BF68" i="2"/>
  <c r="EN68" i="2"/>
  <c r="ER69" i="2"/>
  <c r="AT102" i="2" s="1"/>
  <c r="GV68" i="2"/>
  <c r="GZ68" i="2"/>
  <c r="GA56" i="2"/>
  <c r="DS56" i="2"/>
  <c r="DV56" i="2" s="1"/>
  <c r="BK73" i="2"/>
  <c r="EE86" i="2"/>
  <c r="AV118" i="2" s="1"/>
  <c r="EA86" i="2"/>
  <c r="AR118" i="2" s="1"/>
  <c r="CO52" i="2"/>
  <c r="FM17" i="2"/>
  <c r="AI202" i="2" s="1"/>
  <c r="AM68" i="2"/>
  <c r="AQ69" i="2"/>
  <c r="AT95" i="2" s="1"/>
  <c r="CV85" i="2"/>
  <c r="DJ68" i="2"/>
  <c r="DN68" i="2"/>
  <c r="EX72" i="2"/>
  <c r="ES85" i="2"/>
  <c r="FQ69" i="2"/>
  <c r="GK85" i="2"/>
  <c r="HB85" i="2"/>
  <c r="HM86" i="2"/>
  <c r="AR124" i="2" s="1"/>
  <c r="BM72" i="2"/>
  <c r="CT85" i="2"/>
  <c r="HV56" i="2"/>
  <c r="HT73" i="2"/>
  <c r="HS73" i="2"/>
  <c r="HL85" i="2"/>
  <c r="AG131" i="2"/>
  <c r="HG56" i="2"/>
  <c r="EV18" i="2"/>
  <c r="HA85" i="2"/>
  <c r="GW86" i="2"/>
  <c r="AQ123" i="2" s="1"/>
  <c r="EK22" i="2"/>
  <c r="BZ18" i="2"/>
  <c r="BY35" i="2"/>
  <c r="HU51" i="2"/>
  <c r="AI198" i="2" s="1"/>
  <c r="BQ68" i="2"/>
  <c r="BU69" i="2"/>
  <c r="AT97" i="2" s="1"/>
  <c r="CG68" i="2"/>
  <c r="CK68" i="2"/>
  <c r="DI85" i="2"/>
  <c r="FR69" i="2"/>
  <c r="AP104" i="2" s="1"/>
  <c r="FV69" i="2"/>
  <c r="AT104" i="2" s="1"/>
  <c r="GG69" i="2"/>
  <c r="AP105" i="2" s="1"/>
  <c r="GK69" i="2"/>
  <c r="AT105" i="2" s="1"/>
  <c r="AT139" i="2" s="1"/>
  <c r="HJ69" i="2"/>
  <c r="HN69" i="2"/>
  <c r="AS107" i="2" s="1"/>
  <c r="HR69" i="2"/>
  <c r="AW107" i="2" s="1"/>
  <c r="CK85" i="2"/>
  <c r="FH86" i="2"/>
  <c r="AU120" i="2" s="1"/>
  <c r="FD85" i="2"/>
  <c r="AS86" i="2"/>
  <c r="AV112" i="2" s="1"/>
  <c r="AO85" i="2"/>
  <c r="AG56" i="2"/>
  <c r="W86" i="2"/>
  <c r="AB86" i="2"/>
  <c r="AT111" i="2" s="1"/>
  <c r="X85" i="2"/>
  <c r="HW22" i="2"/>
  <c r="HU73" i="2"/>
  <c r="BN22" i="2"/>
  <c r="BJ56" i="2"/>
  <c r="BL56" i="2"/>
  <c r="BJ73" i="2"/>
  <c r="EX56" i="2"/>
  <c r="EY73" i="2"/>
  <c r="EQ85" i="2"/>
  <c r="GU85" i="2"/>
  <c r="EI56" i="2"/>
  <c r="EG73" i="2"/>
  <c r="GN85" i="2"/>
  <c r="GJ85" i="2"/>
  <c r="DX86" i="2"/>
  <c r="EG17" i="2"/>
  <c r="EG18" i="2"/>
  <c r="EK17" i="2"/>
  <c r="EV51" i="2"/>
  <c r="L52" i="3" s="1"/>
  <c r="CD52" i="3" s="1"/>
  <c r="BE68" i="2"/>
  <c r="GA73" i="2"/>
  <c r="BK56" i="2"/>
  <c r="DD73" i="2"/>
  <c r="HD56" i="2"/>
  <c r="DG5" i="2"/>
  <c r="EZ22" i="2"/>
  <c r="L54" i="3"/>
  <c r="HD18" i="2"/>
  <c r="X86" i="2"/>
  <c r="AP111" i="2" s="1"/>
  <c r="FF69" i="2"/>
  <c r="AS103" i="2" s="1"/>
  <c r="FJ69" i="2"/>
  <c r="AW103" i="2" s="1"/>
  <c r="FS68" i="2"/>
  <c r="FW68" i="2"/>
  <c r="GU86" i="2"/>
  <c r="GL85" i="2"/>
  <c r="GL86" i="2"/>
  <c r="AU122" i="2" s="1"/>
  <c r="FN56" i="2"/>
  <c r="CN73" i="2"/>
  <c r="AI56" i="2"/>
  <c r="DD56" i="2"/>
  <c r="FK72" i="2"/>
  <c r="FK85" i="2" s="1"/>
  <c r="AJ39" i="2"/>
  <c r="BK35" i="2"/>
  <c r="HE72" i="2"/>
  <c r="AG115" i="2"/>
  <c r="DF17" i="2"/>
  <c r="AJ179" i="2" s="1"/>
  <c r="DR35" i="2"/>
  <c r="GC34" i="2"/>
  <c r="AJ196" i="2" s="1"/>
  <c r="GD39" i="2"/>
  <c r="EV72" i="2"/>
  <c r="AC68" i="2"/>
  <c r="AB85" i="2"/>
  <c r="AQ86" i="2"/>
  <c r="AT112" i="2" s="1"/>
  <c r="BC68" i="2"/>
  <c r="BG68" i="2"/>
  <c r="BD85" i="2"/>
  <c r="BC86" i="2"/>
  <c r="AQ113" i="2" s="1"/>
  <c r="CV68" i="2"/>
  <c r="CA109" i="2" s="1"/>
  <c r="CZ68" i="2"/>
  <c r="DK86" i="2"/>
  <c r="AQ117" i="2" s="1"/>
  <c r="HJ85" i="2"/>
  <c r="FD86" i="2"/>
  <c r="AQ120" i="2" s="1"/>
  <c r="BA86" i="2"/>
  <c r="CZ86" i="2"/>
  <c r="AU116" i="2" s="1"/>
  <c r="DE72" i="2"/>
  <c r="BW86" i="2"/>
  <c r="AV114" i="2" s="1"/>
  <c r="BW85" i="2"/>
  <c r="EA85" i="2"/>
  <c r="FL73" i="2"/>
  <c r="FO73" i="2" s="1"/>
  <c r="AY5" i="2"/>
  <c r="AV56" i="2"/>
  <c r="AV73" i="2"/>
  <c r="AF73" i="2"/>
  <c r="CN56" i="2"/>
  <c r="CR39" i="2"/>
  <c r="GC56" i="2"/>
  <c r="CB56" i="2"/>
  <c r="DC56" i="2"/>
  <c r="GO73" i="2"/>
  <c r="GS5" i="2"/>
  <c r="EH73" i="2"/>
  <c r="HT56" i="2"/>
  <c r="HW39" i="2"/>
  <c r="DS73" i="2"/>
  <c r="CC22" i="2"/>
  <c r="BZ56" i="2"/>
  <c r="EV73" i="2"/>
  <c r="HH5" i="2"/>
  <c r="BZ35" i="2"/>
  <c r="FB69" i="2"/>
  <c r="AX17" i="2"/>
  <c r="AJ200" i="2" s="1"/>
  <c r="BY17" i="2"/>
  <c r="L28" i="3" s="1"/>
  <c r="CD28" i="3" s="1"/>
  <c r="BY18" i="2"/>
  <c r="L40" i="3"/>
  <c r="DC18" i="2"/>
  <c r="HH22" i="2"/>
  <c r="AW73" i="2"/>
  <c r="AQ85" i="2"/>
  <c r="DQ68" i="2"/>
  <c r="DY68" i="2"/>
  <c r="EC68" i="2"/>
  <c r="FG85" i="2"/>
  <c r="HK68" i="2"/>
  <c r="BZ52" i="2"/>
  <c r="DC73" i="2"/>
  <c r="EV56" i="2"/>
  <c r="EZ39" i="2"/>
  <c r="EW73" i="2"/>
  <c r="EE68" i="2"/>
  <c r="GP56" i="2"/>
  <c r="BJ52" i="2"/>
  <c r="BM51" i="2"/>
  <c r="AJ147" i="2" s="1"/>
  <c r="CN17" i="2"/>
  <c r="L25" i="3" s="1"/>
  <c r="GP35" i="2"/>
  <c r="HE35" i="2"/>
  <c r="AE69" i="2"/>
  <c r="AW94" i="2" s="1"/>
  <c r="AA69" i="2"/>
  <c r="AS94" i="2" s="1"/>
  <c r="BM55" i="2"/>
  <c r="DU55" i="2"/>
  <c r="GW68" i="2"/>
  <c r="HA68" i="2"/>
  <c r="HF73" i="2"/>
  <c r="FB86" i="2"/>
  <c r="BV86" i="2"/>
  <c r="AU114" i="2" s="1"/>
  <c r="BR86" i="2"/>
  <c r="AQ114" i="2" s="1"/>
  <c r="FX86" i="2"/>
  <c r="AV121" i="2" s="1"/>
  <c r="FT86" i="2"/>
  <c r="AR121" i="2" s="1"/>
  <c r="AS85" i="2"/>
  <c r="AO86" i="2"/>
  <c r="AR112" i="2" s="1"/>
  <c r="AU56" i="2"/>
  <c r="AX56" i="2"/>
  <c r="AU73" i="2"/>
  <c r="CF86" i="2"/>
  <c r="AP115" i="2" s="1"/>
  <c r="AH73" i="2"/>
  <c r="GD22" i="2"/>
  <c r="FZ18" i="2"/>
  <c r="FZ56" i="2"/>
  <c r="GC73" i="2"/>
  <c r="BY56" i="2"/>
  <c r="DT56" i="2"/>
  <c r="EY56" i="2"/>
  <c r="EH56" i="2"/>
  <c r="GO56" i="2"/>
  <c r="EQ86" i="2"/>
  <c r="AS119" i="2" s="1"/>
  <c r="AX73" i="2"/>
  <c r="CO73" i="2"/>
  <c r="AH56" i="2"/>
  <c r="AG73" i="2"/>
  <c r="AI73" i="2"/>
  <c r="HW5" i="2"/>
  <c r="FZ73" i="2"/>
  <c r="HV73" i="2"/>
  <c r="DU73" i="2"/>
  <c r="BS86" i="2"/>
  <c r="AR114" i="2" s="1"/>
  <c r="BM56" i="2"/>
  <c r="HG73" i="2"/>
  <c r="EJ73" i="2"/>
  <c r="EF85" i="2"/>
  <c r="EB85" i="2"/>
  <c r="GR73" i="2"/>
  <c r="GN86" i="2"/>
  <c r="AW122" i="2" s="1"/>
  <c r="GJ86" i="2"/>
  <c r="AS122" i="2" s="1"/>
  <c r="GI69" i="2"/>
  <c r="AR105" i="2" s="1"/>
  <c r="EA69" i="2"/>
  <c r="AR101" i="2" s="1"/>
  <c r="CP72" i="2"/>
  <c r="CK86" i="2"/>
  <c r="AU115" i="2" s="1"/>
  <c r="HC85" i="2"/>
  <c r="GY85" i="2"/>
  <c r="EU86" i="2"/>
  <c r="AW119" i="2" s="1"/>
  <c r="EU85" i="2"/>
  <c r="EP69" i="2"/>
  <c r="AR102" i="2" s="1"/>
  <c r="GX69" i="2"/>
  <c r="AR106" i="2" s="1"/>
  <c r="HB68" i="2"/>
  <c r="CJ85" i="2"/>
  <c r="HF17" i="2"/>
  <c r="AI182" i="2" s="1"/>
  <c r="BM73" i="2"/>
  <c r="BH86" i="2"/>
  <c r="AV113" i="2" s="1"/>
  <c r="BE85" i="2"/>
  <c r="DB85" i="2"/>
  <c r="CX85" i="2"/>
  <c r="DE34" i="2"/>
  <c r="AI194" i="2" s="1"/>
  <c r="BX85" i="2"/>
  <c r="BT85" i="2"/>
  <c r="BS85" i="2"/>
  <c r="DQ85" i="2"/>
  <c r="DM85" i="2"/>
  <c r="DL69" i="2"/>
  <c r="AR100" i="2" s="1"/>
  <c r="BW68" i="2"/>
  <c r="BS69" i="2"/>
  <c r="AR97" i="2" s="1"/>
  <c r="HR85" i="2"/>
  <c r="HN85" i="2"/>
  <c r="HQ85" i="2"/>
  <c r="HM85" i="2"/>
  <c r="FU69" i="2"/>
  <c r="AS104" i="2" s="1"/>
  <c r="FY69" i="2"/>
  <c r="AW104" i="2" s="1"/>
  <c r="HM69" i="2"/>
  <c r="AR107" i="2" s="1"/>
  <c r="HO68" i="2"/>
  <c r="AG72" i="2"/>
  <c r="HS72" i="2"/>
  <c r="BZ72" i="2"/>
  <c r="FZ72" i="2"/>
  <c r="GP72" i="2"/>
  <c r="AF18" i="2"/>
  <c r="AF56" i="2"/>
  <c r="CO56" i="2"/>
  <c r="CO18" i="2"/>
  <c r="CB34" i="2"/>
  <c r="AJ152" i="2" s="1"/>
  <c r="CQ17" i="2"/>
  <c r="AJ146" i="2" s="1"/>
  <c r="HG34" i="2"/>
  <c r="AJ181" i="2" s="1"/>
  <c r="L53" i="3"/>
  <c r="CD53" i="3" s="1"/>
  <c r="L36" i="3"/>
  <c r="AA68" i="2"/>
  <c r="Y69" i="2"/>
  <c r="AQ94" i="2" s="1"/>
  <c r="AL85" i="2"/>
  <c r="BI68" i="2"/>
  <c r="CA72" i="2"/>
  <c r="BV85" i="2"/>
  <c r="DA85" i="2"/>
  <c r="FM73" i="2"/>
  <c r="GB72" i="2"/>
  <c r="FV86" i="2"/>
  <c r="AT121" i="2" s="1"/>
  <c r="GH86" i="2"/>
  <c r="AQ122" i="2" s="1"/>
  <c r="GX68" i="2"/>
  <c r="HU72" i="2"/>
  <c r="HO85" i="2"/>
  <c r="AF72" i="2"/>
  <c r="DD72" i="2"/>
  <c r="BY72" i="2"/>
  <c r="AV72" i="2"/>
  <c r="GO72" i="2"/>
  <c r="CO72" i="2"/>
  <c r="AV18" i="2"/>
  <c r="CN18" i="2"/>
  <c r="CE86" i="2"/>
  <c r="CM85" i="2"/>
  <c r="CI85" i="2"/>
  <c r="AE85" i="2"/>
  <c r="AC86" i="2"/>
  <c r="AU111" i="2" s="1"/>
  <c r="BR85" i="2"/>
  <c r="CW85" i="2"/>
  <c r="DI68" i="2"/>
  <c r="DU72" i="2"/>
  <c r="EJ72" i="2"/>
  <c r="ER85" i="2"/>
  <c r="FC85" i="2"/>
  <c r="GQ72" i="2"/>
  <c r="HK86" i="2"/>
  <c r="AP124" i="2" s="1"/>
  <c r="BK72" i="2"/>
  <c r="DC72" i="2"/>
  <c r="DS72" i="2"/>
  <c r="AU72" i="2"/>
  <c r="CN72" i="2"/>
  <c r="AU18" i="2"/>
  <c r="AG35" i="2"/>
  <c r="AX34" i="2"/>
  <c r="AJ140" i="2" s="1"/>
  <c r="BL51" i="2"/>
  <c r="AI147" i="2" s="1"/>
  <c r="GQ34" i="2"/>
  <c r="AI197" i="2" s="1"/>
  <c r="GO34" i="2"/>
  <c r="L23" i="3" s="1"/>
  <c r="AI99" i="2"/>
  <c r="AB68" i="2"/>
  <c r="X68" i="2"/>
  <c r="AE68" i="2"/>
  <c r="BS68" i="2"/>
  <c r="DM68" i="2"/>
  <c r="EA68" i="2"/>
  <c r="EU68" i="2"/>
  <c r="FC68" i="2"/>
  <c r="FG68" i="2"/>
  <c r="FR85" i="2"/>
  <c r="HT72" i="2"/>
  <c r="BJ72" i="2"/>
  <c r="GA72" i="2"/>
  <c r="DR72" i="2"/>
  <c r="EG72" i="2"/>
  <c r="EW72" i="2"/>
  <c r="HD72" i="2"/>
  <c r="FM56" i="2"/>
  <c r="Z86" i="2"/>
  <c r="AR111" i="2" s="1"/>
  <c r="HS18" i="2"/>
  <c r="BE86" i="2"/>
  <c r="AS113" i="2" s="1"/>
  <c r="BI86" i="2"/>
  <c r="AW113" i="2" s="1"/>
  <c r="HV55" i="2"/>
  <c r="HV17" i="2"/>
  <c r="AJ190" i="2" s="1"/>
  <c r="AE86" i="2"/>
  <c r="AW111" i="2" s="1"/>
  <c r="AA86" i="2"/>
  <c r="AS111" i="2" s="1"/>
  <c r="CM86" i="2"/>
  <c r="AW115" i="2" s="1"/>
  <c r="CI86" i="2"/>
  <c r="AS115" i="2" s="1"/>
  <c r="CL85" i="2"/>
  <c r="CH85" i="2"/>
  <c r="AT85" i="2"/>
  <c r="AP85" i="2"/>
  <c r="FJ85" i="2"/>
  <c r="FF85" i="2"/>
  <c r="FI85" i="2"/>
  <c r="FE85" i="2"/>
  <c r="FD68" i="2"/>
  <c r="FH68" i="2"/>
  <c r="FE69" i="2"/>
  <c r="AR103" i="2" s="1"/>
  <c r="FI68" i="2"/>
  <c r="AO69" i="2"/>
  <c r="AR95" i="2" s="1"/>
  <c r="AS69" i="2"/>
  <c r="AV95" i="2" s="1"/>
  <c r="CQ72" i="2"/>
  <c r="CH86" i="2"/>
  <c r="AR115" i="2" s="1"/>
  <c r="CL86" i="2"/>
  <c r="AV115" i="2" s="1"/>
  <c r="GY86" i="2"/>
  <c r="AS123" i="2" s="1"/>
  <c r="HC86" i="2"/>
  <c r="AW123" i="2" s="1"/>
  <c r="CQ51" i="2"/>
  <c r="AJ144" i="2" s="1"/>
  <c r="CI68" i="2"/>
  <c r="CE68" i="2"/>
  <c r="CM68" i="2"/>
  <c r="EY72" i="2"/>
  <c r="EP86" i="2"/>
  <c r="AR119" i="2" s="1"/>
  <c r="ET86" i="2"/>
  <c r="AV119" i="2" s="1"/>
  <c r="GR72" i="2"/>
  <c r="GR55" i="2"/>
  <c r="GN68" i="2"/>
  <c r="GR34" i="2"/>
  <c r="AJ197" i="2" s="1"/>
  <c r="GJ68" i="2"/>
  <c r="GF68" i="2"/>
  <c r="EQ68" i="2"/>
  <c r="EW34" i="2"/>
  <c r="EV34" i="2"/>
  <c r="EY55" i="2"/>
  <c r="EW17" i="2"/>
  <c r="EX17" i="2"/>
  <c r="AI149" i="2" s="1"/>
  <c r="EM68" i="2"/>
  <c r="AX72" i="2"/>
  <c r="AP86" i="2"/>
  <c r="AS112" i="2" s="1"/>
  <c r="AT86" i="2"/>
  <c r="AW112" i="2" s="1"/>
  <c r="AW129" i="2" s="1"/>
  <c r="EB86" i="2"/>
  <c r="AS118" i="2" s="1"/>
  <c r="AS135" i="2" s="1"/>
  <c r="EF86" i="2"/>
  <c r="AW118" i="2" s="1"/>
  <c r="AJ102" i="2"/>
  <c r="EG51" i="2"/>
  <c r="EJ34" i="2"/>
  <c r="AJ203" i="2" s="1"/>
  <c r="EG34" i="2"/>
  <c r="L27" i="3" s="1"/>
  <c r="AO68" i="2"/>
  <c r="AS68" i="2"/>
  <c r="DM86" i="2"/>
  <c r="AS117" i="2" s="1"/>
  <c r="DQ86" i="2"/>
  <c r="AW117" i="2" s="1"/>
  <c r="AW134" i="2" s="1"/>
  <c r="GC72" i="2"/>
  <c r="FU85" i="2"/>
  <c r="FY85" i="2"/>
  <c r="FQ85" i="2"/>
  <c r="FQ86" i="2"/>
  <c r="M43" i="3"/>
  <c r="CE43" i="3" s="1"/>
  <c r="GB17" i="2"/>
  <c r="AI199" i="2" s="1"/>
  <c r="FT68" i="2"/>
  <c r="M64" i="3"/>
  <c r="CE64" i="3" s="1"/>
  <c r="BT86" i="2"/>
  <c r="AS114" i="2" s="1"/>
  <c r="BX86" i="2"/>
  <c r="AW114" i="2" s="1"/>
  <c r="DF72" i="2"/>
  <c r="CX86" i="2"/>
  <c r="AS116" i="2" s="1"/>
  <c r="DB86" i="2"/>
  <c r="AW116" i="2" s="1"/>
  <c r="CW68" i="2"/>
  <c r="CC21" i="2"/>
  <c r="BZ34" i="2"/>
  <c r="M62" i="3" s="1"/>
  <c r="CE62" i="3" s="1"/>
  <c r="CB17" i="2"/>
  <c r="AJ148" i="2" s="1"/>
  <c r="BI85" i="2"/>
  <c r="HV72" i="2"/>
  <c r="HN86" i="2"/>
  <c r="AS124" i="2" s="1"/>
  <c r="HR86" i="2"/>
  <c r="AW124" i="2" s="1"/>
  <c r="HV51" i="2"/>
  <c r="AJ198" i="2" s="1"/>
  <c r="HN68" i="2"/>
  <c r="HJ68" i="2"/>
  <c r="HR68" i="2"/>
  <c r="HU17" i="2"/>
  <c r="AI190" i="2" s="1"/>
  <c r="BL34" i="2"/>
  <c r="AI187" i="2" s="1"/>
  <c r="BA68" i="2"/>
  <c r="GP51" i="2"/>
  <c r="GP55" i="2"/>
  <c r="AD68" i="2"/>
  <c r="AD69" i="2"/>
  <c r="AV94" i="2" s="1"/>
  <c r="AI55" i="2"/>
  <c r="FL72" i="2"/>
  <c r="FO72" i="2" s="1"/>
  <c r="L56" i="3"/>
  <c r="BK55" i="2"/>
  <c r="CO34" i="2"/>
  <c r="BT107" i="2" s="1"/>
  <c r="GP34" i="2"/>
  <c r="AV55" i="2"/>
  <c r="AU55" i="2"/>
  <c r="BY55" i="2"/>
  <c r="AG51" i="2"/>
  <c r="BT96" i="2" s="1"/>
  <c r="AG55" i="2"/>
  <c r="AW34" i="2"/>
  <c r="AI140" i="2" s="1"/>
  <c r="AU34" i="2"/>
  <c r="L13" i="3" s="1"/>
  <c r="CD13" i="3" s="1"/>
  <c r="AU51" i="2"/>
  <c r="BM34" i="2"/>
  <c r="AJ187" i="2" s="1"/>
  <c r="CA34" i="2"/>
  <c r="AI152" i="2" s="1"/>
  <c r="BY34" i="2"/>
  <c r="L62" i="3" s="1"/>
  <c r="CD62" i="3" s="1"/>
  <c r="BZ51" i="2"/>
  <c r="M8" i="3" s="1"/>
  <c r="BZ55" i="2"/>
  <c r="CA51" i="2"/>
  <c r="AI139" i="2" s="1"/>
  <c r="BY51" i="2"/>
  <c r="L8" i="3" s="1"/>
  <c r="CP17" i="2"/>
  <c r="AI146" i="2" s="1"/>
  <c r="BT109" i="2"/>
  <c r="BT110" i="2"/>
  <c r="AF55" i="2"/>
  <c r="BP68" i="2"/>
  <c r="BT69" i="2"/>
  <c r="AS97" i="2" s="1"/>
  <c r="BT68" i="2"/>
  <c r="BX69" i="2"/>
  <c r="AW97" i="2" s="1"/>
  <c r="BX68" i="2"/>
  <c r="FK86" i="2"/>
  <c r="AX120" i="2" s="1"/>
  <c r="M69" i="3"/>
  <c r="CE69" i="3" s="1"/>
  <c r="BZ17" i="2"/>
  <c r="M28" i="3" s="1"/>
  <c r="CE28" i="3" s="1"/>
  <c r="CN51" i="2"/>
  <c r="L19" i="3" s="1"/>
  <c r="CD19" i="3" s="1"/>
  <c r="CN55" i="2"/>
  <c r="EH17" i="2"/>
  <c r="Z68" i="2"/>
  <c r="Z69" i="2"/>
  <c r="AR94" i="2" s="1"/>
  <c r="AW17" i="2"/>
  <c r="AI200" i="2" s="1"/>
  <c r="L26" i="3"/>
  <c r="CD26" i="3" s="1"/>
  <c r="CA17" i="2"/>
  <c r="AI148" i="2" s="1"/>
  <c r="CN34" i="2"/>
  <c r="DC55" i="2"/>
  <c r="DR51" i="2"/>
  <c r="DR55" i="2"/>
  <c r="HT55" i="2"/>
  <c r="BT100" i="2"/>
  <c r="BT101" i="2"/>
  <c r="CB51" i="2"/>
  <c r="AJ139" i="2" s="1"/>
  <c r="CO17" i="2"/>
  <c r="BT106" i="2" s="1"/>
  <c r="L37" i="3"/>
  <c r="DD55" i="2"/>
  <c r="L64" i="3"/>
  <c r="CD64" i="3" s="1"/>
  <c r="GO17" i="2"/>
  <c r="GO55" i="2"/>
  <c r="BJ55" i="2"/>
  <c r="CH69" i="2"/>
  <c r="AR98" i="2" s="1"/>
  <c r="CH68" i="2"/>
  <c r="CL69" i="2"/>
  <c r="AV98" i="2" s="1"/>
  <c r="CL68" i="2"/>
  <c r="EX51" i="2"/>
  <c r="AI189" i="2" s="1"/>
  <c r="GB34" i="2"/>
  <c r="AI196" i="2" s="1"/>
  <c r="HF34" i="2"/>
  <c r="AI181" i="2" s="1"/>
  <c r="AJ99" i="2"/>
  <c r="W69" i="2"/>
  <c r="EH55" i="2"/>
  <c r="EV55" i="2"/>
  <c r="HE55" i="2"/>
  <c r="HS55" i="2"/>
  <c r="DU34" i="2"/>
  <c r="AJ154" i="2" s="1"/>
  <c r="EI34" i="2"/>
  <c r="AI203" i="2" s="1"/>
  <c r="AI102" i="2"/>
  <c r="FN17" i="2"/>
  <c r="AJ202" i="2" s="1"/>
  <c r="AP68" i="2"/>
  <c r="BD68" i="2"/>
  <c r="CB55" i="2"/>
  <c r="CO55" i="2"/>
  <c r="CX68" i="2"/>
  <c r="DL68" i="2"/>
  <c r="EJ55" i="2"/>
  <c r="DX68" i="2"/>
  <c r="EF68" i="2"/>
  <c r="EW55" i="2"/>
  <c r="ET68" i="2"/>
  <c r="FZ55" i="2"/>
  <c r="FU68" i="2"/>
  <c r="GI68" i="2"/>
  <c r="HG55" i="2"/>
  <c r="GU68" i="2"/>
  <c r="HC68" i="2"/>
  <c r="HQ68" i="2"/>
  <c r="GA55" i="2"/>
  <c r="CP51" i="2"/>
  <c r="AI144" i="2" s="1"/>
  <c r="DE17" i="2"/>
  <c r="AI179" i="2" s="1"/>
  <c r="DF34" i="2"/>
  <c r="AJ194" i="2" s="1"/>
  <c r="DT34" i="2"/>
  <c r="AI154" i="2" s="1"/>
  <c r="EZ4" i="2"/>
  <c r="EY17" i="2"/>
  <c r="AJ149" i="2" s="1"/>
  <c r="EY51" i="2"/>
  <c r="AJ189" i="2" s="1"/>
  <c r="GC17" i="2"/>
  <c r="AJ199" i="2" s="1"/>
  <c r="GP17" i="2"/>
  <c r="HG17" i="2"/>
  <c r="AJ182" i="2" s="1"/>
  <c r="AH55" i="2"/>
  <c r="AL68" i="2"/>
  <c r="AT68" i="2"/>
  <c r="BH68" i="2"/>
  <c r="DF55" i="2"/>
  <c r="CT68" i="2"/>
  <c r="DB68" i="2"/>
  <c r="DS55" i="2"/>
  <c r="DP68" i="2"/>
  <c r="EG55" i="2"/>
  <c r="EB68" i="2"/>
  <c r="EP68" i="2"/>
  <c r="ES69" i="2"/>
  <c r="AU102" i="2" s="1"/>
  <c r="GC55" i="2"/>
  <c r="FQ68" i="2"/>
  <c r="FY68" i="2"/>
  <c r="GM68" i="2"/>
  <c r="HD55" i="2"/>
  <c r="GY68" i="2"/>
  <c r="HM68" i="2"/>
  <c r="FN72" i="2"/>
  <c r="FF86" i="2"/>
  <c r="AS120" i="2" s="1"/>
  <c r="FJ86" i="2"/>
  <c r="AW120" i="2" s="1"/>
  <c r="FN34" i="2"/>
  <c r="AJ145" i="2" s="1"/>
  <c r="FM34" i="2"/>
  <c r="AI145" i="2" s="1"/>
  <c r="L20" i="3"/>
  <c r="CD20" i="3" s="1"/>
  <c r="FF68" i="2"/>
  <c r="FN55" i="2"/>
  <c r="FJ68" i="2"/>
  <c r="FL55" i="2"/>
  <c r="FK55" i="2"/>
  <c r="FE68" i="2"/>
  <c r="FB68" i="2"/>
  <c r="HK69" i="2"/>
  <c r="AP107" i="2" s="1"/>
  <c r="HU55" i="2"/>
  <c r="HO69" i="2"/>
  <c r="AT107" i="2" s="1"/>
  <c r="HL69" i="2"/>
  <c r="AQ107" i="2" s="1"/>
  <c r="HP69" i="2"/>
  <c r="AU107" i="2" s="1"/>
  <c r="HQ69" i="2"/>
  <c r="AV107" i="2" s="1"/>
  <c r="GV69" i="2"/>
  <c r="AP106" i="2" s="1"/>
  <c r="GZ69" i="2"/>
  <c r="AT106" i="2" s="1"/>
  <c r="GW69" i="2"/>
  <c r="AQ106" i="2" s="1"/>
  <c r="HA69" i="2"/>
  <c r="AU106" i="2" s="1"/>
  <c r="HF55" i="2"/>
  <c r="HB69" i="2"/>
  <c r="AV106" i="2" s="1"/>
  <c r="GQ55" i="2"/>
  <c r="GG68" i="2"/>
  <c r="BW127" i="2" s="1"/>
  <c r="GK68" i="2"/>
  <c r="GM69" i="2"/>
  <c r="AV105" i="2" s="1"/>
  <c r="GH69" i="2"/>
  <c r="AQ105" i="2" s="1"/>
  <c r="GL69" i="2"/>
  <c r="AU105" i="2" s="1"/>
  <c r="AU139" i="2" s="1"/>
  <c r="FW69" i="2"/>
  <c r="AU104" i="2" s="1"/>
  <c r="GB55" i="2"/>
  <c r="FR68" i="2"/>
  <c r="FV68" i="2"/>
  <c r="FX69" i="2"/>
  <c r="AV104" i="2" s="1"/>
  <c r="FS69" i="2"/>
  <c r="AQ104" i="2" s="1"/>
  <c r="FC69" i="2"/>
  <c r="AP103" i="2" s="1"/>
  <c r="FG69" i="2"/>
  <c r="AT103" i="2" s="1"/>
  <c r="FD69" i="2"/>
  <c r="AQ103" i="2" s="1"/>
  <c r="FH69" i="2"/>
  <c r="AU103" i="2" s="1"/>
  <c r="FM55" i="2"/>
  <c r="FI69" i="2"/>
  <c r="AV103" i="2" s="1"/>
  <c r="EN69" i="2"/>
  <c r="AP102" i="2" s="1"/>
  <c r="EO69" i="2"/>
  <c r="AQ102" i="2" s="1"/>
  <c r="AQ136" i="2" s="1"/>
  <c r="EX55" i="2"/>
  <c r="ER68" i="2"/>
  <c r="ET69" i="2"/>
  <c r="AV102" i="2" s="1"/>
  <c r="DY69" i="2"/>
  <c r="AP101" i="2" s="1"/>
  <c r="EC69" i="2"/>
  <c r="AT101" i="2" s="1"/>
  <c r="AT135" i="2" s="1"/>
  <c r="DZ69" i="2"/>
  <c r="AQ101" i="2" s="1"/>
  <c r="ED69" i="2"/>
  <c r="AU101" i="2" s="1"/>
  <c r="EI55" i="2"/>
  <c r="EE69" i="2"/>
  <c r="AV101" i="2" s="1"/>
  <c r="AV135" i="2" s="1"/>
  <c r="DN69" i="2"/>
  <c r="AT100" i="2" s="1"/>
  <c r="DK69" i="2"/>
  <c r="AQ100" i="2" s="1"/>
  <c r="DO69" i="2"/>
  <c r="AU100" i="2" s="1"/>
  <c r="DJ69" i="2"/>
  <c r="AP100" i="2" s="1"/>
  <c r="DT55" i="2"/>
  <c r="DP69" i="2"/>
  <c r="AV100" i="2" s="1"/>
  <c r="CY69" i="2"/>
  <c r="AT99" i="2" s="1"/>
  <c r="CV69" i="2"/>
  <c r="AQ99" i="2" s="1"/>
  <c r="CZ69" i="2"/>
  <c r="AU99" i="2" s="1"/>
  <c r="CU69" i="2"/>
  <c r="AP99" i="2" s="1"/>
  <c r="DE55" i="2"/>
  <c r="DA69" i="2"/>
  <c r="AV99" i="2" s="1"/>
  <c r="CF69" i="2"/>
  <c r="AP98" i="2" s="1"/>
  <c r="CJ69" i="2"/>
  <c r="AT98" i="2" s="1"/>
  <c r="CG69" i="2"/>
  <c r="AQ98" i="2" s="1"/>
  <c r="CK69" i="2"/>
  <c r="AU98" i="2" s="1"/>
  <c r="CP55" i="2"/>
  <c r="CQ55" i="2"/>
  <c r="BQ69" i="2"/>
  <c r="AP97" i="2" s="1"/>
  <c r="BR69" i="2"/>
  <c r="AQ97" i="2" s="1"/>
  <c r="BV69" i="2"/>
  <c r="AU97" i="2" s="1"/>
  <c r="CA55" i="2"/>
  <c r="BU68" i="2"/>
  <c r="BW69" i="2"/>
  <c r="AV97" i="2" s="1"/>
  <c r="BB69" i="2"/>
  <c r="AP96" i="2" s="1"/>
  <c r="BC69" i="2"/>
  <c r="AQ96" i="2" s="1"/>
  <c r="BG69" i="2"/>
  <c r="AU96" i="2" s="1"/>
  <c r="BF69" i="2"/>
  <c r="AT96" i="2" s="1"/>
  <c r="BL55" i="2"/>
  <c r="BH69" i="2"/>
  <c r="AV96" i="2" s="1"/>
  <c r="AM69" i="2"/>
  <c r="AP95" i="2" s="1"/>
  <c r="AN69" i="2"/>
  <c r="AQ95" i="2" s="1"/>
  <c r="AR69" i="2"/>
  <c r="AU95" i="2" s="1"/>
  <c r="AW55" i="2"/>
  <c r="AQ68" i="2"/>
  <c r="AX55" i="2"/>
  <c r="AJ133" i="2"/>
  <c r="AI133" i="2"/>
  <c r="AF51" i="2"/>
  <c r="AF34" i="2"/>
  <c r="AI34" i="2"/>
  <c r="AJ201" i="2" s="1"/>
  <c r="HW4" i="2"/>
  <c r="HW21" i="2"/>
  <c r="HW38" i="2"/>
  <c r="HH21" i="2"/>
  <c r="HH4" i="2"/>
  <c r="HH38" i="2"/>
  <c r="GS4" i="2"/>
  <c r="GS21" i="2"/>
  <c r="GS38" i="2"/>
  <c r="GD4" i="2"/>
  <c r="GD21" i="2"/>
  <c r="GD38" i="2"/>
  <c r="FO21" i="2"/>
  <c r="FO4" i="2"/>
  <c r="FO38" i="2"/>
  <c r="EZ21" i="2"/>
  <c r="EW51" i="2"/>
  <c r="M52" i="3" s="1"/>
  <c r="CE52" i="3" s="1"/>
  <c r="EZ38" i="2"/>
  <c r="EK4" i="2"/>
  <c r="EK21" i="2"/>
  <c r="EH51" i="2"/>
  <c r="EK38" i="2"/>
  <c r="DV21" i="2"/>
  <c r="DV4" i="2"/>
  <c r="DV38" i="2"/>
  <c r="DG4" i="2"/>
  <c r="DG21" i="2"/>
  <c r="DG38" i="2"/>
  <c r="CR21" i="2"/>
  <c r="CO51" i="2"/>
  <c r="M19" i="3" s="1"/>
  <c r="CE19" i="3" s="1"/>
  <c r="CR4" i="2"/>
  <c r="CR38" i="2"/>
  <c r="CC4" i="2"/>
  <c r="CC38" i="2"/>
  <c r="BN21" i="2"/>
  <c r="M26" i="3"/>
  <c r="CE26" i="3" s="1"/>
  <c r="BN4" i="2"/>
  <c r="BN38" i="2"/>
  <c r="AY4" i="2"/>
  <c r="AY21" i="2"/>
  <c r="AY38" i="2"/>
  <c r="AJ38" i="2"/>
  <c r="AJ21" i="2"/>
  <c r="AJ4" i="2"/>
  <c r="AI17" i="2"/>
  <c r="AH17" i="2"/>
  <c r="AF17" i="2"/>
  <c r="L6" i="3" s="1"/>
  <c r="AG17" i="2"/>
  <c r="IN9" i="1"/>
  <c r="IL9" i="1"/>
  <c r="IJ9" i="1"/>
  <c r="IF8" i="1"/>
  <c r="IG8" i="1"/>
  <c r="IH8" i="1"/>
  <c r="II8" i="1"/>
  <c r="IJ8" i="1"/>
  <c r="IK8" i="1"/>
  <c r="IL8" i="1"/>
  <c r="IM8" i="1"/>
  <c r="IN8" i="1"/>
  <c r="IO8" i="1"/>
  <c r="IL7" i="1"/>
  <c r="IN7" i="1"/>
  <c r="IJ7" i="1"/>
  <c r="IF6" i="1"/>
  <c r="IG6" i="1"/>
  <c r="IH6" i="1"/>
  <c r="II6" i="1"/>
  <c r="IJ6" i="1"/>
  <c r="IK6" i="1"/>
  <c r="IL6" i="1"/>
  <c r="IM6" i="1"/>
  <c r="IN6" i="1"/>
  <c r="IO6" i="1"/>
  <c r="IL5" i="1"/>
  <c r="IN5" i="1"/>
  <c r="IJ5" i="1"/>
  <c r="IF4" i="1"/>
  <c r="IG4" i="1"/>
  <c r="IH4" i="1"/>
  <c r="II4" i="1"/>
  <c r="IJ4" i="1"/>
  <c r="IK4" i="1"/>
  <c r="IL4" i="1"/>
  <c r="IM4" i="1"/>
  <c r="IN4" i="1"/>
  <c r="IO4" i="1"/>
  <c r="IF3" i="1"/>
  <c r="IG3" i="1"/>
  <c r="IH3" i="1"/>
  <c r="II3" i="1"/>
  <c r="IJ3" i="1"/>
  <c r="IK3" i="1"/>
  <c r="IL3" i="1"/>
  <c r="IM3" i="1"/>
  <c r="IN3" i="1"/>
  <c r="IO3" i="1"/>
  <c r="EU3" i="1"/>
  <c r="E69" i="1"/>
  <c r="E68" i="1"/>
  <c r="C69" i="1"/>
  <c r="C68" i="1"/>
  <c r="C67" i="1"/>
  <c r="E66" i="1"/>
  <c r="C66" i="1"/>
  <c r="E65" i="1"/>
  <c r="C65" i="1"/>
  <c r="E64" i="1"/>
  <c r="E63" i="1"/>
  <c r="C63" i="1"/>
  <c r="E62" i="1"/>
  <c r="C62" i="1"/>
  <c r="E61" i="1"/>
  <c r="C61" i="1"/>
  <c r="E60" i="1"/>
  <c r="C60" i="1"/>
  <c r="E59" i="1"/>
  <c r="GI54" i="1"/>
  <c r="GJ54" i="1"/>
  <c r="GK54" i="1"/>
  <c r="GL54" i="1"/>
  <c r="GM54" i="1"/>
  <c r="GN54" i="1"/>
  <c r="GO54" i="1"/>
  <c r="GP54" i="1"/>
  <c r="GQ54" i="1"/>
  <c r="GR54" i="1"/>
  <c r="GH54" i="1"/>
  <c r="FK54" i="1"/>
  <c r="FL54" i="1"/>
  <c r="FM54" i="1"/>
  <c r="FN54" i="1"/>
  <c r="FO54" i="1"/>
  <c r="FP54" i="1"/>
  <c r="FQ54" i="1"/>
  <c r="FR54" i="1"/>
  <c r="FS54" i="1"/>
  <c r="FT54" i="1"/>
  <c r="FJ54" i="1"/>
  <c r="FK43" i="1"/>
  <c r="FL43" i="1"/>
  <c r="FM43" i="1"/>
  <c r="FN43" i="1"/>
  <c r="FO43" i="1"/>
  <c r="FP43" i="1"/>
  <c r="FQ43" i="1"/>
  <c r="FR43" i="1"/>
  <c r="FS43" i="1"/>
  <c r="FT43" i="1"/>
  <c r="FJ43" i="1"/>
  <c r="GI43" i="1"/>
  <c r="GJ43" i="1"/>
  <c r="GK43" i="1"/>
  <c r="GL43" i="1"/>
  <c r="GM43" i="1"/>
  <c r="GN43" i="1"/>
  <c r="GO43" i="1"/>
  <c r="GP43" i="1"/>
  <c r="GQ43" i="1"/>
  <c r="GR43" i="1"/>
  <c r="GH43" i="1"/>
  <c r="GI53" i="1"/>
  <c r="GJ53" i="1"/>
  <c r="GK53" i="1"/>
  <c r="GL53" i="1"/>
  <c r="GM53" i="1"/>
  <c r="GN53" i="1"/>
  <c r="GO53" i="1"/>
  <c r="GP53" i="1"/>
  <c r="GQ53" i="1"/>
  <c r="GR53" i="1"/>
  <c r="GH53" i="1"/>
  <c r="FK53" i="1"/>
  <c r="FL53" i="1"/>
  <c r="FM53" i="1"/>
  <c r="FN53" i="1"/>
  <c r="FO53" i="1"/>
  <c r="FP53" i="1"/>
  <c r="FQ53" i="1"/>
  <c r="FR53" i="1"/>
  <c r="FS53" i="1"/>
  <c r="FT53" i="1"/>
  <c r="FJ53" i="1"/>
  <c r="FK42" i="1"/>
  <c r="FL42" i="1"/>
  <c r="FM42" i="1"/>
  <c r="FN42" i="1"/>
  <c r="FO42" i="1"/>
  <c r="FP42" i="1"/>
  <c r="FQ42" i="1"/>
  <c r="FR42" i="1"/>
  <c r="FS42" i="1"/>
  <c r="FT42" i="1"/>
  <c r="FJ42" i="1"/>
  <c r="GI42" i="1"/>
  <c r="GJ42" i="1"/>
  <c r="GK42" i="1"/>
  <c r="GL42" i="1"/>
  <c r="GM42" i="1"/>
  <c r="GN42" i="1"/>
  <c r="GO42" i="1"/>
  <c r="GP42" i="1"/>
  <c r="GQ42" i="1"/>
  <c r="GR42" i="1"/>
  <c r="GH42" i="1"/>
  <c r="HF12" i="1"/>
  <c r="FK52" i="1"/>
  <c r="FL52" i="1"/>
  <c r="FM52" i="1"/>
  <c r="FN52" i="1"/>
  <c r="FO52" i="1"/>
  <c r="FP52" i="1"/>
  <c r="FQ52" i="1"/>
  <c r="FR52" i="1"/>
  <c r="FS52" i="1"/>
  <c r="FT52" i="1"/>
  <c r="FJ52" i="1"/>
  <c r="GI52" i="1"/>
  <c r="GJ52" i="1"/>
  <c r="GK52" i="1"/>
  <c r="GL52" i="1"/>
  <c r="GM52" i="1"/>
  <c r="GN52" i="1"/>
  <c r="GO52" i="1"/>
  <c r="GP52" i="1"/>
  <c r="GQ52" i="1"/>
  <c r="GR52" i="1"/>
  <c r="GH52" i="1"/>
  <c r="GI41" i="1"/>
  <c r="GJ41" i="1"/>
  <c r="GK41" i="1"/>
  <c r="GL41" i="1"/>
  <c r="GM41" i="1"/>
  <c r="GN41" i="1"/>
  <c r="GO41" i="1"/>
  <c r="GP41" i="1"/>
  <c r="GQ41" i="1"/>
  <c r="GR41" i="1"/>
  <c r="GH41" i="1"/>
  <c r="FK41" i="1"/>
  <c r="FL41" i="1"/>
  <c r="FM41" i="1"/>
  <c r="FN41" i="1"/>
  <c r="FO41" i="1"/>
  <c r="FP41" i="1"/>
  <c r="FQ41" i="1"/>
  <c r="FR41" i="1"/>
  <c r="FS41" i="1"/>
  <c r="FT41" i="1"/>
  <c r="FJ41" i="1"/>
  <c r="BE33" i="3" l="1"/>
  <c r="C12" i="4"/>
  <c r="E12" i="4" s="1"/>
  <c r="BE20" i="3"/>
  <c r="BE19" i="3"/>
  <c r="BE62" i="3"/>
  <c r="BE28" i="3"/>
  <c r="BE13" i="3"/>
  <c r="BE69" i="3"/>
  <c r="BE64" i="3"/>
  <c r="BE15" i="3"/>
  <c r="CD40" i="3"/>
  <c r="AJ7" i="3"/>
  <c r="AZ33" i="3"/>
  <c r="AK19" i="3"/>
  <c r="I7" i="4" s="1"/>
  <c r="K7" i="4" s="1"/>
  <c r="AL3" i="3"/>
  <c r="CD54" i="3"/>
  <c r="CD50" i="3"/>
  <c r="AJ26" i="3"/>
  <c r="BD33" i="3"/>
  <c r="AT33" i="3"/>
  <c r="BA33" i="3"/>
  <c r="CD25" i="3"/>
  <c r="BQ32" i="3"/>
  <c r="AT30" i="3"/>
  <c r="CD56" i="3"/>
  <c r="AJ20" i="3"/>
  <c r="F2" i="4" s="1"/>
  <c r="H2" i="4" s="1"/>
  <c r="AJ28" i="3"/>
  <c r="F17" i="4" s="1"/>
  <c r="H17" i="4" s="1"/>
  <c r="AK13" i="3"/>
  <c r="I20" i="4" s="1"/>
  <c r="K20" i="4" s="1"/>
  <c r="BR32" i="3"/>
  <c r="AJ62" i="3"/>
  <c r="F9" i="4" s="1"/>
  <c r="H9" i="4" s="1"/>
  <c r="BB43" i="3"/>
  <c r="BJ32" i="3"/>
  <c r="AK20" i="3"/>
  <c r="I2" i="4" s="1"/>
  <c r="K2" i="4" s="1"/>
  <c r="AJ19" i="3"/>
  <c r="F7" i="4" s="1"/>
  <c r="H7" i="4" s="1"/>
  <c r="AK26" i="3"/>
  <c r="BK32" i="3"/>
  <c r="AT32" i="3"/>
  <c r="AT60" i="3"/>
  <c r="AJ13" i="3"/>
  <c r="F20" i="4" s="1"/>
  <c r="H20" i="4" s="1"/>
  <c r="BA43" i="3"/>
  <c r="AW22" i="3"/>
  <c r="BB22" i="3" s="1"/>
  <c r="BM32" i="3"/>
  <c r="BF43" i="3"/>
  <c r="BN32" i="3"/>
  <c r="BO32" i="3"/>
  <c r="BG36" i="3"/>
  <c r="AW66" i="3"/>
  <c r="AZ66" i="3" s="1"/>
  <c r="AJ8" i="3"/>
  <c r="CD37" i="3"/>
  <c r="CD27" i="3"/>
  <c r="CD36" i="3"/>
  <c r="AK43" i="3"/>
  <c r="I36" i="4" s="1"/>
  <c r="K36" i="4" s="1"/>
  <c r="CD6" i="3"/>
  <c r="AK62" i="3"/>
  <c r="I9" i="4" s="1"/>
  <c r="K9" i="4" s="1"/>
  <c r="CD23" i="3"/>
  <c r="BE30" i="3"/>
  <c r="AK8" i="3"/>
  <c r="AJ64" i="3"/>
  <c r="F33" i="4" s="1"/>
  <c r="H33" i="4" s="1"/>
  <c r="AK28" i="3"/>
  <c r="I17" i="4" s="1"/>
  <c r="K17" i="4" s="1"/>
  <c r="BL32" i="3"/>
  <c r="BD43" i="3"/>
  <c r="BP32" i="3"/>
  <c r="BB36" i="3"/>
  <c r="BG43" i="3"/>
  <c r="AY43" i="3"/>
  <c r="BB68" i="3"/>
  <c r="BP60" i="3"/>
  <c r="BQ60" i="3"/>
  <c r="BN60" i="3"/>
  <c r="BA30" i="3"/>
  <c r="BT60" i="3"/>
  <c r="BJ60" i="3"/>
  <c r="BR60" i="3"/>
  <c r="BO60" i="3"/>
  <c r="BL60" i="3"/>
  <c r="BM60" i="3"/>
  <c r="CD60" i="3"/>
  <c r="BF36" i="3"/>
  <c r="BC36" i="3"/>
  <c r="AY36" i="3"/>
  <c r="AH8" i="3"/>
  <c r="BH8" i="3" s="1"/>
  <c r="CD8" i="3"/>
  <c r="BC7" i="3"/>
  <c r="AZ30" i="3"/>
  <c r="BW30" i="3"/>
  <c r="BV30" i="3"/>
  <c r="BY30" i="3"/>
  <c r="BU30" i="3"/>
  <c r="CB30" i="3"/>
  <c r="CE30" i="3"/>
  <c r="CD30" i="3"/>
  <c r="BX30" i="3"/>
  <c r="CA30" i="3"/>
  <c r="BZ30" i="3"/>
  <c r="CC30" i="3"/>
  <c r="BA68" i="3"/>
  <c r="CC33" i="3"/>
  <c r="BZ33" i="3"/>
  <c r="BY33" i="3"/>
  <c r="CB33" i="3"/>
  <c r="BV33" i="3"/>
  <c r="BX33" i="3"/>
  <c r="BW33" i="3"/>
  <c r="CA33" i="3"/>
  <c r="BU33" i="3"/>
  <c r="CA6" i="3"/>
  <c r="BF30" i="3"/>
  <c r="BI7" i="3"/>
  <c r="BA53" i="3"/>
  <c r="BE53" i="3"/>
  <c r="BA36" i="3"/>
  <c r="BA23" i="3"/>
  <c r="BA56" i="3"/>
  <c r="BG6" i="3"/>
  <c r="BE66" i="3"/>
  <c r="AZ57" i="3"/>
  <c r="BB6" i="3"/>
  <c r="BE57" i="3"/>
  <c r="BC23" i="3"/>
  <c r="AJ50" i="3"/>
  <c r="F35" i="4" s="1"/>
  <c r="H35" i="4" s="1"/>
  <c r="BC56" i="3"/>
  <c r="BA6" i="3"/>
  <c r="AY57" i="3"/>
  <c r="BF56" i="3"/>
  <c r="BF7" i="3"/>
  <c r="BY60" i="3"/>
  <c r="BS30" i="3"/>
  <c r="BD7" i="3"/>
  <c r="BJ7" i="3"/>
  <c r="BK33" i="3"/>
  <c r="BO22" i="3"/>
  <c r="BK40" i="3"/>
  <c r="BY22" i="3"/>
  <c r="BS37" i="3"/>
  <c r="CA36" i="3"/>
  <c r="BU53" i="3"/>
  <c r="BX54" i="3"/>
  <c r="BY50" i="3"/>
  <c r="BZ27" i="3"/>
  <c r="BB30" i="3"/>
  <c r="BX40" i="3"/>
  <c r="BW25" i="3"/>
  <c r="CA44" i="3"/>
  <c r="BL30" i="3"/>
  <c r="BA7" i="3"/>
  <c r="BR27" i="3"/>
  <c r="BL22" i="3"/>
  <c r="BR59" i="3"/>
  <c r="BV22" i="3"/>
  <c r="BP37" i="3"/>
  <c r="BU57" i="3"/>
  <c r="BX53" i="3"/>
  <c r="BW54" i="3"/>
  <c r="CB50" i="3"/>
  <c r="BV59" i="3"/>
  <c r="AY30" i="3"/>
  <c r="CA40" i="3"/>
  <c r="BW60" i="3"/>
  <c r="BJ30" i="3"/>
  <c r="BS27" i="3"/>
  <c r="BJ33" i="3"/>
  <c r="BO59" i="3"/>
  <c r="BJ40" i="3"/>
  <c r="BM37" i="3"/>
  <c r="BY36" i="3"/>
  <c r="CC71" i="3"/>
  <c r="BV54" i="3"/>
  <c r="BW50" i="3"/>
  <c r="CC59" i="3"/>
  <c r="BX27" i="3"/>
  <c r="BV40" i="3"/>
  <c r="BG14" i="3"/>
  <c r="CB60" i="3"/>
  <c r="BR30" i="3"/>
  <c r="BT27" i="3"/>
  <c r="BJ27" i="3"/>
  <c r="BP59" i="3"/>
  <c r="BJ59" i="3"/>
  <c r="BN37" i="3"/>
  <c r="BZ57" i="3"/>
  <c r="BZ53" i="3"/>
  <c r="CC54" i="3"/>
  <c r="BW23" i="3"/>
  <c r="BV50" i="3"/>
  <c r="BW27" i="3"/>
  <c r="BW37" i="3"/>
  <c r="CB25" i="3"/>
  <c r="BX56" i="3"/>
  <c r="BY41" i="3"/>
  <c r="BU6" i="3"/>
  <c r="CB6" i="3"/>
  <c r="BV6" i="3"/>
  <c r="BG7" i="3"/>
  <c r="AP12" i="3"/>
  <c r="CB12" i="3"/>
  <c r="BW12" i="3"/>
  <c r="BV12" i="3"/>
  <c r="BX12" i="3"/>
  <c r="CC12" i="3"/>
  <c r="CE12" i="3"/>
  <c r="CD12" i="3"/>
  <c r="BY12" i="3"/>
  <c r="BU12" i="3"/>
  <c r="CA12" i="3"/>
  <c r="BZ12" i="3"/>
  <c r="CE33" i="3"/>
  <c r="BB53" i="3"/>
  <c r="BF53" i="3"/>
  <c r="BD36" i="3"/>
  <c r="BC6" i="3"/>
  <c r="BD57" i="3"/>
  <c r="BD23" i="3"/>
  <c r="BD56" i="3"/>
  <c r="BI57" i="3"/>
  <c r="AY23" i="3"/>
  <c r="AY56" i="3"/>
  <c r="BD6" i="3"/>
  <c r="BB56" i="3"/>
  <c r="AZ6" i="3"/>
  <c r="BG30" i="3"/>
  <c r="CD71" i="3"/>
  <c r="BH30" i="3"/>
  <c r="BV44" i="3"/>
  <c r="CC60" i="3"/>
  <c r="BK7" i="3"/>
  <c r="BS7" i="3"/>
  <c r="AY7" i="3"/>
  <c r="BO33" i="3"/>
  <c r="BS22" i="3"/>
  <c r="BO40" i="3"/>
  <c r="CC22" i="3"/>
  <c r="BW57" i="3"/>
  <c r="BW36" i="3"/>
  <c r="CA71" i="3"/>
  <c r="BZ23" i="3"/>
  <c r="BU50" i="3"/>
  <c r="BV27" i="3"/>
  <c r="BZ37" i="3"/>
  <c r="BC14" i="3"/>
  <c r="BV60" i="3"/>
  <c r="BP30" i="3"/>
  <c r="BP7" i="3"/>
  <c r="BL33" i="3"/>
  <c r="BP22" i="3"/>
  <c r="BL40" i="3"/>
  <c r="BZ22" i="3"/>
  <c r="BT37" i="3"/>
  <c r="BZ36" i="3"/>
  <c r="BZ71" i="3"/>
  <c r="CC23" i="3"/>
  <c r="BX50" i="3"/>
  <c r="CC27" i="3"/>
  <c r="CC37" i="3"/>
  <c r="BW40" i="3"/>
  <c r="CA60" i="3"/>
  <c r="BM7" i="3"/>
  <c r="BM33" i="3"/>
  <c r="BM22" i="3"/>
  <c r="BS59" i="3"/>
  <c r="BW22" i="3"/>
  <c r="BQ37" i="3"/>
  <c r="BY57" i="3"/>
  <c r="BU36" i="3"/>
  <c r="BY71" i="3"/>
  <c r="CB23" i="3"/>
  <c r="AY33" i="3"/>
  <c r="BY59" i="3"/>
  <c r="CB37" i="3"/>
  <c r="CC25" i="3"/>
  <c r="AY14" i="3"/>
  <c r="BY44" i="3"/>
  <c r="BN7" i="3"/>
  <c r="BN33" i="3"/>
  <c r="BN22" i="3"/>
  <c r="BT59" i="3"/>
  <c r="BX22" i="3"/>
  <c r="BR37" i="3"/>
  <c r="CD57" i="3"/>
  <c r="BV53" i="3"/>
  <c r="BY54" i="3"/>
  <c r="CB59" i="3"/>
  <c r="CC40" i="3"/>
  <c r="BX25" i="3"/>
  <c r="BZ41" i="3"/>
  <c r="BU41" i="3"/>
  <c r="BV41" i="3"/>
  <c r="BX6" i="3"/>
  <c r="BY56" i="3"/>
  <c r="BD30" i="3"/>
  <c r="BF68" i="3"/>
  <c r="AP66" i="3"/>
  <c r="CA66" i="3"/>
  <c r="BZ66" i="3"/>
  <c r="BY66" i="3"/>
  <c r="BW66" i="3"/>
  <c r="BV66" i="3"/>
  <c r="BU66" i="3"/>
  <c r="CB66" i="3"/>
  <c r="CE66" i="3"/>
  <c r="CD66" i="3"/>
  <c r="CC66" i="3"/>
  <c r="BX66" i="3"/>
  <c r="AY53" i="3"/>
  <c r="BC53" i="3"/>
  <c r="BG53" i="3"/>
  <c r="BE36" i="3"/>
  <c r="BC57" i="3"/>
  <c r="AY6" i="3"/>
  <c r="BH57" i="3"/>
  <c r="AZ23" i="3"/>
  <c r="AZ56" i="3"/>
  <c r="BB57" i="3"/>
  <c r="BF23" i="3"/>
  <c r="AJ43" i="3"/>
  <c r="F36" i="4" s="1"/>
  <c r="H36" i="4" s="1"/>
  <c r="BE43" i="3"/>
  <c r="AI14" i="3"/>
  <c r="BI14" i="3" s="1"/>
  <c r="CE14" i="3"/>
  <c r="CD59" i="3"/>
  <c r="CE59" i="3"/>
  <c r="BA14" i="3"/>
  <c r="BZ44" i="3"/>
  <c r="BK30" i="3"/>
  <c r="AZ7" i="3"/>
  <c r="BM27" i="3"/>
  <c r="BS33" i="3"/>
  <c r="BM59" i="3"/>
  <c r="BS40" i="3"/>
  <c r="BK37" i="3"/>
  <c r="CA57" i="3"/>
  <c r="CC53" i="3"/>
  <c r="BW71" i="3"/>
  <c r="BV23" i="3"/>
  <c r="CA59" i="3"/>
  <c r="BV37" i="3"/>
  <c r="BD14" i="3"/>
  <c r="BZ60" i="3"/>
  <c r="BT30" i="3"/>
  <c r="BE7" i="3"/>
  <c r="BP33" i="3"/>
  <c r="BT22" i="3"/>
  <c r="BP40" i="3"/>
  <c r="CD22" i="3"/>
  <c r="BX57" i="3"/>
  <c r="BV36" i="3"/>
  <c r="BV71" i="3"/>
  <c r="BY23" i="3"/>
  <c r="BY27" i="3"/>
  <c r="BY37" i="3"/>
  <c r="BZ25" i="3"/>
  <c r="CB56" i="3"/>
  <c r="BX44" i="3"/>
  <c r="BM30" i="3"/>
  <c r="BQ7" i="3"/>
  <c r="BK27" i="3"/>
  <c r="BB33" i="3"/>
  <c r="BQ22" i="3"/>
  <c r="BM40" i="3"/>
  <c r="CA22" i="3"/>
  <c r="CC57" i="3"/>
  <c r="CA53" i="3"/>
  <c r="BU71" i="3"/>
  <c r="BX23" i="3"/>
  <c r="BU59" i="3"/>
  <c r="BX37" i="3"/>
  <c r="BY25" i="3"/>
  <c r="CA56" i="3"/>
  <c r="AZ14" i="3"/>
  <c r="CC44" i="3"/>
  <c r="BN30" i="3"/>
  <c r="BR7" i="3"/>
  <c r="BL27" i="3"/>
  <c r="BC33" i="3"/>
  <c r="BR22" i="3"/>
  <c r="BN40" i="3"/>
  <c r="CB22" i="3"/>
  <c r="CB36" i="3"/>
  <c r="CB71" i="3"/>
  <c r="BU54" i="3"/>
  <c r="BX59" i="3"/>
  <c r="BY40" i="3"/>
  <c r="BW56" i="3"/>
  <c r="CC6" i="3"/>
  <c r="BZ56" i="3"/>
  <c r="CB41" i="3"/>
  <c r="BW41" i="3"/>
  <c r="BU56" i="3"/>
  <c r="AI8" i="3"/>
  <c r="BI8" i="3" s="1"/>
  <c r="CE8" i="3"/>
  <c r="BP54" i="3"/>
  <c r="BK54" i="3"/>
  <c r="BR54" i="3"/>
  <c r="BJ54" i="3"/>
  <c r="BL54" i="3"/>
  <c r="BN54" i="3"/>
  <c r="BQ54" i="3"/>
  <c r="BS54" i="3"/>
  <c r="BM54" i="3"/>
  <c r="BT54" i="3"/>
  <c r="BO54" i="3"/>
  <c r="AP68" i="3"/>
  <c r="CE68" i="3"/>
  <c r="BZ68" i="3"/>
  <c r="CC68" i="3"/>
  <c r="BX68" i="3"/>
  <c r="CA68" i="3"/>
  <c r="BV68" i="3"/>
  <c r="BY68" i="3"/>
  <c r="BW68" i="3"/>
  <c r="BU68" i="3"/>
  <c r="CD68" i="3"/>
  <c r="CB68" i="3"/>
  <c r="CD7" i="3"/>
  <c r="BW7" i="3"/>
  <c r="BZ7" i="3"/>
  <c r="BU7" i="3"/>
  <c r="BV7" i="3"/>
  <c r="CC7" i="3"/>
  <c r="CB7" i="3"/>
  <c r="CE7" i="3"/>
  <c r="BY7" i="3"/>
  <c r="BX7" i="3"/>
  <c r="CA7" i="3"/>
  <c r="CA41" i="3"/>
  <c r="AK33" i="3"/>
  <c r="I16" i="4" s="1"/>
  <c r="K16" i="4" s="1"/>
  <c r="BF33" i="3"/>
  <c r="CD33" i="3"/>
  <c r="BH7" i="3"/>
  <c r="AZ53" i="3"/>
  <c r="BD53" i="3"/>
  <c r="AZ36" i="3"/>
  <c r="BG57" i="3"/>
  <c r="BE23" i="3"/>
  <c r="BE56" i="3"/>
  <c r="BF6" i="3"/>
  <c r="AY66" i="3"/>
  <c r="BA57" i="3"/>
  <c r="BG23" i="3"/>
  <c r="BG56" i="3"/>
  <c r="BG66" i="3"/>
  <c r="BF57" i="3"/>
  <c r="BB23" i="3"/>
  <c r="AK64" i="3"/>
  <c r="I33" i="4" s="1"/>
  <c r="K33" i="4" s="1"/>
  <c r="BF64" i="3"/>
  <c r="CE60" i="3"/>
  <c r="AH58" i="3"/>
  <c r="BH58" i="3" s="1"/>
  <c r="CD58" i="3"/>
  <c r="CE44" i="3"/>
  <c r="AH44" i="3"/>
  <c r="CD44" i="3"/>
  <c r="BB7" i="3"/>
  <c r="BR44" i="3"/>
  <c r="BQ44" i="3"/>
  <c r="BL44" i="3"/>
  <c r="BS44" i="3"/>
  <c r="BN44" i="3"/>
  <c r="BM44" i="3"/>
  <c r="BO44" i="3"/>
  <c r="BT44" i="3"/>
  <c r="BK44" i="3"/>
  <c r="BJ44" i="3"/>
  <c r="BP44" i="3"/>
  <c r="BU44" i="3"/>
  <c r="BO30" i="3"/>
  <c r="BO7" i="3"/>
  <c r="BQ27" i="3"/>
  <c r="BK22" i="3"/>
  <c r="BQ59" i="3"/>
  <c r="BO37" i="3"/>
  <c r="CE57" i="3"/>
  <c r="BY53" i="3"/>
  <c r="CB54" i="3"/>
  <c r="CC50" i="3"/>
  <c r="BW59" i="3"/>
  <c r="CB40" i="3"/>
  <c r="CA25" i="3"/>
  <c r="CC56" i="3"/>
  <c r="BW44" i="3"/>
  <c r="BU60" i="3"/>
  <c r="BL7" i="3"/>
  <c r="BN27" i="3"/>
  <c r="BT33" i="3"/>
  <c r="BN59" i="3"/>
  <c r="BT40" i="3"/>
  <c r="CB57" i="3"/>
  <c r="CB53" i="3"/>
  <c r="CA54" i="3"/>
  <c r="BU23" i="3"/>
  <c r="BZ59" i="3"/>
  <c r="BU27" i="3"/>
  <c r="BU37" i="3"/>
  <c r="BV25" i="3"/>
  <c r="BE14" i="3"/>
  <c r="BO27" i="3"/>
  <c r="BQ33" i="3"/>
  <c r="BK59" i="3"/>
  <c r="BQ40" i="3"/>
  <c r="CE22" i="3"/>
  <c r="CC36" i="3"/>
  <c r="BW53" i="3"/>
  <c r="BZ54" i="3"/>
  <c r="CA50" i="3"/>
  <c r="CB27" i="3"/>
  <c r="BZ40" i="3"/>
  <c r="BU25" i="3"/>
  <c r="BB14" i="3"/>
  <c r="BX60" i="3"/>
  <c r="BC30" i="3"/>
  <c r="BU22" i="3"/>
  <c r="BV57" i="3"/>
  <c r="BX36" i="3"/>
  <c r="BX71" i="3"/>
  <c r="CA23" i="3"/>
  <c r="BZ50" i="3"/>
  <c r="CA27" i="3"/>
  <c r="CA37" i="3"/>
  <c r="BU40" i="3"/>
  <c r="CC41" i="3"/>
  <c r="BY6" i="3"/>
  <c r="BV56" i="3"/>
  <c r="BX41" i="3"/>
  <c r="BW6" i="3"/>
  <c r="BZ6" i="3"/>
  <c r="AT59" i="3"/>
  <c r="AT22" i="3"/>
  <c r="AW27" i="3"/>
  <c r="BB27" i="3" s="1"/>
  <c r="AW59" i="3"/>
  <c r="BA59" i="3" s="1"/>
  <c r="AW44" i="3"/>
  <c r="BE44" i="3" s="1"/>
  <c r="AT40" i="3"/>
  <c r="LL44" i="2"/>
  <c r="AQ138" i="2"/>
  <c r="DG75" i="2"/>
  <c r="AY76" i="2"/>
  <c r="AH99" i="2"/>
  <c r="AH100" i="2"/>
  <c r="EK76" i="2"/>
  <c r="AL66" i="3"/>
  <c r="EJ85" i="2"/>
  <c r="BA118" i="2" s="1"/>
  <c r="DG74" i="2"/>
  <c r="EK59" i="2"/>
  <c r="AI60" i="3"/>
  <c r="C4" i="4" s="1"/>
  <c r="E4" i="4" s="1"/>
  <c r="CA68" i="2"/>
  <c r="AZ97" i="2" s="1"/>
  <c r="AP131" i="2"/>
  <c r="AW139" i="2"/>
  <c r="AU138" i="2"/>
  <c r="AG101" i="2"/>
  <c r="AG95" i="2"/>
  <c r="AH131" i="2"/>
  <c r="AG123" i="2"/>
  <c r="GD59" i="2"/>
  <c r="CR74" i="2"/>
  <c r="AP137" i="2"/>
  <c r="AU141" i="2"/>
  <c r="EY85" i="2"/>
  <c r="BA119" i="2" s="1"/>
  <c r="AH103" i="2"/>
  <c r="AS134" i="2"/>
  <c r="AG98" i="2"/>
  <c r="AH98" i="2"/>
  <c r="AK69" i="3"/>
  <c r="I22" i="4" s="1"/>
  <c r="K22" i="4" s="1"/>
  <c r="DV76" i="2"/>
  <c r="AG100" i="2"/>
  <c r="AH122" i="2"/>
  <c r="AH199" i="2"/>
  <c r="AG113" i="2"/>
  <c r="AG198" i="2"/>
  <c r="AH129" i="2"/>
  <c r="AH184" i="2"/>
  <c r="AH106" i="2"/>
  <c r="AH183" i="2"/>
  <c r="DR69" i="2"/>
  <c r="AX100" i="2" s="1"/>
  <c r="AG134" i="2"/>
  <c r="AG200" i="2"/>
  <c r="AG126" i="2"/>
  <c r="AG187" i="2"/>
  <c r="AH110" i="2"/>
  <c r="AH203" i="2"/>
  <c r="AG103" i="2"/>
  <c r="AH117" i="2"/>
  <c r="AH194" i="2"/>
  <c r="AH119" i="2"/>
  <c r="AH179" i="2"/>
  <c r="AH133" i="2"/>
  <c r="AH185" i="2"/>
  <c r="AH125" i="2"/>
  <c r="AH182" i="2"/>
  <c r="AG116" i="2"/>
  <c r="AG191" i="2"/>
  <c r="AH102" i="2"/>
  <c r="AH192" i="2"/>
  <c r="AG106" i="2"/>
  <c r="AG183" i="2"/>
  <c r="AJ186" i="2"/>
  <c r="AJ188" i="2"/>
  <c r="AU136" i="2"/>
  <c r="AG124" i="2"/>
  <c r="AG190" i="2"/>
  <c r="AH134" i="2"/>
  <c r="AH200" i="2"/>
  <c r="AG122" i="2"/>
  <c r="AG199" i="2"/>
  <c r="AG119" i="2"/>
  <c r="AG179" i="2"/>
  <c r="AK114" i="2"/>
  <c r="AK204" i="2"/>
  <c r="AG120" i="2"/>
  <c r="AG201" i="2"/>
  <c r="EI85" i="2"/>
  <c r="AZ118" i="2" s="1"/>
  <c r="AG135" i="2"/>
  <c r="AG181" i="2"/>
  <c r="AG110" i="2"/>
  <c r="AG203" i="2"/>
  <c r="AG102" i="2"/>
  <c r="AH113" i="2"/>
  <c r="AH198" i="2"/>
  <c r="AH118" i="2"/>
  <c r="AH116" i="2"/>
  <c r="AH191" i="2"/>
  <c r="AH121" i="2"/>
  <c r="AH196" i="2"/>
  <c r="AH114" i="2"/>
  <c r="AH204" i="2"/>
  <c r="AH120" i="2"/>
  <c r="AH201" i="2"/>
  <c r="AH107" i="2"/>
  <c r="AH197" i="2"/>
  <c r="AU135" i="2"/>
  <c r="AI188" i="2"/>
  <c r="AI186" i="2"/>
  <c r="EX68" i="2"/>
  <c r="AZ102" i="2" s="1"/>
  <c r="AR137" i="2"/>
  <c r="AG94" i="2"/>
  <c r="AG188" i="2"/>
  <c r="AR138" i="2"/>
  <c r="AH135" i="2"/>
  <c r="AH181" i="2"/>
  <c r="AK101" i="2"/>
  <c r="AH126" i="2"/>
  <c r="AH187" i="2"/>
  <c r="AG125" i="2"/>
  <c r="AG182" i="2"/>
  <c r="AG114" i="2"/>
  <c r="AG204" i="2"/>
  <c r="AH124" i="2"/>
  <c r="AH190" i="2"/>
  <c r="AG121" i="2"/>
  <c r="AG196" i="2"/>
  <c r="AH94" i="2"/>
  <c r="AH188" i="2"/>
  <c r="AG107" i="2"/>
  <c r="AG197" i="2"/>
  <c r="AK44" i="3"/>
  <c r="EZ75" i="2"/>
  <c r="AG133" i="2"/>
  <c r="AG185" i="2"/>
  <c r="AG117" i="2"/>
  <c r="AG194" i="2"/>
  <c r="AJ74" i="2"/>
  <c r="GD74" i="2"/>
  <c r="EZ57" i="2"/>
  <c r="BW121" i="2"/>
  <c r="DG56" i="2"/>
  <c r="HH74" i="2"/>
  <c r="DV58" i="2"/>
  <c r="CC57" i="2"/>
  <c r="CC58" i="2"/>
  <c r="CR57" i="2"/>
  <c r="HW58" i="2"/>
  <c r="CC75" i="2"/>
  <c r="AG99" i="2"/>
  <c r="AG142" i="2"/>
  <c r="BW133" i="2"/>
  <c r="GD76" i="2"/>
  <c r="CR76" i="2"/>
  <c r="GD57" i="2"/>
  <c r="DG76" i="2"/>
  <c r="HH59" i="2"/>
  <c r="AG130" i="2"/>
  <c r="AG152" i="2"/>
  <c r="AK165" i="2"/>
  <c r="AQ135" i="2"/>
  <c r="AR139" i="2"/>
  <c r="AG109" i="2"/>
  <c r="AG147" i="2"/>
  <c r="AH111" i="2"/>
  <c r="AH148" i="2"/>
  <c r="AG112" i="2"/>
  <c r="AG149" i="2"/>
  <c r="AH112" i="2"/>
  <c r="AH149" i="2"/>
  <c r="AH132" i="2"/>
  <c r="AH154" i="2"/>
  <c r="AJ58" i="2"/>
  <c r="EZ58" i="2"/>
  <c r="BN58" i="2"/>
  <c r="HS68" i="2"/>
  <c r="AW135" i="2"/>
  <c r="AH108" i="2"/>
  <c r="AH146" i="2"/>
  <c r="AH96" i="2"/>
  <c r="AH139" i="2"/>
  <c r="AG132" i="2"/>
  <c r="AG154" i="2"/>
  <c r="DV75" i="2"/>
  <c r="DV74" i="2"/>
  <c r="AJ75" i="2"/>
  <c r="HH58" i="2"/>
  <c r="AK169" i="2"/>
  <c r="AH97" i="2"/>
  <c r="AH140" i="2"/>
  <c r="DV59" i="2"/>
  <c r="FL68" i="2"/>
  <c r="AU137" i="2"/>
  <c r="AG108" i="2"/>
  <c r="AG146" i="2"/>
  <c r="AG111" i="2"/>
  <c r="AG148" i="2"/>
  <c r="AH130" i="2"/>
  <c r="AH152" i="2"/>
  <c r="AH127" i="2"/>
  <c r="BN73" i="2"/>
  <c r="AH104" i="2"/>
  <c r="AH144" i="2"/>
  <c r="AH109" i="2"/>
  <c r="AH147" i="2"/>
  <c r="AG127" i="2"/>
  <c r="CC74" i="2"/>
  <c r="AG96" i="2"/>
  <c r="AG139" i="2"/>
  <c r="EZ59" i="2"/>
  <c r="AG104" i="2"/>
  <c r="AG144" i="2"/>
  <c r="AK159" i="2"/>
  <c r="AJ40" i="3"/>
  <c r="F13" i="4" s="1"/>
  <c r="H13" i="4" s="1"/>
  <c r="AK53" i="3"/>
  <c r="I3" i="4" s="1"/>
  <c r="K3" i="4" s="1"/>
  <c r="AK22" i="3"/>
  <c r="I12" i="4" s="1"/>
  <c r="K12" i="4" s="1"/>
  <c r="AJ23" i="3"/>
  <c r="F32" i="4" s="1"/>
  <c r="H32" i="4" s="1"/>
  <c r="AJ15" i="3"/>
  <c r="F31" i="4" s="1"/>
  <c r="H31" i="4" s="1"/>
  <c r="DV51" i="2"/>
  <c r="AK153" i="2" s="1"/>
  <c r="AO100" i="2"/>
  <c r="AJ36" i="3"/>
  <c r="F25" i="4" s="1"/>
  <c r="H25" i="4" s="1"/>
  <c r="AJ52" i="3"/>
  <c r="AL57" i="3"/>
  <c r="AK30" i="3"/>
  <c r="I8" i="4" s="1"/>
  <c r="K8" i="4" s="1"/>
  <c r="AJ22" i="3"/>
  <c r="F12" i="4" s="1"/>
  <c r="H12" i="4" s="1"/>
  <c r="AO97" i="2"/>
  <c r="AV128" i="2"/>
  <c r="AJ59" i="3"/>
  <c r="F28" i="4" s="1"/>
  <c r="H28" i="4" s="1"/>
  <c r="AV137" i="2"/>
  <c r="AK71" i="3"/>
  <c r="I11" i="4" s="1"/>
  <c r="K11" i="4" s="1"/>
  <c r="AQ137" i="2"/>
  <c r="AT137" i="2"/>
  <c r="BW100" i="2"/>
  <c r="AS130" i="2"/>
  <c r="AK56" i="3"/>
  <c r="I21" i="4" s="1"/>
  <c r="K21" i="4" s="1"/>
  <c r="AJ56" i="3"/>
  <c r="F21" i="4" s="1"/>
  <c r="H21" i="4" s="1"/>
  <c r="AK52" i="3"/>
  <c r="AO122" i="2"/>
  <c r="S14" i="2"/>
  <c r="AH18" i="3"/>
  <c r="BH18" i="3" s="1"/>
  <c r="AI28" i="3"/>
  <c r="BI28" i="3" s="1"/>
  <c r="AH62" i="3"/>
  <c r="BH62" i="3" s="1"/>
  <c r="AO111" i="2"/>
  <c r="S3" i="2"/>
  <c r="AI26" i="3"/>
  <c r="BI26" i="3" s="1"/>
  <c r="AI33" i="3"/>
  <c r="BI33" i="3" s="1"/>
  <c r="AT130" i="2"/>
  <c r="AH26" i="3"/>
  <c r="BH26" i="3" s="1"/>
  <c r="AI43" i="3"/>
  <c r="BI43" i="3" s="1"/>
  <c r="AR141" i="2"/>
  <c r="AS139" i="2"/>
  <c r="AO114" i="2"/>
  <c r="S6" i="2"/>
  <c r="AJ57" i="2"/>
  <c r="GS59" i="2"/>
  <c r="EK75" i="2"/>
  <c r="GS75" i="2"/>
  <c r="GS57" i="2"/>
  <c r="AL22" i="3"/>
  <c r="AO105" i="2"/>
  <c r="T14" i="2"/>
  <c r="AH31" i="3"/>
  <c r="BH31" i="3" s="1"/>
  <c r="AI16" i="3"/>
  <c r="AI18" i="3"/>
  <c r="AI63" i="3"/>
  <c r="BI63" i="3" s="1"/>
  <c r="AU130" i="2"/>
  <c r="AV139" i="2"/>
  <c r="AO94" i="2"/>
  <c r="T3" i="2"/>
  <c r="BS98" i="2"/>
  <c r="AI62" i="3"/>
  <c r="BI62" i="3" s="1"/>
  <c r="AH43" i="3"/>
  <c r="BH43" i="3" s="1"/>
  <c r="AO123" i="2"/>
  <c r="S15" i="2"/>
  <c r="AO96" i="2"/>
  <c r="T5" i="2"/>
  <c r="EK57" i="2"/>
  <c r="GS76" i="2"/>
  <c r="AI47" i="3"/>
  <c r="BI47" i="3" s="1"/>
  <c r="AH63" i="3"/>
  <c r="BH63" i="3" s="1"/>
  <c r="AH28" i="3"/>
  <c r="BH28" i="3" s="1"/>
  <c r="AO119" i="2"/>
  <c r="S11" i="2"/>
  <c r="AO121" i="2"/>
  <c r="S13" i="2"/>
  <c r="AO118" i="2"/>
  <c r="S10" i="2"/>
  <c r="AO104" i="2"/>
  <c r="AO138" i="2" s="1"/>
  <c r="T13" i="2"/>
  <c r="AO102" i="2"/>
  <c r="AO136" i="2" s="1"/>
  <c r="T11" i="2"/>
  <c r="BN75" i="2"/>
  <c r="AO101" i="2"/>
  <c r="T10" i="2"/>
  <c r="AJ44" i="3"/>
  <c r="AJ66" i="3"/>
  <c r="AK54" i="3"/>
  <c r="AK6" i="3"/>
  <c r="I23" i="4" s="1"/>
  <c r="K23" i="4" s="1"/>
  <c r="AK23" i="3"/>
  <c r="I32" i="4" s="1"/>
  <c r="K32" i="4" s="1"/>
  <c r="AI58" i="3"/>
  <c r="BI58" i="3" s="1"/>
  <c r="AI31" i="3"/>
  <c r="BI31" i="3" s="1"/>
  <c r="AJ57" i="3"/>
  <c r="AJ53" i="3"/>
  <c r="F3" i="4" s="1"/>
  <c r="H3" i="4" s="1"/>
  <c r="AJ27" i="3"/>
  <c r="AJ25" i="3"/>
  <c r="F30" i="4" s="1"/>
  <c r="H30" i="4" s="1"/>
  <c r="AK12" i="3"/>
  <c r="AO115" i="2"/>
  <c r="S7" i="2"/>
  <c r="AO98" i="2"/>
  <c r="T7" i="2"/>
  <c r="AI19" i="3"/>
  <c r="BI19" i="3" s="1"/>
  <c r="AH19" i="3"/>
  <c r="BH19" i="3" s="1"/>
  <c r="AO106" i="2"/>
  <c r="AO140" i="2" s="1"/>
  <c r="T15" i="2"/>
  <c r="AK15" i="3"/>
  <c r="I31" i="4" s="1"/>
  <c r="K31" i="4" s="1"/>
  <c r="AO120" i="2"/>
  <c r="AO137" i="2" s="1"/>
  <c r="S12" i="2"/>
  <c r="AO103" i="2"/>
  <c r="T12" i="2"/>
  <c r="AH20" i="3"/>
  <c r="BH20" i="3" s="1"/>
  <c r="BT122" i="2"/>
  <c r="M20" i="3"/>
  <c r="CE20" i="3" s="1"/>
  <c r="AK59" i="3"/>
  <c r="I28" i="4" s="1"/>
  <c r="K28" i="4" s="1"/>
  <c r="AO116" i="2"/>
  <c r="S8" i="2"/>
  <c r="AO99" i="2"/>
  <c r="T8" i="2"/>
  <c r="AK37" i="3"/>
  <c r="I24" i="4" s="1"/>
  <c r="K24" i="4" s="1"/>
  <c r="BT98" i="2"/>
  <c r="M13" i="3"/>
  <c r="CE13" i="3" s="1"/>
  <c r="AH13" i="3"/>
  <c r="BH13" i="3" s="1"/>
  <c r="AO117" i="2"/>
  <c r="S9" i="2"/>
  <c r="AO95" i="2"/>
  <c r="T4" i="2"/>
  <c r="AI64" i="3"/>
  <c r="BI64" i="3" s="1"/>
  <c r="AH64" i="3"/>
  <c r="BH64" i="3" s="1"/>
  <c r="DV17" i="2"/>
  <c r="AO112" i="2"/>
  <c r="S4" i="2"/>
  <c r="AK66" i="3"/>
  <c r="AO124" i="2"/>
  <c r="S16" i="2"/>
  <c r="AO107" i="2"/>
  <c r="T16" i="2"/>
  <c r="AO113" i="2"/>
  <c r="S5" i="2"/>
  <c r="AJ71" i="3"/>
  <c r="F11" i="4" s="1"/>
  <c r="H11" i="4" s="1"/>
  <c r="AK50" i="3"/>
  <c r="I35" i="4" s="1"/>
  <c r="K35" i="4" s="1"/>
  <c r="AK25" i="3"/>
  <c r="I30" i="4" s="1"/>
  <c r="K30" i="4" s="1"/>
  <c r="AJ12" i="3"/>
  <c r="AK57" i="3"/>
  <c r="AK40" i="3"/>
  <c r="I13" i="4" s="1"/>
  <c r="K13" i="4" s="1"/>
  <c r="AJ60" i="3"/>
  <c r="F4" i="4" s="1"/>
  <c r="H4" i="4" s="1"/>
  <c r="AX14" i="3"/>
  <c r="AW32" i="3"/>
  <c r="BA32" i="3" s="1"/>
  <c r="AP44" i="3"/>
  <c r="AH23" i="3"/>
  <c r="BH23" i="3" s="1"/>
  <c r="AH25" i="3"/>
  <c r="AH52" i="3"/>
  <c r="BH52" i="3" s="1"/>
  <c r="AH50" i="3"/>
  <c r="AH69" i="3"/>
  <c r="BH69" i="3" s="1"/>
  <c r="AP7" i="3"/>
  <c r="AP33" i="3"/>
  <c r="AE41" i="3"/>
  <c r="AE6" i="3"/>
  <c r="AH15" i="3"/>
  <c r="BH15" i="3" s="1"/>
  <c r="AH59" i="3"/>
  <c r="AP30" i="3"/>
  <c r="AC68" i="3"/>
  <c r="BC68" i="3" s="1"/>
  <c r="AD68" i="3"/>
  <c r="BD68" i="3" s="1"/>
  <c r="Z68" i="3"/>
  <c r="AZ68" i="3" s="1"/>
  <c r="Y68" i="3"/>
  <c r="AY68" i="3" s="1"/>
  <c r="AD32" i="3"/>
  <c r="AJ69" i="3"/>
  <c r="F22" i="4" s="1"/>
  <c r="H22" i="4" s="1"/>
  <c r="AI15" i="3"/>
  <c r="BI15" i="3" s="1"/>
  <c r="AH6" i="3"/>
  <c r="BH6" i="3" s="1"/>
  <c r="AI52" i="3"/>
  <c r="BI52" i="3" s="1"/>
  <c r="AH37" i="3"/>
  <c r="AI69" i="3"/>
  <c r="BI69" i="3" s="1"/>
  <c r="AH12" i="3"/>
  <c r="AH54" i="3"/>
  <c r="AF32" i="3"/>
  <c r="AI59" i="3"/>
  <c r="C28" i="4" s="1"/>
  <c r="E28" i="4" s="1"/>
  <c r="AH56" i="3"/>
  <c r="BH56" i="3" s="1"/>
  <c r="AH71" i="3"/>
  <c r="AH40" i="3"/>
  <c r="AE68" i="3"/>
  <c r="BE68" i="3" s="1"/>
  <c r="AG68" i="3"/>
  <c r="AH14" i="3"/>
  <c r="AT141" i="2"/>
  <c r="AP129" i="2"/>
  <c r="AH27" i="3"/>
  <c r="AH36" i="3"/>
  <c r="BH36" i="3" s="1"/>
  <c r="AH53" i="3"/>
  <c r="BH53" i="3" s="1"/>
  <c r="CP68" i="2"/>
  <c r="AZ98" i="2" s="1"/>
  <c r="AV130" i="2"/>
  <c r="BW115" i="2"/>
  <c r="AH33" i="3"/>
  <c r="BH33" i="3" s="1"/>
  <c r="FO51" i="2"/>
  <c r="HH57" i="2"/>
  <c r="DG58" i="2"/>
  <c r="DG57" i="2"/>
  <c r="CR34" i="2"/>
  <c r="AK195" i="2" s="1"/>
  <c r="HW59" i="2"/>
  <c r="DG59" i="2"/>
  <c r="GD75" i="2"/>
  <c r="AY59" i="2"/>
  <c r="AY58" i="2"/>
  <c r="CC59" i="2"/>
  <c r="BW109" i="2"/>
  <c r="AS138" i="2"/>
  <c r="GD51" i="2"/>
  <c r="BW103" i="2"/>
  <c r="AP140" i="2"/>
  <c r="AV134" i="2"/>
  <c r="AT134" i="2"/>
  <c r="BW112" i="2"/>
  <c r="BW130" i="2"/>
  <c r="BJ94" i="2"/>
  <c r="BJ97" i="2" s="1"/>
  <c r="BJ98" i="2" s="1"/>
  <c r="BI94" i="2"/>
  <c r="BI95" i="2" s="1"/>
  <c r="BI96" i="2" s="1"/>
  <c r="BG94" i="2"/>
  <c r="BG97" i="2" s="1"/>
  <c r="BG98" i="2" s="1"/>
  <c r="BM94" i="2"/>
  <c r="BE94" i="2"/>
  <c r="AK60" i="3"/>
  <c r="I4" i="4" s="1"/>
  <c r="K4" i="4" s="1"/>
  <c r="BH94" i="2"/>
  <c r="BH97" i="2" s="1"/>
  <c r="BH98" i="2" s="1"/>
  <c r="BL94" i="2"/>
  <c r="BL97" i="2" s="1"/>
  <c r="BL98" i="2" s="1"/>
  <c r="BF94" i="2"/>
  <c r="BF95" i="2" s="1"/>
  <c r="BF96" i="2" s="1"/>
  <c r="BK94" i="2"/>
  <c r="BK95" i="2" s="1"/>
  <c r="BK96" i="2" s="1"/>
  <c r="AK131" i="2"/>
  <c r="AH60" i="3"/>
  <c r="AL7" i="3"/>
  <c r="AU128" i="2"/>
  <c r="AR132" i="2"/>
  <c r="AJ105" i="2"/>
  <c r="BV122" i="2"/>
  <c r="AI119" i="2"/>
  <c r="BU109" i="2"/>
  <c r="AJ96" i="2"/>
  <c r="BV105" i="2"/>
  <c r="AJ115" i="2"/>
  <c r="BV107" i="2"/>
  <c r="AJ126" i="2"/>
  <c r="BV101" i="2"/>
  <c r="AI126" i="2"/>
  <c r="BU101" i="2"/>
  <c r="AJ127" i="2"/>
  <c r="AI115" i="2"/>
  <c r="BU107" i="2"/>
  <c r="BT123" i="2"/>
  <c r="BT121" i="2"/>
  <c r="GS58" i="2"/>
  <c r="AJ59" i="2"/>
  <c r="AI104" i="2"/>
  <c r="BU108" i="2"/>
  <c r="M56" i="3"/>
  <c r="CE56" i="3" s="1"/>
  <c r="AI111" i="2"/>
  <c r="BU103" i="2"/>
  <c r="AI108" i="2"/>
  <c r="BU106" i="2"/>
  <c r="AJ104" i="2"/>
  <c r="BV108" i="2"/>
  <c r="AI117" i="2"/>
  <c r="BU110" i="2"/>
  <c r="AJ109" i="2"/>
  <c r="BV102" i="2"/>
  <c r="BS122" i="2"/>
  <c r="AY57" i="2"/>
  <c r="BT102" i="2"/>
  <c r="AJ116" i="2"/>
  <c r="BV123" i="2"/>
  <c r="AI116" i="2"/>
  <c r="BU123" i="2"/>
  <c r="M37" i="3"/>
  <c r="CE37" i="3" s="1"/>
  <c r="AI109" i="2"/>
  <c r="BU102" i="2"/>
  <c r="AJ108" i="2"/>
  <c r="BV106" i="2"/>
  <c r="AI128" i="2"/>
  <c r="BU121" i="2"/>
  <c r="HW76" i="2"/>
  <c r="BT108" i="2"/>
  <c r="BT111" i="2"/>
  <c r="AI105" i="2"/>
  <c r="BU122" i="2"/>
  <c r="AJ117" i="2"/>
  <c r="BV110" i="2"/>
  <c r="AJ128" i="2"/>
  <c r="BV121" i="2"/>
  <c r="M40" i="3"/>
  <c r="CE40" i="3" s="1"/>
  <c r="AI96" i="2"/>
  <c r="BU105" i="2"/>
  <c r="AI130" i="2"/>
  <c r="BU104" i="2"/>
  <c r="AJ111" i="2"/>
  <c r="BV103" i="2"/>
  <c r="AI127" i="2"/>
  <c r="AJ130" i="2"/>
  <c r="BV104" i="2"/>
  <c r="AJ119" i="2"/>
  <c r="BV109" i="2"/>
  <c r="BW106" i="2"/>
  <c r="BS123" i="2"/>
  <c r="BT104" i="2"/>
  <c r="BT105" i="2"/>
  <c r="BT103" i="2"/>
  <c r="BT117" i="2"/>
  <c r="M27" i="3"/>
  <c r="CE27" i="3" s="1"/>
  <c r="BT116" i="2"/>
  <c r="AJ110" i="2"/>
  <c r="BV116" i="2"/>
  <c r="AI110" i="2"/>
  <c r="BU116" i="2"/>
  <c r="BT115" i="2"/>
  <c r="AQ128" i="2"/>
  <c r="AV138" i="2"/>
  <c r="AU129" i="2"/>
  <c r="AV129" i="2"/>
  <c r="AQ141" i="2"/>
  <c r="AQ140" i="2"/>
  <c r="M36" i="3"/>
  <c r="CE36" i="3" s="1"/>
  <c r="BT135" i="2"/>
  <c r="AJ113" i="2"/>
  <c r="BV135" i="2"/>
  <c r="AI113" i="2"/>
  <c r="BU135" i="2"/>
  <c r="AI44" i="3"/>
  <c r="BT134" i="2"/>
  <c r="M53" i="3"/>
  <c r="CE53" i="3" s="1"/>
  <c r="BT133" i="2"/>
  <c r="AJ124" i="2"/>
  <c r="BV133" i="2"/>
  <c r="AI124" i="2"/>
  <c r="BU133" i="2"/>
  <c r="BT129" i="2"/>
  <c r="AJ118" i="2"/>
  <c r="BV129" i="2"/>
  <c r="AI118" i="2"/>
  <c r="BU129" i="2"/>
  <c r="M23" i="3"/>
  <c r="CE23" i="3" s="1"/>
  <c r="BT128" i="2"/>
  <c r="AJ107" i="2"/>
  <c r="BV128" i="2"/>
  <c r="AI107" i="2"/>
  <c r="BU128" i="2"/>
  <c r="BT127" i="2"/>
  <c r="GC68" i="2"/>
  <c r="BA104" i="2" s="1"/>
  <c r="AV136" i="2"/>
  <c r="AT136" i="2"/>
  <c r="BW118" i="2"/>
  <c r="BT120" i="2"/>
  <c r="AJ123" i="2"/>
  <c r="BV120" i="2"/>
  <c r="AI123" i="2"/>
  <c r="BU120" i="2"/>
  <c r="BT119" i="2"/>
  <c r="AJ98" i="2"/>
  <c r="BV119" i="2"/>
  <c r="AI98" i="2"/>
  <c r="BU119" i="2"/>
  <c r="BT118" i="2"/>
  <c r="AJ112" i="2"/>
  <c r="BV118" i="2"/>
  <c r="AI112" i="2"/>
  <c r="BU118" i="2"/>
  <c r="AR134" i="2"/>
  <c r="AP134" i="2"/>
  <c r="AU134" i="2"/>
  <c r="BT114" i="2"/>
  <c r="AJ131" i="2"/>
  <c r="BV114" i="2"/>
  <c r="AI131" i="2"/>
  <c r="BU114" i="2"/>
  <c r="BT113" i="2"/>
  <c r="AJ132" i="2"/>
  <c r="BV113" i="2"/>
  <c r="AI132" i="2"/>
  <c r="BU113" i="2"/>
  <c r="BT112" i="2"/>
  <c r="AJ106" i="2"/>
  <c r="BV112" i="2"/>
  <c r="AI106" i="2"/>
  <c r="BU112" i="2"/>
  <c r="AW138" i="2"/>
  <c r="BW124" i="2"/>
  <c r="AP138" i="2"/>
  <c r="BT126" i="2"/>
  <c r="AJ103" i="2"/>
  <c r="BV126" i="2"/>
  <c r="AI103" i="2"/>
  <c r="BU126" i="2"/>
  <c r="BT125" i="2"/>
  <c r="AJ121" i="2"/>
  <c r="BV125" i="2"/>
  <c r="AI121" i="2"/>
  <c r="BU125" i="2"/>
  <c r="AR140" i="2"/>
  <c r="M50" i="3"/>
  <c r="CE50" i="3" s="1"/>
  <c r="BT124" i="2"/>
  <c r="AJ122" i="2"/>
  <c r="BV124" i="2"/>
  <c r="AV140" i="2"/>
  <c r="AU140" i="2"/>
  <c r="AI122" i="2"/>
  <c r="BU124" i="2"/>
  <c r="AT140" i="2"/>
  <c r="HF85" i="2"/>
  <c r="AZ123" i="2" s="1"/>
  <c r="BT132" i="2"/>
  <c r="AJ100" i="2"/>
  <c r="BV132" i="2"/>
  <c r="AI100" i="2"/>
  <c r="BU132" i="2"/>
  <c r="M71" i="3"/>
  <c r="CE71" i="3" s="1"/>
  <c r="BT131" i="2"/>
  <c r="AJ135" i="2"/>
  <c r="BV131" i="2"/>
  <c r="AI135" i="2"/>
  <c r="BU131" i="2"/>
  <c r="M54" i="3"/>
  <c r="CE54" i="3" s="1"/>
  <c r="BT130" i="2"/>
  <c r="AJ125" i="2"/>
  <c r="BV130" i="2"/>
  <c r="AI125" i="2"/>
  <c r="BU130" i="2"/>
  <c r="AP135" i="2"/>
  <c r="EJ68" i="2"/>
  <c r="BA101" i="2" s="1"/>
  <c r="BA135" i="2" s="1"/>
  <c r="EI68" i="2"/>
  <c r="AZ101" i="2" s="1"/>
  <c r="AZ135" i="2" s="1"/>
  <c r="AV131" i="2"/>
  <c r="AQ133" i="2"/>
  <c r="AV133" i="2"/>
  <c r="AU133" i="2"/>
  <c r="AT133" i="2"/>
  <c r="AP133" i="2"/>
  <c r="AT131" i="2"/>
  <c r="AU131" i="2"/>
  <c r="AR131" i="2"/>
  <c r="AP132" i="2"/>
  <c r="AP141" i="2"/>
  <c r="AJ76" i="2"/>
  <c r="AR128" i="2"/>
  <c r="BW94" i="2"/>
  <c r="AR129" i="2"/>
  <c r="AQ129" i="2"/>
  <c r="AS129" i="2"/>
  <c r="AQ139" i="2"/>
  <c r="AP139" i="2"/>
  <c r="AT132" i="2"/>
  <c r="AQ132" i="2"/>
  <c r="AW132" i="2"/>
  <c r="AV141" i="2"/>
  <c r="BW97" i="2"/>
  <c r="DV57" i="2"/>
  <c r="EZ74" i="2"/>
  <c r="EK74" i="2"/>
  <c r="M6" i="3"/>
  <c r="CE6" i="3" s="1"/>
  <c r="CR17" i="2"/>
  <c r="M25" i="3"/>
  <c r="CE25" i="3" s="1"/>
  <c r="AS131" i="2"/>
  <c r="AW141" i="2"/>
  <c r="BS97" i="2"/>
  <c r="BS99" i="2"/>
  <c r="AI94" i="2"/>
  <c r="BU94" i="2"/>
  <c r="AV132" i="2"/>
  <c r="AW137" i="2"/>
  <c r="AS141" i="2"/>
  <c r="AI120" i="2"/>
  <c r="BU95" i="2"/>
  <c r="AW140" i="2"/>
  <c r="BT94" i="2"/>
  <c r="AJ94" i="2"/>
  <c r="BV94" i="2"/>
  <c r="AW128" i="2"/>
  <c r="AS137" i="2"/>
  <c r="AT129" i="2"/>
  <c r="GD58" i="2"/>
  <c r="AJ120" i="2"/>
  <c r="BV95" i="2"/>
  <c r="AS136" i="2"/>
  <c r="AS132" i="2"/>
  <c r="M41" i="3"/>
  <c r="CE41" i="3" s="1"/>
  <c r="BN57" i="2"/>
  <c r="AK36" i="3"/>
  <c r="I25" i="4" s="1"/>
  <c r="K25" i="4" s="1"/>
  <c r="BT99" i="2"/>
  <c r="AJ129" i="2"/>
  <c r="BV99" i="2"/>
  <c r="AI129" i="2"/>
  <c r="BU99" i="2"/>
  <c r="AJ97" i="2"/>
  <c r="BV98" i="2"/>
  <c r="AI97" i="2"/>
  <c r="BU98" i="2"/>
  <c r="AY17" i="2"/>
  <c r="BT97" i="2"/>
  <c r="BV97" i="2"/>
  <c r="AJ134" i="2"/>
  <c r="BU97" i="2"/>
  <c r="AI134" i="2"/>
  <c r="AT138" i="2"/>
  <c r="AQ131" i="2"/>
  <c r="AW131" i="2"/>
  <c r="HG85" i="2"/>
  <c r="BA123" i="2" s="1"/>
  <c r="AS140" i="2"/>
  <c r="AW50" i="3"/>
  <c r="AX50" i="3" s="1"/>
  <c r="AW71" i="3"/>
  <c r="AX71" i="3" s="1"/>
  <c r="AW12" i="3"/>
  <c r="AX12" i="3" s="1"/>
  <c r="AW25" i="3"/>
  <c r="AX25" i="3" s="1"/>
  <c r="AJ33" i="3"/>
  <c r="F16" i="4" s="1"/>
  <c r="H16" i="4" s="1"/>
  <c r="AX7" i="3"/>
  <c r="AP130" i="2"/>
  <c r="AS128" i="2"/>
  <c r="AP128" i="2"/>
  <c r="AT128" i="2"/>
  <c r="AW40" i="3"/>
  <c r="AX40" i="3" s="1"/>
  <c r="AX66" i="3"/>
  <c r="AW130" i="2"/>
  <c r="AR130" i="2"/>
  <c r="AP136" i="2"/>
  <c r="AR136" i="2"/>
  <c r="AW136" i="2"/>
  <c r="AQ130" i="2"/>
  <c r="AK7" i="3"/>
  <c r="AW133" i="2"/>
  <c r="AS133" i="2"/>
  <c r="AR133" i="2"/>
  <c r="DV34" i="2"/>
  <c r="AJ30" i="3"/>
  <c r="F8" i="4" s="1"/>
  <c r="H8" i="4" s="1"/>
  <c r="DF68" i="2"/>
  <c r="BA99" i="2" s="1"/>
  <c r="AQ134" i="2"/>
  <c r="AR135" i="2"/>
  <c r="AK27" i="3"/>
  <c r="AI30" i="3"/>
  <c r="BI30" i="3" s="1"/>
  <c r="AJ34" i="2"/>
  <c r="L41" i="3"/>
  <c r="CD41" i="3" s="1"/>
  <c r="AU132" i="2"/>
  <c r="AK41" i="3"/>
  <c r="I15" i="4" s="1"/>
  <c r="K15" i="4" s="1"/>
  <c r="AW60" i="3"/>
  <c r="BG60" i="3" s="1"/>
  <c r="AW41" i="3"/>
  <c r="BA41" i="3" s="1"/>
  <c r="AX57" i="3"/>
  <c r="AJ54" i="3"/>
  <c r="AJ37" i="3"/>
  <c r="F24" i="4" s="1"/>
  <c r="H24" i="4" s="1"/>
  <c r="AX36" i="3"/>
  <c r="AW37" i="3"/>
  <c r="BD37" i="3" s="1"/>
  <c r="AW54" i="3"/>
  <c r="BB54" i="3" s="1"/>
  <c r="AT54" i="3"/>
  <c r="AX33" i="3"/>
  <c r="AX56" i="3"/>
  <c r="FZ68" i="2"/>
  <c r="GD17" i="2"/>
  <c r="EZ17" i="2"/>
  <c r="FK68" i="2"/>
  <c r="HH34" i="2"/>
  <c r="FM85" i="2"/>
  <c r="AZ120" i="2" s="1"/>
  <c r="HF68" i="2"/>
  <c r="AZ106" i="2" s="1"/>
  <c r="DE85" i="2"/>
  <c r="AZ116" i="2" s="1"/>
  <c r="DS68" i="2"/>
  <c r="BS114" i="2" s="1"/>
  <c r="CA85" i="2"/>
  <c r="AZ114" i="2" s="1"/>
  <c r="AZ131" i="2" s="1"/>
  <c r="HU68" i="2"/>
  <c r="AZ107" i="2" s="1"/>
  <c r="DT68" i="2"/>
  <c r="AZ100" i="2" s="1"/>
  <c r="DT85" i="2"/>
  <c r="AZ117" i="2" s="1"/>
  <c r="FO56" i="2"/>
  <c r="FM68" i="2"/>
  <c r="AZ103" i="2" s="1"/>
  <c r="AK100" i="2"/>
  <c r="CO68" i="2"/>
  <c r="BS108" i="2" s="1"/>
  <c r="DF85" i="2"/>
  <c r="BA116" i="2" s="1"/>
  <c r="AK118" i="2"/>
  <c r="BM85" i="2"/>
  <c r="BA113" i="2" s="1"/>
  <c r="AH68" i="2"/>
  <c r="AZ94" i="2" s="1"/>
  <c r="DV73" i="2"/>
  <c r="AY73" i="2"/>
  <c r="CC73" i="2"/>
  <c r="GB85" i="2"/>
  <c r="AZ121" i="2" s="1"/>
  <c r="CC17" i="2"/>
  <c r="HU85" i="2"/>
  <c r="AZ124" i="2" s="1"/>
  <c r="HW56" i="2"/>
  <c r="HE86" i="2"/>
  <c r="AY123" i="2" s="1"/>
  <c r="EK56" i="2"/>
  <c r="HW17" i="2"/>
  <c r="GP68" i="2"/>
  <c r="BS127" i="2" s="1"/>
  <c r="GQ68" i="2"/>
  <c r="AZ105" i="2" s="1"/>
  <c r="HD68" i="2"/>
  <c r="BJ69" i="2"/>
  <c r="AX96" i="2" s="1"/>
  <c r="HE85" i="2"/>
  <c r="EK73" i="2"/>
  <c r="GB68" i="2"/>
  <c r="AZ104" i="2" s="1"/>
  <c r="DC69" i="2"/>
  <c r="AX99" i="2" s="1"/>
  <c r="AI85" i="2"/>
  <c r="BA111" i="2" s="1"/>
  <c r="CR56" i="2"/>
  <c r="CP85" i="2"/>
  <c r="AZ115" i="2" s="1"/>
  <c r="AZ132" i="2" s="1"/>
  <c r="AH85" i="2"/>
  <c r="AZ111" i="2" s="1"/>
  <c r="GQ85" i="2"/>
  <c r="AZ122" i="2" s="1"/>
  <c r="BN56" i="2"/>
  <c r="FO17" i="2"/>
  <c r="EG68" i="2"/>
  <c r="HT68" i="2"/>
  <c r="HW68" i="2" s="1"/>
  <c r="BB107" i="2" s="1"/>
  <c r="CN69" i="2"/>
  <c r="AX98" i="2" s="1"/>
  <c r="DD68" i="2"/>
  <c r="BS109" i="2" s="1"/>
  <c r="BZ68" i="2"/>
  <c r="BS105" i="2" s="1"/>
  <c r="EH86" i="2"/>
  <c r="AY118" i="2" s="1"/>
  <c r="GS56" i="2"/>
  <c r="CC56" i="2"/>
  <c r="GS73" i="2"/>
  <c r="BL68" i="2"/>
  <c r="AZ96" i="2" s="1"/>
  <c r="GR85" i="2"/>
  <c r="BA122" i="2" s="1"/>
  <c r="DE68" i="2"/>
  <c r="AZ99" i="2" s="1"/>
  <c r="BL85" i="2"/>
  <c r="AZ113" i="2" s="1"/>
  <c r="CB85" i="2"/>
  <c r="BA114" i="2" s="1"/>
  <c r="AY56" i="2"/>
  <c r="AW68" i="2"/>
  <c r="AZ95" i="2" s="1"/>
  <c r="DU68" i="2"/>
  <c r="BA100" i="2" s="1"/>
  <c r="HE68" i="2"/>
  <c r="BS131" i="2" s="1"/>
  <c r="AX85" i="2"/>
  <c r="BA112" i="2" s="1"/>
  <c r="HH56" i="2"/>
  <c r="EW68" i="2"/>
  <c r="BS120" i="2" s="1"/>
  <c r="EH68" i="2"/>
  <c r="BS117" i="2" s="1"/>
  <c r="AV68" i="2"/>
  <c r="BY97" i="2" s="1"/>
  <c r="GC85" i="2"/>
  <c r="BA121" i="2" s="1"/>
  <c r="EX85" i="2"/>
  <c r="AZ119" i="2" s="1"/>
  <c r="AJ56" i="2"/>
  <c r="DU85" i="2"/>
  <c r="BA117" i="2" s="1"/>
  <c r="GD73" i="2"/>
  <c r="EZ56" i="2"/>
  <c r="HW73" i="2"/>
  <c r="HV85" i="2"/>
  <c r="BA124" i="2" s="1"/>
  <c r="EZ73" i="2"/>
  <c r="HH73" i="2"/>
  <c r="CB68" i="2"/>
  <c r="BA97" i="2" s="1"/>
  <c r="GO69" i="2"/>
  <c r="AX105" i="2" s="1"/>
  <c r="BY68" i="2"/>
  <c r="EV85" i="2"/>
  <c r="HW51" i="2"/>
  <c r="GS34" i="2"/>
  <c r="GA68" i="2"/>
  <c r="BY124" i="2" s="1"/>
  <c r="EK34" i="2"/>
  <c r="GD56" i="2"/>
  <c r="AW85" i="2"/>
  <c r="AZ112" i="2" s="1"/>
  <c r="AJ73" i="2"/>
  <c r="EZ72" i="2"/>
  <c r="AK102" i="2"/>
  <c r="AU68" i="2"/>
  <c r="AK99" i="2"/>
  <c r="DG73" i="2"/>
  <c r="AK115" i="2"/>
  <c r="BS102" i="2"/>
  <c r="EV86" i="2"/>
  <c r="AX119" i="2" s="1"/>
  <c r="CR73" i="2"/>
  <c r="EZ51" i="2"/>
  <c r="HH17" i="2"/>
  <c r="EV68" i="2"/>
  <c r="DG17" i="2"/>
  <c r="AI68" i="2"/>
  <c r="BA94" i="2" s="1"/>
  <c r="BA128" i="2" s="1"/>
  <c r="EH85" i="2"/>
  <c r="CQ85" i="2"/>
  <c r="BA115" i="2" s="1"/>
  <c r="HG68" i="2"/>
  <c r="BA106" i="2" s="1"/>
  <c r="HD69" i="2"/>
  <c r="AX106" i="2" s="1"/>
  <c r="HE69" i="2"/>
  <c r="AY106" i="2" s="1"/>
  <c r="HH55" i="2"/>
  <c r="AK127" i="2"/>
  <c r="CC34" i="2"/>
  <c r="GD34" i="2"/>
  <c r="HV68" i="2"/>
  <c r="BA107" i="2" s="1"/>
  <c r="EG85" i="2"/>
  <c r="EK72" i="2"/>
  <c r="EG86" i="2"/>
  <c r="AX118" i="2" s="1"/>
  <c r="HT86" i="2"/>
  <c r="AY124" i="2" s="1"/>
  <c r="HT85" i="2"/>
  <c r="AU86" i="2"/>
  <c r="AX112" i="2" s="1"/>
  <c r="AY72" i="2"/>
  <c r="AU85" i="2"/>
  <c r="GS72" i="2"/>
  <c r="GO86" i="2"/>
  <c r="AX122" i="2" s="1"/>
  <c r="GO85" i="2"/>
  <c r="AF86" i="2"/>
  <c r="AX111" i="2" s="1"/>
  <c r="AF85" i="2"/>
  <c r="AJ72" i="2"/>
  <c r="BM68" i="2"/>
  <c r="BA96" i="2" s="1"/>
  <c r="CC51" i="2"/>
  <c r="DR85" i="2"/>
  <c r="DV72" i="2"/>
  <c r="DR86" i="2"/>
  <c r="AX117" i="2" s="1"/>
  <c r="DS86" i="2"/>
  <c r="AY117" i="2" s="1"/>
  <c r="DS85" i="2"/>
  <c r="AV86" i="2"/>
  <c r="AY112" i="2" s="1"/>
  <c r="AV85" i="2"/>
  <c r="GP86" i="2"/>
  <c r="AY122" i="2" s="1"/>
  <c r="GP85" i="2"/>
  <c r="AG86" i="2"/>
  <c r="AY111" i="2" s="1"/>
  <c r="AG85" i="2"/>
  <c r="HW72" i="2"/>
  <c r="HS85" i="2"/>
  <c r="HW85" i="2" s="1"/>
  <c r="BB124" i="2" s="1"/>
  <c r="HS86" i="2"/>
  <c r="AX124" i="2" s="1"/>
  <c r="EY68" i="2"/>
  <c r="BA102" i="2" s="1"/>
  <c r="BA136" i="2" s="1"/>
  <c r="FN85" i="2"/>
  <c r="BA120" i="2" s="1"/>
  <c r="HD86" i="2"/>
  <c r="AX123" i="2" s="1"/>
  <c r="HD85" i="2"/>
  <c r="HH72" i="2"/>
  <c r="GA85" i="2"/>
  <c r="GA86" i="2"/>
  <c r="AY121" i="2" s="1"/>
  <c r="DC86" i="2"/>
  <c r="AX116" i="2" s="1"/>
  <c r="DC85" i="2"/>
  <c r="DG72" i="2"/>
  <c r="BY85" i="2"/>
  <c r="CC72" i="2"/>
  <c r="BY86" i="2"/>
  <c r="AX114" i="2" s="1"/>
  <c r="FZ86" i="2"/>
  <c r="AX121" i="2" s="1"/>
  <c r="GD72" i="2"/>
  <c r="FZ85" i="2"/>
  <c r="CR51" i="2"/>
  <c r="DS69" i="2"/>
  <c r="AY100" i="2" s="1"/>
  <c r="FK69" i="2"/>
  <c r="AX103" i="2" s="1"/>
  <c r="AX137" i="2" s="1"/>
  <c r="AY34" i="2"/>
  <c r="AK98" i="2"/>
  <c r="EW85" i="2"/>
  <c r="EW86" i="2"/>
  <c r="AY119" i="2" s="1"/>
  <c r="BJ85" i="2"/>
  <c r="BN72" i="2"/>
  <c r="BJ86" i="2"/>
  <c r="AX113" i="2" s="1"/>
  <c r="CR72" i="2"/>
  <c r="CN86" i="2"/>
  <c r="AX115" i="2" s="1"/>
  <c r="CN85" i="2"/>
  <c r="BK86" i="2"/>
  <c r="AY113" i="2" s="1"/>
  <c r="BK85" i="2"/>
  <c r="CO86" i="2"/>
  <c r="AY115" i="2" s="1"/>
  <c r="CO85" i="2"/>
  <c r="DD85" i="2"/>
  <c r="DD86" i="2"/>
  <c r="AY116" i="2" s="1"/>
  <c r="BZ86" i="2"/>
  <c r="AY114" i="2" s="1"/>
  <c r="BZ85" i="2"/>
  <c r="AK133" i="2"/>
  <c r="FN68" i="2"/>
  <c r="BA103" i="2" s="1"/>
  <c r="AK129" i="2"/>
  <c r="CQ68" i="2"/>
  <c r="BA98" i="2" s="1"/>
  <c r="CO69" i="2"/>
  <c r="AY98" i="2" s="1"/>
  <c r="CN68" i="2"/>
  <c r="GR68" i="2"/>
  <c r="BA105" i="2" s="1"/>
  <c r="GP69" i="2"/>
  <c r="AY105" i="2" s="1"/>
  <c r="GO68" i="2"/>
  <c r="GS55" i="2"/>
  <c r="EW69" i="2"/>
  <c r="AY102" i="2" s="1"/>
  <c r="EV69" i="2"/>
  <c r="AX102" i="2" s="1"/>
  <c r="EZ55" i="2"/>
  <c r="EH69" i="2"/>
  <c r="AY101" i="2" s="1"/>
  <c r="EG69" i="2"/>
  <c r="AX101" i="2" s="1"/>
  <c r="EK55" i="2"/>
  <c r="AX68" i="2"/>
  <c r="BA95" i="2" s="1"/>
  <c r="AV69" i="2"/>
  <c r="AY95" i="2" s="1"/>
  <c r="AU69" i="2"/>
  <c r="AX95" i="2" s="1"/>
  <c r="AY55" i="2"/>
  <c r="GD55" i="2"/>
  <c r="GA69" i="2"/>
  <c r="AY104" i="2" s="1"/>
  <c r="FZ69" i="2"/>
  <c r="AX104" i="2" s="1"/>
  <c r="DR68" i="2"/>
  <c r="DV55" i="2"/>
  <c r="DG34" i="2"/>
  <c r="DD69" i="2"/>
  <c r="AY99" i="2" s="1"/>
  <c r="DG55" i="2"/>
  <c r="DC68" i="2"/>
  <c r="BY69" i="2"/>
  <c r="AX97" i="2" s="1"/>
  <c r="BZ69" i="2"/>
  <c r="AY97" i="2" s="1"/>
  <c r="HT69" i="2"/>
  <c r="AY107" i="2" s="1"/>
  <c r="HW55" i="2"/>
  <c r="HS69" i="2"/>
  <c r="AX107" i="2" s="1"/>
  <c r="BN51" i="2"/>
  <c r="BK69" i="2"/>
  <c r="AY96" i="2" s="1"/>
  <c r="BN55" i="2"/>
  <c r="BJ68" i="2"/>
  <c r="CC55" i="2"/>
  <c r="FL86" i="2"/>
  <c r="AY120" i="2" s="1"/>
  <c r="FL85" i="2"/>
  <c r="FO85" i="2" s="1"/>
  <c r="BB120" i="2" s="1"/>
  <c r="AF68" i="2"/>
  <c r="AJ55" i="2"/>
  <c r="AF69" i="2"/>
  <c r="AX94" i="2" s="1"/>
  <c r="AG69" i="2"/>
  <c r="AY94" i="2" s="1"/>
  <c r="AG68" i="2"/>
  <c r="BS96" i="2" s="1"/>
  <c r="CR55" i="2"/>
  <c r="BN34" i="2"/>
  <c r="FO34" i="2"/>
  <c r="FO55" i="2"/>
  <c r="FL69" i="2"/>
  <c r="AY103" i="2" s="1"/>
  <c r="AJ17" i="2"/>
  <c r="FK51" i="1"/>
  <c r="FL51" i="1"/>
  <c r="FM51" i="1"/>
  <c r="FN51" i="1"/>
  <c r="FO51" i="1"/>
  <c r="FP51" i="1"/>
  <c r="FQ51" i="1"/>
  <c r="FR51" i="1"/>
  <c r="FS51" i="1"/>
  <c r="FT51" i="1"/>
  <c r="FJ51" i="1"/>
  <c r="HG51" i="1"/>
  <c r="HH51" i="1"/>
  <c r="HI51" i="1"/>
  <c r="HJ51" i="1"/>
  <c r="HK51" i="1"/>
  <c r="HK55" i="1" s="1"/>
  <c r="HL51" i="1"/>
  <c r="HM51" i="1"/>
  <c r="HN51" i="1"/>
  <c r="HF51" i="1"/>
  <c r="HG40" i="1"/>
  <c r="HH40" i="1"/>
  <c r="HI40" i="1"/>
  <c r="HJ40" i="1"/>
  <c r="HK40" i="1"/>
  <c r="HL40" i="1"/>
  <c r="HM40" i="1"/>
  <c r="HN40" i="1"/>
  <c r="HO40" i="1"/>
  <c r="HP40" i="1"/>
  <c r="HF40" i="1"/>
  <c r="FK40" i="1"/>
  <c r="FL40" i="1"/>
  <c r="FM40" i="1"/>
  <c r="FN40" i="1"/>
  <c r="FO40" i="1"/>
  <c r="FP40" i="1"/>
  <c r="FQ40" i="1"/>
  <c r="FR40" i="1"/>
  <c r="FJ40" i="1"/>
  <c r="FS5" i="1"/>
  <c r="FT5" i="1"/>
  <c r="AM59" i="1"/>
  <c r="AN59" i="1"/>
  <c r="AM61" i="1"/>
  <c r="AN61" i="1"/>
  <c r="AM62" i="1"/>
  <c r="AN62" i="1"/>
  <c r="AM63" i="1"/>
  <c r="AN63" i="1"/>
  <c r="FW51" i="1"/>
  <c r="FX51" i="1"/>
  <c r="FY51" i="1"/>
  <c r="FZ51" i="1"/>
  <c r="GA51" i="1"/>
  <c r="GB51" i="1"/>
  <c r="GC51" i="1"/>
  <c r="GD51" i="1"/>
  <c r="GE51" i="1"/>
  <c r="GF51" i="1"/>
  <c r="FV51" i="1"/>
  <c r="GI51" i="1"/>
  <c r="GJ51" i="1"/>
  <c r="GK51" i="1"/>
  <c r="GL51" i="1"/>
  <c r="GM51" i="1"/>
  <c r="GN51" i="1"/>
  <c r="GO51" i="1"/>
  <c r="GP51" i="1"/>
  <c r="GQ51" i="1"/>
  <c r="GR51" i="1"/>
  <c r="GH51" i="1"/>
  <c r="GI40" i="1"/>
  <c r="GJ40" i="1"/>
  <c r="GK40" i="1"/>
  <c r="GL40" i="1"/>
  <c r="GM40" i="1"/>
  <c r="GN40" i="1"/>
  <c r="GO40" i="1"/>
  <c r="GP40" i="1"/>
  <c r="GQ40" i="1"/>
  <c r="GR40" i="1"/>
  <c r="GH40" i="1"/>
  <c r="GO34" i="1"/>
  <c r="GM34" i="1"/>
  <c r="GI34" i="1"/>
  <c r="GJ34" i="1"/>
  <c r="GK34" i="1"/>
  <c r="GL34" i="1"/>
  <c r="GH34" i="1"/>
  <c r="FW40" i="1"/>
  <c r="FX40" i="1"/>
  <c r="FY40" i="1"/>
  <c r="FZ40" i="1"/>
  <c r="GA40" i="1"/>
  <c r="GB40" i="1"/>
  <c r="GC40" i="1"/>
  <c r="GD40" i="1"/>
  <c r="GE40" i="1"/>
  <c r="GF40" i="1"/>
  <c r="FV40" i="1"/>
  <c r="FK50" i="1"/>
  <c r="FL50" i="1"/>
  <c r="FM50" i="1"/>
  <c r="FN50" i="1"/>
  <c r="FO50" i="1"/>
  <c r="FP50" i="1"/>
  <c r="FQ50" i="1"/>
  <c r="FR50" i="1"/>
  <c r="FS50" i="1"/>
  <c r="FT50" i="1"/>
  <c r="FJ50" i="1"/>
  <c r="HG50" i="1"/>
  <c r="HH50" i="1"/>
  <c r="HI50" i="1"/>
  <c r="HJ50" i="1"/>
  <c r="HK50" i="1"/>
  <c r="HL50" i="1"/>
  <c r="HM50" i="1"/>
  <c r="HN50" i="1"/>
  <c r="HP50" i="1"/>
  <c r="HF50" i="1"/>
  <c r="HG39" i="1"/>
  <c r="HH39" i="1"/>
  <c r="HI39" i="1"/>
  <c r="HJ39" i="1"/>
  <c r="HK39" i="1"/>
  <c r="HL39" i="1"/>
  <c r="HM39" i="1"/>
  <c r="HN39" i="1"/>
  <c r="HO39" i="1"/>
  <c r="HP39" i="1"/>
  <c r="HF39" i="1"/>
  <c r="FK39" i="1"/>
  <c r="FL39" i="1"/>
  <c r="FM39" i="1"/>
  <c r="FN39" i="1"/>
  <c r="FO39" i="1"/>
  <c r="FP39" i="1"/>
  <c r="FQ39" i="1"/>
  <c r="FR39" i="1"/>
  <c r="FT39" i="1"/>
  <c r="FJ39" i="1"/>
  <c r="GI50" i="1"/>
  <c r="GJ50" i="1"/>
  <c r="GK50" i="1"/>
  <c r="GL50" i="1"/>
  <c r="GM50" i="1"/>
  <c r="GN50" i="1"/>
  <c r="GO50" i="1"/>
  <c r="GP50" i="1"/>
  <c r="GQ50" i="1"/>
  <c r="GR50" i="1"/>
  <c r="GH50" i="1"/>
  <c r="FW50" i="1"/>
  <c r="FX50" i="1"/>
  <c r="FY50" i="1"/>
  <c r="FZ50" i="1"/>
  <c r="GA50" i="1"/>
  <c r="GB50" i="1"/>
  <c r="GC50" i="1"/>
  <c r="GD50" i="1"/>
  <c r="GE50" i="1"/>
  <c r="GF50" i="1"/>
  <c r="FV50" i="1"/>
  <c r="FW39" i="1"/>
  <c r="FX39" i="1"/>
  <c r="FY39" i="1"/>
  <c r="FZ39" i="1"/>
  <c r="GA39" i="1"/>
  <c r="GB39" i="1"/>
  <c r="GC39" i="1"/>
  <c r="GD39" i="1"/>
  <c r="GE39" i="1"/>
  <c r="GF39" i="1"/>
  <c r="FV39" i="1"/>
  <c r="GI39" i="1"/>
  <c r="GJ39" i="1"/>
  <c r="GK39" i="1"/>
  <c r="GL39" i="1"/>
  <c r="GM39" i="1"/>
  <c r="GN39" i="1"/>
  <c r="GO39" i="1"/>
  <c r="GP39" i="1"/>
  <c r="GQ39" i="1"/>
  <c r="GR39" i="1"/>
  <c r="GH39" i="1"/>
  <c r="GI49" i="1"/>
  <c r="GJ49" i="1"/>
  <c r="GK49" i="1"/>
  <c r="GL49" i="1"/>
  <c r="GM49" i="1"/>
  <c r="GN49" i="1"/>
  <c r="GO49" i="1"/>
  <c r="GP49" i="1"/>
  <c r="FW49" i="1"/>
  <c r="FW55" i="1" s="1"/>
  <c r="FX49" i="1"/>
  <c r="FX55" i="1" s="1"/>
  <c r="FY49" i="1"/>
  <c r="FY56" i="1" s="1"/>
  <c r="FZ49" i="1"/>
  <c r="GA49" i="1"/>
  <c r="GA55" i="1" s="1"/>
  <c r="GB49" i="1"/>
  <c r="GB55" i="1" s="1"/>
  <c r="GC49" i="1"/>
  <c r="GD49" i="1"/>
  <c r="FV49" i="1"/>
  <c r="GH49" i="1"/>
  <c r="FK49" i="1"/>
  <c r="FL49" i="1"/>
  <c r="FM49" i="1"/>
  <c r="FN49" i="1"/>
  <c r="FO49" i="1"/>
  <c r="FP49" i="1"/>
  <c r="FP55" i="1" s="1"/>
  <c r="FQ49" i="1"/>
  <c r="FR49" i="1"/>
  <c r="FT49" i="1"/>
  <c r="FT55" i="1" s="1"/>
  <c r="FJ49" i="1"/>
  <c r="HG49" i="1"/>
  <c r="HH49" i="1"/>
  <c r="HI49" i="1"/>
  <c r="HI56" i="1" s="1"/>
  <c r="HJ49" i="1"/>
  <c r="HK49" i="1"/>
  <c r="HL49" i="1"/>
  <c r="HM49" i="1"/>
  <c r="HM55" i="1" s="1"/>
  <c r="HN49" i="1"/>
  <c r="HF49" i="1"/>
  <c r="HG48" i="1"/>
  <c r="HH48" i="1"/>
  <c r="HI48" i="1"/>
  <c r="HJ48" i="1"/>
  <c r="HK48" i="1"/>
  <c r="HL48" i="1"/>
  <c r="HL55" i="1" s="1"/>
  <c r="HM48" i="1"/>
  <c r="HN48" i="1"/>
  <c r="HF48" i="1"/>
  <c r="HF56" i="1" s="1"/>
  <c r="GU48" i="1"/>
  <c r="GU56" i="1" s="1"/>
  <c r="GV48" i="1"/>
  <c r="GV55" i="1" s="1"/>
  <c r="GW48" i="1"/>
  <c r="GW56" i="1" s="1"/>
  <c r="GX48" i="1"/>
  <c r="GX55" i="1" s="1"/>
  <c r="GY48" i="1"/>
  <c r="GY55" i="1" s="1"/>
  <c r="GZ48" i="1"/>
  <c r="GZ55" i="1" s="1"/>
  <c r="HA48" i="1"/>
  <c r="HB48" i="1"/>
  <c r="HB55" i="1" s="1"/>
  <c r="HC48" i="1"/>
  <c r="HC55" i="1" s="1"/>
  <c r="GT48" i="1"/>
  <c r="GI48" i="1"/>
  <c r="GJ48" i="1"/>
  <c r="GJ55" i="1" s="1"/>
  <c r="GK48" i="1"/>
  <c r="GL48" i="1"/>
  <c r="GM48" i="1"/>
  <c r="GM55" i="1" s="1"/>
  <c r="GN48" i="1"/>
  <c r="GN55" i="1" s="1"/>
  <c r="GO48" i="1"/>
  <c r="GP48" i="1"/>
  <c r="GH48" i="1"/>
  <c r="HS48" i="1"/>
  <c r="HS56" i="1" s="1"/>
  <c r="HT48" i="1"/>
  <c r="HT56" i="1" s="1"/>
  <c r="HU48" i="1"/>
  <c r="HU56" i="1" s="1"/>
  <c r="HV48" i="1"/>
  <c r="HV55" i="1" s="1"/>
  <c r="HW48" i="1"/>
  <c r="HW55" i="1" s="1"/>
  <c r="HX48" i="1"/>
  <c r="HY48" i="1"/>
  <c r="HY55" i="1" s="1"/>
  <c r="HZ48" i="1"/>
  <c r="HZ55" i="1" s="1"/>
  <c r="HR48" i="1"/>
  <c r="HR55" i="1" s="1"/>
  <c r="HX55" i="1"/>
  <c r="HT55" i="1"/>
  <c r="HG56" i="1"/>
  <c r="HG55" i="1"/>
  <c r="GV56" i="1"/>
  <c r="GT56" i="1"/>
  <c r="HA55" i="1"/>
  <c r="GT55" i="1"/>
  <c r="GI56" i="1"/>
  <c r="GH56" i="1"/>
  <c r="GI55" i="1"/>
  <c r="GH55" i="1"/>
  <c r="FV56" i="1"/>
  <c r="GC55" i="1"/>
  <c r="FY55" i="1"/>
  <c r="FV55" i="1"/>
  <c r="FL56" i="1"/>
  <c r="FM56" i="1"/>
  <c r="FJ56" i="1"/>
  <c r="FL55" i="1"/>
  <c r="FM55" i="1"/>
  <c r="FQ55" i="1"/>
  <c r="FJ55" i="1"/>
  <c r="HR45" i="1"/>
  <c r="IA37" i="1"/>
  <c r="IA44" i="1" s="1"/>
  <c r="HZ37" i="1"/>
  <c r="HZ44" i="1" s="1"/>
  <c r="HY37" i="1"/>
  <c r="HY44" i="1" s="1"/>
  <c r="HX37" i="1"/>
  <c r="HX44" i="1" s="1"/>
  <c r="HW37" i="1"/>
  <c r="HW44" i="1" s="1"/>
  <c r="HV37" i="1"/>
  <c r="HV44" i="1" s="1"/>
  <c r="HU37" i="1"/>
  <c r="HU45" i="1" s="1"/>
  <c r="HT37" i="1"/>
  <c r="HT44" i="1" s="1"/>
  <c r="HS37" i="1"/>
  <c r="HS44" i="1" s="1"/>
  <c r="HR37" i="1"/>
  <c r="HR44" i="1" s="1"/>
  <c r="HN38" i="1"/>
  <c r="HM38" i="1"/>
  <c r="HL38" i="1"/>
  <c r="HK38" i="1"/>
  <c r="HJ38" i="1"/>
  <c r="HI38" i="1"/>
  <c r="HH38" i="1"/>
  <c r="HG38" i="1"/>
  <c r="HF38" i="1"/>
  <c r="HF45" i="1" s="1"/>
  <c r="HN37" i="1"/>
  <c r="HM37" i="1"/>
  <c r="HL37" i="1"/>
  <c r="HL44" i="1" s="1"/>
  <c r="HK37" i="1"/>
  <c r="HK44" i="1" s="1"/>
  <c r="HJ37" i="1"/>
  <c r="HI37" i="1"/>
  <c r="HH37" i="1"/>
  <c r="HH44" i="1" s="1"/>
  <c r="HG37" i="1"/>
  <c r="HG44" i="1" s="1"/>
  <c r="HF37" i="1"/>
  <c r="HC37" i="1"/>
  <c r="HC44" i="1" s="1"/>
  <c r="HB37" i="1"/>
  <c r="HB44" i="1" s="1"/>
  <c r="HA37" i="1"/>
  <c r="HA44" i="1" s="1"/>
  <c r="GZ37" i="1"/>
  <c r="GZ44" i="1" s="1"/>
  <c r="GY37" i="1"/>
  <c r="GY44" i="1" s="1"/>
  <c r="GY45" i="1" s="1"/>
  <c r="GX37" i="1"/>
  <c r="GX45" i="1" s="1"/>
  <c r="GW37" i="1"/>
  <c r="GW45" i="1" s="1"/>
  <c r="GV37" i="1"/>
  <c r="GV44" i="1" s="1"/>
  <c r="GU37" i="1"/>
  <c r="GU44" i="1" s="1"/>
  <c r="GT37" i="1"/>
  <c r="GT44" i="1" s="1"/>
  <c r="GP38" i="1"/>
  <c r="GO38" i="1"/>
  <c r="GN38" i="1"/>
  <c r="GM38" i="1"/>
  <c r="GL38" i="1"/>
  <c r="GK38" i="1"/>
  <c r="GJ38" i="1"/>
  <c r="GI38" i="1"/>
  <c r="GH38" i="1"/>
  <c r="GP37" i="1"/>
  <c r="GO37" i="1"/>
  <c r="GN37" i="1"/>
  <c r="GM37" i="1"/>
  <c r="GL37" i="1"/>
  <c r="GK37" i="1"/>
  <c r="GJ37" i="1"/>
  <c r="GI37" i="1"/>
  <c r="GH37" i="1"/>
  <c r="GD38" i="1"/>
  <c r="GC38" i="1"/>
  <c r="GC44" i="1" s="1"/>
  <c r="GB38" i="1"/>
  <c r="GB44" i="1" s="1"/>
  <c r="GA38" i="1"/>
  <c r="GA44" i="1" s="1"/>
  <c r="FZ38" i="1"/>
  <c r="FY38" i="1"/>
  <c r="FY44" i="1" s="1"/>
  <c r="FX38" i="1"/>
  <c r="FX44" i="1" s="1"/>
  <c r="FW38" i="1"/>
  <c r="FW44" i="1" s="1"/>
  <c r="FV38" i="1"/>
  <c r="FV45" i="1" s="1"/>
  <c r="FY45" i="1"/>
  <c r="FJ38" i="1"/>
  <c r="FJ45" i="1" s="1"/>
  <c r="FK38" i="1"/>
  <c r="FL38" i="1"/>
  <c r="FL45" i="1" s="1"/>
  <c r="FM38" i="1"/>
  <c r="FM45" i="1" s="1"/>
  <c r="FN38" i="1"/>
  <c r="FO38" i="1"/>
  <c r="FP38" i="1"/>
  <c r="FP44" i="1" s="1"/>
  <c r="FQ38" i="1"/>
  <c r="FR38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74" i="1"/>
  <c r="AF106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4" i="1"/>
  <c r="HV34" i="1"/>
  <c r="HU34" i="1"/>
  <c r="HT34" i="1"/>
  <c r="HS34" i="1"/>
  <c r="HR34" i="1"/>
  <c r="HZ33" i="1"/>
  <c r="HY33" i="1"/>
  <c r="HX33" i="1"/>
  <c r="HW33" i="1"/>
  <c r="HV33" i="1"/>
  <c r="HU33" i="1"/>
  <c r="HT33" i="1"/>
  <c r="HS33" i="1"/>
  <c r="HR33" i="1"/>
  <c r="IB26" i="1"/>
  <c r="IA26" i="1"/>
  <c r="HV23" i="1"/>
  <c r="HU23" i="1"/>
  <c r="HT23" i="1"/>
  <c r="HS23" i="1"/>
  <c r="HR23" i="1"/>
  <c r="HZ22" i="1"/>
  <c r="HY22" i="1"/>
  <c r="HX22" i="1"/>
  <c r="HW22" i="1"/>
  <c r="HV22" i="1"/>
  <c r="HU22" i="1"/>
  <c r="HT22" i="1"/>
  <c r="HS22" i="1"/>
  <c r="HR22" i="1"/>
  <c r="IB15" i="1"/>
  <c r="IA15" i="1"/>
  <c r="HV12" i="1"/>
  <c r="HU12" i="1"/>
  <c r="HT12" i="1"/>
  <c r="HS12" i="1"/>
  <c r="HR12" i="1"/>
  <c r="HZ11" i="1"/>
  <c r="HY11" i="1"/>
  <c r="HX11" i="1"/>
  <c r="HW11" i="1"/>
  <c r="HW12" i="1" s="1"/>
  <c r="HV11" i="1"/>
  <c r="HU11" i="1"/>
  <c r="HT11" i="1"/>
  <c r="HS11" i="1"/>
  <c r="HR11" i="1"/>
  <c r="IB4" i="1"/>
  <c r="IB37" i="1" s="1"/>
  <c r="IB44" i="1" s="1"/>
  <c r="IA4" i="1"/>
  <c r="GQ48" i="1" s="1"/>
  <c r="HJ34" i="1"/>
  <c r="HI34" i="1"/>
  <c r="HH34" i="1"/>
  <c r="HG34" i="1"/>
  <c r="HF34" i="1"/>
  <c r="HN33" i="1"/>
  <c r="HM33" i="1"/>
  <c r="HL33" i="1"/>
  <c r="HK33" i="1"/>
  <c r="HJ33" i="1"/>
  <c r="HI33" i="1"/>
  <c r="HH33" i="1"/>
  <c r="HG33" i="1"/>
  <c r="HF33" i="1"/>
  <c r="HP29" i="1"/>
  <c r="HO29" i="1"/>
  <c r="HP28" i="1"/>
  <c r="HO28" i="1"/>
  <c r="HP27" i="1"/>
  <c r="HO27" i="1"/>
  <c r="HP26" i="1"/>
  <c r="HO26" i="1"/>
  <c r="HJ23" i="1"/>
  <c r="HI23" i="1"/>
  <c r="HH23" i="1"/>
  <c r="HG23" i="1"/>
  <c r="HF23" i="1"/>
  <c r="HN22" i="1"/>
  <c r="HM22" i="1"/>
  <c r="HL22" i="1"/>
  <c r="HK22" i="1"/>
  <c r="HJ22" i="1"/>
  <c r="HI22" i="1"/>
  <c r="HH22" i="1"/>
  <c r="HG22" i="1"/>
  <c r="HF22" i="1"/>
  <c r="HP18" i="1"/>
  <c r="HO18" i="1"/>
  <c r="HP17" i="1"/>
  <c r="HO17" i="1"/>
  <c r="HP16" i="1"/>
  <c r="HO16" i="1"/>
  <c r="HP15" i="1"/>
  <c r="HO15" i="1"/>
  <c r="HJ12" i="1"/>
  <c r="HI12" i="1"/>
  <c r="HH12" i="1"/>
  <c r="HG12" i="1"/>
  <c r="HN11" i="1"/>
  <c r="HM11" i="1"/>
  <c r="HL11" i="1"/>
  <c r="HK11" i="1"/>
  <c r="HJ11" i="1"/>
  <c r="HI11" i="1"/>
  <c r="HH11" i="1"/>
  <c r="HG11" i="1"/>
  <c r="HF11" i="1"/>
  <c r="N37" i="3" s="1"/>
  <c r="BJ37" i="3" s="1"/>
  <c r="HP7" i="1"/>
  <c r="HO7" i="1"/>
  <c r="HP6" i="1"/>
  <c r="HO6" i="1"/>
  <c r="HP5" i="1"/>
  <c r="HP38" i="1" s="1"/>
  <c r="HO5" i="1"/>
  <c r="HO38" i="1" s="1"/>
  <c r="HP4" i="1"/>
  <c r="HD48" i="1" s="1"/>
  <c r="HD55" i="1" s="1"/>
  <c r="HO4" i="1"/>
  <c r="HO37" i="1" s="1"/>
  <c r="GX34" i="1"/>
  <c r="GW34" i="1"/>
  <c r="GV34" i="1"/>
  <c r="GU34" i="1"/>
  <c r="GT34" i="1"/>
  <c r="HB33" i="1"/>
  <c r="HA33" i="1"/>
  <c r="GZ33" i="1"/>
  <c r="GY33" i="1"/>
  <c r="GX33" i="1"/>
  <c r="GW33" i="1"/>
  <c r="GV33" i="1"/>
  <c r="GU33" i="1"/>
  <c r="GT33" i="1"/>
  <c r="HD26" i="1"/>
  <c r="HC26" i="1"/>
  <c r="GX23" i="1"/>
  <c r="GW23" i="1"/>
  <c r="GV23" i="1"/>
  <c r="GU23" i="1"/>
  <c r="GT23" i="1"/>
  <c r="HB22" i="1"/>
  <c r="HA22" i="1"/>
  <c r="GZ22" i="1"/>
  <c r="GY22" i="1"/>
  <c r="GX22" i="1"/>
  <c r="GW22" i="1"/>
  <c r="GV22" i="1"/>
  <c r="GU22" i="1"/>
  <c r="GT22" i="1"/>
  <c r="HD15" i="1"/>
  <c r="HC15" i="1"/>
  <c r="GX12" i="1"/>
  <c r="GW12" i="1"/>
  <c r="GV12" i="1"/>
  <c r="GU12" i="1"/>
  <c r="GT12" i="1"/>
  <c r="HB11" i="1"/>
  <c r="HA11" i="1"/>
  <c r="HA12" i="1" s="1"/>
  <c r="GZ11" i="1"/>
  <c r="GY11" i="1"/>
  <c r="GY12" i="1" s="1"/>
  <c r="GX11" i="1"/>
  <c r="GW11" i="1"/>
  <c r="GV11" i="1"/>
  <c r="GU11" i="1"/>
  <c r="GT11" i="1"/>
  <c r="HD4" i="1"/>
  <c r="HP48" i="1" s="1"/>
  <c r="HC4" i="1"/>
  <c r="HO48" i="1" s="1"/>
  <c r="GP33" i="1"/>
  <c r="GO33" i="1"/>
  <c r="GN33" i="1"/>
  <c r="GM33" i="1"/>
  <c r="GL33" i="1"/>
  <c r="GK33" i="1"/>
  <c r="GJ33" i="1"/>
  <c r="GI33" i="1"/>
  <c r="GH33" i="1"/>
  <c r="GR32" i="1"/>
  <c r="GQ32" i="1"/>
  <c r="GR31" i="1"/>
  <c r="GQ31" i="1"/>
  <c r="GR30" i="1"/>
  <c r="GQ30" i="1"/>
  <c r="GR29" i="1"/>
  <c r="GQ29" i="1"/>
  <c r="GR28" i="1"/>
  <c r="GQ28" i="1"/>
  <c r="GR27" i="1"/>
  <c r="GQ27" i="1"/>
  <c r="GR26" i="1"/>
  <c r="GQ26" i="1"/>
  <c r="GL23" i="1"/>
  <c r="GK23" i="1"/>
  <c r="GJ23" i="1"/>
  <c r="GI23" i="1"/>
  <c r="GH23" i="1"/>
  <c r="GP22" i="1"/>
  <c r="GO22" i="1"/>
  <c r="GN22" i="1"/>
  <c r="GM22" i="1"/>
  <c r="GL22" i="1"/>
  <c r="GK22" i="1"/>
  <c r="GJ22" i="1"/>
  <c r="GI22" i="1"/>
  <c r="GH22" i="1"/>
  <c r="GR21" i="1"/>
  <c r="GQ21" i="1"/>
  <c r="GR20" i="1"/>
  <c r="GQ20" i="1"/>
  <c r="GR19" i="1"/>
  <c r="GQ19" i="1"/>
  <c r="GR18" i="1"/>
  <c r="GQ18" i="1"/>
  <c r="GR17" i="1"/>
  <c r="GQ17" i="1"/>
  <c r="GR16" i="1"/>
  <c r="GQ16" i="1"/>
  <c r="GR15" i="1"/>
  <c r="GQ15" i="1"/>
  <c r="GL12" i="1"/>
  <c r="GK12" i="1"/>
  <c r="GJ12" i="1"/>
  <c r="GI12" i="1"/>
  <c r="GH12" i="1"/>
  <c r="GP11" i="1"/>
  <c r="GO11" i="1"/>
  <c r="GN11" i="1"/>
  <c r="GM11" i="1"/>
  <c r="GL11" i="1"/>
  <c r="GK11" i="1"/>
  <c r="GJ11" i="1"/>
  <c r="GI11" i="1"/>
  <c r="GH11" i="1"/>
  <c r="GR10" i="1"/>
  <c r="GQ10" i="1"/>
  <c r="GR9" i="1"/>
  <c r="GQ9" i="1"/>
  <c r="GR8" i="1"/>
  <c r="GQ8" i="1"/>
  <c r="GR7" i="1"/>
  <c r="GQ7" i="1"/>
  <c r="GR6" i="1"/>
  <c r="GQ6" i="1"/>
  <c r="GR5" i="1"/>
  <c r="GR38" i="1" s="1"/>
  <c r="GQ5" i="1"/>
  <c r="GE49" i="1" s="1"/>
  <c r="GE55" i="1" s="1"/>
  <c r="GR4" i="1"/>
  <c r="GR37" i="1" s="1"/>
  <c r="GQ4" i="1"/>
  <c r="IA48" i="1" s="1"/>
  <c r="IA55" i="1" s="1"/>
  <c r="FZ34" i="1"/>
  <c r="FY34" i="1"/>
  <c r="FX34" i="1"/>
  <c r="FW34" i="1"/>
  <c r="FV34" i="1"/>
  <c r="GD33" i="1"/>
  <c r="GC33" i="1"/>
  <c r="GB33" i="1"/>
  <c r="GA33" i="1"/>
  <c r="FZ33" i="1"/>
  <c r="FY33" i="1"/>
  <c r="FX33" i="1"/>
  <c r="FW33" i="1"/>
  <c r="FV33" i="1"/>
  <c r="GF29" i="1"/>
  <c r="GE29" i="1"/>
  <c r="GF28" i="1"/>
  <c r="GE28" i="1"/>
  <c r="GF27" i="1"/>
  <c r="GE27" i="1"/>
  <c r="FZ23" i="1"/>
  <c r="FY23" i="1"/>
  <c r="FX23" i="1"/>
  <c r="FW23" i="1"/>
  <c r="FV23" i="1"/>
  <c r="GD22" i="1"/>
  <c r="GC22" i="1"/>
  <c r="GB22" i="1"/>
  <c r="GA22" i="1"/>
  <c r="FZ22" i="1"/>
  <c r="FY22" i="1"/>
  <c r="FX22" i="1"/>
  <c r="FW22" i="1"/>
  <c r="FV22" i="1"/>
  <c r="GF18" i="1"/>
  <c r="GE18" i="1"/>
  <c r="GF17" i="1"/>
  <c r="GE17" i="1"/>
  <c r="GF16" i="1"/>
  <c r="GE16" i="1"/>
  <c r="FZ12" i="1"/>
  <c r="FY12" i="1"/>
  <c r="FX12" i="1"/>
  <c r="FW12" i="1"/>
  <c r="FV12" i="1"/>
  <c r="GD11" i="1"/>
  <c r="GC11" i="1"/>
  <c r="GB11" i="1"/>
  <c r="GA11" i="1"/>
  <c r="FZ11" i="1"/>
  <c r="FY11" i="1"/>
  <c r="FX11" i="1"/>
  <c r="FW11" i="1"/>
  <c r="FV11" i="1"/>
  <c r="GF7" i="1"/>
  <c r="GE7" i="1"/>
  <c r="GF6" i="1"/>
  <c r="GE6" i="1"/>
  <c r="GF5" i="1"/>
  <c r="GE5" i="1"/>
  <c r="GE38" i="1" s="1"/>
  <c r="GE44" i="1" s="1"/>
  <c r="FN34" i="1"/>
  <c r="FM34" i="1"/>
  <c r="FL34" i="1"/>
  <c r="FK34" i="1"/>
  <c r="FJ34" i="1"/>
  <c r="FR33" i="1"/>
  <c r="FQ33" i="1"/>
  <c r="FP33" i="1"/>
  <c r="FO33" i="1"/>
  <c r="FN33" i="1"/>
  <c r="FM33" i="1"/>
  <c r="FL33" i="1"/>
  <c r="FK33" i="1"/>
  <c r="FJ33" i="1"/>
  <c r="FT32" i="1"/>
  <c r="FS32" i="1"/>
  <c r="FT31" i="1"/>
  <c r="FS31" i="1"/>
  <c r="FT30" i="1"/>
  <c r="FS30" i="1"/>
  <c r="FT29" i="1"/>
  <c r="HP51" i="1" s="1"/>
  <c r="FS29" i="1"/>
  <c r="FS40" i="1" s="1"/>
  <c r="FT28" i="1"/>
  <c r="FS28" i="1"/>
  <c r="FT27" i="1"/>
  <c r="FS27" i="1"/>
  <c r="FN23" i="1"/>
  <c r="FM23" i="1"/>
  <c r="FL23" i="1"/>
  <c r="FK23" i="1"/>
  <c r="FJ23" i="1"/>
  <c r="FR22" i="1"/>
  <c r="FQ22" i="1"/>
  <c r="FP22" i="1"/>
  <c r="FO22" i="1"/>
  <c r="FN22" i="1"/>
  <c r="FM22" i="1"/>
  <c r="FL22" i="1"/>
  <c r="FK22" i="1"/>
  <c r="FJ22" i="1"/>
  <c r="FT21" i="1"/>
  <c r="FS21" i="1"/>
  <c r="FT20" i="1"/>
  <c r="FS20" i="1"/>
  <c r="FT19" i="1"/>
  <c r="FS19" i="1"/>
  <c r="FT18" i="1"/>
  <c r="FS18" i="1"/>
  <c r="FT17" i="1"/>
  <c r="FS17" i="1"/>
  <c r="FS39" i="1" s="1"/>
  <c r="FT16" i="1"/>
  <c r="FS16" i="1"/>
  <c r="FK11" i="1"/>
  <c r="FL11" i="1"/>
  <c r="FM11" i="1"/>
  <c r="FN11" i="1"/>
  <c r="FO11" i="1"/>
  <c r="FP11" i="1"/>
  <c r="FQ11" i="1"/>
  <c r="FR11" i="1"/>
  <c r="FJ11" i="1"/>
  <c r="FK12" i="1"/>
  <c r="FL12" i="1"/>
  <c r="FM12" i="1"/>
  <c r="FN12" i="1"/>
  <c r="FJ12" i="1"/>
  <c r="FT6" i="1"/>
  <c r="FT7" i="1"/>
  <c r="FT8" i="1"/>
  <c r="FT9" i="1"/>
  <c r="FT10" i="1"/>
  <c r="FS38" i="1"/>
  <c r="FS6" i="1"/>
  <c r="FS7" i="1"/>
  <c r="FS8" i="1"/>
  <c r="FS9" i="1"/>
  <c r="FS10" i="1"/>
  <c r="Q75" i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S88" i="1"/>
  <c r="EH15" i="1"/>
  <c r="S92" i="1" s="1"/>
  <c r="CM67" i="1"/>
  <c r="CN67" i="1"/>
  <c r="CO67" i="1"/>
  <c r="CP67" i="1"/>
  <c r="CQ67" i="1"/>
  <c r="CR67" i="1"/>
  <c r="CS67" i="1"/>
  <c r="CT67" i="1"/>
  <c r="CL67" i="1"/>
  <c r="BB54" i="1"/>
  <c r="BC67" i="1"/>
  <c r="BD67" i="1"/>
  <c r="BE67" i="1"/>
  <c r="BF67" i="1"/>
  <c r="BG67" i="1"/>
  <c r="BH67" i="1"/>
  <c r="BI67" i="1"/>
  <c r="BJ67" i="1"/>
  <c r="BB67" i="1"/>
  <c r="BC54" i="1"/>
  <c r="BD54" i="1"/>
  <c r="BE54" i="1"/>
  <c r="BF54" i="1"/>
  <c r="BG54" i="1"/>
  <c r="BH54" i="1"/>
  <c r="BI54" i="1"/>
  <c r="BJ54" i="1"/>
  <c r="BI43" i="1"/>
  <c r="Y75" i="1" s="1"/>
  <c r="BG43" i="1"/>
  <c r="X75" i="1" s="1"/>
  <c r="BC43" i="1"/>
  <c r="T75" i="1" s="1"/>
  <c r="BD43" i="1"/>
  <c r="U75" i="1" s="1"/>
  <c r="BE43" i="1"/>
  <c r="V75" i="1" s="1"/>
  <c r="BF43" i="1"/>
  <c r="W75" i="1" s="1"/>
  <c r="BB43" i="1"/>
  <c r="S75" i="1" s="1"/>
  <c r="CM54" i="1"/>
  <c r="CN54" i="1"/>
  <c r="CO54" i="1"/>
  <c r="CP54" i="1"/>
  <c r="CQ54" i="1"/>
  <c r="CR54" i="1"/>
  <c r="CS54" i="1"/>
  <c r="CT54" i="1"/>
  <c r="CL54" i="1"/>
  <c r="S67" i="1"/>
  <c r="T67" i="1"/>
  <c r="U67" i="1"/>
  <c r="V67" i="1"/>
  <c r="W67" i="1"/>
  <c r="X67" i="1"/>
  <c r="Y67" i="1"/>
  <c r="Z67" i="1"/>
  <c r="R67" i="1"/>
  <c r="AE67" i="1"/>
  <c r="AF67" i="1"/>
  <c r="AG67" i="1"/>
  <c r="AH67" i="1"/>
  <c r="AI67" i="1"/>
  <c r="AJ67" i="1"/>
  <c r="AK67" i="1"/>
  <c r="AL67" i="1"/>
  <c r="AD67" i="1"/>
  <c r="AE54" i="1"/>
  <c r="AF54" i="1"/>
  <c r="AG54" i="1"/>
  <c r="AH54" i="1"/>
  <c r="AI54" i="1"/>
  <c r="AJ54" i="1"/>
  <c r="AK54" i="1"/>
  <c r="AL54" i="1"/>
  <c r="AD54" i="1"/>
  <c r="S54" i="1"/>
  <c r="T54" i="1"/>
  <c r="U54" i="1"/>
  <c r="V54" i="1"/>
  <c r="W54" i="1"/>
  <c r="X54" i="1"/>
  <c r="Y54" i="1"/>
  <c r="Z54" i="1"/>
  <c r="R54" i="1"/>
  <c r="BO66" i="1"/>
  <c r="BP66" i="1"/>
  <c r="BQ66" i="1"/>
  <c r="BR66" i="1"/>
  <c r="BS66" i="1"/>
  <c r="BT66" i="1"/>
  <c r="BU66" i="1"/>
  <c r="BV66" i="1"/>
  <c r="BN66" i="1"/>
  <c r="BC66" i="1"/>
  <c r="BD66" i="1"/>
  <c r="BE66" i="1"/>
  <c r="BF66" i="1"/>
  <c r="BG66" i="1"/>
  <c r="BH66" i="1"/>
  <c r="BI66" i="1"/>
  <c r="BJ66" i="1"/>
  <c r="BB66" i="1"/>
  <c r="BC53" i="1"/>
  <c r="BD53" i="1"/>
  <c r="BE53" i="1"/>
  <c r="BF53" i="1"/>
  <c r="BG53" i="1"/>
  <c r="BH53" i="1"/>
  <c r="BI53" i="1"/>
  <c r="BJ53" i="1"/>
  <c r="BB53" i="1"/>
  <c r="BO53" i="1"/>
  <c r="BP53" i="1"/>
  <c r="BQ53" i="1"/>
  <c r="BR53" i="1"/>
  <c r="BS53" i="1"/>
  <c r="BT53" i="1"/>
  <c r="BU53" i="1"/>
  <c r="BV53" i="1"/>
  <c r="BN53" i="1"/>
  <c r="BU29" i="1"/>
  <c r="Y103" i="1" s="1"/>
  <c r="BS29" i="1"/>
  <c r="X103" i="1" s="1"/>
  <c r="BO29" i="1"/>
  <c r="T103" i="1" s="1"/>
  <c r="BP29" i="1"/>
  <c r="U103" i="1" s="1"/>
  <c r="BQ29" i="1"/>
  <c r="V103" i="1" s="1"/>
  <c r="BR29" i="1"/>
  <c r="W103" i="1" s="1"/>
  <c r="BN29" i="1"/>
  <c r="S103" i="1" s="1"/>
  <c r="S66" i="1"/>
  <c r="T66" i="1"/>
  <c r="U66" i="1"/>
  <c r="V66" i="1"/>
  <c r="W66" i="1"/>
  <c r="X66" i="1"/>
  <c r="Y66" i="1"/>
  <c r="Z66" i="1"/>
  <c r="R66" i="1"/>
  <c r="EI66" i="1"/>
  <c r="EJ66" i="1"/>
  <c r="EK66" i="1"/>
  <c r="EL66" i="1"/>
  <c r="EM66" i="1"/>
  <c r="EN66" i="1"/>
  <c r="EO66" i="1"/>
  <c r="EP66" i="1"/>
  <c r="EH66" i="1"/>
  <c r="EI53" i="1"/>
  <c r="EJ53" i="1"/>
  <c r="EK53" i="1"/>
  <c r="EL53" i="1"/>
  <c r="EM53" i="1"/>
  <c r="EN53" i="1"/>
  <c r="EO53" i="1"/>
  <c r="EP53" i="1"/>
  <c r="EH53" i="1"/>
  <c r="EO43" i="1"/>
  <c r="Y79" i="1" s="1"/>
  <c r="EM43" i="1"/>
  <c r="X79" i="1" s="1"/>
  <c r="EI43" i="1"/>
  <c r="T79" i="1" s="1"/>
  <c r="EJ43" i="1"/>
  <c r="U79" i="1" s="1"/>
  <c r="EK43" i="1"/>
  <c r="V79" i="1" s="1"/>
  <c r="EL43" i="1"/>
  <c r="W79" i="1" s="1"/>
  <c r="EH43" i="1"/>
  <c r="S79" i="1" s="1"/>
  <c r="EO15" i="1"/>
  <c r="Y92" i="1" s="1"/>
  <c r="EM15" i="1"/>
  <c r="X92" i="1" s="1"/>
  <c r="EI15" i="1"/>
  <c r="T92" i="1" s="1"/>
  <c r="EJ15" i="1"/>
  <c r="U92" i="1" s="1"/>
  <c r="EK15" i="1"/>
  <c r="V92" i="1" s="1"/>
  <c r="EL15" i="1"/>
  <c r="W92" i="1" s="1"/>
  <c r="S53" i="1"/>
  <c r="T53" i="1"/>
  <c r="U53" i="1"/>
  <c r="V53" i="1"/>
  <c r="W53" i="1"/>
  <c r="X53" i="1"/>
  <c r="Y53" i="1"/>
  <c r="Z53" i="1"/>
  <c r="R53" i="1"/>
  <c r="AE66" i="1"/>
  <c r="AF66" i="1"/>
  <c r="AG66" i="1"/>
  <c r="AH66" i="1"/>
  <c r="AI66" i="1"/>
  <c r="AJ66" i="1"/>
  <c r="AK66" i="1"/>
  <c r="AL66" i="1"/>
  <c r="AD66" i="1"/>
  <c r="AQ66" i="1"/>
  <c r="AR66" i="1"/>
  <c r="AS66" i="1"/>
  <c r="AT66" i="1"/>
  <c r="AU66" i="1"/>
  <c r="AV66" i="1"/>
  <c r="AW66" i="1"/>
  <c r="AX66" i="1"/>
  <c r="AP66" i="1"/>
  <c r="AQ53" i="1"/>
  <c r="AR53" i="1"/>
  <c r="AS53" i="1"/>
  <c r="AT53" i="1"/>
  <c r="AU53" i="1"/>
  <c r="AV53" i="1"/>
  <c r="AW53" i="1"/>
  <c r="AX53" i="1"/>
  <c r="AP53" i="1"/>
  <c r="AE53" i="1"/>
  <c r="AF53" i="1"/>
  <c r="AG53" i="1"/>
  <c r="AH53" i="1"/>
  <c r="AI53" i="1"/>
  <c r="AJ53" i="1"/>
  <c r="AK53" i="1"/>
  <c r="AL53" i="1"/>
  <c r="AD53" i="1"/>
  <c r="AK43" i="1"/>
  <c r="Y88" i="1" s="1"/>
  <c r="AI43" i="1"/>
  <c r="X88" i="1" s="1"/>
  <c r="AE43" i="1"/>
  <c r="T88" i="1" s="1"/>
  <c r="AF43" i="1"/>
  <c r="U88" i="1" s="1"/>
  <c r="AG43" i="1"/>
  <c r="V88" i="1" s="1"/>
  <c r="AH43" i="1"/>
  <c r="W88" i="1" s="1"/>
  <c r="AD43" i="1"/>
  <c r="CA67" i="1"/>
  <c r="CB67" i="1"/>
  <c r="CC67" i="1"/>
  <c r="CD67" i="1"/>
  <c r="CE67" i="1"/>
  <c r="CF67" i="1"/>
  <c r="CG67" i="1"/>
  <c r="CH67" i="1"/>
  <c r="BZ67" i="1"/>
  <c r="DK66" i="1"/>
  <c r="DL66" i="1"/>
  <c r="DM66" i="1"/>
  <c r="DN66" i="1"/>
  <c r="DO66" i="1"/>
  <c r="DP66" i="1"/>
  <c r="DQ66" i="1"/>
  <c r="DR66" i="1"/>
  <c r="DJ66" i="1"/>
  <c r="DK53" i="1"/>
  <c r="DL53" i="1"/>
  <c r="DM53" i="1"/>
  <c r="DN53" i="1"/>
  <c r="DO53" i="1"/>
  <c r="DP53" i="1"/>
  <c r="DQ53" i="1"/>
  <c r="DR53" i="1"/>
  <c r="DJ53" i="1"/>
  <c r="CA54" i="1"/>
  <c r="CB54" i="1"/>
  <c r="CC54" i="1"/>
  <c r="CD54" i="1"/>
  <c r="CE54" i="1"/>
  <c r="CF54" i="1"/>
  <c r="CG54" i="1"/>
  <c r="CH54" i="1"/>
  <c r="BZ54" i="1"/>
  <c r="CG15" i="1"/>
  <c r="Y81" i="1" s="1"/>
  <c r="CE15" i="1"/>
  <c r="X81" i="1" s="1"/>
  <c r="CA15" i="1"/>
  <c r="T81" i="1" s="1"/>
  <c r="CB15" i="1"/>
  <c r="U81" i="1" s="1"/>
  <c r="CC15" i="1"/>
  <c r="V81" i="1" s="1"/>
  <c r="CD15" i="1"/>
  <c r="W81" i="1" s="1"/>
  <c r="BZ15" i="1"/>
  <c r="S81" i="1" s="1"/>
  <c r="CA66" i="1"/>
  <c r="CB66" i="1"/>
  <c r="CC66" i="1"/>
  <c r="CD66" i="1"/>
  <c r="CE66" i="1"/>
  <c r="CF66" i="1"/>
  <c r="CG66" i="1"/>
  <c r="CH66" i="1"/>
  <c r="BZ66" i="1"/>
  <c r="DW65" i="1"/>
  <c r="DX65" i="1"/>
  <c r="DY65" i="1"/>
  <c r="DZ65" i="1"/>
  <c r="EA65" i="1"/>
  <c r="EB65" i="1"/>
  <c r="EC65" i="1"/>
  <c r="ED65" i="1"/>
  <c r="DV65" i="1"/>
  <c r="DW52" i="1"/>
  <c r="DX52" i="1"/>
  <c r="DY52" i="1"/>
  <c r="DZ52" i="1"/>
  <c r="EA52" i="1"/>
  <c r="EB52" i="1"/>
  <c r="EC52" i="1"/>
  <c r="ED52" i="1"/>
  <c r="DV52" i="1"/>
  <c r="EC15" i="1"/>
  <c r="Y77" i="1" s="1"/>
  <c r="EA15" i="1"/>
  <c r="X77" i="1" s="1"/>
  <c r="DZ15" i="1"/>
  <c r="W77" i="1" s="1"/>
  <c r="DW15" i="1"/>
  <c r="T77" i="1" s="1"/>
  <c r="DX15" i="1"/>
  <c r="U77" i="1" s="1"/>
  <c r="DY15" i="1"/>
  <c r="V77" i="1" s="1"/>
  <c r="DV15" i="1"/>
  <c r="S77" i="1" s="1"/>
  <c r="CA53" i="1"/>
  <c r="CB53" i="1"/>
  <c r="CC53" i="1"/>
  <c r="CD53" i="1"/>
  <c r="CE53" i="1"/>
  <c r="CF53" i="1"/>
  <c r="CG53" i="1"/>
  <c r="CH53" i="1"/>
  <c r="BZ53" i="1"/>
  <c r="S65" i="1"/>
  <c r="T65" i="1"/>
  <c r="U65" i="1"/>
  <c r="V65" i="1"/>
  <c r="W65" i="1"/>
  <c r="X65" i="1"/>
  <c r="Y65" i="1"/>
  <c r="Z65" i="1"/>
  <c r="R65" i="1"/>
  <c r="AQ65" i="1"/>
  <c r="AR65" i="1"/>
  <c r="AS65" i="1"/>
  <c r="AT65" i="1"/>
  <c r="AU65" i="1"/>
  <c r="AV65" i="1"/>
  <c r="AW65" i="1"/>
  <c r="AX65" i="1"/>
  <c r="AP65" i="1"/>
  <c r="AQ52" i="1"/>
  <c r="AR52" i="1"/>
  <c r="AS52" i="1"/>
  <c r="AT52" i="1"/>
  <c r="AU52" i="1"/>
  <c r="AV52" i="1"/>
  <c r="AW52" i="1"/>
  <c r="AX52" i="1"/>
  <c r="AP52" i="1"/>
  <c r="S52" i="1"/>
  <c r="T52" i="1"/>
  <c r="U52" i="1"/>
  <c r="V52" i="1"/>
  <c r="W52" i="1"/>
  <c r="X52" i="1"/>
  <c r="Y52" i="1"/>
  <c r="Z52" i="1"/>
  <c r="R52" i="1"/>
  <c r="S64" i="1"/>
  <c r="T64" i="1"/>
  <c r="U64" i="1"/>
  <c r="V64" i="1"/>
  <c r="W64" i="1"/>
  <c r="X64" i="1"/>
  <c r="Y64" i="1"/>
  <c r="Z64" i="1"/>
  <c r="R64" i="1"/>
  <c r="DW64" i="1"/>
  <c r="DX64" i="1"/>
  <c r="DY64" i="1"/>
  <c r="DZ64" i="1"/>
  <c r="EA64" i="1"/>
  <c r="EB64" i="1"/>
  <c r="EC64" i="1"/>
  <c r="ED64" i="1"/>
  <c r="DV64" i="1"/>
  <c r="DW51" i="1"/>
  <c r="DX51" i="1"/>
  <c r="DY51" i="1"/>
  <c r="DZ51" i="1"/>
  <c r="EA51" i="1"/>
  <c r="EB51" i="1"/>
  <c r="EC51" i="1"/>
  <c r="ED51" i="1"/>
  <c r="DV51" i="1"/>
  <c r="S102" i="1"/>
  <c r="BC65" i="1"/>
  <c r="BD65" i="1"/>
  <c r="BE65" i="1"/>
  <c r="BF65" i="1"/>
  <c r="BG65" i="1"/>
  <c r="BH65" i="1"/>
  <c r="BI65" i="1"/>
  <c r="BJ65" i="1"/>
  <c r="BB65" i="1"/>
  <c r="CY65" i="1"/>
  <c r="CZ65" i="1"/>
  <c r="DA65" i="1"/>
  <c r="DB65" i="1"/>
  <c r="DC65" i="1"/>
  <c r="DD65" i="1"/>
  <c r="DE65" i="1"/>
  <c r="DF65" i="1"/>
  <c r="CX65" i="1"/>
  <c r="CY52" i="1"/>
  <c r="CZ52" i="1"/>
  <c r="DA52" i="1"/>
  <c r="DB52" i="1"/>
  <c r="DC52" i="1"/>
  <c r="DD52" i="1"/>
  <c r="DE52" i="1"/>
  <c r="DF52" i="1"/>
  <c r="CX52" i="1"/>
  <c r="DE15" i="1"/>
  <c r="Y82" i="1" s="1"/>
  <c r="DC15" i="1"/>
  <c r="X82" i="1" s="1"/>
  <c r="CY15" i="1"/>
  <c r="T82" i="1" s="1"/>
  <c r="CZ15" i="1"/>
  <c r="U82" i="1" s="1"/>
  <c r="DA15" i="1"/>
  <c r="V82" i="1" s="1"/>
  <c r="DB15" i="1"/>
  <c r="W82" i="1" s="1"/>
  <c r="CX15" i="1"/>
  <c r="S82" i="1" s="1"/>
  <c r="BC52" i="1"/>
  <c r="BD52" i="1"/>
  <c r="BE52" i="1"/>
  <c r="BF52" i="1"/>
  <c r="BG52" i="1"/>
  <c r="BH52" i="1"/>
  <c r="BI52" i="1"/>
  <c r="BJ52" i="1"/>
  <c r="BB52" i="1"/>
  <c r="AE65" i="1"/>
  <c r="AF65" i="1"/>
  <c r="AG65" i="1"/>
  <c r="AH65" i="1"/>
  <c r="AI65" i="1"/>
  <c r="AJ65" i="1"/>
  <c r="AK65" i="1"/>
  <c r="AL65" i="1"/>
  <c r="AD65" i="1"/>
  <c r="DK65" i="1"/>
  <c r="DL65" i="1"/>
  <c r="DM65" i="1"/>
  <c r="DN65" i="1"/>
  <c r="DO65" i="1"/>
  <c r="DP65" i="1"/>
  <c r="DQ65" i="1"/>
  <c r="DR65" i="1"/>
  <c r="DJ65" i="1"/>
  <c r="DK52" i="1"/>
  <c r="DL52" i="1"/>
  <c r="DM52" i="1"/>
  <c r="DN52" i="1"/>
  <c r="DO52" i="1"/>
  <c r="DP52" i="1"/>
  <c r="DQ52" i="1"/>
  <c r="DR52" i="1"/>
  <c r="DJ52" i="1"/>
  <c r="DQ43" i="1"/>
  <c r="Y96" i="1" s="1"/>
  <c r="DO43" i="1"/>
  <c r="X96" i="1" s="1"/>
  <c r="DK43" i="1"/>
  <c r="T96" i="1" s="1"/>
  <c r="DL43" i="1"/>
  <c r="U96" i="1" s="1"/>
  <c r="DM43" i="1"/>
  <c r="V96" i="1" s="1"/>
  <c r="DN43" i="1"/>
  <c r="W96" i="1" s="1"/>
  <c r="DJ43" i="1"/>
  <c r="S96" i="1" s="1"/>
  <c r="AE52" i="1"/>
  <c r="AF52" i="1"/>
  <c r="AG52" i="1"/>
  <c r="AH52" i="1"/>
  <c r="AI52" i="1"/>
  <c r="AJ52" i="1"/>
  <c r="AK52" i="1"/>
  <c r="AL52" i="1"/>
  <c r="AD52" i="1"/>
  <c r="EI65" i="1"/>
  <c r="EJ65" i="1"/>
  <c r="EK65" i="1"/>
  <c r="EL65" i="1"/>
  <c r="EM65" i="1"/>
  <c r="EN65" i="1"/>
  <c r="EO65" i="1"/>
  <c r="EP65" i="1"/>
  <c r="EH65" i="1"/>
  <c r="CM66" i="1"/>
  <c r="CN66" i="1"/>
  <c r="CO66" i="1"/>
  <c r="CP66" i="1"/>
  <c r="CQ66" i="1"/>
  <c r="CR66" i="1"/>
  <c r="CS66" i="1"/>
  <c r="CT66" i="1"/>
  <c r="CL66" i="1"/>
  <c r="CM43" i="1"/>
  <c r="T90" i="1" s="1"/>
  <c r="CN43" i="1"/>
  <c r="U90" i="1" s="1"/>
  <c r="CO43" i="1"/>
  <c r="V90" i="1" s="1"/>
  <c r="CP43" i="1"/>
  <c r="W90" i="1" s="1"/>
  <c r="CL43" i="1"/>
  <c r="S90" i="1" s="1"/>
  <c r="CM53" i="1"/>
  <c r="CN53" i="1"/>
  <c r="CO53" i="1"/>
  <c r="CP53" i="1"/>
  <c r="CQ53" i="1"/>
  <c r="CR53" i="1"/>
  <c r="CS53" i="1"/>
  <c r="CT53" i="1"/>
  <c r="CL53" i="1"/>
  <c r="CU40" i="1"/>
  <c r="CM29" i="1"/>
  <c r="T101" i="1" s="1"/>
  <c r="CN29" i="1"/>
  <c r="U101" i="1" s="1"/>
  <c r="CO29" i="1"/>
  <c r="V101" i="1" s="1"/>
  <c r="CP29" i="1"/>
  <c r="W101" i="1" s="1"/>
  <c r="CL29" i="1"/>
  <c r="S101" i="1" s="1"/>
  <c r="CJ26" i="1"/>
  <c r="CM15" i="1"/>
  <c r="T80" i="1" s="1"/>
  <c r="CN15" i="1"/>
  <c r="U80" i="1" s="1"/>
  <c r="CO15" i="1"/>
  <c r="V80" i="1" s="1"/>
  <c r="CP15" i="1"/>
  <c r="W80" i="1" s="1"/>
  <c r="CL15" i="1"/>
  <c r="S80" i="1" s="1"/>
  <c r="EI52" i="1"/>
  <c r="EJ52" i="1"/>
  <c r="EK52" i="1"/>
  <c r="EL52" i="1"/>
  <c r="EM52" i="1"/>
  <c r="EN52" i="1"/>
  <c r="EO52" i="1"/>
  <c r="EP52" i="1"/>
  <c r="EH52" i="1"/>
  <c r="EI29" i="1"/>
  <c r="T85" i="1" s="1"/>
  <c r="EJ29" i="1"/>
  <c r="U85" i="1" s="1"/>
  <c r="EK29" i="1"/>
  <c r="V85" i="1" s="1"/>
  <c r="EL29" i="1"/>
  <c r="W85" i="1" s="1"/>
  <c r="EH29" i="1"/>
  <c r="S85" i="1" s="1"/>
  <c r="CM65" i="1"/>
  <c r="CN65" i="1"/>
  <c r="CO65" i="1"/>
  <c r="CP65" i="1"/>
  <c r="CQ65" i="1"/>
  <c r="CR65" i="1"/>
  <c r="CS65" i="1"/>
  <c r="CT65" i="1"/>
  <c r="CL65" i="1"/>
  <c r="CA65" i="1"/>
  <c r="CB65" i="1"/>
  <c r="CC65" i="1"/>
  <c r="CD65" i="1"/>
  <c r="CE65" i="1"/>
  <c r="CF65" i="1"/>
  <c r="CG65" i="1"/>
  <c r="CH65" i="1"/>
  <c r="BZ65" i="1"/>
  <c r="CA52" i="1"/>
  <c r="CB52" i="1"/>
  <c r="CC52" i="1"/>
  <c r="CD52" i="1"/>
  <c r="CE52" i="1"/>
  <c r="CF52" i="1"/>
  <c r="CG52" i="1"/>
  <c r="CH52" i="1"/>
  <c r="BZ52" i="1"/>
  <c r="CG43" i="1"/>
  <c r="Y104" i="1" s="1"/>
  <c r="CE43" i="1"/>
  <c r="X104" i="1" s="1"/>
  <c r="CA43" i="1"/>
  <c r="T104" i="1" s="1"/>
  <c r="CB43" i="1"/>
  <c r="U104" i="1" s="1"/>
  <c r="CC43" i="1"/>
  <c r="V104" i="1" s="1"/>
  <c r="CD43" i="1"/>
  <c r="W104" i="1" s="1"/>
  <c r="BZ43" i="1"/>
  <c r="S104" i="1" s="1"/>
  <c r="CM52" i="1"/>
  <c r="CN52" i="1"/>
  <c r="CO52" i="1"/>
  <c r="CP52" i="1"/>
  <c r="CQ52" i="1"/>
  <c r="CR52" i="1"/>
  <c r="CS52" i="1"/>
  <c r="CT52" i="1"/>
  <c r="CL52" i="1"/>
  <c r="CS29" i="1"/>
  <c r="Y101" i="1" s="1"/>
  <c r="CQ29" i="1"/>
  <c r="X101" i="1" s="1"/>
  <c r="BC64" i="1"/>
  <c r="BD64" i="1"/>
  <c r="BE64" i="1"/>
  <c r="BF64" i="1"/>
  <c r="BG64" i="1"/>
  <c r="BH64" i="1"/>
  <c r="BI64" i="1"/>
  <c r="BJ64" i="1"/>
  <c r="BB64" i="1"/>
  <c r="EI64" i="1"/>
  <c r="EJ64" i="1"/>
  <c r="EK64" i="1"/>
  <c r="EL64" i="1"/>
  <c r="EM64" i="1"/>
  <c r="EN64" i="1"/>
  <c r="EO64" i="1"/>
  <c r="EP64" i="1"/>
  <c r="EH64" i="1"/>
  <c r="EI51" i="1"/>
  <c r="EJ51" i="1"/>
  <c r="EK51" i="1"/>
  <c r="EL51" i="1"/>
  <c r="EM51" i="1"/>
  <c r="EN51" i="1"/>
  <c r="EO51" i="1"/>
  <c r="EP51" i="1"/>
  <c r="EH51" i="1"/>
  <c r="BC51" i="1"/>
  <c r="BD51" i="1"/>
  <c r="BE51" i="1"/>
  <c r="BF51" i="1"/>
  <c r="BG51" i="1"/>
  <c r="BH51" i="1"/>
  <c r="BI51" i="1"/>
  <c r="BJ51" i="1"/>
  <c r="BB51" i="1"/>
  <c r="BO65" i="1"/>
  <c r="BP65" i="1"/>
  <c r="BQ65" i="1"/>
  <c r="BR65" i="1"/>
  <c r="BS65" i="1"/>
  <c r="BT65" i="1"/>
  <c r="BU65" i="1"/>
  <c r="BV65" i="1"/>
  <c r="BN65" i="1"/>
  <c r="CY64" i="1"/>
  <c r="CZ64" i="1"/>
  <c r="DA64" i="1"/>
  <c r="DB64" i="1"/>
  <c r="DC64" i="1"/>
  <c r="DD64" i="1"/>
  <c r="DE64" i="1"/>
  <c r="DF64" i="1"/>
  <c r="CX64" i="1"/>
  <c r="CY51" i="1"/>
  <c r="CZ51" i="1"/>
  <c r="DA51" i="1"/>
  <c r="DB51" i="1"/>
  <c r="DC51" i="1"/>
  <c r="DD51" i="1"/>
  <c r="DE51" i="1"/>
  <c r="DF51" i="1"/>
  <c r="CX51" i="1"/>
  <c r="BO52" i="1"/>
  <c r="BP52" i="1"/>
  <c r="BQ52" i="1"/>
  <c r="BR52" i="1"/>
  <c r="BS52" i="1"/>
  <c r="BT52" i="1"/>
  <c r="BU52" i="1"/>
  <c r="BV52" i="1"/>
  <c r="BN52" i="1"/>
  <c r="S51" i="1"/>
  <c r="T51" i="1"/>
  <c r="U51" i="1"/>
  <c r="V51" i="1"/>
  <c r="W51" i="1"/>
  <c r="X51" i="1"/>
  <c r="Y51" i="1"/>
  <c r="Z51" i="1"/>
  <c r="R51" i="1"/>
  <c r="Y43" i="1"/>
  <c r="Y102" i="1" s="1"/>
  <c r="W43" i="1"/>
  <c r="X102" i="1" s="1"/>
  <c r="S43" i="1"/>
  <c r="T102" i="1" s="1"/>
  <c r="T43" i="1"/>
  <c r="U102" i="1" s="1"/>
  <c r="U43" i="1"/>
  <c r="V102" i="1" s="1"/>
  <c r="V43" i="1"/>
  <c r="W102" i="1" s="1"/>
  <c r="R42" i="1"/>
  <c r="AQ64" i="1"/>
  <c r="AR64" i="1"/>
  <c r="AS64" i="1"/>
  <c r="AT64" i="1"/>
  <c r="AU64" i="1"/>
  <c r="AV64" i="1"/>
  <c r="AW64" i="1"/>
  <c r="AX64" i="1"/>
  <c r="AP64" i="1"/>
  <c r="DK64" i="1"/>
  <c r="DL64" i="1"/>
  <c r="DM64" i="1"/>
  <c r="DN64" i="1"/>
  <c r="DO64" i="1"/>
  <c r="DP64" i="1"/>
  <c r="DQ64" i="1"/>
  <c r="DR64" i="1"/>
  <c r="DJ64" i="1"/>
  <c r="DK51" i="1"/>
  <c r="DL51" i="1"/>
  <c r="DM51" i="1"/>
  <c r="DN51" i="1"/>
  <c r="DO51" i="1"/>
  <c r="DP51" i="1"/>
  <c r="DQ51" i="1"/>
  <c r="DR51" i="1"/>
  <c r="DJ51" i="1"/>
  <c r="AQ51" i="1"/>
  <c r="AR51" i="1"/>
  <c r="AS51" i="1"/>
  <c r="AT51" i="1"/>
  <c r="AU51" i="1"/>
  <c r="AV51" i="1"/>
  <c r="AW51" i="1"/>
  <c r="AX51" i="1"/>
  <c r="AP51" i="1"/>
  <c r="AD14" i="1"/>
  <c r="DK63" i="1"/>
  <c r="DL63" i="1"/>
  <c r="DM63" i="1"/>
  <c r="DN63" i="1"/>
  <c r="DO63" i="1"/>
  <c r="DP63" i="1"/>
  <c r="DQ63" i="1"/>
  <c r="DR63" i="1"/>
  <c r="DJ63" i="1"/>
  <c r="DW63" i="1"/>
  <c r="DX63" i="1"/>
  <c r="DY63" i="1"/>
  <c r="DZ63" i="1"/>
  <c r="EA63" i="1"/>
  <c r="EB63" i="1"/>
  <c r="EC63" i="1"/>
  <c r="ED63" i="1"/>
  <c r="DV63" i="1"/>
  <c r="DW50" i="1"/>
  <c r="DX50" i="1"/>
  <c r="DY50" i="1"/>
  <c r="DZ50" i="1"/>
  <c r="EA50" i="1"/>
  <c r="EB50" i="1"/>
  <c r="EC50" i="1"/>
  <c r="ED50" i="1"/>
  <c r="DV50" i="1"/>
  <c r="EC43" i="1"/>
  <c r="Y78" i="1" s="1"/>
  <c r="EA43" i="1"/>
  <c r="X78" i="1" s="1"/>
  <c r="DW43" i="1"/>
  <c r="T78" i="1" s="1"/>
  <c r="DX43" i="1"/>
  <c r="U78" i="1" s="1"/>
  <c r="DY43" i="1"/>
  <c r="V78" i="1" s="1"/>
  <c r="DZ43" i="1"/>
  <c r="W78" i="1" s="1"/>
  <c r="DV43" i="1"/>
  <c r="S78" i="1" s="1"/>
  <c r="DK50" i="1"/>
  <c r="DL50" i="1"/>
  <c r="DM50" i="1"/>
  <c r="DN50" i="1"/>
  <c r="DO50" i="1"/>
  <c r="DP50" i="1"/>
  <c r="DQ50" i="1"/>
  <c r="DR50" i="1"/>
  <c r="DJ50" i="1"/>
  <c r="BC63" i="1"/>
  <c r="BD63" i="1"/>
  <c r="BE63" i="1"/>
  <c r="BF63" i="1"/>
  <c r="BG63" i="1"/>
  <c r="BH63" i="1"/>
  <c r="BI63" i="1"/>
  <c r="BJ63" i="1"/>
  <c r="BB63" i="1"/>
  <c r="AQ63" i="1"/>
  <c r="AR63" i="1"/>
  <c r="AS63" i="1"/>
  <c r="AT63" i="1"/>
  <c r="AU63" i="1"/>
  <c r="AV63" i="1"/>
  <c r="AW63" i="1"/>
  <c r="AX63" i="1"/>
  <c r="AP63" i="1"/>
  <c r="AQ50" i="1"/>
  <c r="AR50" i="1"/>
  <c r="AS50" i="1"/>
  <c r="AT50" i="1"/>
  <c r="AU50" i="1"/>
  <c r="AV50" i="1"/>
  <c r="AW50" i="1"/>
  <c r="AX50" i="1"/>
  <c r="AP50" i="1"/>
  <c r="BC50" i="1"/>
  <c r="BD50" i="1"/>
  <c r="BE50" i="1"/>
  <c r="BF50" i="1"/>
  <c r="BG50" i="1"/>
  <c r="BH50" i="1"/>
  <c r="BI50" i="1"/>
  <c r="BJ50" i="1"/>
  <c r="BB50" i="1"/>
  <c r="BO64" i="1"/>
  <c r="BP64" i="1"/>
  <c r="BQ64" i="1"/>
  <c r="BR64" i="1"/>
  <c r="BS64" i="1"/>
  <c r="BT64" i="1"/>
  <c r="BU64" i="1"/>
  <c r="BV64" i="1"/>
  <c r="BN64" i="1"/>
  <c r="CM64" i="1"/>
  <c r="CN64" i="1"/>
  <c r="CO64" i="1"/>
  <c r="CP64" i="1"/>
  <c r="CQ64" i="1"/>
  <c r="CR64" i="1"/>
  <c r="CS64" i="1"/>
  <c r="CT64" i="1"/>
  <c r="CL64" i="1"/>
  <c r="CM51" i="1"/>
  <c r="CN51" i="1"/>
  <c r="CO51" i="1"/>
  <c r="CP51" i="1"/>
  <c r="CQ51" i="1"/>
  <c r="CR51" i="1"/>
  <c r="CS51" i="1"/>
  <c r="CT51" i="1"/>
  <c r="CL51" i="1"/>
  <c r="BO51" i="1"/>
  <c r="BP51" i="1"/>
  <c r="BQ51" i="1"/>
  <c r="BR51" i="1"/>
  <c r="BS51" i="1"/>
  <c r="BT51" i="1"/>
  <c r="BU51" i="1"/>
  <c r="BV51" i="1"/>
  <c r="BN51" i="1"/>
  <c r="CY63" i="1"/>
  <c r="CZ63" i="1"/>
  <c r="DA63" i="1"/>
  <c r="DB63" i="1"/>
  <c r="DC63" i="1"/>
  <c r="DD63" i="1"/>
  <c r="DE63" i="1"/>
  <c r="DF63" i="1"/>
  <c r="CX63" i="1"/>
  <c r="EI63" i="1"/>
  <c r="EJ63" i="1"/>
  <c r="EK63" i="1"/>
  <c r="EL63" i="1"/>
  <c r="EM63" i="1"/>
  <c r="EN63" i="1"/>
  <c r="EO63" i="1"/>
  <c r="EP63" i="1"/>
  <c r="EH63" i="1"/>
  <c r="EI50" i="1"/>
  <c r="EJ50" i="1"/>
  <c r="EK50" i="1"/>
  <c r="EL50" i="1"/>
  <c r="EM50" i="1"/>
  <c r="EN50" i="1"/>
  <c r="EO50" i="1"/>
  <c r="EP50" i="1"/>
  <c r="EH50" i="1"/>
  <c r="CY50" i="1"/>
  <c r="CZ50" i="1"/>
  <c r="DA50" i="1"/>
  <c r="DB50" i="1"/>
  <c r="DC50" i="1"/>
  <c r="DD50" i="1"/>
  <c r="DE50" i="1"/>
  <c r="DF50" i="1"/>
  <c r="CX50" i="1"/>
  <c r="AE64" i="1"/>
  <c r="AF64" i="1"/>
  <c r="AG64" i="1"/>
  <c r="AH64" i="1"/>
  <c r="AI64" i="1"/>
  <c r="AJ64" i="1"/>
  <c r="AK64" i="1"/>
  <c r="AL64" i="1"/>
  <c r="AD64" i="1"/>
  <c r="CA64" i="1"/>
  <c r="CB64" i="1"/>
  <c r="CC64" i="1"/>
  <c r="CD64" i="1"/>
  <c r="CE64" i="1"/>
  <c r="CF64" i="1"/>
  <c r="CG64" i="1"/>
  <c r="CH64" i="1"/>
  <c r="BZ64" i="1"/>
  <c r="CA51" i="1"/>
  <c r="CB51" i="1"/>
  <c r="CC51" i="1"/>
  <c r="CD51" i="1"/>
  <c r="CE51" i="1"/>
  <c r="CF51" i="1"/>
  <c r="CG51" i="1"/>
  <c r="CH51" i="1"/>
  <c r="BZ51" i="1"/>
  <c r="AE51" i="1"/>
  <c r="AF51" i="1"/>
  <c r="AG51" i="1"/>
  <c r="AH51" i="1"/>
  <c r="AI51" i="1"/>
  <c r="AJ51" i="1"/>
  <c r="AK51" i="1"/>
  <c r="AL51" i="1"/>
  <c r="AD51" i="1"/>
  <c r="AQ62" i="1"/>
  <c r="AR62" i="1"/>
  <c r="AS62" i="1"/>
  <c r="AT62" i="1"/>
  <c r="AU62" i="1"/>
  <c r="AV62" i="1"/>
  <c r="AW62" i="1"/>
  <c r="AX62" i="1"/>
  <c r="AP62" i="1"/>
  <c r="EI62" i="1"/>
  <c r="EJ62" i="1"/>
  <c r="EK62" i="1"/>
  <c r="EL62" i="1"/>
  <c r="EM62" i="1"/>
  <c r="EN62" i="1"/>
  <c r="EO62" i="1"/>
  <c r="EP62" i="1"/>
  <c r="EH62" i="1"/>
  <c r="EI49" i="1"/>
  <c r="EJ49" i="1"/>
  <c r="EK49" i="1"/>
  <c r="EL49" i="1"/>
  <c r="EM49" i="1"/>
  <c r="EN49" i="1"/>
  <c r="EO49" i="1"/>
  <c r="EP49" i="1"/>
  <c r="EH49" i="1"/>
  <c r="AQ49" i="1"/>
  <c r="AR49" i="1"/>
  <c r="AS49" i="1"/>
  <c r="AT49" i="1"/>
  <c r="AU49" i="1"/>
  <c r="AV49" i="1"/>
  <c r="AW49" i="1"/>
  <c r="AX49" i="1"/>
  <c r="AP49" i="1"/>
  <c r="AY19" i="1"/>
  <c r="AY20" i="1"/>
  <c r="AY21" i="1"/>
  <c r="AY22" i="1"/>
  <c r="AY23" i="1"/>
  <c r="AY24" i="1"/>
  <c r="AY25" i="1"/>
  <c r="AY26" i="1"/>
  <c r="AZ19" i="1"/>
  <c r="AZ20" i="1"/>
  <c r="AZ21" i="1"/>
  <c r="AZ22" i="1"/>
  <c r="AZ23" i="1"/>
  <c r="AZ24" i="1"/>
  <c r="AZ25" i="1"/>
  <c r="AZ26" i="1"/>
  <c r="AZ18" i="1"/>
  <c r="AE63" i="1"/>
  <c r="AF63" i="1"/>
  <c r="AG63" i="1"/>
  <c r="AH63" i="1"/>
  <c r="AI63" i="1"/>
  <c r="AJ63" i="1"/>
  <c r="AK63" i="1"/>
  <c r="AL63" i="1"/>
  <c r="AD63" i="1"/>
  <c r="BO63" i="1"/>
  <c r="BP63" i="1"/>
  <c r="BQ63" i="1"/>
  <c r="BR63" i="1"/>
  <c r="BS63" i="1"/>
  <c r="BT63" i="1"/>
  <c r="BU63" i="1"/>
  <c r="BV63" i="1"/>
  <c r="BN63" i="1"/>
  <c r="BO50" i="1"/>
  <c r="BP50" i="1"/>
  <c r="BQ50" i="1"/>
  <c r="BR50" i="1"/>
  <c r="BS50" i="1"/>
  <c r="BT50" i="1"/>
  <c r="BU50" i="1"/>
  <c r="BV50" i="1"/>
  <c r="BN50" i="1"/>
  <c r="AE50" i="1"/>
  <c r="AF50" i="1"/>
  <c r="AG50" i="1"/>
  <c r="AH50" i="1"/>
  <c r="AI50" i="1"/>
  <c r="AJ50" i="1"/>
  <c r="AK50" i="1"/>
  <c r="AL50" i="1"/>
  <c r="AD50" i="1"/>
  <c r="DK67" i="1"/>
  <c r="DL67" i="1"/>
  <c r="DM67" i="1"/>
  <c r="DN67" i="1"/>
  <c r="DO67" i="1"/>
  <c r="DP67" i="1"/>
  <c r="DQ67" i="1"/>
  <c r="DR67" i="1"/>
  <c r="DJ67" i="1"/>
  <c r="EI67" i="1"/>
  <c r="EJ67" i="1"/>
  <c r="EK67" i="1"/>
  <c r="EL67" i="1"/>
  <c r="EM67" i="1"/>
  <c r="EN67" i="1"/>
  <c r="EO67" i="1"/>
  <c r="EP67" i="1"/>
  <c r="EH67" i="1"/>
  <c r="EI54" i="1"/>
  <c r="EJ54" i="1"/>
  <c r="EK54" i="1"/>
  <c r="EL54" i="1"/>
  <c r="EM54" i="1"/>
  <c r="EN54" i="1"/>
  <c r="EO54" i="1"/>
  <c r="EP54" i="1"/>
  <c r="EH54" i="1"/>
  <c r="DJ29" i="1"/>
  <c r="S105" i="1" s="1"/>
  <c r="DK54" i="1"/>
  <c r="DL54" i="1"/>
  <c r="DM54" i="1"/>
  <c r="DN54" i="1"/>
  <c r="DO54" i="1"/>
  <c r="DP54" i="1"/>
  <c r="DQ54" i="1"/>
  <c r="DR54" i="1"/>
  <c r="DJ54" i="1"/>
  <c r="DT27" i="1"/>
  <c r="DS27" i="1"/>
  <c r="DT23" i="1"/>
  <c r="DS23" i="1"/>
  <c r="DK29" i="1"/>
  <c r="T105" i="1" s="1"/>
  <c r="DL29" i="1"/>
  <c r="U105" i="1" s="1"/>
  <c r="DM29" i="1"/>
  <c r="V105" i="1" s="1"/>
  <c r="DN29" i="1"/>
  <c r="W105" i="1" s="1"/>
  <c r="DK15" i="1"/>
  <c r="T106" i="1" s="1"/>
  <c r="DL15" i="1"/>
  <c r="U106" i="1" s="1"/>
  <c r="DM15" i="1"/>
  <c r="V106" i="1" s="1"/>
  <c r="DN15" i="1"/>
  <c r="W106" i="1" s="1"/>
  <c r="DJ15" i="1"/>
  <c r="S106" i="1" s="1"/>
  <c r="CM63" i="1"/>
  <c r="CN63" i="1"/>
  <c r="CO63" i="1"/>
  <c r="CP63" i="1"/>
  <c r="CQ63" i="1"/>
  <c r="CR63" i="1"/>
  <c r="CS63" i="1"/>
  <c r="CT63" i="1"/>
  <c r="CL63" i="1"/>
  <c r="DW62" i="1"/>
  <c r="DX62" i="1"/>
  <c r="DY62" i="1"/>
  <c r="DZ62" i="1"/>
  <c r="EA62" i="1"/>
  <c r="EB62" i="1"/>
  <c r="EC62" i="1"/>
  <c r="ED62" i="1"/>
  <c r="DV62" i="1"/>
  <c r="DW49" i="1"/>
  <c r="DX49" i="1"/>
  <c r="DY49" i="1"/>
  <c r="DZ49" i="1"/>
  <c r="EA49" i="1"/>
  <c r="EB49" i="1"/>
  <c r="EC49" i="1"/>
  <c r="ED49" i="1"/>
  <c r="DV49" i="1"/>
  <c r="CM50" i="1"/>
  <c r="CN50" i="1"/>
  <c r="CO50" i="1"/>
  <c r="CP50" i="1"/>
  <c r="CQ50" i="1"/>
  <c r="CR50" i="1"/>
  <c r="CS50" i="1"/>
  <c r="CT50" i="1"/>
  <c r="CL50" i="1"/>
  <c r="S63" i="1"/>
  <c r="T63" i="1"/>
  <c r="U63" i="1"/>
  <c r="V63" i="1"/>
  <c r="W63" i="1"/>
  <c r="X63" i="1"/>
  <c r="Y63" i="1"/>
  <c r="Z63" i="1"/>
  <c r="R63" i="1"/>
  <c r="BC62" i="1"/>
  <c r="BD62" i="1"/>
  <c r="BE62" i="1"/>
  <c r="BF62" i="1"/>
  <c r="BG62" i="1"/>
  <c r="BH62" i="1"/>
  <c r="BI62" i="1"/>
  <c r="BJ62" i="1"/>
  <c r="BB62" i="1"/>
  <c r="BC49" i="1"/>
  <c r="BD49" i="1"/>
  <c r="BE49" i="1"/>
  <c r="BF49" i="1"/>
  <c r="BG49" i="1"/>
  <c r="BH49" i="1"/>
  <c r="BI49" i="1"/>
  <c r="BJ49" i="1"/>
  <c r="BB49" i="1"/>
  <c r="S50" i="1"/>
  <c r="T50" i="1"/>
  <c r="U50" i="1"/>
  <c r="V50" i="1"/>
  <c r="W50" i="1"/>
  <c r="X50" i="1"/>
  <c r="Y50" i="1"/>
  <c r="Z50" i="1"/>
  <c r="R50" i="1"/>
  <c r="CY62" i="1"/>
  <c r="CZ62" i="1"/>
  <c r="DA62" i="1"/>
  <c r="DB62" i="1"/>
  <c r="DC62" i="1"/>
  <c r="DD62" i="1"/>
  <c r="DE62" i="1"/>
  <c r="DF62" i="1"/>
  <c r="CX62" i="1"/>
  <c r="CA63" i="1"/>
  <c r="CB63" i="1"/>
  <c r="CC63" i="1"/>
  <c r="CD63" i="1"/>
  <c r="CE63" i="1"/>
  <c r="CF63" i="1"/>
  <c r="CG63" i="1"/>
  <c r="CH63" i="1"/>
  <c r="BZ63" i="1"/>
  <c r="CA50" i="1"/>
  <c r="CB50" i="1"/>
  <c r="CC50" i="1"/>
  <c r="CD50" i="1"/>
  <c r="CE50" i="1"/>
  <c r="CF50" i="1"/>
  <c r="CG50" i="1"/>
  <c r="CH50" i="1"/>
  <c r="BZ50" i="1"/>
  <c r="CY49" i="1"/>
  <c r="CZ49" i="1"/>
  <c r="DA49" i="1"/>
  <c r="DB49" i="1"/>
  <c r="DC49" i="1"/>
  <c r="DD49" i="1"/>
  <c r="DE49" i="1"/>
  <c r="DF49" i="1"/>
  <c r="CX49" i="1"/>
  <c r="CX28" i="1"/>
  <c r="CX29" i="1"/>
  <c r="S94" i="1" s="1"/>
  <c r="CA62" i="1"/>
  <c r="CB62" i="1"/>
  <c r="CC62" i="1"/>
  <c r="CD62" i="1"/>
  <c r="CE62" i="1"/>
  <c r="CF62" i="1"/>
  <c r="CG62" i="1"/>
  <c r="CH62" i="1"/>
  <c r="BZ62" i="1"/>
  <c r="EI61" i="1"/>
  <c r="EJ61" i="1"/>
  <c r="EK61" i="1"/>
  <c r="EL61" i="1"/>
  <c r="EM61" i="1"/>
  <c r="EN61" i="1"/>
  <c r="EO61" i="1"/>
  <c r="EP61" i="1"/>
  <c r="EH61" i="1"/>
  <c r="EI48" i="1"/>
  <c r="EJ48" i="1"/>
  <c r="EK48" i="1"/>
  <c r="EL48" i="1"/>
  <c r="EM48" i="1"/>
  <c r="EN48" i="1"/>
  <c r="EO48" i="1"/>
  <c r="EP48" i="1"/>
  <c r="EH48" i="1"/>
  <c r="CA49" i="1"/>
  <c r="CB49" i="1"/>
  <c r="CC49" i="1"/>
  <c r="CD49" i="1"/>
  <c r="CE49" i="1"/>
  <c r="CF49" i="1"/>
  <c r="CG49" i="1"/>
  <c r="CH49" i="1"/>
  <c r="BZ49" i="1"/>
  <c r="AE62" i="1"/>
  <c r="AF62" i="1"/>
  <c r="AG62" i="1"/>
  <c r="AH62" i="1"/>
  <c r="AI62" i="1"/>
  <c r="AJ62" i="1"/>
  <c r="AK62" i="1"/>
  <c r="AL62" i="1"/>
  <c r="AD62" i="1"/>
  <c r="CY61" i="1"/>
  <c r="CZ61" i="1"/>
  <c r="DA61" i="1"/>
  <c r="DB61" i="1"/>
  <c r="DC61" i="1"/>
  <c r="DD61" i="1"/>
  <c r="DE61" i="1"/>
  <c r="DF61" i="1"/>
  <c r="CX61" i="1"/>
  <c r="CY48" i="1"/>
  <c r="CZ48" i="1"/>
  <c r="DA48" i="1"/>
  <c r="DB48" i="1"/>
  <c r="DC48" i="1"/>
  <c r="DD48" i="1"/>
  <c r="DE48" i="1"/>
  <c r="DF48" i="1"/>
  <c r="CX48" i="1"/>
  <c r="AE49" i="1"/>
  <c r="AF49" i="1"/>
  <c r="AG49" i="1"/>
  <c r="AH49" i="1"/>
  <c r="AI49" i="1"/>
  <c r="AJ49" i="1"/>
  <c r="AK49" i="1"/>
  <c r="AL49" i="1"/>
  <c r="AD49" i="1"/>
  <c r="BC61" i="1"/>
  <c r="BD61" i="1"/>
  <c r="BE61" i="1"/>
  <c r="BF61" i="1"/>
  <c r="BG61" i="1"/>
  <c r="BH61" i="1"/>
  <c r="BI61" i="1"/>
  <c r="BJ61" i="1"/>
  <c r="BB61" i="1"/>
  <c r="DW61" i="1"/>
  <c r="DX61" i="1"/>
  <c r="DY61" i="1"/>
  <c r="DZ61" i="1"/>
  <c r="EA61" i="1"/>
  <c r="EB61" i="1"/>
  <c r="EC61" i="1"/>
  <c r="ED61" i="1"/>
  <c r="DV61" i="1"/>
  <c r="DW48" i="1"/>
  <c r="DX48" i="1"/>
  <c r="DY48" i="1"/>
  <c r="DZ48" i="1"/>
  <c r="EA48" i="1"/>
  <c r="EB48" i="1"/>
  <c r="EC48" i="1"/>
  <c r="ED48" i="1"/>
  <c r="DV48" i="1"/>
  <c r="BC48" i="1"/>
  <c r="BD48" i="1"/>
  <c r="BE48" i="1"/>
  <c r="BF48" i="1"/>
  <c r="BG48" i="1"/>
  <c r="BH48" i="1"/>
  <c r="BI48" i="1"/>
  <c r="BJ48" i="1"/>
  <c r="BB48" i="1"/>
  <c r="BO62" i="1"/>
  <c r="BP62" i="1"/>
  <c r="BQ62" i="1"/>
  <c r="BR62" i="1"/>
  <c r="BS62" i="1"/>
  <c r="BT62" i="1"/>
  <c r="BU62" i="1"/>
  <c r="BV62" i="1"/>
  <c r="BN62" i="1"/>
  <c r="DK62" i="1"/>
  <c r="DL62" i="1"/>
  <c r="DM62" i="1"/>
  <c r="DN62" i="1"/>
  <c r="DO62" i="1"/>
  <c r="DP62" i="1"/>
  <c r="DQ62" i="1"/>
  <c r="DR62" i="1"/>
  <c r="DJ62" i="1"/>
  <c r="DK49" i="1"/>
  <c r="DL49" i="1"/>
  <c r="DM49" i="1"/>
  <c r="DN49" i="1"/>
  <c r="DO49" i="1"/>
  <c r="DP49" i="1"/>
  <c r="DQ49" i="1"/>
  <c r="DR49" i="1"/>
  <c r="DJ49" i="1"/>
  <c r="BO49" i="1"/>
  <c r="BP49" i="1"/>
  <c r="BQ49" i="1"/>
  <c r="BR49" i="1"/>
  <c r="BS49" i="1"/>
  <c r="BT49" i="1"/>
  <c r="BU49" i="1"/>
  <c r="BV49" i="1"/>
  <c r="BN49" i="1"/>
  <c r="S62" i="1"/>
  <c r="T62" i="1"/>
  <c r="U62" i="1"/>
  <c r="V62" i="1"/>
  <c r="W62" i="1"/>
  <c r="X62" i="1"/>
  <c r="Y62" i="1"/>
  <c r="Z62" i="1"/>
  <c r="R62" i="1"/>
  <c r="CM62" i="1"/>
  <c r="CN62" i="1"/>
  <c r="CO62" i="1"/>
  <c r="CP62" i="1"/>
  <c r="CQ62" i="1"/>
  <c r="CR62" i="1"/>
  <c r="CS62" i="1"/>
  <c r="CT62" i="1"/>
  <c r="CL62" i="1"/>
  <c r="CM49" i="1"/>
  <c r="CN49" i="1"/>
  <c r="CO49" i="1"/>
  <c r="CP49" i="1"/>
  <c r="CQ49" i="1"/>
  <c r="CR49" i="1"/>
  <c r="CS49" i="1"/>
  <c r="CT49" i="1"/>
  <c r="CL49" i="1"/>
  <c r="S49" i="1"/>
  <c r="T49" i="1"/>
  <c r="U49" i="1"/>
  <c r="V49" i="1"/>
  <c r="W49" i="1"/>
  <c r="X49" i="1"/>
  <c r="Y49" i="1"/>
  <c r="Z49" i="1"/>
  <c r="R49" i="1"/>
  <c r="R29" i="1"/>
  <c r="S100" i="1" s="1"/>
  <c r="S15" i="1"/>
  <c r="T99" i="1" s="1"/>
  <c r="T15" i="1"/>
  <c r="U99" i="1" s="1"/>
  <c r="U15" i="1"/>
  <c r="V99" i="1" s="1"/>
  <c r="V15" i="1"/>
  <c r="W99" i="1" s="1"/>
  <c r="R15" i="1"/>
  <c r="S99" i="1" s="1"/>
  <c r="CY29" i="1"/>
  <c r="T94" i="1" s="1"/>
  <c r="CZ29" i="1"/>
  <c r="U94" i="1" s="1"/>
  <c r="DA29" i="1"/>
  <c r="V94" i="1" s="1"/>
  <c r="DB29" i="1"/>
  <c r="W94" i="1" s="1"/>
  <c r="CY43" i="1"/>
  <c r="T76" i="1" s="1"/>
  <c r="CZ43" i="1"/>
  <c r="U76" i="1" s="1"/>
  <c r="DA43" i="1"/>
  <c r="V76" i="1" s="1"/>
  <c r="DB43" i="1"/>
  <c r="W76" i="1" s="1"/>
  <c r="S29" i="1"/>
  <c r="T100" i="1" s="1"/>
  <c r="T29" i="1"/>
  <c r="U100" i="1" s="1"/>
  <c r="U29" i="1"/>
  <c r="V100" i="1" s="1"/>
  <c r="V29" i="1"/>
  <c r="W100" i="1" s="1"/>
  <c r="CX43" i="1"/>
  <c r="S76" i="1" s="1"/>
  <c r="CX42" i="1"/>
  <c r="CM61" i="1"/>
  <c r="CN61" i="1"/>
  <c r="CO61" i="1"/>
  <c r="CP61" i="1"/>
  <c r="CQ61" i="1"/>
  <c r="CR61" i="1"/>
  <c r="CS61" i="1"/>
  <c r="CT61" i="1"/>
  <c r="CL61" i="1"/>
  <c r="DK61" i="1"/>
  <c r="DL61" i="1"/>
  <c r="DM61" i="1"/>
  <c r="DN61" i="1"/>
  <c r="DO61" i="1"/>
  <c r="DP61" i="1"/>
  <c r="DQ61" i="1"/>
  <c r="DR61" i="1"/>
  <c r="DJ61" i="1"/>
  <c r="DK48" i="1"/>
  <c r="DL48" i="1"/>
  <c r="DM48" i="1"/>
  <c r="DN48" i="1"/>
  <c r="DO48" i="1"/>
  <c r="DP48" i="1"/>
  <c r="DQ48" i="1"/>
  <c r="DR48" i="1"/>
  <c r="DJ48" i="1"/>
  <c r="CM48" i="1"/>
  <c r="CN48" i="1"/>
  <c r="CO48" i="1"/>
  <c r="CP48" i="1"/>
  <c r="CQ48" i="1"/>
  <c r="CR48" i="1"/>
  <c r="CS48" i="1"/>
  <c r="CT48" i="1"/>
  <c r="CL48" i="1"/>
  <c r="AE61" i="1"/>
  <c r="AF61" i="1"/>
  <c r="AG61" i="1"/>
  <c r="AH61" i="1"/>
  <c r="AI61" i="1"/>
  <c r="AJ61" i="1"/>
  <c r="AK61" i="1"/>
  <c r="AL61" i="1"/>
  <c r="AD61" i="1"/>
  <c r="S61" i="1"/>
  <c r="T61" i="1"/>
  <c r="U61" i="1"/>
  <c r="V61" i="1"/>
  <c r="W61" i="1"/>
  <c r="X61" i="1"/>
  <c r="Y61" i="1"/>
  <c r="Z61" i="1"/>
  <c r="R61" i="1"/>
  <c r="CA61" i="1"/>
  <c r="CB61" i="1"/>
  <c r="CC61" i="1"/>
  <c r="CD61" i="1"/>
  <c r="CE61" i="1"/>
  <c r="CF61" i="1"/>
  <c r="CG61" i="1"/>
  <c r="CH61" i="1"/>
  <c r="BZ61" i="1"/>
  <c r="CA48" i="1"/>
  <c r="CB48" i="1"/>
  <c r="CC48" i="1"/>
  <c r="CD48" i="1"/>
  <c r="CE48" i="1"/>
  <c r="CF48" i="1"/>
  <c r="CG48" i="1"/>
  <c r="CH48" i="1"/>
  <c r="BZ48" i="1"/>
  <c r="S48" i="1"/>
  <c r="T48" i="1"/>
  <c r="U48" i="1"/>
  <c r="V48" i="1"/>
  <c r="W48" i="1"/>
  <c r="X48" i="1"/>
  <c r="Y48" i="1"/>
  <c r="Z48" i="1"/>
  <c r="R48" i="1"/>
  <c r="EI60" i="1"/>
  <c r="EJ60" i="1"/>
  <c r="EK60" i="1"/>
  <c r="EL60" i="1"/>
  <c r="EM60" i="1"/>
  <c r="EN60" i="1"/>
  <c r="EO60" i="1"/>
  <c r="EP60" i="1"/>
  <c r="EH60" i="1"/>
  <c r="DW60" i="1"/>
  <c r="DX60" i="1"/>
  <c r="DY60" i="1"/>
  <c r="DZ60" i="1"/>
  <c r="EA60" i="1"/>
  <c r="EB60" i="1"/>
  <c r="EC60" i="1"/>
  <c r="ED60" i="1"/>
  <c r="DV60" i="1"/>
  <c r="EI47" i="1"/>
  <c r="EJ47" i="1"/>
  <c r="EK47" i="1"/>
  <c r="EL47" i="1"/>
  <c r="EM47" i="1"/>
  <c r="EN47" i="1"/>
  <c r="EO47" i="1"/>
  <c r="EP47" i="1"/>
  <c r="EH47" i="1"/>
  <c r="EO29" i="1"/>
  <c r="Y85" i="1" s="1"/>
  <c r="EM29" i="1"/>
  <c r="X85" i="1" s="1"/>
  <c r="DW47" i="1"/>
  <c r="DX47" i="1"/>
  <c r="DY47" i="1"/>
  <c r="DZ47" i="1"/>
  <c r="EA47" i="1"/>
  <c r="EB47" i="1"/>
  <c r="EC47" i="1"/>
  <c r="ED47" i="1"/>
  <c r="DV47" i="1"/>
  <c r="EC29" i="1"/>
  <c r="Y95" i="1" s="1"/>
  <c r="EA29" i="1"/>
  <c r="X95" i="1" s="1"/>
  <c r="DW29" i="1"/>
  <c r="T95" i="1" s="1"/>
  <c r="DX29" i="1"/>
  <c r="U95" i="1" s="1"/>
  <c r="DY29" i="1"/>
  <c r="V95" i="1" s="1"/>
  <c r="DZ29" i="1"/>
  <c r="W95" i="1" s="1"/>
  <c r="DV29" i="1"/>
  <c r="S95" i="1" s="1"/>
  <c r="BO61" i="1"/>
  <c r="BP61" i="1"/>
  <c r="BQ61" i="1"/>
  <c r="BR61" i="1"/>
  <c r="BS61" i="1"/>
  <c r="BT61" i="1"/>
  <c r="BU61" i="1"/>
  <c r="BV61" i="1"/>
  <c r="BN61" i="1"/>
  <c r="AQ61" i="1"/>
  <c r="AR61" i="1"/>
  <c r="AS61" i="1"/>
  <c r="AT61" i="1"/>
  <c r="AU61" i="1"/>
  <c r="AV61" i="1"/>
  <c r="AW61" i="1"/>
  <c r="AX61" i="1"/>
  <c r="AP61" i="1"/>
  <c r="AQ48" i="1"/>
  <c r="AR48" i="1"/>
  <c r="AS48" i="1"/>
  <c r="AT48" i="1"/>
  <c r="AU48" i="1"/>
  <c r="AV48" i="1"/>
  <c r="AW48" i="1"/>
  <c r="AX48" i="1"/>
  <c r="AP48" i="1"/>
  <c r="BO48" i="1"/>
  <c r="BP48" i="1"/>
  <c r="BQ48" i="1"/>
  <c r="BR48" i="1"/>
  <c r="BS48" i="1"/>
  <c r="BT48" i="1"/>
  <c r="BU48" i="1"/>
  <c r="BV48" i="1"/>
  <c r="BN48" i="1"/>
  <c r="BC60" i="1"/>
  <c r="BD60" i="1"/>
  <c r="BE60" i="1"/>
  <c r="BF60" i="1"/>
  <c r="BG60" i="1"/>
  <c r="BH60" i="1"/>
  <c r="BI60" i="1"/>
  <c r="BJ60" i="1"/>
  <c r="BB60" i="1"/>
  <c r="BC47" i="1"/>
  <c r="BD47" i="1"/>
  <c r="BE47" i="1"/>
  <c r="BF47" i="1"/>
  <c r="BG47" i="1"/>
  <c r="BH47" i="1"/>
  <c r="BI47" i="1"/>
  <c r="BJ47" i="1"/>
  <c r="BB47" i="1"/>
  <c r="AE48" i="1"/>
  <c r="AF48" i="1"/>
  <c r="AG48" i="1"/>
  <c r="AH48" i="1"/>
  <c r="AI48" i="1"/>
  <c r="AJ48" i="1"/>
  <c r="AK48" i="1"/>
  <c r="AL48" i="1"/>
  <c r="AD48" i="1"/>
  <c r="DK60" i="1"/>
  <c r="DL60" i="1"/>
  <c r="DM60" i="1"/>
  <c r="DN60" i="1"/>
  <c r="DO60" i="1"/>
  <c r="DP60" i="1"/>
  <c r="DQ60" i="1"/>
  <c r="DR60" i="1"/>
  <c r="DJ60" i="1"/>
  <c r="S60" i="1"/>
  <c r="T60" i="1"/>
  <c r="U60" i="1"/>
  <c r="V60" i="1"/>
  <c r="W60" i="1"/>
  <c r="X60" i="1"/>
  <c r="Y60" i="1"/>
  <c r="Z60" i="1"/>
  <c r="R60" i="1"/>
  <c r="DK47" i="1"/>
  <c r="DL47" i="1"/>
  <c r="DM47" i="1"/>
  <c r="DN47" i="1"/>
  <c r="DO47" i="1"/>
  <c r="DP47" i="1"/>
  <c r="DQ47" i="1"/>
  <c r="DR47" i="1"/>
  <c r="DJ47" i="1"/>
  <c r="S47" i="1"/>
  <c r="T47" i="1"/>
  <c r="U47" i="1"/>
  <c r="V47" i="1"/>
  <c r="W47" i="1"/>
  <c r="X47" i="1"/>
  <c r="Y47" i="1"/>
  <c r="Z47" i="1"/>
  <c r="R47" i="1"/>
  <c r="CY60" i="1"/>
  <c r="CZ60" i="1"/>
  <c r="DA60" i="1"/>
  <c r="DB60" i="1"/>
  <c r="DC60" i="1"/>
  <c r="DD60" i="1"/>
  <c r="DE60" i="1"/>
  <c r="DF60" i="1"/>
  <c r="CX60" i="1"/>
  <c r="CM60" i="1"/>
  <c r="CN60" i="1"/>
  <c r="CO60" i="1"/>
  <c r="CP60" i="1"/>
  <c r="CQ60" i="1"/>
  <c r="CR60" i="1"/>
  <c r="CS60" i="1"/>
  <c r="CT60" i="1"/>
  <c r="CL60" i="1"/>
  <c r="CM47" i="1"/>
  <c r="CN47" i="1"/>
  <c r="CO47" i="1"/>
  <c r="CP47" i="1"/>
  <c r="CQ47" i="1"/>
  <c r="CR47" i="1"/>
  <c r="CS47" i="1"/>
  <c r="CT47" i="1"/>
  <c r="CL47" i="1"/>
  <c r="CY47" i="1"/>
  <c r="CZ47" i="1"/>
  <c r="DA47" i="1"/>
  <c r="DB47" i="1"/>
  <c r="DC47" i="1"/>
  <c r="DD47" i="1"/>
  <c r="DE47" i="1"/>
  <c r="DF47" i="1"/>
  <c r="CX47" i="1"/>
  <c r="AE60" i="1"/>
  <c r="AF60" i="1"/>
  <c r="AG60" i="1"/>
  <c r="AH60" i="1"/>
  <c r="AI60" i="1"/>
  <c r="AJ60" i="1"/>
  <c r="AK60" i="1"/>
  <c r="AL60" i="1"/>
  <c r="AD60" i="1"/>
  <c r="EI59" i="1"/>
  <c r="EJ59" i="1"/>
  <c r="EK59" i="1"/>
  <c r="EL59" i="1"/>
  <c r="EM59" i="1"/>
  <c r="EN59" i="1"/>
  <c r="EO59" i="1"/>
  <c r="EP59" i="1"/>
  <c r="EH59" i="1"/>
  <c r="EI46" i="1"/>
  <c r="EJ46" i="1"/>
  <c r="EK46" i="1"/>
  <c r="EL46" i="1"/>
  <c r="EM46" i="1"/>
  <c r="EN46" i="1"/>
  <c r="EO46" i="1"/>
  <c r="EP46" i="1"/>
  <c r="EH46" i="1"/>
  <c r="AE47" i="1"/>
  <c r="AF47" i="1"/>
  <c r="AG47" i="1"/>
  <c r="AH47" i="1"/>
  <c r="AI47" i="1"/>
  <c r="AJ47" i="1"/>
  <c r="AK47" i="1"/>
  <c r="AL47" i="1"/>
  <c r="AD47" i="1"/>
  <c r="CA60" i="1"/>
  <c r="CB60" i="1"/>
  <c r="CC60" i="1"/>
  <c r="CD60" i="1"/>
  <c r="CE60" i="1"/>
  <c r="CF60" i="1"/>
  <c r="CG60" i="1"/>
  <c r="CH60" i="1"/>
  <c r="BZ60" i="1"/>
  <c r="BO60" i="1"/>
  <c r="BP60" i="1"/>
  <c r="BQ60" i="1"/>
  <c r="BR60" i="1"/>
  <c r="BS60" i="1"/>
  <c r="BT60" i="1"/>
  <c r="BU60" i="1"/>
  <c r="BV60" i="1"/>
  <c r="BN60" i="1"/>
  <c r="BO47" i="1"/>
  <c r="BP47" i="1"/>
  <c r="BQ47" i="1"/>
  <c r="BR47" i="1"/>
  <c r="BS47" i="1"/>
  <c r="BT47" i="1"/>
  <c r="BU47" i="1"/>
  <c r="BV47" i="1"/>
  <c r="BN47" i="1"/>
  <c r="CA47" i="1"/>
  <c r="CB47" i="1"/>
  <c r="CC47" i="1"/>
  <c r="CD47" i="1"/>
  <c r="CE47" i="1"/>
  <c r="CF47" i="1"/>
  <c r="CG47" i="1"/>
  <c r="CH47" i="1"/>
  <c r="BZ47" i="1"/>
  <c r="AQ60" i="1"/>
  <c r="AR60" i="1"/>
  <c r="AS60" i="1"/>
  <c r="AT60" i="1"/>
  <c r="AU60" i="1"/>
  <c r="AV60" i="1"/>
  <c r="AW60" i="1"/>
  <c r="AX60" i="1"/>
  <c r="AP60" i="1"/>
  <c r="AQ47" i="1"/>
  <c r="AR47" i="1"/>
  <c r="AS47" i="1"/>
  <c r="AT47" i="1"/>
  <c r="AU47" i="1"/>
  <c r="AV47" i="1"/>
  <c r="AW47" i="1"/>
  <c r="AX47" i="1"/>
  <c r="AP47" i="1"/>
  <c r="DW59" i="1"/>
  <c r="DX59" i="1"/>
  <c r="DY59" i="1"/>
  <c r="DZ59" i="1"/>
  <c r="EA59" i="1"/>
  <c r="EB59" i="1"/>
  <c r="EC59" i="1"/>
  <c r="ED59" i="1"/>
  <c r="DV59" i="1"/>
  <c r="DX46" i="1"/>
  <c r="DY46" i="1"/>
  <c r="DZ46" i="1"/>
  <c r="EA46" i="1"/>
  <c r="EB46" i="1"/>
  <c r="EC46" i="1"/>
  <c r="ED46" i="1"/>
  <c r="DW46" i="1"/>
  <c r="DV46" i="1"/>
  <c r="AA10" i="1"/>
  <c r="EP42" i="1"/>
  <c r="EO42" i="1"/>
  <c r="EN42" i="1"/>
  <c r="EM42" i="1"/>
  <c r="EL42" i="1"/>
  <c r="EK42" i="1"/>
  <c r="EJ42" i="1"/>
  <c r="EI42" i="1"/>
  <c r="EH42" i="1"/>
  <c r="ED42" i="1"/>
  <c r="EC42" i="1"/>
  <c r="EB42" i="1"/>
  <c r="EA42" i="1"/>
  <c r="DZ42" i="1"/>
  <c r="DY42" i="1"/>
  <c r="DX42" i="1"/>
  <c r="DW42" i="1"/>
  <c r="DV42" i="1"/>
  <c r="DR42" i="1"/>
  <c r="DQ42" i="1"/>
  <c r="DP42" i="1"/>
  <c r="DO42" i="1"/>
  <c r="DN42" i="1"/>
  <c r="DM42" i="1"/>
  <c r="DL42" i="1"/>
  <c r="DK42" i="1"/>
  <c r="DJ42" i="1"/>
  <c r="DF42" i="1"/>
  <c r="DE42" i="1"/>
  <c r="DD42" i="1"/>
  <c r="DC42" i="1"/>
  <c r="DB42" i="1"/>
  <c r="DA42" i="1"/>
  <c r="CZ42" i="1"/>
  <c r="CY42" i="1"/>
  <c r="CT42" i="1"/>
  <c r="CS42" i="1"/>
  <c r="CR42" i="1"/>
  <c r="CQ42" i="1"/>
  <c r="CP42" i="1"/>
  <c r="CO42" i="1"/>
  <c r="CN42" i="1"/>
  <c r="CM42" i="1"/>
  <c r="CL42" i="1"/>
  <c r="CH42" i="1"/>
  <c r="CG42" i="1"/>
  <c r="CF42" i="1"/>
  <c r="CE42" i="1"/>
  <c r="CD42" i="1"/>
  <c r="CC42" i="1"/>
  <c r="CB42" i="1"/>
  <c r="CA42" i="1"/>
  <c r="BZ42" i="1"/>
  <c r="BR43" i="1"/>
  <c r="W86" i="1" s="1"/>
  <c r="BQ43" i="1"/>
  <c r="V86" i="1" s="1"/>
  <c r="BP43" i="1"/>
  <c r="U86" i="1" s="1"/>
  <c r="BO43" i="1"/>
  <c r="T86" i="1" s="1"/>
  <c r="BN43" i="1"/>
  <c r="S86" i="1" s="1"/>
  <c r="BV42" i="1"/>
  <c r="BU42" i="1"/>
  <c r="BT42" i="1"/>
  <c r="BS42" i="1"/>
  <c r="BR42" i="1"/>
  <c r="BQ42" i="1"/>
  <c r="BP42" i="1"/>
  <c r="BO42" i="1"/>
  <c r="BN42" i="1"/>
  <c r="BJ42" i="1"/>
  <c r="BI42" i="1"/>
  <c r="BH42" i="1"/>
  <c r="BG42" i="1"/>
  <c r="BF42" i="1"/>
  <c r="BE42" i="1"/>
  <c r="BD42" i="1"/>
  <c r="BC42" i="1"/>
  <c r="BB42" i="1"/>
  <c r="EP14" i="1"/>
  <c r="EO14" i="1"/>
  <c r="EN14" i="1"/>
  <c r="EM14" i="1"/>
  <c r="EL14" i="1"/>
  <c r="EK14" i="1"/>
  <c r="EJ14" i="1"/>
  <c r="EI14" i="1"/>
  <c r="EH14" i="1"/>
  <c r="ED14" i="1"/>
  <c r="EC14" i="1"/>
  <c r="EB14" i="1"/>
  <c r="EA14" i="1"/>
  <c r="DZ14" i="1"/>
  <c r="DY14" i="1"/>
  <c r="DX14" i="1"/>
  <c r="DW14" i="1"/>
  <c r="DV14" i="1"/>
  <c r="DR14" i="1"/>
  <c r="DQ14" i="1"/>
  <c r="DP14" i="1"/>
  <c r="DO14" i="1"/>
  <c r="DN14" i="1"/>
  <c r="DM14" i="1"/>
  <c r="DL14" i="1"/>
  <c r="DK14" i="1"/>
  <c r="DJ14" i="1"/>
  <c r="DF14" i="1"/>
  <c r="DE14" i="1"/>
  <c r="DD14" i="1"/>
  <c r="DC14" i="1"/>
  <c r="DB14" i="1"/>
  <c r="DA14" i="1"/>
  <c r="CZ14" i="1"/>
  <c r="CY14" i="1"/>
  <c r="CX14" i="1"/>
  <c r="CT14" i="1"/>
  <c r="CS14" i="1"/>
  <c r="CR14" i="1"/>
  <c r="CQ14" i="1"/>
  <c r="CP14" i="1"/>
  <c r="CO14" i="1"/>
  <c r="CN14" i="1"/>
  <c r="CM14" i="1"/>
  <c r="CL14" i="1"/>
  <c r="CH14" i="1"/>
  <c r="CG14" i="1"/>
  <c r="CF14" i="1"/>
  <c r="CE14" i="1"/>
  <c r="CD14" i="1"/>
  <c r="CC14" i="1"/>
  <c r="CB14" i="1"/>
  <c r="CA14" i="1"/>
  <c r="BZ14" i="1"/>
  <c r="BR15" i="1"/>
  <c r="W91" i="1" s="1"/>
  <c r="BQ15" i="1"/>
  <c r="V91" i="1" s="1"/>
  <c r="BP15" i="1"/>
  <c r="U91" i="1" s="1"/>
  <c r="BO15" i="1"/>
  <c r="T91" i="1" s="1"/>
  <c r="BN15" i="1"/>
  <c r="S91" i="1" s="1"/>
  <c r="BV14" i="1"/>
  <c r="BU14" i="1"/>
  <c r="BT14" i="1"/>
  <c r="BS14" i="1"/>
  <c r="BR14" i="1"/>
  <c r="BQ14" i="1"/>
  <c r="BP14" i="1"/>
  <c r="BO14" i="1"/>
  <c r="BN14" i="1"/>
  <c r="BF15" i="1"/>
  <c r="W87" i="1" s="1"/>
  <c r="BE15" i="1"/>
  <c r="V87" i="1" s="1"/>
  <c r="BD15" i="1"/>
  <c r="U87" i="1" s="1"/>
  <c r="BC15" i="1"/>
  <c r="T87" i="1" s="1"/>
  <c r="BB15" i="1"/>
  <c r="S87" i="1" s="1"/>
  <c r="BJ14" i="1"/>
  <c r="BI14" i="1"/>
  <c r="BH14" i="1"/>
  <c r="BG14" i="1"/>
  <c r="BF14" i="1"/>
  <c r="BE14" i="1"/>
  <c r="BD14" i="1"/>
  <c r="BC14" i="1"/>
  <c r="BB14" i="1"/>
  <c r="EP28" i="1"/>
  <c r="EO28" i="1"/>
  <c r="EN28" i="1"/>
  <c r="EM28" i="1"/>
  <c r="EL28" i="1"/>
  <c r="EK28" i="1"/>
  <c r="EJ28" i="1"/>
  <c r="EI28" i="1"/>
  <c r="EH28" i="1"/>
  <c r="ED28" i="1"/>
  <c r="EC28" i="1"/>
  <c r="EB28" i="1"/>
  <c r="EA28" i="1"/>
  <c r="DZ28" i="1"/>
  <c r="DY28" i="1"/>
  <c r="DX28" i="1"/>
  <c r="DW28" i="1"/>
  <c r="DV28" i="1"/>
  <c r="DR28" i="1"/>
  <c r="DQ28" i="1"/>
  <c r="DP28" i="1"/>
  <c r="DO28" i="1"/>
  <c r="DN28" i="1"/>
  <c r="DM28" i="1"/>
  <c r="DL28" i="1"/>
  <c r="DK28" i="1"/>
  <c r="DJ28" i="1"/>
  <c r="DF28" i="1"/>
  <c r="DE28" i="1"/>
  <c r="DD28" i="1"/>
  <c r="DC28" i="1"/>
  <c r="DB28" i="1"/>
  <c r="DA28" i="1"/>
  <c r="CZ28" i="1"/>
  <c r="CY28" i="1"/>
  <c r="CT28" i="1"/>
  <c r="CS28" i="1"/>
  <c r="CR28" i="1"/>
  <c r="CQ28" i="1"/>
  <c r="CP28" i="1"/>
  <c r="CO28" i="1"/>
  <c r="CN28" i="1"/>
  <c r="CM28" i="1"/>
  <c r="CL28" i="1"/>
  <c r="CD29" i="1"/>
  <c r="W74" i="1" s="1"/>
  <c r="CC29" i="1"/>
  <c r="V74" i="1" s="1"/>
  <c r="CB29" i="1"/>
  <c r="U74" i="1" s="1"/>
  <c r="CA29" i="1"/>
  <c r="T74" i="1" s="1"/>
  <c r="BZ29" i="1"/>
  <c r="S74" i="1" s="1"/>
  <c r="CH28" i="1"/>
  <c r="CG28" i="1"/>
  <c r="CF28" i="1"/>
  <c r="CE28" i="1"/>
  <c r="CD28" i="1"/>
  <c r="CC28" i="1"/>
  <c r="CB28" i="1"/>
  <c r="CA28" i="1"/>
  <c r="BZ28" i="1"/>
  <c r="BV28" i="1"/>
  <c r="BU28" i="1"/>
  <c r="BT28" i="1"/>
  <c r="BS28" i="1"/>
  <c r="BR28" i="1"/>
  <c r="BQ28" i="1"/>
  <c r="BP28" i="1"/>
  <c r="BO28" i="1"/>
  <c r="BN28" i="1"/>
  <c r="BF29" i="1"/>
  <c r="W98" i="1" s="1"/>
  <c r="BE29" i="1"/>
  <c r="V98" i="1" s="1"/>
  <c r="BD29" i="1"/>
  <c r="U98" i="1" s="1"/>
  <c r="BC29" i="1"/>
  <c r="T98" i="1" s="1"/>
  <c r="BB29" i="1"/>
  <c r="S98" i="1" s="1"/>
  <c r="BJ28" i="1"/>
  <c r="BI28" i="1"/>
  <c r="BH28" i="1"/>
  <c r="BG28" i="1"/>
  <c r="BF28" i="1"/>
  <c r="BE28" i="1"/>
  <c r="BD28" i="1"/>
  <c r="BC28" i="1"/>
  <c r="BB28" i="1"/>
  <c r="AQ43" i="1"/>
  <c r="T84" i="1" s="1"/>
  <c r="AR43" i="1"/>
  <c r="U84" i="1" s="1"/>
  <c r="AS43" i="1"/>
  <c r="V84" i="1" s="1"/>
  <c r="AT43" i="1"/>
  <c r="W84" i="1" s="1"/>
  <c r="AP43" i="1"/>
  <c r="S84" i="1" s="1"/>
  <c r="AQ42" i="1"/>
  <c r="AR42" i="1"/>
  <c r="AS42" i="1"/>
  <c r="AT42" i="1"/>
  <c r="AU42" i="1"/>
  <c r="AV42" i="1"/>
  <c r="AW42" i="1"/>
  <c r="AX42" i="1"/>
  <c r="AP42" i="1"/>
  <c r="AQ29" i="1"/>
  <c r="T93" i="1" s="1"/>
  <c r="AR29" i="1"/>
  <c r="U93" i="1" s="1"/>
  <c r="AS29" i="1"/>
  <c r="V93" i="1" s="1"/>
  <c r="AT29" i="1"/>
  <c r="W93" i="1" s="1"/>
  <c r="AP29" i="1"/>
  <c r="S93" i="1" s="1"/>
  <c r="AQ28" i="1"/>
  <c r="AR28" i="1"/>
  <c r="AS28" i="1"/>
  <c r="AT28" i="1"/>
  <c r="AU28" i="1"/>
  <c r="AV28" i="1"/>
  <c r="AW28" i="1"/>
  <c r="AX28" i="1"/>
  <c r="AP28" i="1"/>
  <c r="AQ15" i="1"/>
  <c r="T97" i="1" s="1"/>
  <c r="AR15" i="1"/>
  <c r="U97" i="1" s="1"/>
  <c r="AS15" i="1"/>
  <c r="V97" i="1" s="1"/>
  <c r="AT15" i="1"/>
  <c r="W97" i="1" s="1"/>
  <c r="AP15" i="1"/>
  <c r="S97" i="1" s="1"/>
  <c r="AQ14" i="1"/>
  <c r="AR14" i="1"/>
  <c r="AS14" i="1"/>
  <c r="AT14" i="1"/>
  <c r="AU14" i="1"/>
  <c r="AV14" i="1"/>
  <c r="AW14" i="1"/>
  <c r="AX14" i="1"/>
  <c r="AP14" i="1"/>
  <c r="S46" i="1"/>
  <c r="T46" i="1"/>
  <c r="U46" i="1"/>
  <c r="V46" i="1"/>
  <c r="W46" i="1"/>
  <c r="X46" i="1"/>
  <c r="Y46" i="1"/>
  <c r="Z46" i="1"/>
  <c r="CY59" i="1"/>
  <c r="CZ59" i="1"/>
  <c r="DA59" i="1"/>
  <c r="DB59" i="1"/>
  <c r="DC59" i="1"/>
  <c r="DD59" i="1"/>
  <c r="DE59" i="1"/>
  <c r="DF59" i="1"/>
  <c r="CX59" i="1"/>
  <c r="CY46" i="1"/>
  <c r="CZ46" i="1"/>
  <c r="DA46" i="1"/>
  <c r="DB46" i="1"/>
  <c r="DC46" i="1"/>
  <c r="DD46" i="1"/>
  <c r="DE46" i="1"/>
  <c r="DF46" i="1"/>
  <c r="CX46" i="1"/>
  <c r="S59" i="1"/>
  <c r="T59" i="1"/>
  <c r="U59" i="1"/>
  <c r="V59" i="1"/>
  <c r="W59" i="1"/>
  <c r="X59" i="1"/>
  <c r="Y59" i="1"/>
  <c r="Z59" i="1"/>
  <c r="R59" i="1"/>
  <c r="R46" i="1"/>
  <c r="DK59" i="1"/>
  <c r="DL59" i="1"/>
  <c r="DM59" i="1"/>
  <c r="DN59" i="1"/>
  <c r="DO59" i="1"/>
  <c r="DP59" i="1"/>
  <c r="DQ59" i="1"/>
  <c r="DR59" i="1"/>
  <c r="DJ59" i="1"/>
  <c r="DK46" i="1"/>
  <c r="DL46" i="1"/>
  <c r="DM46" i="1"/>
  <c r="DN46" i="1"/>
  <c r="DO46" i="1"/>
  <c r="DP46" i="1"/>
  <c r="DQ46" i="1"/>
  <c r="DR46" i="1"/>
  <c r="DJ46" i="1"/>
  <c r="BC59" i="1"/>
  <c r="BD59" i="1"/>
  <c r="BE59" i="1"/>
  <c r="BF59" i="1"/>
  <c r="BG59" i="1"/>
  <c r="BH59" i="1"/>
  <c r="BI59" i="1"/>
  <c r="BJ59" i="1"/>
  <c r="BB59" i="1"/>
  <c r="BC46" i="1"/>
  <c r="BD46" i="1"/>
  <c r="BE46" i="1"/>
  <c r="BF46" i="1"/>
  <c r="BG46" i="1"/>
  <c r="BH46" i="1"/>
  <c r="BI46" i="1"/>
  <c r="BJ46" i="1"/>
  <c r="BB46" i="1"/>
  <c r="CM59" i="1"/>
  <c r="CN59" i="1"/>
  <c r="CO59" i="1"/>
  <c r="CP59" i="1"/>
  <c r="CQ59" i="1"/>
  <c r="CR59" i="1"/>
  <c r="CS59" i="1"/>
  <c r="CT59" i="1"/>
  <c r="CL59" i="1"/>
  <c r="CM46" i="1"/>
  <c r="CN46" i="1"/>
  <c r="CO46" i="1"/>
  <c r="CP46" i="1"/>
  <c r="CQ46" i="1"/>
  <c r="CR46" i="1"/>
  <c r="CS46" i="1"/>
  <c r="CT46" i="1"/>
  <c r="CL46" i="1"/>
  <c r="AE59" i="1"/>
  <c r="AF59" i="1"/>
  <c r="AG59" i="1"/>
  <c r="AH59" i="1"/>
  <c r="AI59" i="1"/>
  <c r="AJ59" i="1"/>
  <c r="AK59" i="1"/>
  <c r="AL59" i="1"/>
  <c r="AD59" i="1"/>
  <c r="AE46" i="1"/>
  <c r="AF46" i="1"/>
  <c r="AG46" i="1"/>
  <c r="AH46" i="1"/>
  <c r="AI46" i="1"/>
  <c r="AJ46" i="1"/>
  <c r="AK46" i="1"/>
  <c r="AL46" i="1"/>
  <c r="AD46" i="1"/>
  <c r="DS33" i="1"/>
  <c r="AN33" i="1"/>
  <c r="AN34" i="1"/>
  <c r="AN35" i="1"/>
  <c r="AN36" i="1"/>
  <c r="AN37" i="1"/>
  <c r="AN38" i="1"/>
  <c r="AN39" i="1"/>
  <c r="AN40" i="1"/>
  <c r="AN41" i="1"/>
  <c r="AM33" i="1"/>
  <c r="AM34" i="1"/>
  <c r="AM35" i="1"/>
  <c r="AM36" i="1"/>
  <c r="AM37" i="1"/>
  <c r="AM38" i="1"/>
  <c r="AM39" i="1"/>
  <c r="AM40" i="1"/>
  <c r="AM41" i="1"/>
  <c r="AN19" i="1"/>
  <c r="AN20" i="1"/>
  <c r="AN21" i="1"/>
  <c r="AN22" i="1"/>
  <c r="AN23" i="1"/>
  <c r="AN25" i="1"/>
  <c r="AN26" i="1"/>
  <c r="AN27" i="1"/>
  <c r="AM19" i="1"/>
  <c r="AM20" i="1"/>
  <c r="AM21" i="1"/>
  <c r="AM22" i="1"/>
  <c r="AM23" i="1"/>
  <c r="AM24" i="1"/>
  <c r="AM25" i="1"/>
  <c r="AM26" i="1"/>
  <c r="AM27" i="1"/>
  <c r="AN5" i="1"/>
  <c r="AN6" i="1"/>
  <c r="AN7" i="1"/>
  <c r="AN8" i="1"/>
  <c r="AN9" i="1"/>
  <c r="AN10" i="1"/>
  <c r="AN11" i="1"/>
  <c r="AN12" i="1"/>
  <c r="AN13" i="1"/>
  <c r="AM5" i="1"/>
  <c r="AM6" i="1"/>
  <c r="AM7" i="1"/>
  <c r="AM8" i="1"/>
  <c r="AM9" i="1"/>
  <c r="AM10" i="1"/>
  <c r="AM11" i="1"/>
  <c r="AM12" i="1"/>
  <c r="AM13" i="1"/>
  <c r="O4" i="1"/>
  <c r="O5" i="1"/>
  <c r="O6" i="1"/>
  <c r="O7" i="1"/>
  <c r="O8" i="1"/>
  <c r="O9" i="1"/>
  <c r="O10" i="1"/>
  <c r="O11" i="1"/>
  <c r="O12" i="1"/>
  <c r="O13" i="1"/>
  <c r="O3" i="1"/>
  <c r="AE42" i="1"/>
  <c r="AF42" i="1"/>
  <c r="AG42" i="1"/>
  <c r="AH42" i="1"/>
  <c r="AI42" i="1"/>
  <c r="AJ42" i="1"/>
  <c r="AK42" i="1"/>
  <c r="AL42" i="1"/>
  <c r="AD42" i="1"/>
  <c r="AE29" i="1"/>
  <c r="T83" i="1" s="1"/>
  <c r="AF29" i="1"/>
  <c r="U83" i="1" s="1"/>
  <c r="AG29" i="1"/>
  <c r="V83" i="1" s="1"/>
  <c r="AH29" i="1"/>
  <c r="W83" i="1" s="1"/>
  <c r="AD29" i="1"/>
  <c r="S83" i="1" s="1"/>
  <c r="AE28" i="1"/>
  <c r="AF28" i="1"/>
  <c r="AG28" i="1"/>
  <c r="AH28" i="1"/>
  <c r="AI28" i="1"/>
  <c r="AJ28" i="1"/>
  <c r="AK28" i="1"/>
  <c r="AD28" i="1"/>
  <c r="AE15" i="1"/>
  <c r="T89" i="1" s="1"/>
  <c r="AF15" i="1"/>
  <c r="U89" i="1" s="1"/>
  <c r="AG15" i="1"/>
  <c r="V89" i="1" s="1"/>
  <c r="AH15" i="1"/>
  <c r="W89" i="1" s="1"/>
  <c r="AD15" i="1"/>
  <c r="S89" i="1" s="1"/>
  <c r="AE14" i="1"/>
  <c r="AF14" i="1"/>
  <c r="AG14" i="1"/>
  <c r="AH14" i="1"/>
  <c r="AI14" i="1"/>
  <c r="AJ14" i="1"/>
  <c r="AK14" i="1"/>
  <c r="AL14" i="1"/>
  <c r="CA46" i="1"/>
  <c r="CB46" i="1"/>
  <c r="CC46" i="1"/>
  <c r="CD46" i="1"/>
  <c r="CE46" i="1"/>
  <c r="CF46" i="1"/>
  <c r="CG46" i="1"/>
  <c r="CH46" i="1"/>
  <c r="BZ46" i="1"/>
  <c r="BO46" i="1"/>
  <c r="BP46" i="1"/>
  <c r="BQ46" i="1"/>
  <c r="BR46" i="1"/>
  <c r="BS46" i="1"/>
  <c r="BT46" i="1"/>
  <c r="BU46" i="1"/>
  <c r="BV46" i="1"/>
  <c r="BN46" i="1"/>
  <c r="AQ46" i="1"/>
  <c r="AR46" i="1"/>
  <c r="AS46" i="1"/>
  <c r="AT46" i="1"/>
  <c r="AU46" i="1"/>
  <c r="AV46" i="1"/>
  <c r="AW46" i="1"/>
  <c r="AX46" i="1"/>
  <c r="AP46" i="1"/>
  <c r="AU45" i="1"/>
  <c r="AP45" i="1"/>
  <c r="EP45" i="1"/>
  <c r="EO45" i="1"/>
  <c r="EN45" i="1"/>
  <c r="EM45" i="1"/>
  <c r="EL45" i="1"/>
  <c r="EK45" i="1"/>
  <c r="EJ45" i="1"/>
  <c r="EI45" i="1"/>
  <c r="EH45" i="1"/>
  <c r="ED45" i="1"/>
  <c r="EC45" i="1"/>
  <c r="EB45" i="1"/>
  <c r="EA45" i="1"/>
  <c r="DZ45" i="1"/>
  <c r="DY45" i="1"/>
  <c r="DX45" i="1"/>
  <c r="DW45" i="1"/>
  <c r="DV45" i="1"/>
  <c r="DR45" i="1"/>
  <c r="DQ45" i="1"/>
  <c r="DP45" i="1"/>
  <c r="DO45" i="1"/>
  <c r="DN45" i="1"/>
  <c r="DM45" i="1"/>
  <c r="DL45" i="1"/>
  <c r="DK45" i="1"/>
  <c r="DJ45" i="1"/>
  <c r="DF45" i="1"/>
  <c r="DE45" i="1"/>
  <c r="DD45" i="1"/>
  <c r="DC45" i="1"/>
  <c r="DB45" i="1"/>
  <c r="DA45" i="1"/>
  <c r="CZ45" i="1"/>
  <c r="CY45" i="1"/>
  <c r="CX45" i="1"/>
  <c r="CT45" i="1"/>
  <c r="CS45" i="1"/>
  <c r="CR45" i="1"/>
  <c r="CQ45" i="1"/>
  <c r="CP45" i="1"/>
  <c r="CO45" i="1"/>
  <c r="CN45" i="1"/>
  <c r="CM45" i="1"/>
  <c r="CL45" i="1"/>
  <c r="CH45" i="1"/>
  <c r="CG45" i="1"/>
  <c r="CF45" i="1"/>
  <c r="CE45" i="1"/>
  <c r="CD45" i="1"/>
  <c r="CC45" i="1"/>
  <c r="CB45" i="1"/>
  <c r="CA45" i="1"/>
  <c r="BZ45" i="1"/>
  <c r="BV45" i="1"/>
  <c r="BU45" i="1"/>
  <c r="BT45" i="1"/>
  <c r="BS45" i="1"/>
  <c r="BR45" i="1"/>
  <c r="BQ45" i="1"/>
  <c r="BP45" i="1"/>
  <c r="BO45" i="1"/>
  <c r="BN45" i="1"/>
  <c r="BJ45" i="1"/>
  <c r="BI45" i="1"/>
  <c r="BH45" i="1"/>
  <c r="BG45" i="1"/>
  <c r="BF45" i="1"/>
  <c r="BE45" i="1"/>
  <c r="BD45" i="1"/>
  <c r="BC45" i="1"/>
  <c r="BB45" i="1"/>
  <c r="AX45" i="1"/>
  <c r="AW45" i="1"/>
  <c r="AV45" i="1"/>
  <c r="AT45" i="1"/>
  <c r="AS45" i="1"/>
  <c r="AR45" i="1"/>
  <c r="AQ45" i="1"/>
  <c r="AE45" i="1"/>
  <c r="AD45" i="1"/>
  <c r="AL45" i="1"/>
  <c r="AK45" i="1"/>
  <c r="AJ45" i="1"/>
  <c r="AI45" i="1"/>
  <c r="AH45" i="1"/>
  <c r="AG45" i="1"/>
  <c r="AF45" i="1"/>
  <c r="S45" i="1"/>
  <c r="T45" i="1"/>
  <c r="U45" i="1"/>
  <c r="V45" i="1"/>
  <c r="G49" i="1" s="1"/>
  <c r="W45" i="1"/>
  <c r="X45" i="1"/>
  <c r="Y45" i="1"/>
  <c r="Z45" i="1"/>
  <c r="G51" i="1" s="1"/>
  <c r="R45" i="1"/>
  <c r="EI58" i="1"/>
  <c r="EJ58" i="1"/>
  <c r="EK58" i="1"/>
  <c r="EL58" i="1"/>
  <c r="EM58" i="1"/>
  <c r="EN58" i="1"/>
  <c r="EO58" i="1"/>
  <c r="EP58" i="1"/>
  <c r="EH58" i="1"/>
  <c r="DW58" i="1"/>
  <c r="DX58" i="1"/>
  <c r="DY58" i="1"/>
  <c r="DZ58" i="1"/>
  <c r="EA58" i="1"/>
  <c r="EB58" i="1"/>
  <c r="EC58" i="1"/>
  <c r="ED58" i="1"/>
  <c r="DV58" i="1"/>
  <c r="DK58" i="1"/>
  <c r="DL58" i="1"/>
  <c r="DM58" i="1"/>
  <c r="DN58" i="1"/>
  <c r="DO58" i="1"/>
  <c r="DP58" i="1"/>
  <c r="DQ58" i="1"/>
  <c r="DR58" i="1"/>
  <c r="DJ58" i="1"/>
  <c r="CY58" i="1"/>
  <c r="CZ58" i="1"/>
  <c r="DA58" i="1"/>
  <c r="DB58" i="1"/>
  <c r="DC58" i="1"/>
  <c r="DD58" i="1"/>
  <c r="DE58" i="1"/>
  <c r="DF58" i="1"/>
  <c r="CX58" i="1"/>
  <c r="CM58" i="1"/>
  <c r="CN58" i="1"/>
  <c r="CO58" i="1"/>
  <c r="CP58" i="1"/>
  <c r="CQ58" i="1"/>
  <c r="CR58" i="1"/>
  <c r="CS58" i="1"/>
  <c r="CT58" i="1"/>
  <c r="CL58" i="1"/>
  <c r="CA59" i="1"/>
  <c r="CB59" i="1"/>
  <c r="CC59" i="1"/>
  <c r="CD59" i="1"/>
  <c r="CE59" i="1"/>
  <c r="CF59" i="1"/>
  <c r="CG59" i="1"/>
  <c r="CH59" i="1"/>
  <c r="BZ59" i="1"/>
  <c r="CA58" i="1"/>
  <c r="CB58" i="1"/>
  <c r="CC58" i="1"/>
  <c r="CD58" i="1"/>
  <c r="CE58" i="1"/>
  <c r="CF58" i="1"/>
  <c r="CG58" i="1"/>
  <c r="CH58" i="1"/>
  <c r="BZ58" i="1"/>
  <c r="BO59" i="1"/>
  <c r="BP59" i="1"/>
  <c r="BQ59" i="1"/>
  <c r="BR59" i="1"/>
  <c r="BS59" i="1"/>
  <c r="BT59" i="1"/>
  <c r="BU59" i="1"/>
  <c r="BV59" i="1"/>
  <c r="BN59" i="1"/>
  <c r="BV58" i="1"/>
  <c r="BU58" i="1"/>
  <c r="BT58" i="1"/>
  <c r="BS58" i="1"/>
  <c r="BR58" i="1"/>
  <c r="BQ58" i="1"/>
  <c r="BP58" i="1"/>
  <c r="BO58" i="1"/>
  <c r="BN58" i="1"/>
  <c r="BC58" i="1"/>
  <c r="BD58" i="1"/>
  <c r="BE58" i="1"/>
  <c r="BF58" i="1"/>
  <c r="BG58" i="1"/>
  <c r="BH58" i="1"/>
  <c r="BI58" i="1"/>
  <c r="BJ58" i="1"/>
  <c r="BB58" i="1"/>
  <c r="AQ59" i="1"/>
  <c r="AR59" i="1"/>
  <c r="AS59" i="1"/>
  <c r="AT59" i="1"/>
  <c r="AU59" i="1"/>
  <c r="AV59" i="1"/>
  <c r="AW59" i="1"/>
  <c r="AX59" i="1"/>
  <c r="AP59" i="1"/>
  <c r="AQ58" i="1"/>
  <c r="AR58" i="1"/>
  <c r="AS58" i="1"/>
  <c r="AT58" i="1"/>
  <c r="AU58" i="1"/>
  <c r="AV58" i="1"/>
  <c r="AW58" i="1"/>
  <c r="AX58" i="1"/>
  <c r="AP58" i="1"/>
  <c r="AE58" i="1"/>
  <c r="AF58" i="1"/>
  <c r="AG58" i="1"/>
  <c r="AH58" i="1"/>
  <c r="AI58" i="1"/>
  <c r="AJ58" i="1"/>
  <c r="AK58" i="1"/>
  <c r="AL58" i="1"/>
  <c r="AD58" i="1"/>
  <c r="BW4" i="1"/>
  <c r="T58" i="1"/>
  <c r="U58" i="1"/>
  <c r="V58" i="1"/>
  <c r="W58" i="1"/>
  <c r="X58" i="1"/>
  <c r="Y58" i="1"/>
  <c r="Z58" i="1"/>
  <c r="S58" i="1"/>
  <c r="R58" i="1"/>
  <c r="S42" i="1"/>
  <c r="T42" i="1"/>
  <c r="U42" i="1"/>
  <c r="V42" i="1"/>
  <c r="W42" i="1"/>
  <c r="X42" i="1"/>
  <c r="Y42" i="1"/>
  <c r="Z42" i="1"/>
  <c r="S28" i="1"/>
  <c r="T28" i="1"/>
  <c r="U28" i="1"/>
  <c r="V28" i="1"/>
  <c r="W28" i="1"/>
  <c r="X28" i="1"/>
  <c r="Y28" i="1"/>
  <c r="Z28" i="1"/>
  <c r="R28" i="1"/>
  <c r="S14" i="1"/>
  <c r="T14" i="1"/>
  <c r="U14" i="1"/>
  <c r="V14" i="1"/>
  <c r="W14" i="1"/>
  <c r="X14" i="1"/>
  <c r="Y14" i="1"/>
  <c r="Z14" i="1"/>
  <c r="R14" i="1"/>
  <c r="ER33" i="1"/>
  <c r="ER34" i="1"/>
  <c r="ER35" i="1"/>
  <c r="ER36" i="1"/>
  <c r="ER37" i="1"/>
  <c r="ER38" i="1"/>
  <c r="ER39" i="1"/>
  <c r="ER40" i="1"/>
  <c r="ER41" i="1"/>
  <c r="EQ33" i="1"/>
  <c r="EQ34" i="1"/>
  <c r="EQ35" i="1"/>
  <c r="EQ36" i="1"/>
  <c r="EQ37" i="1"/>
  <c r="EQ38" i="1"/>
  <c r="EQ39" i="1"/>
  <c r="EQ40" i="1"/>
  <c r="EQ41" i="1"/>
  <c r="ER32" i="1"/>
  <c r="EQ32" i="1"/>
  <c r="ER19" i="1"/>
  <c r="ER20" i="1"/>
  <c r="ER21" i="1"/>
  <c r="ER22" i="1"/>
  <c r="ER23" i="1"/>
  <c r="ER24" i="1"/>
  <c r="ER25" i="1"/>
  <c r="ER26" i="1"/>
  <c r="ER27" i="1"/>
  <c r="ER18" i="1"/>
  <c r="EQ19" i="1"/>
  <c r="EQ20" i="1"/>
  <c r="EQ21" i="1"/>
  <c r="EQ22" i="1"/>
  <c r="EQ23" i="1"/>
  <c r="EQ24" i="1"/>
  <c r="EQ25" i="1"/>
  <c r="EQ26" i="1"/>
  <c r="EQ27" i="1"/>
  <c r="EQ18" i="1"/>
  <c r="ER5" i="1"/>
  <c r="ER6" i="1"/>
  <c r="ER47" i="1" s="1"/>
  <c r="ER7" i="1"/>
  <c r="CJ62" i="1" s="1"/>
  <c r="ER8" i="1"/>
  <c r="AZ62" i="1" s="1"/>
  <c r="ER9" i="1"/>
  <c r="ER50" i="1" s="1"/>
  <c r="ER10" i="1"/>
  <c r="ER51" i="1" s="1"/>
  <c r="ER11" i="1"/>
  <c r="ER52" i="1" s="1"/>
  <c r="ER12" i="1"/>
  <c r="AB66" i="1" s="1"/>
  <c r="ER13" i="1"/>
  <c r="ER54" i="1" s="1"/>
  <c r="EQ5" i="1"/>
  <c r="EQ6" i="1"/>
  <c r="EQ7" i="1"/>
  <c r="EQ8" i="1"/>
  <c r="EQ9" i="1"/>
  <c r="EQ10" i="1"/>
  <c r="EQ11" i="1"/>
  <c r="EQ12" i="1"/>
  <c r="EQ13" i="1"/>
  <c r="ER4" i="1"/>
  <c r="EQ4" i="1"/>
  <c r="EF33" i="1"/>
  <c r="EF34" i="1"/>
  <c r="EF35" i="1"/>
  <c r="EF36" i="1"/>
  <c r="EF37" i="1"/>
  <c r="EF38" i="1"/>
  <c r="EF39" i="1"/>
  <c r="EE33" i="1"/>
  <c r="EE34" i="1"/>
  <c r="EE35" i="1"/>
  <c r="EE36" i="1"/>
  <c r="EE37" i="1"/>
  <c r="EE38" i="1"/>
  <c r="EE39" i="1"/>
  <c r="EF32" i="1"/>
  <c r="EE32" i="1"/>
  <c r="EF25" i="1"/>
  <c r="EE25" i="1"/>
  <c r="EF24" i="1"/>
  <c r="EE24" i="1"/>
  <c r="EF23" i="1"/>
  <c r="EE23" i="1"/>
  <c r="EF22" i="1"/>
  <c r="EE22" i="1"/>
  <c r="EF21" i="1"/>
  <c r="EE21" i="1"/>
  <c r="EF20" i="1"/>
  <c r="EE20" i="1"/>
  <c r="EF19" i="1"/>
  <c r="EE19" i="1"/>
  <c r="EF18" i="1"/>
  <c r="EE18" i="1"/>
  <c r="EF11" i="1"/>
  <c r="EE11" i="1"/>
  <c r="EF10" i="1"/>
  <c r="EE10" i="1"/>
  <c r="EF9" i="1"/>
  <c r="DT63" i="1" s="1"/>
  <c r="EE9" i="1"/>
  <c r="EE50" i="1" s="1"/>
  <c r="EF8" i="1"/>
  <c r="EE8" i="1"/>
  <c r="EF7" i="1"/>
  <c r="EE7" i="1"/>
  <c r="EF6" i="1"/>
  <c r="EE6" i="1"/>
  <c r="EF5" i="1"/>
  <c r="EE5" i="1"/>
  <c r="EE46" i="1" s="1"/>
  <c r="EF4" i="1"/>
  <c r="AN58" i="1" s="1"/>
  <c r="EE4" i="1"/>
  <c r="EE45" i="1" s="1"/>
  <c r="CJ33" i="1"/>
  <c r="CJ34" i="1"/>
  <c r="CJ35" i="1"/>
  <c r="CJ36" i="1"/>
  <c r="CJ37" i="1"/>
  <c r="CJ38" i="1"/>
  <c r="CJ39" i="1"/>
  <c r="CJ40" i="1"/>
  <c r="CJ41" i="1"/>
  <c r="CI33" i="1"/>
  <c r="CI34" i="1"/>
  <c r="CI35" i="1"/>
  <c r="CI36" i="1"/>
  <c r="CI37" i="1"/>
  <c r="CI38" i="1"/>
  <c r="CI39" i="1"/>
  <c r="CI40" i="1"/>
  <c r="CI41" i="1"/>
  <c r="CJ19" i="1"/>
  <c r="CJ20" i="1"/>
  <c r="CJ21" i="1"/>
  <c r="CJ22" i="1"/>
  <c r="CJ23" i="1"/>
  <c r="CJ24" i="1"/>
  <c r="CJ25" i="1"/>
  <c r="CJ27" i="1"/>
  <c r="CI19" i="1"/>
  <c r="CI20" i="1"/>
  <c r="CI21" i="1"/>
  <c r="CI22" i="1"/>
  <c r="CI23" i="1"/>
  <c r="CI24" i="1"/>
  <c r="CI25" i="1"/>
  <c r="CI26" i="1"/>
  <c r="CI27" i="1"/>
  <c r="CI18" i="1"/>
  <c r="AN32" i="1"/>
  <c r="AM32" i="1"/>
  <c r="AN18" i="1"/>
  <c r="AM18" i="1"/>
  <c r="AM4" i="1"/>
  <c r="AN4" i="1"/>
  <c r="DT41" i="1"/>
  <c r="DS41" i="1"/>
  <c r="DT40" i="1"/>
  <c r="DS40" i="1"/>
  <c r="DT39" i="1"/>
  <c r="DS39" i="1"/>
  <c r="DT38" i="1"/>
  <c r="DS38" i="1"/>
  <c r="DT37" i="1"/>
  <c r="DS37" i="1"/>
  <c r="DT36" i="1"/>
  <c r="DS36" i="1"/>
  <c r="DT35" i="1"/>
  <c r="DS35" i="1"/>
  <c r="DT34" i="1"/>
  <c r="DS34" i="1"/>
  <c r="DT33" i="1"/>
  <c r="DT32" i="1"/>
  <c r="DS32" i="1"/>
  <c r="DT26" i="1"/>
  <c r="DS26" i="1"/>
  <c r="DT25" i="1"/>
  <c r="DS25" i="1"/>
  <c r="DT24" i="1"/>
  <c r="DS24" i="1"/>
  <c r="DT22" i="1"/>
  <c r="DS22" i="1"/>
  <c r="DT21" i="1"/>
  <c r="DS21" i="1"/>
  <c r="DT20" i="1"/>
  <c r="DS20" i="1"/>
  <c r="DT19" i="1"/>
  <c r="DS19" i="1"/>
  <c r="DT18" i="1"/>
  <c r="DS18" i="1"/>
  <c r="DT13" i="1"/>
  <c r="DS13" i="1"/>
  <c r="DT12" i="1"/>
  <c r="DS12" i="1"/>
  <c r="DT11" i="1"/>
  <c r="DS11" i="1"/>
  <c r="DT10" i="1"/>
  <c r="DS10" i="1"/>
  <c r="DT9" i="1"/>
  <c r="DS9" i="1"/>
  <c r="DT8" i="1"/>
  <c r="DS8" i="1"/>
  <c r="DT7" i="1"/>
  <c r="DS7" i="1"/>
  <c r="DT6" i="1"/>
  <c r="DS6" i="1"/>
  <c r="DT5" i="1"/>
  <c r="DS5" i="1"/>
  <c r="DT4" i="1"/>
  <c r="DH58" i="1" s="1"/>
  <c r="DS4" i="1"/>
  <c r="DH39" i="1"/>
  <c r="DG39" i="1"/>
  <c r="DH38" i="1"/>
  <c r="DG38" i="1"/>
  <c r="DH37" i="1"/>
  <c r="DG37" i="1"/>
  <c r="DH36" i="1"/>
  <c r="DG36" i="1"/>
  <c r="DH35" i="1"/>
  <c r="DG35" i="1"/>
  <c r="DH34" i="1"/>
  <c r="DG34" i="1"/>
  <c r="DH33" i="1"/>
  <c r="DG33" i="1"/>
  <c r="DH32" i="1"/>
  <c r="DG32" i="1"/>
  <c r="DH25" i="1"/>
  <c r="DG25" i="1"/>
  <c r="DH24" i="1"/>
  <c r="DG24" i="1"/>
  <c r="DH23" i="1"/>
  <c r="DG23" i="1"/>
  <c r="DH22" i="1"/>
  <c r="DG22" i="1"/>
  <c r="DH21" i="1"/>
  <c r="DG21" i="1"/>
  <c r="DH20" i="1"/>
  <c r="DG20" i="1"/>
  <c r="DH19" i="1"/>
  <c r="DG19" i="1"/>
  <c r="DH18" i="1"/>
  <c r="DG18" i="1"/>
  <c r="DH11" i="1"/>
  <c r="DH52" i="1" s="1"/>
  <c r="DG11" i="1"/>
  <c r="DG52" i="1" s="1"/>
  <c r="DH10" i="1"/>
  <c r="DH51" i="1" s="1"/>
  <c r="DG10" i="1"/>
  <c r="BW65" i="1" s="1"/>
  <c r="DH9" i="1"/>
  <c r="ER63" i="1" s="1"/>
  <c r="DG9" i="1"/>
  <c r="DG50" i="1" s="1"/>
  <c r="DH8" i="1"/>
  <c r="DH49" i="1" s="1"/>
  <c r="DG8" i="1"/>
  <c r="DG49" i="1" s="1"/>
  <c r="DH7" i="1"/>
  <c r="DH48" i="1" s="1"/>
  <c r="DG7" i="1"/>
  <c r="DH6" i="1"/>
  <c r="DG6" i="1"/>
  <c r="DG47" i="1" s="1"/>
  <c r="DH5" i="1"/>
  <c r="DH46" i="1" s="1"/>
  <c r="DG5" i="1"/>
  <c r="DH4" i="1"/>
  <c r="DG4" i="1"/>
  <c r="BI16" i="3" l="1"/>
  <c r="C10" i="4"/>
  <c r="E10" i="4" s="1"/>
  <c r="C33" i="4"/>
  <c r="E33" i="4" s="1"/>
  <c r="C9" i="4"/>
  <c r="E9" i="4" s="1"/>
  <c r="C17" i="4"/>
  <c r="E17" i="4" s="1"/>
  <c r="C7" i="4"/>
  <c r="E7" i="4" s="1"/>
  <c r="C36" i="4"/>
  <c r="E36" i="4" s="1"/>
  <c r="C16" i="4"/>
  <c r="E16" i="4" s="1"/>
  <c r="BI18" i="3"/>
  <c r="C37" i="4"/>
  <c r="E37" i="4" s="1"/>
  <c r="C31" i="4"/>
  <c r="E31" i="4" s="1"/>
  <c r="C22" i="4"/>
  <c r="E22" i="4" s="1"/>
  <c r="C8" i="4"/>
  <c r="E8" i="4" s="1"/>
  <c r="BF66" i="3"/>
  <c r="BA66" i="3"/>
  <c r="BI66" i="3"/>
  <c r="BC66" i="3"/>
  <c r="AX27" i="3"/>
  <c r="AX22" i="3"/>
  <c r="AZ22" i="3"/>
  <c r="BD66" i="3"/>
  <c r="BH66" i="3"/>
  <c r="BB66" i="3"/>
  <c r="BH27" i="3"/>
  <c r="BG22" i="3"/>
  <c r="BH22" i="3"/>
  <c r="BC22" i="3"/>
  <c r="BD22" i="3"/>
  <c r="AY22" i="3"/>
  <c r="BF22" i="3"/>
  <c r="BI22" i="3"/>
  <c r="BE22" i="3"/>
  <c r="BA22" i="3"/>
  <c r="AX44" i="3"/>
  <c r="AL8" i="3"/>
  <c r="AX59" i="3"/>
  <c r="BI59" i="3"/>
  <c r="BH59" i="3"/>
  <c r="AL14" i="3"/>
  <c r="BH14" i="3"/>
  <c r="BH71" i="3"/>
  <c r="BH54" i="3"/>
  <c r="AJ32" i="3"/>
  <c r="F29" i="4" s="1"/>
  <c r="H29" i="4" s="1"/>
  <c r="BD32" i="3"/>
  <c r="AJ6" i="3"/>
  <c r="F23" i="4" s="1"/>
  <c r="H23" i="4" s="1"/>
  <c r="BE6" i="3"/>
  <c r="AZ60" i="3"/>
  <c r="BE12" i="3"/>
  <c r="BG50" i="3"/>
  <c r="BG27" i="3"/>
  <c r="AZ54" i="3"/>
  <c r="BD25" i="3"/>
  <c r="BA25" i="3"/>
  <c r="AY71" i="3"/>
  <c r="AZ41" i="3"/>
  <c r="AY54" i="3"/>
  <c r="BA27" i="3"/>
  <c r="BG44" i="3"/>
  <c r="BC32" i="3"/>
  <c r="BB44" i="3"/>
  <c r="AZ32" i="3"/>
  <c r="BG12" i="3"/>
  <c r="BE25" i="3"/>
  <c r="BC71" i="3"/>
  <c r="BD41" i="3"/>
  <c r="BC54" i="3"/>
  <c r="BA44" i="3"/>
  <c r="BB40" i="3"/>
  <c r="BG40" i="3"/>
  <c r="BG71" i="3"/>
  <c r="BB25" i="3"/>
  <c r="BA12" i="3"/>
  <c r="BE27" i="3"/>
  <c r="BE60" i="3"/>
  <c r="BD54" i="3"/>
  <c r="AK68" i="3"/>
  <c r="BG68" i="3"/>
  <c r="BH12" i="3"/>
  <c r="AJ41" i="3"/>
  <c r="F15" i="4" s="1"/>
  <c r="H15" i="4" s="1"/>
  <c r="BE41" i="3"/>
  <c r="BH50" i="3"/>
  <c r="BI60" i="3"/>
  <c r="BH44" i="3"/>
  <c r="AZ25" i="3"/>
  <c r="AY12" i="3"/>
  <c r="BE32" i="3"/>
  <c r="AZ12" i="3"/>
  <c r="BF25" i="3"/>
  <c r="AY32" i="3"/>
  <c r="BD27" i="3"/>
  <c r="BF60" i="3"/>
  <c r="BG32" i="3"/>
  <c r="BE54" i="3"/>
  <c r="BF41" i="3"/>
  <c r="BB37" i="3"/>
  <c r="BC12" i="3"/>
  <c r="AY40" i="3"/>
  <c r="BD12" i="3"/>
  <c r="AZ71" i="3"/>
  <c r="AY25" i="3"/>
  <c r="BE71" i="3"/>
  <c r="AY60" i="3"/>
  <c r="BA54" i="3"/>
  <c r="BF37" i="3"/>
  <c r="BC40" i="3"/>
  <c r="BD71" i="3"/>
  <c r="BC25" i="3"/>
  <c r="BB12" i="3"/>
  <c r="BD44" i="3"/>
  <c r="BB60" i="3"/>
  <c r="BG59" i="3"/>
  <c r="BE50" i="3"/>
  <c r="BD40" i="3"/>
  <c r="BG25" i="3"/>
  <c r="BG54" i="3"/>
  <c r="AY27" i="3"/>
  <c r="AY41" i="3"/>
  <c r="AL44" i="3"/>
  <c r="BI44" i="3"/>
  <c r="BF40" i="3"/>
  <c r="BC37" i="3"/>
  <c r="BB50" i="3"/>
  <c r="BE37" i="3"/>
  <c r="BA71" i="3"/>
  <c r="BA60" i="3"/>
  <c r="BC41" i="3"/>
  <c r="AY44" i="3"/>
  <c r="AY59" i="3"/>
  <c r="BG37" i="3"/>
  <c r="BB32" i="3"/>
  <c r="BA40" i="3"/>
  <c r="AZ44" i="3"/>
  <c r="BF27" i="3"/>
  <c r="BB41" i="3"/>
  <c r="BC59" i="3"/>
  <c r="BA50" i="3"/>
  <c r="AZ40" i="3"/>
  <c r="BE40" i="3"/>
  <c r="BC44" i="3"/>
  <c r="BF44" i="3"/>
  <c r="BF71" i="3"/>
  <c r="BE59" i="3"/>
  <c r="BA37" i="3"/>
  <c r="BF12" i="3"/>
  <c r="BG41" i="3"/>
  <c r="BH60" i="3"/>
  <c r="BH40" i="3"/>
  <c r="AK32" i="3"/>
  <c r="I29" i="4" s="1"/>
  <c r="K29" i="4" s="1"/>
  <c r="BF32" i="3"/>
  <c r="BH37" i="3"/>
  <c r="BH25" i="3"/>
  <c r="AZ50" i="3"/>
  <c r="AZ59" i="3"/>
  <c r="BF54" i="3"/>
  <c r="BB59" i="3"/>
  <c r="BC60" i="3"/>
  <c r="AZ37" i="3"/>
  <c r="BD60" i="3"/>
  <c r="BD50" i="3"/>
  <c r="BD59" i="3"/>
  <c r="BF50" i="3"/>
  <c r="BF59" i="3"/>
  <c r="BB71" i="3"/>
  <c r="AY50" i="3"/>
  <c r="AZ27" i="3"/>
  <c r="BC27" i="3"/>
  <c r="BC50" i="3"/>
  <c r="AL60" i="3"/>
  <c r="BY121" i="2"/>
  <c r="CE121" i="2"/>
  <c r="CC121" i="2"/>
  <c r="FO68" i="2"/>
  <c r="BB103" i="2" s="1"/>
  <c r="BB137" i="2" s="1"/>
  <c r="CA121" i="2"/>
  <c r="AX134" i="2"/>
  <c r="AZ136" i="2"/>
  <c r="AK119" i="2"/>
  <c r="AK179" i="2"/>
  <c r="AK128" i="2"/>
  <c r="AK202" i="2"/>
  <c r="AK122" i="2"/>
  <c r="AK199" i="2"/>
  <c r="AK120" i="2"/>
  <c r="AK201" i="2"/>
  <c r="AK134" i="2"/>
  <c r="AK200" i="2"/>
  <c r="AK116" i="2"/>
  <c r="AK191" i="2"/>
  <c r="AK106" i="2"/>
  <c r="AK183" i="2"/>
  <c r="AK117" i="2"/>
  <c r="AK194" i="2"/>
  <c r="AK110" i="2"/>
  <c r="AK203" i="2"/>
  <c r="AK94" i="2"/>
  <c r="AK186" i="2"/>
  <c r="AK188" i="2"/>
  <c r="AK126" i="2"/>
  <c r="AK187" i="2"/>
  <c r="AK121" i="2"/>
  <c r="AK196" i="2"/>
  <c r="AK125" i="2"/>
  <c r="AK182" i="2"/>
  <c r="AK107" i="2"/>
  <c r="AK197" i="2"/>
  <c r="AK135" i="2"/>
  <c r="AK181" i="2"/>
  <c r="AK124" i="2"/>
  <c r="AK190" i="2"/>
  <c r="AK123" i="2"/>
  <c r="AK189" i="2"/>
  <c r="AK113" i="2"/>
  <c r="AK198" i="2"/>
  <c r="AY134" i="2"/>
  <c r="AO128" i="2"/>
  <c r="AO132" i="2"/>
  <c r="AK105" i="2"/>
  <c r="AK145" i="2"/>
  <c r="AK112" i="2"/>
  <c r="AK149" i="2"/>
  <c r="AK146" i="2"/>
  <c r="AK108" i="2"/>
  <c r="AK96" i="2"/>
  <c r="AK139" i="2"/>
  <c r="AK111" i="2"/>
  <c r="AK148" i="2"/>
  <c r="AK132" i="2"/>
  <c r="AK154" i="2"/>
  <c r="AO134" i="2"/>
  <c r="AO135" i="2"/>
  <c r="AK104" i="2"/>
  <c r="AK144" i="2"/>
  <c r="AY140" i="2"/>
  <c r="AK103" i="2"/>
  <c r="AK143" i="2"/>
  <c r="AK109" i="2"/>
  <c r="AK147" i="2"/>
  <c r="AK97" i="2"/>
  <c r="AK140" i="2"/>
  <c r="AK130" i="2"/>
  <c r="AK152" i="2"/>
  <c r="AO139" i="2"/>
  <c r="AO131" i="2"/>
  <c r="AL33" i="3"/>
  <c r="AX32" i="3"/>
  <c r="AO130" i="2"/>
  <c r="AL52" i="3"/>
  <c r="AL58" i="3"/>
  <c r="BY94" i="2"/>
  <c r="AL47" i="3"/>
  <c r="BY100" i="2"/>
  <c r="AL18" i="3"/>
  <c r="AL15" i="3"/>
  <c r="AL63" i="3"/>
  <c r="AL16" i="3"/>
  <c r="AL43" i="3"/>
  <c r="AL28" i="3"/>
  <c r="AO141" i="2"/>
  <c r="BY103" i="2"/>
  <c r="BY118" i="2"/>
  <c r="AL26" i="3"/>
  <c r="AO133" i="2"/>
  <c r="BY127" i="2"/>
  <c r="BY115" i="2"/>
  <c r="AL31" i="3"/>
  <c r="BY133" i="2"/>
  <c r="AL62" i="3"/>
  <c r="AJ68" i="3"/>
  <c r="BY106" i="2"/>
  <c r="AL19" i="3"/>
  <c r="BY130" i="2"/>
  <c r="CC136" i="2"/>
  <c r="AI20" i="3"/>
  <c r="BY109" i="2"/>
  <c r="AO129" i="2"/>
  <c r="AI13" i="3"/>
  <c r="AL64" i="3"/>
  <c r="DV68" i="2"/>
  <c r="BB100" i="2" s="1"/>
  <c r="BY112" i="2"/>
  <c r="BW136" i="2"/>
  <c r="Y37" i="3"/>
  <c r="AY37" i="3" s="1"/>
  <c r="AL59" i="3"/>
  <c r="AL69" i="3"/>
  <c r="AI71" i="3"/>
  <c r="C11" i="4" s="1"/>
  <c r="E11" i="4" s="1"/>
  <c r="AI50" i="3"/>
  <c r="C35" i="4" s="1"/>
  <c r="E35" i="4" s="1"/>
  <c r="AI37" i="3"/>
  <c r="C24" i="4" s="1"/>
  <c r="E24" i="4" s="1"/>
  <c r="AH41" i="3"/>
  <c r="BH41" i="3" s="1"/>
  <c r="AH68" i="3"/>
  <c r="BH68" i="3" s="1"/>
  <c r="AI6" i="3"/>
  <c r="BI6" i="3" s="1"/>
  <c r="AH32" i="3"/>
  <c r="BH32" i="3" s="1"/>
  <c r="AI68" i="3"/>
  <c r="BI68" i="3" s="1"/>
  <c r="AI54" i="3"/>
  <c r="AI12" i="3"/>
  <c r="AI23" i="3"/>
  <c r="AI56" i="3"/>
  <c r="AI41" i="3"/>
  <c r="BI41" i="3" s="1"/>
  <c r="AI25" i="3"/>
  <c r="C30" i="4" s="1"/>
  <c r="E30" i="4" s="1"/>
  <c r="AI40" i="3"/>
  <c r="C13" i="4" s="1"/>
  <c r="E13" i="4" s="1"/>
  <c r="AI32" i="3"/>
  <c r="AI27" i="3"/>
  <c r="BI27" i="3" s="1"/>
  <c r="AI36" i="3"/>
  <c r="C25" i="4" s="1"/>
  <c r="E25" i="4" s="1"/>
  <c r="AI53" i="3"/>
  <c r="BA140" i="2"/>
  <c r="BJ99" i="2"/>
  <c r="BN94" i="2"/>
  <c r="BN97" i="2" s="1"/>
  <c r="BN98" i="2" s="1"/>
  <c r="BO94" i="2"/>
  <c r="BA138" i="2"/>
  <c r="AX138" i="2"/>
  <c r="BS106" i="2"/>
  <c r="BS110" i="2"/>
  <c r="BS111" i="2"/>
  <c r="BS104" i="2"/>
  <c r="BS107" i="2"/>
  <c r="BS103" i="2"/>
  <c r="BS125" i="2"/>
  <c r="BS115" i="2"/>
  <c r="BS116" i="2"/>
  <c r="BE95" i="2"/>
  <c r="BE96" i="2" s="1"/>
  <c r="BE97" i="2"/>
  <c r="BE98" i="2" s="1"/>
  <c r="BS133" i="2"/>
  <c r="BS135" i="2"/>
  <c r="BS134" i="2"/>
  <c r="BS129" i="2"/>
  <c r="BS128" i="2"/>
  <c r="BS118" i="2"/>
  <c r="BS119" i="2"/>
  <c r="BS112" i="2"/>
  <c r="BS113" i="2"/>
  <c r="BS124" i="2"/>
  <c r="BS126" i="2"/>
  <c r="AZ140" i="2"/>
  <c r="BS132" i="2"/>
  <c r="BS130" i="2"/>
  <c r="BA131" i="2"/>
  <c r="EZ68" i="2"/>
  <c r="BB102" i="2" s="1"/>
  <c r="BA137" i="2"/>
  <c r="AY141" i="2"/>
  <c r="BG95" i="2"/>
  <c r="BG96" i="2" s="1"/>
  <c r="AX141" i="2"/>
  <c r="AX129" i="2"/>
  <c r="BA132" i="2"/>
  <c r="GD68" i="2"/>
  <c r="BB104" i="2" s="1"/>
  <c r="DG68" i="2"/>
  <c r="BB99" i="2" s="1"/>
  <c r="AY129" i="2"/>
  <c r="AY135" i="2"/>
  <c r="BA130" i="2"/>
  <c r="AX139" i="2"/>
  <c r="AZ139" i="2"/>
  <c r="BA129" i="2"/>
  <c r="BB141" i="2"/>
  <c r="BS95" i="2"/>
  <c r="BS94" i="2"/>
  <c r="AY137" i="2"/>
  <c r="AY131" i="2"/>
  <c r="AY133" i="2"/>
  <c r="AY139" i="2"/>
  <c r="AZ128" i="2"/>
  <c r="AX133" i="2"/>
  <c r="BA139" i="2"/>
  <c r="BA141" i="2"/>
  <c r="AZ129" i="2"/>
  <c r="AZ137" i="2"/>
  <c r="AZ141" i="2"/>
  <c r="AZ138" i="2"/>
  <c r="AY138" i="2"/>
  <c r="BH95" i="2"/>
  <c r="BH96" i="2" s="1"/>
  <c r="AX131" i="2"/>
  <c r="AX140" i="2"/>
  <c r="BF97" i="2"/>
  <c r="BF98" i="2" s="1"/>
  <c r="AX128" i="2"/>
  <c r="AY130" i="2"/>
  <c r="AZ130" i="2"/>
  <c r="AX130" i="2"/>
  <c r="AX136" i="2"/>
  <c r="AY136" i="2"/>
  <c r="BL99" i="2"/>
  <c r="BI97" i="2"/>
  <c r="BI98" i="2" s="1"/>
  <c r="AZ133" i="2"/>
  <c r="BA133" i="2"/>
  <c r="BL95" i="2"/>
  <c r="BL96" i="2" s="1"/>
  <c r="BA134" i="2"/>
  <c r="AZ134" i="2"/>
  <c r="AX135" i="2"/>
  <c r="BM95" i="2"/>
  <c r="BM96" i="2" s="1"/>
  <c r="BJ95" i="2"/>
  <c r="BJ96" i="2" s="1"/>
  <c r="BM97" i="2"/>
  <c r="BM98" i="2" s="1"/>
  <c r="BK97" i="2"/>
  <c r="BK98" i="2" s="1"/>
  <c r="AL30" i="3"/>
  <c r="AY128" i="2"/>
  <c r="AX132" i="2"/>
  <c r="AY132" i="2"/>
  <c r="AX54" i="3"/>
  <c r="HH68" i="2"/>
  <c r="BB106" i="2" s="1"/>
  <c r="AX41" i="3"/>
  <c r="AX37" i="3"/>
  <c r="AX60" i="3"/>
  <c r="CC68" i="2"/>
  <c r="BB97" i="2" s="1"/>
  <c r="EK68" i="2"/>
  <c r="BB101" i="2" s="1"/>
  <c r="CR68" i="2"/>
  <c r="BB98" i="2" s="1"/>
  <c r="GS68" i="2"/>
  <c r="BB105" i="2" s="1"/>
  <c r="HH85" i="2"/>
  <c r="BB123" i="2" s="1"/>
  <c r="AY68" i="2"/>
  <c r="BB95" i="2" s="1"/>
  <c r="GD85" i="2"/>
  <c r="BB121" i="2" s="1"/>
  <c r="EZ85" i="2"/>
  <c r="BB119" i="2" s="1"/>
  <c r="BN68" i="2"/>
  <c r="BB96" i="2" s="1"/>
  <c r="EK85" i="2"/>
  <c r="BB118" i="2" s="1"/>
  <c r="GS85" i="2"/>
  <c r="BB122" i="2" s="1"/>
  <c r="DG85" i="2"/>
  <c r="BB116" i="2" s="1"/>
  <c r="AY85" i="2"/>
  <c r="BB112" i="2" s="1"/>
  <c r="CR85" i="2"/>
  <c r="BB115" i="2" s="1"/>
  <c r="CC85" i="2"/>
  <c r="BB114" i="2" s="1"/>
  <c r="BN85" i="2"/>
  <c r="BB113" i="2" s="1"/>
  <c r="DV85" i="2"/>
  <c r="BB117" i="2" s="1"/>
  <c r="AJ85" i="2"/>
  <c r="BB111" i="2" s="1"/>
  <c r="AJ68" i="2"/>
  <c r="BB94" i="2" s="1"/>
  <c r="FT11" i="1"/>
  <c r="GQ34" i="1"/>
  <c r="FS11" i="1"/>
  <c r="HO51" i="1"/>
  <c r="FT40" i="1"/>
  <c r="FR55" i="1"/>
  <c r="FQ56" i="1" s="1"/>
  <c r="FN56" i="1"/>
  <c r="HM44" i="1"/>
  <c r="FR44" i="1"/>
  <c r="FN44" i="1"/>
  <c r="HO50" i="1"/>
  <c r="FS44" i="1"/>
  <c r="FQ44" i="1"/>
  <c r="FQ45" i="1" s="1"/>
  <c r="FZ56" i="1"/>
  <c r="GO12" i="1"/>
  <c r="FO55" i="1"/>
  <c r="FO56" i="1" s="1"/>
  <c r="FK56" i="1"/>
  <c r="HN44" i="1"/>
  <c r="FO44" i="1"/>
  <c r="FO45" i="1" s="1"/>
  <c r="FK44" i="1"/>
  <c r="FQ34" i="1"/>
  <c r="FT33" i="1"/>
  <c r="FS33" i="1"/>
  <c r="FO12" i="1"/>
  <c r="GD55" i="1"/>
  <c r="GC56" i="1" s="1"/>
  <c r="FZ55" i="1"/>
  <c r="FZ44" i="1"/>
  <c r="GD44" i="1"/>
  <c r="GC45" i="1" s="1"/>
  <c r="GF22" i="1"/>
  <c r="GC12" i="1"/>
  <c r="I50" i="1"/>
  <c r="I48" i="1"/>
  <c r="HF44" i="1"/>
  <c r="IE3" i="1" s="1"/>
  <c r="HS55" i="1"/>
  <c r="HR56" i="1"/>
  <c r="HH56" i="1"/>
  <c r="GK56" i="1"/>
  <c r="G47" i="1"/>
  <c r="FT38" i="1"/>
  <c r="FT44" i="1" s="1"/>
  <c r="FK45" i="1"/>
  <c r="GQ37" i="1"/>
  <c r="GW44" i="1"/>
  <c r="HM45" i="1"/>
  <c r="FK55" i="1"/>
  <c r="I46" i="1"/>
  <c r="G50" i="1"/>
  <c r="G48" i="1"/>
  <c r="HJ45" i="1"/>
  <c r="GU55" i="1"/>
  <c r="HF55" i="1"/>
  <c r="HV56" i="1"/>
  <c r="GF49" i="1"/>
  <c r="GF55" i="1" s="1"/>
  <c r="GE56" i="1" s="1"/>
  <c r="HO44" i="1"/>
  <c r="HA45" i="1"/>
  <c r="G46" i="1"/>
  <c r="GT45" i="1"/>
  <c r="GR48" i="1"/>
  <c r="DG63" i="1"/>
  <c r="AN54" i="1"/>
  <c r="GQ38" i="1"/>
  <c r="HY12" i="1"/>
  <c r="I47" i="1"/>
  <c r="I49" i="1"/>
  <c r="I51" i="1"/>
  <c r="FJ44" i="1"/>
  <c r="FM44" i="1"/>
  <c r="FN45" i="1"/>
  <c r="GX44" i="1"/>
  <c r="HI45" i="1"/>
  <c r="HI44" i="1"/>
  <c r="FX56" i="1"/>
  <c r="GJ56" i="1"/>
  <c r="IB48" i="1"/>
  <c r="IB55" i="1" s="1"/>
  <c r="IA56" i="1" s="1"/>
  <c r="HP49" i="1"/>
  <c r="HP55" i="1" s="1"/>
  <c r="FS49" i="1"/>
  <c r="FS55" i="1" s="1"/>
  <c r="FS56" i="1" s="1"/>
  <c r="GA56" i="1"/>
  <c r="HP37" i="1"/>
  <c r="HP44" i="1" s="1"/>
  <c r="DT54" i="1"/>
  <c r="EQ54" i="1"/>
  <c r="GF38" i="1"/>
  <c r="GF44" i="1" s="1"/>
  <c r="GE45" i="1" s="1"/>
  <c r="GQ22" i="1"/>
  <c r="GQ33" i="1"/>
  <c r="HC33" i="1"/>
  <c r="FL44" i="1"/>
  <c r="GK44" i="1"/>
  <c r="GO44" i="1"/>
  <c r="HD37" i="1"/>
  <c r="HD44" i="1" s="1"/>
  <c r="HC45" i="1" s="1"/>
  <c r="HJ44" i="1"/>
  <c r="HU44" i="1"/>
  <c r="HH55" i="1"/>
  <c r="HU55" i="1"/>
  <c r="HO49" i="1"/>
  <c r="GR49" i="1"/>
  <c r="DT50" i="1"/>
  <c r="AY66" i="1"/>
  <c r="FT22" i="1"/>
  <c r="GF33" i="1"/>
  <c r="HD22" i="1"/>
  <c r="IB22" i="1"/>
  <c r="IB33" i="1"/>
  <c r="FZ45" i="1"/>
  <c r="GH45" i="1"/>
  <c r="GL45" i="1"/>
  <c r="HK45" i="1"/>
  <c r="GX56" i="1"/>
  <c r="HW56" i="1"/>
  <c r="GQ49" i="1"/>
  <c r="GQ55" i="1" s="1"/>
  <c r="GP55" i="1"/>
  <c r="GO56" i="1" s="1"/>
  <c r="GL55" i="1"/>
  <c r="GM56" i="1"/>
  <c r="GO55" i="1"/>
  <c r="GK55" i="1"/>
  <c r="FW56" i="1"/>
  <c r="GJ44" i="1"/>
  <c r="GR22" i="1"/>
  <c r="GP44" i="1"/>
  <c r="GN44" i="1"/>
  <c r="GR44" i="1"/>
  <c r="GM44" i="1"/>
  <c r="GQ44" i="1"/>
  <c r="GL44" i="1"/>
  <c r="GK45" i="1"/>
  <c r="GI44" i="1"/>
  <c r="GH44" i="1"/>
  <c r="GC34" i="1"/>
  <c r="GE33" i="1"/>
  <c r="GA34" i="1"/>
  <c r="GC23" i="1"/>
  <c r="GE22" i="1"/>
  <c r="GA23" i="1"/>
  <c r="GF11" i="1"/>
  <c r="GA12" i="1"/>
  <c r="FV44" i="1"/>
  <c r="FN55" i="1"/>
  <c r="HN55" i="1"/>
  <c r="HJ55" i="1"/>
  <c r="HI55" i="1"/>
  <c r="HK56" i="1"/>
  <c r="HM56" i="1"/>
  <c r="HJ56" i="1"/>
  <c r="GW55" i="1"/>
  <c r="HA56" i="1"/>
  <c r="GY56" i="1"/>
  <c r="HC56" i="1"/>
  <c r="GL56" i="1"/>
  <c r="HY56" i="1"/>
  <c r="GA45" i="1"/>
  <c r="HW45" i="1"/>
  <c r="IA45" i="1"/>
  <c r="HY45" i="1"/>
  <c r="HV45" i="1"/>
  <c r="HS45" i="1"/>
  <c r="HT45" i="1"/>
  <c r="HG45" i="1"/>
  <c r="HH45" i="1"/>
  <c r="GU45" i="1"/>
  <c r="GV45" i="1"/>
  <c r="GI45" i="1"/>
  <c r="GJ45" i="1"/>
  <c r="FW45" i="1"/>
  <c r="FX45" i="1"/>
  <c r="FO34" i="1"/>
  <c r="FQ23" i="1"/>
  <c r="FS22" i="1"/>
  <c r="FO23" i="1"/>
  <c r="FQ12" i="1"/>
  <c r="HP33" i="1"/>
  <c r="HP22" i="1"/>
  <c r="HM12" i="1"/>
  <c r="HY34" i="1"/>
  <c r="IA33" i="1"/>
  <c r="HW34" i="1"/>
  <c r="HY23" i="1"/>
  <c r="IA22" i="1"/>
  <c r="IA23" i="1"/>
  <c r="HW23" i="1"/>
  <c r="IB11" i="1"/>
  <c r="GR33" i="1"/>
  <c r="GO23" i="1"/>
  <c r="GM23" i="1"/>
  <c r="GR11" i="1"/>
  <c r="GM12" i="1"/>
  <c r="HD33" i="1"/>
  <c r="HC34" i="1" s="1"/>
  <c r="HA34" i="1"/>
  <c r="GY34" i="1"/>
  <c r="HA23" i="1"/>
  <c r="HC22" i="1"/>
  <c r="HC23" i="1" s="1"/>
  <c r="GY23" i="1"/>
  <c r="HD11" i="1"/>
  <c r="HM34" i="1"/>
  <c r="HO33" i="1"/>
  <c r="HK34" i="1"/>
  <c r="HM23" i="1"/>
  <c r="HO22" i="1"/>
  <c r="HK23" i="1"/>
  <c r="HP11" i="1"/>
  <c r="HK12" i="1"/>
  <c r="IA34" i="1"/>
  <c r="IA11" i="1"/>
  <c r="HO11" i="1"/>
  <c r="HC11" i="1"/>
  <c r="HC12" i="1" s="1"/>
  <c r="GQ11" i="1"/>
  <c r="GE11" i="1"/>
  <c r="DS53" i="1"/>
  <c r="EF52" i="1"/>
  <c r="DS65" i="1"/>
  <c r="AZ66" i="1"/>
  <c r="DT53" i="1"/>
  <c r="EQ43" i="1"/>
  <c r="Z79" i="1" s="1"/>
  <c r="AA66" i="1"/>
  <c r="EQ53" i="1"/>
  <c r="EQ63" i="1"/>
  <c r="DS50" i="1"/>
  <c r="EQ67" i="1"/>
  <c r="BK64" i="1"/>
  <c r="AA67" i="1"/>
  <c r="AM54" i="1"/>
  <c r="ER53" i="1"/>
  <c r="EQ45" i="1"/>
  <c r="EQ15" i="1"/>
  <c r="Z92" i="1" s="1"/>
  <c r="DT52" i="1"/>
  <c r="CJ67" i="1"/>
  <c r="EE52" i="1"/>
  <c r="AB64" i="1"/>
  <c r="AM53" i="1"/>
  <c r="AB67" i="1"/>
  <c r="AN53" i="1"/>
  <c r="BW63" i="1"/>
  <c r="EF63" i="1"/>
  <c r="AM43" i="1"/>
  <c r="Z88" i="1" s="1"/>
  <c r="AY62" i="1"/>
  <c r="EE63" i="1"/>
  <c r="CJ66" i="1"/>
  <c r="CI67" i="1"/>
  <c r="CI66" i="1"/>
  <c r="AZ64" i="1"/>
  <c r="AN52" i="1"/>
  <c r="DT51" i="1"/>
  <c r="EQ60" i="1"/>
  <c r="EE51" i="1"/>
  <c r="ER49" i="1"/>
  <c r="EQ51" i="1"/>
  <c r="CV66" i="1"/>
  <c r="AY64" i="1"/>
  <c r="AM51" i="1"/>
  <c r="DS52" i="1"/>
  <c r="DG61" i="1"/>
  <c r="BX63" i="1"/>
  <c r="CI64" i="1"/>
  <c r="DT65" i="1"/>
  <c r="AM52" i="1"/>
  <c r="ER48" i="1"/>
  <c r="AN65" i="1"/>
  <c r="BL65" i="1"/>
  <c r="DS43" i="1"/>
  <c r="Z96" i="1" s="1"/>
  <c r="AN50" i="1"/>
  <c r="CU63" i="1"/>
  <c r="CI63" i="1"/>
  <c r="DT67" i="1"/>
  <c r="AM50" i="1"/>
  <c r="EQ49" i="1"/>
  <c r="DH50" i="1"/>
  <c r="EQ50" i="1"/>
  <c r="BX65" i="1"/>
  <c r="BL64" i="1"/>
  <c r="AM65" i="1"/>
  <c r="BK65" i="1"/>
  <c r="AA64" i="1"/>
  <c r="DG51" i="1"/>
  <c r="EQ48" i="1"/>
  <c r="CU61" i="1"/>
  <c r="EF49" i="1"/>
  <c r="EF51" i="1"/>
  <c r="EE43" i="1"/>
  <c r="Z78" i="1" s="1"/>
  <c r="DS54" i="1"/>
  <c r="ER67" i="1"/>
  <c r="DS67" i="1"/>
  <c r="DH63" i="1"/>
  <c r="DS51" i="1"/>
  <c r="CU66" i="1"/>
  <c r="EQ52" i="1"/>
  <c r="DG15" i="1"/>
  <c r="Z82" i="1" s="1"/>
  <c r="DS63" i="1"/>
  <c r="EF50" i="1"/>
  <c r="EE15" i="1"/>
  <c r="Z77" i="1" s="1"/>
  <c r="EN68" i="1"/>
  <c r="DO29" i="1"/>
  <c r="X105" i="1" s="1"/>
  <c r="AN24" i="1"/>
  <c r="AN51" i="1" s="1"/>
  <c r="AL28" i="1"/>
  <c r="AK29" i="1" s="1"/>
  <c r="Y83" i="1" s="1"/>
  <c r="EE49" i="1"/>
  <c r="CI62" i="1"/>
  <c r="CJ63" i="1"/>
  <c r="CV63" i="1"/>
  <c r="ER60" i="1"/>
  <c r="EQ47" i="1"/>
  <c r="W29" i="1"/>
  <c r="X100" i="1" s="1"/>
  <c r="DC29" i="1"/>
  <c r="X94" i="1" s="1"/>
  <c r="BW62" i="1"/>
  <c r="EE48" i="1"/>
  <c r="AN49" i="1"/>
  <c r="CV61" i="1"/>
  <c r="EE60" i="1"/>
  <c r="EF47" i="1"/>
  <c r="DT48" i="1"/>
  <c r="BX62" i="1"/>
  <c r="BL61" i="1"/>
  <c r="EQ29" i="1"/>
  <c r="Z85" i="1" s="1"/>
  <c r="Y29" i="1"/>
  <c r="Y100" i="1" s="1"/>
  <c r="AJ68" i="1"/>
  <c r="AF69" i="1"/>
  <c r="EW28" i="1" s="1"/>
  <c r="BU68" i="1"/>
  <c r="DV69" i="1"/>
  <c r="EU35" i="1" s="1"/>
  <c r="EA68" i="1"/>
  <c r="EN55" i="1"/>
  <c r="EE47" i="1"/>
  <c r="DS48" i="1"/>
  <c r="DT49" i="1"/>
  <c r="BK61" i="1"/>
  <c r="AM49" i="1"/>
  <c r="DG48" i="1"/>
  <c r="EF60" i="1"/>
  <c r="DS49" i="1"/>
  <c r="EF48" i="1"/>
  <c r="Y15" i="1"/>
  <c r="Y99" i="1" s="1"/>
  <c r="DH61" i="1"/>
  <c r="EE29" i="1"/>
  <c r="Z95" i="1" s="1"/>
  <c r="W15" i="1"/>
  <c r="X99" i="1" s="1"/>
  <c r="EI68" i="1"/>
  <c r="DZ56" i="1"/>
  <c r="EY21" i="1" s="1"/>
  <c r="ED55" i="1"/>
  <c r="DP68" i="1"/>
  <c r="DL69" i="1"/>
  <c r="EW33" i="1" s="1"/>
  <c r="EH55" i="1"/>
  <c r="AN48" i="1"/>
  <c r="EM68" i="1"/>
  <c r="EI55" i="1"/>
  <c r="EM55" i="1"/>
  <c r="BT68" i="1"/>
  <c r="BK60" i="1"/>
  <c r="BL60" i="1"/>
  <c r="AM48" i="1"/>
  <c r="AV55" i="1"/>
  <c r="BI55" i="1"/>
  <c r="DJ69" i="1"/>
  <c r="EU33" i="1" s="1"/>
  <c r="DO68" i="1"/>
  <c r="DK69" i="1"/>
  <c r="EV33" i="1" s="1"/>
  <c r="DQ68" i="1"/>
  <c r="CL55" i="1"/>
  <c r="DW56" i="1"/>
  <c r="EV21" i="1" s="1"/>
  <c r="AK68" i="1"/>
  <c r="AG68" i="1"/>
  <c r="DY55" i="1"/>
  <c r="EC55" i="1"/>
  <c r="BK59" i="1"/>
  <c r="AE68" i="1"/>
  <c r="CZ56" i="1"/>
  <c r="EW18" i="1" s="1"/>
  <c r="DD55" i="1"/>
  <c r="BI68" i="1"/>
  <c r="BE68" i="1"/>
  <c r="BO69" i="1"/>
  <c r="EV36" i="1" s="1"/>
  <c r="BS68" i="1"/>
  <c r="BS69" i="1" s="1"/>
  <c r="EZ36" i="1" s="1"/>
  <c r="CX69" i="1"/>
  <c r="EU32" i="1" s="1"/>
  <c r="DC68" i="1"/>
  <c r="CY68" i="1"/>
  <c r="EL56" i="1"/>
  <c r="EY16" i="1" s="1"/>
  <c r="EP55" i="1"/>
  <c r="DX69" i="1"/>
  <c r="EW35" i="1" s="1"/>
  <c r="EB55" i="1"/>
  <c r="EO68" i="1"/>
  <c r="AF56" i="1"/>
  <c r="EW14" i="1" s="1"/>
  <c r="BD69" i="1"/>
  <c r="EW34" i="1" s="1"/>
  <c r="AA60" i="1"/>
  <c r="DF68" i="1"/>
  <c r="EB68" i="1"/>
  <c r="EK68" i="1"/>
  <c r="AJ55" i="1"/>
  <c r="DX55" i="1"/>
  <c r="BJ68" i="1"/>
  <c r="BF68" i="1"/>
  <c r="BN68" i="1"/>
  <c r="BR69" i="1"/>
  <c r="EY36" i="1" s="1"/>
  <c r="CG68" i="1"/>
  <c r="CC69" i="1"/>
  <c r="EX29" i="1" s="1"/>
  <c r="CL69" i="1"/>
  <c r="EU37" i="1" s="1"/>
  <c r="CQ68" i="1"/>
  <c r="CM69" i="1"/>
  <c r="EV37" i="1" s="1"/>
  <c r="DD68" i="1"/>
  <c r="X55" i="1"/>
  <c r="T56" i="1"/>
  <c r="EW13" i="1" s="1"/>
  <c r="AW55" i="1"/>
  <c r="BD56" i="1"/>
  <c r="EW20" i="1" s="1"/>
  <c r="EW48" i="1" s="1"/>
  <c r="BH55" i="1"/>
  <c r="DK56" i="1"/>
  <c r="EV19" i="1" s="1"/>
  <c r="DO55" i="1"/>
  <c r="AN47" i="1"/>
  <c r="CO68" i="1"/>
  <c r="BG68" i="1"/>
  <c r="BC69" i="1"/>
  <c r="EV34" i="1" s="1"/>
  <c r="CH68" i="1"/>
  <c r="CD68" i="1"/>
  <c r="CR68" i="1"/>
  <c r="DA69" i="1"/>
  <c r="EX32" i="1" s="1"/>
  <c r="AG56" i="1"/>
  <c r="EX14" i="1" s="1"/>
  <c r="AK55" i="1"/>
  <c r="DC55" i="1"/>
  <c r="DJ56" i="1"/>
  <c r="EU19" i="1" s="1"/>
  <c r="DY69" i="1"/>
  <c r="EX35" i="1" s="1"/>
  <c r="BO68" i="1"/>
  <c r="CL68" i="1"/>
  <c r="CY69" i="1"/>
  <c r="EV32" i="1" s="1"/>
  <c r="EI69" i="1"/>
  <c r="EV30" i="1" s="1"/>
  <c r="AY60" i="1"/>
  <c r="CF68" i="1"/>
  <c r="CB69" i="1"/>
  <c r="EW29" i="1" s="1"/>
  <c r="CU60" i="1"/>
  <c r="DL68" i="1"/>
  <c r="DS47" i="1"/>
  <c r="AM60" i="1"/>
  <c r="BH68" i="1"/>
  <c r="BD68" i="1"/>
  <c r="BP69" i="1"/>
  <c r="EW36" i="1" s="1"/>
  <c r="BZ69" i="1"/>
  <c r="EU29" i="1" s="1"/>
  <c r="CE68" i="1"/>
  <c r="CA69" i="1"/>
  <c r="EV29" i="1" s="1"/>
  <c r="CS68" i="1"/>
  <c r="DB68" i="1"/>
  <c r="CB55" i="1"/>
  <c r="CF55" i="1"/>
  <c r="CM56" i="1"/>
  <c r="EV23" i="1" s="1"/>
  <c r="CQ55" i="1"/>
  <c r="BN69" i="1"/>
  <c r="EU36" i="1" s="1"/>
  <c r="EJ68" i="1"/>
  <c r="EJ69" i="1"/>
  <c r="EW30" i="1" s="1"/>
  <c r="AM47" i="1"/>
  <c r="EQ59" i="1"/>
  <c r="BC68" i="1"/>
  <c r="DV68" i="1"/>
  <c r="CV60" i="1"/>
  <c r="DH47" i="1"/>
  <c r="AB60" i="1"/>
  <c r="DT47" i="1"/>
  <c r="BB68" i="1"/>
  <c r="BB69" i="1"/>
  <c r="EU34" i="1" s="1"/>
  <c r="CN69" i="1"/>
  <c r="EW37" i="1" s="1"/>
  <c r="CN68" i="1"/>
  <c r="DW69" i="1"/>
  <c r="EV35" i="1" s="1"/>
  <c r="DW68" i="1"/>
  <c r="EC68" i="1"/>
  <c r="DY68" i="1"/>
  <c r="AZ60" i="1"/>
  <c r="EF46" i="1"/>
  <c r="AN60" i="1"/>
  <c r="ER46" i="1"/>
  <c r="BQ69" i="1"/>
  <c r="EX36" i="1" s="1"/>
  <c r="BQ68" i="1"/>
  <c r="DR68" i="1"/>
  <c r="AR55" i="1"/>
  <c r="CO55" i="1"/>
  <c r="CS55" i="1"/>
  <c r="DM68" i="1"/>
  <c r="BE69" i="1"/>
  <c r="EX34" i="1" s="1"/>
  <c r="BP68" i="1"/>
  <c r="BZ68" i="1"/>
  <c r="CM68" i="1"/>
  <c r="EP68" i="1"/>
  <c r="EL68" i="1"/>
  <c r="ER59" i="1"/>
  <c r="CT68" i="1"/>
  <c r="CP68" i="1"/>
  <c r="DE68" i="1"/>
  <c r="DA68" i="1"/>
  <c r="DB69" i="1"/>
  <c r="EY32" i="1" s="1"/>
  <c r="DA56" i="1"/>
  <c r="EX18" i="1" s="1"/>
  <c r="DE55" i="1"/>
  <c r="BF69" i="1"/>
  <c r="EY34" i="1" s="1"/>
  <c r="CA68" i="1"/>
  <c r="DJ68" i="1"/>
  <c r="DX68" i="1"/>
  <c r="EK69" i="1"/>
  <c r="EX30" i="1" s="1"/>
  <c r="CD69" i="1"/>
  <c r="EY29" i="1" s="1"/>
  <c r="CZ69" i="1"/>
  <c r="EW32" i="1" s="1"/>
  <c r="AA59" i="1"/>
  <c r="BB55" i="1"/>
  <c r="BQ56" i="1"/>
  <c r="EX22" i="1" s="1"/>
  <c r="BU55" i="1"/>
  <c r="CX56" i="1"/>
  <c r="EU18" i="1" s="1"/>
  <c r="DM56" i="1"/>
  <c r="EX19" i="1" s="1"/>
  <c r="DQ55" i="1"/>
  <c r="CC68" i="1"/>
  <c r="CX68" i="1"/>
  <c r="DK68" i="1"/>
  <c r="ED68" i="1"/>
  <c r="DZ68" i="1"/>
  <c r="BV68" i="1"/>
  <c r="BU69" i="1" s="1"/>
  <c r="FA36" i="1" s="1"/>
  <c r="BR68" i="1"/>
  <c r="EH69" i="1"/>
  <c r="EU30" i="1" s="1"/>
  <c r="DN68" i="1"/>
  <c r="DT28" i="1"/>
  <c r="Z55" i="1"/>
  <c r="CZ68" i="1"/>
  <c r="CP69" i="1"/>
  <c r="EY37" i="1" s="1"/>
  <c r="DB55" i="1"/>
  <c r="DF55" i="1"/>
  <c r="DH42" i="1"/>
  <c r="DH28" i="1"/>
  <c r="EH68" i="1"/>
  <c r="EQ46" i="1"/>
  <c r="AH69" i="1"/>
  <c r="EY28" i="1" s="1"/>
  <c r="EL69" i="1"/>
  <c r="EY30" i="1" s="1"/>
  <c r="EO55" i="1"/>
  <c r="CB68" i="1"/>
  <c r="CD56" i="1"/>
  <c r="EY15" i="1" s="1"/>
  <c r="AT56" i="1"/>
  <c r="EY17" i="1" s="1"/>
  <c r="DZ69" i="1"/>
  <c r="EY35" i="1" s="1"/>
  <c r="EA55" i="1"/>
  <c r="EE28" i="1"/>
  <c r="DN69" i="1"/>
  <c r="EY33" i="1" s="1"/>
  <c r="CO69" i="1"/>
  <c r="EX37" i="1" s="1"/>
  <c r="BE55" i="1"/>
  <c r="DM69" i="1"/>
  <c r="EX33" i="1" s="1"/>
  <c r="BP55" i="1"/>
  <c r="BT55" i="1"/>
  <c r="DL56" i="1"/>
  <c r="EW19" i="1" s="1"/>
  <c r="DP55" i="1"/>
  <c r="CL56" i="1"/>
  <c r="EU23" i="1" s="1"/>
  <c r="R69" i="1"/>
  <c r="EU27" i="1" s="1"/>
  <c r="BF56" i="1"/>
  <c r="EY20" i="1" s="1"/>
  <c r="BJ55" i="1"/>
  <c r="AP55" i="1"/>
  <c r="DN56" i="1"/>
  <c r="EY19" i="1" s="1"/>
  <c r="S69" i="1"/>
  <c r="EV27" i="1" s="1"/>
  <c r="W68" i="1"/>
  <c r="Y55" i="1"/>
  <c r="U56" i="1"/>
  <c r="EX13" i="1" s="1"/>
  <c r="CC55" i="1"/>
  <c r="CG55" i="1"/>
  <c r="CN56" i="1"/>
  <c r="EW23" i="1" s="1"/>
  <c r="CR55" i="1"/>
  <c r="AU55" i="1"/>
  <c r="DT46" i="1"/>
  <c r="EQ28" i="1"/>
  <c r="AP68" i="1"/>
  <c r="AU68" i="1"/>
  <c r="AQ69" i="1"/>
  <c r="EV31" i="1" s="1"/>
  <c r="CT55" i="1"/>
  <c r="DS28" i="1"/>
  <c r="DT42" i="1"/>
  <c r="CI28" i="1"/>
  <c r="AW68" i="1"/>
  <c r="AS69" i="1"/>
  <c r="EX31" i="1" s="1"/>
  <c r="AQ56" i="1"/>
  <c r="EV17" i="1" s="1"/>
  <c r="AQ55" i="1"/>
  <c r="BR56" i="1"/>
  <c r="EY22" i="1" s="1"/>
  <c r="BR55" i="1"/>
  <c r="BV55" i="1"/>
  <c r="DN55" i="1"/>
  <c r="DR55" i="1"/>
  <c r="BZ55" i="1"/>
  <c r="AM46" i="1"/>
  <c r="DW55" i="1"/>
  <c r="CP56" i="1"/>
  <c r="EY23" i="1" s="1"/>
  <c r="CP55" i="1"/>
  <c r="EF28" i="1"/>
  <c r="EF42" i="1"/>
  <c r="ER14" i="1"/>
  <c r="ER42" i="1"/>
  <c r="BO55" i="1"/>
  <c r="BS55" i="1"/>
  <c r="DV55" i="1"/>
  <c r="DV56" i="1"/>
  <c r="EU21" i="1" s="1"/>
  <c r="EJ56" i="1"/>
  <c r="EW16" i="1" s="1"/>
  <c r="EJ55" i="1"/>
  <c r="AR56" i="1"/>
  <c r="EW17" i="1" s="1"/>
  <c r="CH55" i="1"/>
  <c r="CD55" i="1"/>
  <c r="AN46" i="1"/>
  <c r="BD55" i="1"/>
  <c r="CN55" i="1"/>
  <c r="CO56" i="1"/>
  <c r="EX23" i="1" s="1"/>
  <c r="DA55" i="1"/>
  <c r="DY56" i="1"/>
  <c r="EX21" i="1" s="1"/>
  <c r="EF14" i="1"/>
  <c r="DS58" i="1"/>
  <c r="DG14" i="1"/>
  <c r="DG28" i="1"/>
  <c r="DG42" i="1"/>
  <c r="DS45" i="1"/>
  <c r="DS14" i="1"/>
  <c r="DS42" i="1"/>
  <c r="EE58" i="1"/>
  <c r="AN45" i="1"/>
  <c r="ER45" i="1"/>
  <c r="ER28" i="1"/>
  <c r="X68" i="1"/>
  <c r="T69" i="1"/>
  <c r="EW27" i="1" s="1"/>
  <c r="AX68" i="1"/>
  <c r="AT69" i="1"/>
  <c r="EY31" i="1" s="1"/>
  <c r="AP69" i="1"/>
  <c r="EU31" i="1" s="1"/>
  <c r="BW59" i="1"/>
  <c r="R56" i="1"/>
  <c r="EU13" i="1" s="1"/>
  <c r="W55" i="1"/>
  <c r="S56" i="1"/>
  <c r="EV13" i="1" s="1"/>
  <c r="AI55" i="1"/>
  <c r="AD56" i="1"/>
  <c r="EU14" i="1" s="1"/>
  <c r="AS56" i="1"/>
  <c r="EX17" i="1" s="1"/>
  <c r="AX55" i="1"/>
  <c r="CA55" i="1"/>
  <c r="CE55" i="1"/>
  <c r="EK56" i="1"/>
  <c r="EX16" i="1" s="1"/>
  <c r="EK55" i="1"/>
  <c r="DG46" i="1"/>
  <c r="AW15" i="1"/>
  <c r="Y97" i="1" s="1"/>
  <c r="AU29" i="1"/>
  <c r="X93" i="1" s="1"/>
  <c r="AW43" i="1"/>
  <c r="Y84" i="1" s="1"/>
  <c r="DM55" i="1"/>
  <c r="CC56" i="1"/>
  <c r="EX15" i="1" s="1"/>
  <c r="CM55" i="1"/>
  <c r="CZ55" i="1"/>
  <c r="DZ55" i="1"/>
  <c r="DX56" i="1"/>
  <c r="EW21" i="1" s="1"/>
  <c r="EL55" i="1"/>
  <c r="BG15" i="1"/>
  <c r="X87" i="1" s="1"/>
  <c r="DT14" i="1"/>
  <c r="BS43" i="1"/>
  <c r="X86" i="1" s="1"/>
  <c r="DH45" i="1"/>
  <c r="DH14" i="1"/>
  <c r="AF55" i="1"/>
  <c r="CB56" i="1"/>
  <c r="EW15" i="1" s="1"/>
  <c r="CX55" i="1"/>
  <c r="DB56" i="1"/>
  <c r="EY18" i="1" s="1"/>
  <c r="EH56" i="1"/>
  <c r="EU16" i="1" s="1"/>
  <c r="CG29" i="1"/>
  <c r="Y74" i="1" s="1"/>
  <c r="AM58" i="1"/>
  <c r="EE14" i="1"/>
  <c r="EE42" i="1"/>
  <c r="EQ42" i="1"/>
  <c r="AV68" i="1"/>
  <c r="AR69" i="1"/>
  <c r="EW31" i="1" s="1"/>
  <c r="BC56" i="1"/>
  <c r="EV20" i="1" s="1"/>
  <c r="BG55" i="1"/>
  <c r="BN55" i="1"/>
  <c r="CY56" i="1"/>
  <c r="EV18" i="1" s="1"/>
  <c r="CY55" i="1"/>
  <c r="AF68" i="1"/>
  <c r="AL55" i="1"/>
  <c r="AH55" i="1"/>
  <c r="AD68" i="1"/>
  <c r="AU15" i="1"/>
  <c r="X97" i="1" s="1"/>
  <c r="AU43" i="1"/>
  <c r="X84" i="1" s="1"/>
  <c r="DJ55" i="1"/>
  <c r="BZ56" i="1"/>
  <c r="EU15" i="1" s="1"/>
  <c r="CA56" i="1"/>
  <c r="EV15" i="1" s="1"/>
  <c r="EI56" i="1"/>
  <c r="EV16" i="1" s="1"/>
  <c r="CS15" i="1"/>
  <c r="Y80" i="1" s="1"/>
  <c r="EQ14" i="1"/>
  <c r="CQ43" i="1"/>
  <c r="X90" i="1" s="1"/>
  <c r="BG29" i="1"/>
  <c r="X98" i="1" s="1"/>
  <c r="CE29" i="1"/>
  <c r="X74" i="1" s="1"/>
  <c r="DE29" i="1"/>
  <c r="Y94" i="1" s="1"/>
  <c r="BS15" i="1"/>
  <c r="X91" i="1" s="1"/>
  <c r="DQ15" i="1"/>
  <c r="Y106" i="1" s="1"/>
  <c r="DC43" i="1"/>
  <c r="X76" i="1" s="1"/>
  <c r="DQ29" i="1"/>
  <c r="Y105" i="1" s="1"/>
  <c r="BI15" i="1"/>
  <c r="Y87" i="1" s="1"/>
  <c r="CQ15" i="1"/>
  <c r="X80" i="1" s="1"/>
  <c r="BU43" i="1"/>
  <c r="Y86" i="1" s="1"/>
  <c r="CS43" i="1"/>
  <c r="Y90" i="1" s="1"/>
  <c r="BI29" i="1"/>
  <c r="Y98" i="1" s="1"/>
  <c r="BU15" i="1"/>
  <c r="Y91" i="1" s="1"/>
  <c r="DO15" i="1"/>
  <c r="X106" i="1" s="1"/>
  <c r="DE43" i="1"/>
  <c r="Y76" i="1" s="1"/>
  <c r="EF45" i="1"/>
  <c r="U55" i="1"/>
  <c r="CU59" i="1"/>
  <c r="DS46" i="1"/>
  <c r="AB59" i="1"/>
  <c r="AW29" i="1"/>
  <c r="Y93" i="1" s="1"/>
  <c r="AT55" i="1"/>
  <c r="AP56" i="1"/>
  <c r="EU17" i="1" s="1"/>
  <c r="AS68" i="1"/>
  <c r="DL55" i="1"/>
  <c r="BC55" i="1"/>
  <c r="BQ55" i="1"/>
  <c r="BN56" i="1"/>
  <c r="EU22" i="1" s="1"/>
  <c r="BO56" i="1"/>
  <c r="EV22" i="1" s="1"/>
  <c r="R55" i="1"/>
  <c r="BP56" i="1"/>
  <c r="EW22" i="1" s="1"/>
  <c r="AD69" i="1"/>
  <c r="EU28" i="1" s="1"/>
  <c r="AI68" i="1"/>
  <c r="AE69" i="1"/>
  <c r="EV28" i="1" s="1"/>
  <c r="R68" i="1"/>
  <c r="AD55" i="1"/>
  <c r="AG69" i="1"/>
  <c r="EX28" i="1" s="1"/>
  <c r="AS55" i="1"/>
  <c r="AR68" i="1"/>
  <c r="DK55" i="1"/>
  <c r="BF55" i="1"/>
  <c r="BB56" i="1"/>
  <c r="EU20" i="1" s="1"/>
  <c r="AT68" i="1"/>
  <c r="BE56" i="1"/>
  <c r="EX20" i="1" s="1"/>
  <c r="BX59" i="1"/>
  <c r="U69" i="1"/>
  <c r="EX27" i="1" s="1"/>
  <c r="AE56" i="1"/>
  <c r="EV14" i="1" s="1"/>
  <c r="AQ68" i="1"/>
  <c r="DG58" i="1"/>
  <c r="AM45" i="1"/>
  <c r="AM14" i="1"/>
  <c r="AN42" i="1"/>
  <c r="AH68" i="1"/>
  <c r="CV59" i="1"/>
  <c r="DG45" i="1"/>
  <c r="DT45" i="1"/>
  <c r="S68" i="1"/>
  <c r="AM42" i="1"/>
  <c r="BL59" i="1"/>
  <c r="Z68" i="1"/>
  <c r="V69" i="1"/>
  <c r="EY27" i="1" s="1"/>
  <c r="AL68" i="1"/>
  <c r="EF58" i="1"/>
  <c r="S55" i="1"/>
  <c r="T68" i="1"/>
  <c r="AK15" i="1"/>
  <c r="Y89" i="1" s="1"/>
  <c r="AE55" i="1"/>
  <c r="AN14" i="1"/>
  <c r="DT58" i="1"/>
  <c r="AG55" i="1"/>
  <c r="AM28" i="1"/>
  <c r="AN28" i="1"/>
  <c r="Y68" i="1"/>
  <c r="U68" i="1"/>
  <c r="V55" i="1"/>
  <c r="V56" i="1"/>
  <c r="EY13" i="1" s="1"/>
  <c r="T55" i="1"/>
  <c r="V68" i="1"/>
  <c r="AH56" i="1"/>
  <c r="EY14" i="1" s="1"/>
  <c r="AI29" i="1"/>
  <c r="X83" i="1" s="1"/>
  <c r="AI15" i="1"/>
  <c r="X89" i="1" s="1"/>
  <c r="AZ4" i="1"/>
  <c r="AZ32" i="1"/>
  <c r="CV41" i="1"/>
  <c r="CU41" i="1"/>
  <c r="CV40" i="1"/>
  <c r="CV39" i="1"/>
  <c r="CU39" i="1"/>
  <c r="CV38" i="1"/>
  <c r="CU38" i="1"/>
  <c r="CV37" i="1"/>
  <c r="CU37" i="1"/>
  <c r="CV36" i="1"/>
  <c r="CU36" i="1"/>
  <c r="CV35" i="1"/>
  <c r="CU35" i="1"/>
  <c r="CV34" i="1"/>
  <c r="CU34" i="1"/>
  <c r="CV33" i="1"/>
  <c r="CU33" i="1"/>
  <c r="CV32" i="1"/>
  <c r="CU32" i="1"/>
  <c r="CV27" i="1"/>
  <c r="CU27" i="1"/>
  <c r="CV26" i="1"/>
  <c r="CU26" i="1"/>
  <c r="CV25" i="1"/>
  <c r="CU25" i="1"/>
  <c r="CV24" i="1"/>
  <c r="CU24" i="1"/>
  <c r="CV23" i="1"/>
  <c r="CU23" i="1"/>
  <c r="CV22" i="1"/>
  <c r="CU22" i="1"/>
  <c r="CV21" i="1"/>
  <c r="CU21" i="1"/>
  <c r="CV20" i="1"/>
  <c r="CU20" i="1"/>
  <c r="CV19" i="1"/>
  <c r="CU19" i="1"/>
  <c r="CV18" i="1"/>
  <c r="CU18" i="1"/>
  <c r="CV13" i="1"/>
  <c r="CU13" i="1"/>
  <c r="CV12" i="1"/>
  <c r="CU12" i="1"/>
  <c r="CV11" i="1"/>
  <c r="CU11" i="1"/>
  <c r="CV10" i="1"/>
  <c r="CU10" i="1"/>
  <c r="CV9" i="1"/>
  <c r="CU9" i="1"/>
  <c r="CV8" i="1"/>
  <c r="CU8" i="1"/>
  <c r="CV7" i="1"/>
  <c r="CU7" i="1"/>
  <c r="CV6" i="1"/>
  <c r="CU6" i="1"/>
  <c r="CV5" i="1"/>
  <c r="CU5" i="1"/>
  <c r="CV4" i="1"/>
  <c r="CU4" i="1"/>
  <c r="CJ32" i="1"/>
  <c r="CI32" i="1"/>
  <c r="CI43" i="1" s="1"/>
  <c r="Z104" i="1" s="1"/>
  <c r="CJ18" i="1"/>
  <c r="CJ28" i="1" s="1"/>
  <c r="CJ5" i="1"/>
  <c r="CJ6" i="1"/>
  <c r="CJ7" i="1"/>
  <c r="CJ8" i="1"/>
  <c r="CJ9" i="1"/>
  <c r="CJ10" i="1"/>
  <c r="CJ11" i="1"/>
  <c r="CJ12" i="1"/>
  <c r="CJ13" i="1"/>
  <c r="CJ4" i="1"/>
  <c r="CI13" i="1"/>
  <c r="CI5" i="1"/>
  <c r="CI6" i="1"/>
  <c r="CI7" i="1"/>
  <c r="CI8" i="1"/>
  <c r="CI9" i="1"/>
  <c r="CI10" i="1"/>
  <c r="CI11" i="1"/>
  <c r="CI12" i="1"/>
  <c r="CI4" i="1"/>
  <c r="BX40" i="1"/>
  <c r="BW40" i="1"/>
  <c r="BX39" i="1"/>
  <c r="BW39" i="1"/>
  <c r="BX38" i="1"/>
  <c r="BW38" i="1"/>
  <c r="BX37" i="1"/>
  <c r="BW37" i="1"/>
  <c r="BX36" i="1"/>
  <c r="BW36" i="1"/>
  <c r="BX35" i="1"/>
  <c r="BW35" i="1"/>
  <c r="BX34" i="1"/>
  <c r="BW34" i="1"/>
  <c r="BX33" i="1"/>
  <c r="BW33" i="1"/>
  <c r="BX32" i="1"/>
  <c r="BW32" i="1"/>
  <c r="BX26" i="1"/>
  <c r="BW26" i="1"/>
  <c r="BX25" i="1"/>
  <c r="BW25" i="1"/>
  <c r="BX24" i="1"/>
  <c r="BW24" i="1"/>
  <c r="BX23" i="1"/>
  <c r="BW23" i="1"/>
  <c r="BX22" i="1"/>
  <c r="BW22" i="1"/>
  <c r="BX21" i="1"/>
  <c r="BW21" i="1"/>
  <c r="BX20" i="1"/>
  <c r="BW20" i="1"/>
  <c r="BX19" i="1"/>
  <c r="BW19" i="1"/>
  <c r="BX18" i="1"/>
  <c r="BW18" i="1"/>
  <c r="BX12" i="1"/>
  <c r="BW12" i="1"/>
  <c r="BX11" i="1"/>
  <c r="BW11" i="1"/>
  <c r="BX10" i="1"/>
  <c r="BW10" i="1"/>
  <c r="BX9" i="1"/>
  <c r="BW9" i="1"/>
  <c r="BX8" i="1"/>
  <c r="BW8" i="1"/>
  <c r="BX7" i="1"/>
  <c r="BW7" i="1"/>
  <c r="BX6" i="1"/>
  <c r="BW6" i="1"/>
  <c r="BX5" i="1"/>
  <c r="BW5" i="1"/>
  <c r="BX4" i="1"/>
  <c r="BL41" i="1"/>
  <c r="BK41" i="1"/>
  <c r="BL40" i="1"/>
  <c r="BK40" i="1"/>
  <c r="BL39" i="1"/>
  <c r="BK39" i="1"/>
  <c r="BL38" i="1"/>
  <c r="BK38" i="1"/>
  <c r="BL37" i="1"/>
  <c r="BK37" i="1"/>
  <c r="BL36" i="1"/>
  <c r="BK36" i="1"/>
  <c r="BL35" i="1"/>
  <c r="BK35" i="1"/>
  <c r="BL34" i="1"/>
  <c r="BK34" i="1"/>
  <c r="BL33" i="1"/>
  <c r="BK33" i="1"/>
  <c r="BL32" i="1"/>
  <c r="BK32" i="1"/>
  <c r="BL27" i="1"/>
  <c r="BK27" i="1"/>
  <c r="BL26" i="1"/>
  <c r="BK26" i="1"/>
  <c r="BL25" i="1"/>
  <c r="BK25" i="1"/>
  <c r="BL24" i="1"/>
  <c r="BK24" i="1"/>
  <c r="BL23" i="1"/>
  <c r="BK23" i="1"/>
  <c r="BL22" i="1"/>
  <c r="BK22" i="1"/>
  <c r="BL21" i="1"/>
  <c r="BK21" i="1"/>
  <c r="BL20" i="1"/>
  <c r="BK20" i="1"/>
  <c r="BL19" i="1"/>
  <c r="BK19" i="1"/>
  <c r="BL18" i="1"/>
  <c r="BK18" i="1"/>
  <c r="BL13" i="1"/>
  <c r="CV67" i="1" s="1"/>
  <c r="BK13" i="1"/>
  <c r="CU67" i="1" s="1"/>
  <c r="BL12" i="1"/>
  <c r="BK12" i="1"/>
  <c r="BL11" i="1"/>
  <c r="BK11" i="1"/>
  <c r="BL10" i="1"/>
  <c r="BK10" i="1"/>
  <c r="BL9" i="1"/>
  <c r="BK9" i="1"/>
  <c r="BL8" i="1"/>
  <c r="BK8" i="1"/>
  <c r="BL7" i="1"/>
  <c r="BK7" i="1"/>
  <c r="BL6" i="1"/>
  <c r="BK6" i="1"/>
  <c r="BL5" i="1"/>
  <c r="BK5" i="1"/>
  <c r="BL4" i="1"/>
  <c r="BK4" i="1"/>
  <c r="AZ33" i="1"/>
  <c r="AZ34" i="1"/>
  <c r="AZ35" i="1"/>
  <c r="AZ36" i="1"/>
  <c r="AZ37" i="1"/>
  <c r="AZ38" i="1"/>
  <c r="AZ39" i="1"/>
  <c r="AZ40" i="1"/>
  <c r="AY33" i="1"/>
  <c r="AY34" i="1"/>
  <c r="AY35" i="1"/>
  <c r="AY36" i="1"/>
  <c r="AY37" i="1"/>
  <c r="AY38" i="1"/>
  <c r="AY39" i="1"/>
  <c r="AY40" i="1"/>
  <c r="AY32" i="1"/>
  <c r="AY18" i="1"/>
  <c r="AZ5" i="1"/>
  <c r="AZ6" i="1"/>
  <c r="AZ7" i="1"/>
  <c r="AZ8" i="1"/>
  <c r="AZ9" i="1"/>
  <c r="AZ10" i="1"/>
  <c r="AZ11" i="1"/>
  <c r="AZ12" i="1"/>
  <c r="AY5" i="1"/>
  <c r="AY6" i="1"/>
  <c r="AY7" i="1"/>
  <c r="AY8" i="1"/>
  <c r="AY9" i="1"/>
  <c r="AY10" i="1"/>
  <c r="AY11" i="1"/>
  <c r="AY12" i="1"/>
  <c r="AY4" i="1"/>
  <c r="AB33" i="1"/>
  <c r="AB34" i="1"/>
  <c r="AB35" i="1"/>
  <c r="AB36" i="1"/>
  <c r="AB37" i="1"/>
  <c r="AB38" i="1"/>
  <c r="AB39" i="1"/>
  <c r="AB40" i="1"/>
  <c r="AB41" i="1"/>
  <c r="AA33" i="1"/>
  <c r="AA34" i="1"/>
  <c r="AA35" i="1"/>
  <c r="AA36" i="1"/>
  <c r="AA37" i="1"/>
  <c r="AA38" i="1"/>
  <c r="AA39" i="1"/>
  <c r="AA40" i="1"/>
  <c r="AA41" i="1"/>
  <c r="AB32" i="1"/>
  <c r="AA32" i="1"/>
  <c r="AB19" i="1"/>
  <c r="AB20" i="1"/>
  <c r="AB21" i="1"/>
  <c r="AB22" i="1"/>
  <c r="AB23" i="1"/>
  <c r="AB24" i="1"/>
  <c r="AB25" i="1"/>
  <c r="AB26" i="1"/>
  <c r="AB27" i="1"/>
  <c r="AA19" i="1"/>
  <c r="AA20" i="1"/>
  <c r="AA21" i="1"/>
  <c r="AA22" i="1"/>
  <c r="AA23" i="1"/>
  <c r="AA24" i="1"/>
  <c r="EE64" i="1" s="1"/>
  <c r="AA25" i="1"/>
  <c r="AA26" i="1"/>
  <c r="AA27" i="1"/>
  <c r="AB18" i="1"/>
  <c r="AA18" i="1"/>
  <c r="AB5" i="1"/>
  <c r="AB6" i="1"/>
  <c r="AB7" i="1"/>
  <c r="AB8" i="1"/>
  <c r="AB9" i="1"/>
  <c r="AB10" i="1"/>
  <c r="EF64" i="1" s="1"/>
  <c r="AB11" i="1"/>
  <c r="AB12" i="1"/>
  <c r="AB13" i="1"/>
  <c r="AA5" i="1"/>
  <c r="AA6" i="1"/>
  <c r="AA7" i="1"/>
  <c r="AA8" i="1"/>
  <c r="AA9" i="1"/>
  <c r="AA11" i="1"/>
  <c r="AA12" i="1"/>
  <c r="AA13" i="1"/>
  <c r="AB4" i="1"/>
  <c r="AA4" i="1"/>
  <c r="BI32" i="3" l="1"/>
  <c r="C29" i="4"/>
  <c r="E29" i="4" s="1"/>
  <c r="BI56" i="3"/>
  <c r="C21" i="4"/>
  <c r="E21" i="4" s="1"/>
  <c r="BI53" i="3"/>
  <c r="C3" i="4"/>
  <c r="E3" i="4" s="1"/>
  <c r="BI23" i="3"/>
  <c r="C32" i="4"/>
  <c r="E32" i="4" s="1"/>
  <c r="BI20" i="3"/>
  <c r="C2" i="4"/>
  <c r="E2" i="4" s="1"/>
  <c r="C15" i="4"/>
  <c r="E15" i="4" s="1"/>
  <c r="BI13" i="3"/>
  <c r="C20" i="4"/>
  <c r="E20" i="4" s="1"/>
  <c r="C23" i="4"/>
  <c r="E23" i="4" s="1"/>
  <c r="AL40" i="3"/>
  <c r="BI40" i="3"/>
  <c r="AL37" i="3"/>
  <c r="BI37" i="3"/>
  <c r="AL36" i="3"/>
  <c r="BI36" i="3"/>
  <c r="AL25" i="3"/>
  <c r="BI25" i="3"/>
  <c r="AL12" i="3"/>
  <c r="BI12" i="3"/>
  <c r="AL50" i="3"/>
  <c r="BI50" i="3"/>
  <c r="AL54" i="3"/>
  <c r="BI54" i="3"/>
  <c r="AL71" i="3"/>
  <c r="BI71" i="3"/>
  <c r="CD106" i="2"/>
  <c r="CD118" i="2"/>
  <c r="CD130" i="2"/>
  <c r="CD115" i="2"/>
  <c r="CD109" i="2"/>
  <c r="CD133" i="2"/>
  <c r="CD127" i="2"/>
  <c r="CD112" i="2"/>
  <c r="CD124" i="2"/>
  <c r="CD121" i="2"/>
  <c r="CD94" i="2"/>
  <c r="CD97" i="2"/>
  <c r="CD100" i="2"/>
  <c r="CD103" i="2"/>
  <c r="BB134" i="2"/>
  <c r="AL6" i="3"/>
  <c r="AL68" i="3"/>
  <c r="AL41" i="3"/>
  <c r="BY136" i="2"/>
  <c r="BZ133" i="2" s="1"/>
  <c r="AL20" i="3"/>
  <c r="AL13" i="3"/>
  <c r="CA136" i="2"/>
  <c r="IE6" i="1"/>
  <c r="IE4" i="1"/>
  <c r="IE8" i="1" s="1"/>
  <c r="AL23" i="3"/>
  <c r="AL53" i="3"/>
  <c r="AL56" i="3"/>
  <c r="AL32" i="3"/>
  <c r="AL27" i="3"/>
  <c r="BB139" i="2"/>
  <c r="BB136" i="2"/>
  <c r="BB133" i="2"/>
  <c r="BB129" i="2"/>
  <c r="BB138" i="2"/>
  <c r="BB131" i="2"/>
  <c r="BB140" i="2"/>
  <c r="BB128" i="2"/>
  <c r="BB130" i="2"/>
  <c r="BN95" i="2"/>
  <c r="BN96" i="2" s="1"/>
  <c r="BB135" i="2"/>
  <c r="BB132" i="2"/>
  <c r="BO97" i="2"/>
  <c r="BO98" i="2" s="1"/>
  <c r="BN99" i="2"/>
  <c r="BO95" i="2"/>
  <c r="BO96" i="2" s="1"/>
  <c r="FS12" i="1"/>
  <c r="GO45" i="1"/>
  <c r="FS34" i="1"/>
  <c r="FS45" i="1"/>
  <c r="HO55" i="1"/>
  <c r="GE23" i="1"/>
  <c r="GE12" i="1"/>
  <c r="HO23" i="1"/>
  <c r="HO12" i="1"/>
  <c r="FS23" i="1"/>
  <c r="GQ23" i="1"/>
  <c r="GQ12" i="1"/>
  <c r="HO56" i="1"/>
  <c r="GE34" i="1"/>
  <c r="GR55" i="1"/>
  <c r="GQ56" i="1" s="1"/>
  <c r="HO45" i="1"/>
  <c r="GM45" i="1"/>
  <c r="GQ45" i="1"/>
  <c r="HO34" i="1"/>
  <c r="IA12" i="1"/>
  <c r="BW29" i="1"/>
  <c r="Z103" i="1" s="1"/>
  <c r="AA53" i="1"/>
  <c r="EQ66" i="1"/>
  <c r="ER66" i="1"/>
  <c r="AB53" i="1"/>
  <c r="BX66" i="1"/>
  <c r="BL53" i="1"/>
  <c r="CV54" i="1"/>
  <c r="BL67" i="1"/>
  <c r="AZ53" i="1"/>
  <c r="AN66" i="1"/>
  <c r="AA54" i="1"/>
  <c r="AM67" i="1"/>
  <c r="BW66" i="1"/>
  <c r="BK53" i="1"/>
  <c r="BK54" i="1"/>
  <c r="BL54" i="1"/>
  <c r="BW53" i="1"/>
  <c r="BK66" i="1"/>
  <c r="AY53" i="1"/>
  <c r="AM66" i="1"/>
  <c r="AN67" i="1"/>
  <c r="AB54" i="1"/>
  <c r="BK43" i="1"/>
  <c r="Z75" i="1" s="1"/>
  <c r="BL66" i="1"/>
  <c r="BX53" i="1"/>
  <c r="CU54" i="1"/>
  <c r="BK67" i="1"/>
  <c r="EM69" i="1"/>
  <c r="EZ30" i="1" s="1"/>
  <c r="CJ53" i="1"/>
  <c r="EF65" i="1"/>
  <c r="CI53" i="1"/>
  <c r="EE65" i="1"/>
  <c r="DS66" i="1"/>
  <c r="CI54" i="1"/>
  <c r="CI15" i="1"/>
  <c r="Z81" i="1" s="1"/>
  <c r="CJ54" i="1"/>
  <c r="DT66" i="1"/>
  <c r="AA52" i="1"/>
  <c r="AY65" i="1"/>
  <c r="AA51" i="1"/>
  <c r="BK63" i="1"/>
  <c r="AY50" i="1"/>
  <c r="AZ50" i="1"/>
  <c r="BL63" i="1"/>
  <c r="AY63" i="1"/>
  <c r="BK50" i="1"/>
  <c r="DG65" i="1"/>
  <c r="BK52" i="1"/>
  <c r="BX50" i="1"/>
  <c r="BX52" i="1"/>
  <c r="DH64" i="1"/>
  <c r="AM64" i="1"/>
  <c r="CI51" i="1"/>
  <c r="BW64" i="1"/>
  <c r="CU51" i="1"/>
  <c r="CU53" i="1"/>
  <c r="EQ65" i="1"/>
  <c r="AB51" i="1"/>
  <c r="AY49" i="1"/>
  <c r="EQ62" i="1"/>
  <c r="AZ63" i="1"/>
  <c r="BL50" i="1"/>
  <c r="BL52" i="1"/>
  <c r="DH65" i="1"/>
  <c r="BW51" i="1"/>
  <c r="CU64" i="1"/>
  <c r="BX64" i="1"/>
  <c r="CV51" i="1"/>
  <c r="ER65" i="1"/>
  <c r="CV53" i="1"/>
  <c r="ER62" i="1"/>
  <c r="AZ49" i="1"/>
  <c r="AY52" i="1"/>
  <c r="AA65" i="1"/>
  <c r="AZ52" i="1"/>
  <c r="AB65" i="1"/>
  <c r="EQ64" i="1"/>
  <c r="BK51" i="1"/>
  <c r="CV64" i="1"/>
  <c r="BX51" i="1"/>
  <c r="CV65" i="1"/>
  <c r="CJ52" i="1"/>
  <c r="CI65" i="1"/>
  <c r="CU52" i="1"/>
  <c r="AZ65" i="1"/>
  <c r="AB52" i="1"/>
  <c r="AY51" i="1"/>
  <c r="DS64" i="1"/>
  <c r="AZ51" i="1"/>
  <c r="DT64" i="1"/>
  <c r="BL51" i="1"/>
  <c r="ER64" i="1"/>
  <c r="BW50" i="1"/>
  <c r="DG64" i="1"/>
  <c r="BW52" i="1"/>
  <c r="CI52" i="1"/>
  <c r="CU65" i="1"/>
  <c r="AN64" i="1"/>
  <c r="CJ51" i="1"/>
  <c r="CV52" i="1"/>
  <c r="CJ65" i="1"/>
  <c r="CJ64" i="1"/>
  <c r="EU41" i="1"/>
  <c r="EV45" i="1"/>
  <c r="EA69" i="1"/>
  <c r="EZ35" i="1" s="1"/>
  <c r="EU49" i="1"/>
  <c r="AA43" i="1"/>
  <c r="Z102" i="1" s="1"/>
  <c r="CU29" i="1"/>
  <c r="Z101" i="1" s="1"/>
  <c r="EM56" i="1"/>
  <c r="EZ16" i="1" s="1"/>
  <c r="EV50" i="1"/>
  <c r="EV44" i="1"/>
  <c r="EU47" i="1"/>
  <c r="DS29" i="1"/>
  <c r="Z105" i="1" s="1"/>
  <c r="CJ50" i="1"/>
  <c r="DH62" i="1"/>
  <c r="AI69" i="1"/>
  <c r="EZ28" i="1" s="1"/>
  <c r="AB63" i="1"/>
  <c r="BL49" i="1"/>
  <c r="BL62" i="1"/>
  <c r="AB50" i="1"/>
  <c r="CI50" i="1"/>
  <c r="DG62" i="1"/>
  <c r="CJ49" i="1"/>
  <c r="ER61" i="1"/>
  <c r="EW47" i="1"/>
  <c r="EQ55" i="1"/>
  <c r="EE55" i="1"/>
  <c r="CJ42" i="1"/>
  <c r="CV50" i="1"/>
  <c r="EF62" i="1"/>
  <c r="AA50" i="1"/>
  <c r="BK62" i="1"/>
  <c r="AA63" i="1"/>
  <c r="BK49" i="1"/>
  <c r="EQ61" i="1"/>
  <c r="CI49" i="1"/>
  <c r="CI42" i="1"/>
  <c r="EE62" i="1"/>
  <c r="CU50" i="1"/>
  <c r="EW49" i="1"/>
  <c r="EV41" i="1"/>
  <c r="EX43" i="1"/>
  <c r="AU56" i="1"/>
  <c r="EZ17" i="1" s="1"/>
  <c r="EC56" i="1"/>
  <c r="FA21" i="1" s="1"/>
  <c r="EU48" i="1"/>
  <c r="EA56" i="1"/>
  <c r="EZ21" i="1" s="1"/>
  <c r="DC56" i="1"/>
  <c r="EZ18" i="1" s="1"/>
  <c r="EV47" i="1"/>
  <c r="EW42" i="1"/>
  <c r="DT61" i="1"/>
  <c r="CV48" i="1"/>
  <c r="AA49" i="1"/>
  <c r="CU62" i="1"/>
  <c r="BL48" i="1"/>
  <c r="EF61" i="1"/>
  <c r="BW49" i="1"/>
  <c r="DS62" i="1"/>
  <c r="AB62" i="1"/>
  <c r="CV49" i="1"/>
  <c r="BL47" i="1"/>
  <c r="AA61" i="1"/>
  <c r="CI48" i="1"/>
  <c r="AA48" i="1"/>
  <c r="CI61" i="1"/>
  <c r="CV62" i="1"/>
  <c r="AB49" i="1"/>
  <c r="BK47" i="1"/>
  <c r="DT62" i="1"/>
  <c r="BX49" i="1"/>
  <c r="AB61" i="1"/>
  <c r="CJ48" i="1"/>
  <c r="DS61" i="1"/>
  <c r="CU48" i="1"/>
  <c r="AB48" i="1"/>
  <c r="CJ61" i="1"/>
  <c r="BK48" i="1"/>
  <c r="EE61" i="1"/>
  <c r="AA62" i="1"/>
  <c r="CU49" i="1"/>
  <c r="EY42" i="1"/>
  <c r="EU46" i="1"/>
  <c r="EV48" i="1"/>
  <c r="EU50" i="1"/>
  <c r="EV42" i="1"/>
  <c r="EX49" i="1"/>
  <c r="EY49" i="1"/>
  <c r="EU44" i="1"/>
  <c r="CE56" i="1"/>
  <c r="EZ15" i="1" s="1"/>
  <c r="DO69" i="1"/>
  <c r="EZ33" i="1" s="1"/>
  <c r="EV43" i="1"/>
  <c r="EU51" i="1"/>
  <c r="EY46" i="1"/>
  <c r="EV51" i="1"/>
  <c r="EU43" i="1"/>
  <c r="EV46" i="1"/>
  <c r="BX61" i="1"/>
  <c r="AZ48" i="1"/>
  <c r="W69" i="1"/>
  <c r="EZ27" i="1" s="1"/>
  <c r="EY51" i="1"/>
  <c r="EC69" i="1"/>
  <c r="FA35" i="1" s="1"/>
  <c r="EX46" i="1"/>
  <c r="EW41" i="1"/>
  <c r="BI69" i="1"/>
  <c r="FA34" i="1" s="1"/>
  <c r="BW61" i="1"/>
  <c r="AY48" i="1"/>
  <c r="BW48" i="1"/>
  <c r="AY61" i="1"/>
  <c r="EW43" i="1"/>
  <c r="EW44" i="1"/>
  <c r="EX41" i="1"/>
  <c r="EY47" i="1"/>
  <c r="EY48" i="1"/>
  <c r="DE56" i="1"/>
  <c r="FA18" i="1" s="1"/>
  <c r="EX47" i="1"/>
  <c r="EY44" i="1"/>
  <c r="DQ69" i="1"/>
  <c r="FA33" i="1" s="1"/>
  <c r="AZ61" i="1"/>
  <c r="BX48" i="1"/>
  <c r="EU42" i="1"/>
  <c r="EW51" i="1"/>
  <c r="EX44" i="1"/>
  <c r="BI56" i="1"/>
  <c r="FA20" i="1" s="1"/>
  <c r="EY43" i="1"/>
  <c r="DE69" i="1"/>
  <c r="FA32" i="1" s="1"/>
  <c r="EW46" i="1"/>
  <c r="EY41" i="1"/>
  <c r="EX48" i="1"/>
  <c r="EO56" i="1"/>
  <c r="FA16" i="1" s="1"/>
  <c r="CS69" i="1"/>
  <c r="FA37" i="1" s="1"/>
  <c r="EW50" i="1"/>
  <c r="DS55" i="1"/>
  <c r="EX51" i="1"/>
  <c r="EY45" i="1"/>
  <c r="CE69" i="1"/>
  <c r="EZ29" i="1" s="1"/>
  <c r="EX42" i="1"/>
  <c r="EV49" i="1"/>
  <c r="EY50" i="1"/>
  <c r="EX50" i="1"/>
  <c r="AU69" i="1"/>
  <c r="EZ31" i="1" s="1"/>
  <c r="EZ45" i="1" s="1"/>
  <c r="EX45" i="1"/>
  <c r="EW45" i="1"/>
  <c r="EU45" i="1"/>
  <c r="AK69" i="1"/>
  <c r="FA28" i="1" s="1"/>
  <c r="AK56" i="1"/>
  <c r="FA14" i="1" s="1"/>
  <c r="CG69" i="1"/>
  <c r="FA29" i="1" s="1"/>
  <c r="DC69" i="1"/>
  <c r="EZ32" i="1" s="1"/>
  <c r="DG55" i="1"/>
  <c r="AW56" i="1"/>
  <c r="FA17" i="1" s="1"/>
  <c r="CQ69" i="1"/>
  <c r="EZ37" i="1" s="1"/>
  <c r="DQ56" i="1"/>
  <c r="FA19" i="1" s="1"/>
  <c r="EO69" i="1"/>
  <c r="FA30" i="1" s="1"/>
  <c r="CG56" i="1"/>
  <c r="FA15" i="1" s="1"/>
  <c r="DH55" i="1"/>
  <c r="AI56" i="1"/>
  <c r="EZ14" i="1" s="1"/>
  <c r="EZ42" i="1" s="1"/>
  <c r="DG43" i="1"/>
  <c r="Z76" i="1" s="1"/>
  <c r="Y56" i="1"/>
  <c r="FA13" i="1" s="1"/>
  <c r="EF55" i="1"/>
  <c r="W56" i="1"/>
  <c r="EZ13" i="1" s="1"/>
  <c r="BG56" i="1"/>
  <c r="EZ20" i="1" s="1"/>
  <c r="AN55" i="1"/>
  <c r="CS56" i="1"/>
  <c r="FA23" i="1" s="1"/>
  <c r="CQ56" i="1"/>
  <c r="EZ23" i="1" s="1"/>
  <c r="BG69" i="1"/>
  <c r="EZ34" i="1" s="1"/>
  <c r="DS60" i="1"/>
  <c r="AA47" i="1"/>
  <c r="CJ47" i="1"/>
  <c r="BX60" i="1"/>
  <c r="DT60" i="1"/>
  <c r="AB47" i="1"/>
  <c r="DG60" i="1"/>
  <c r="CU47" i="1"/>
  <c r="BW47" i="1"/>
  <c r="CI60" i="1"/>
  <c r="CI29" i="1"/>
  <c r="Z74" i="1" s="1"/>
  <c r="CV47" i="1"/>
  <c r="DH60" i="1"/>
  <c r="BW60" i="1"/>
  <c r="CI47" i="1"/>
  <c r="EE59" i="1"/>
  <c r="EE68" i="1" s="1"/>
  <c r="AY47" i="1"/>
  <c r="EF59" i="1"/>
  <c r="AZ47" i="1"/>
  <c r="BX47" i="1"/>
  <c r="CJ60" i="1"/>
  <c r="DT55" i="1"/>
  <c r="ER55" i="1"/>
  <c r="BU56" i="1"/>
  <c r="FA22" i="1" s="1"/>
  <c r="FA50" i="1" s="1"/>
  <c r="FB3" i="1"/>
  <c r="FB4" i="1" s="1"/>
  <c r="EU6" i="1"/>
  <c r="EU8" i="1" s="1"/>
  <c r="DG29" i="1"/>
  <c r="Z94" i="1" s="1"/>
  <c r="BS56" i="1"/>
  <c r="EZ22" i="1" s="1"/>
  <c r="EZ50" i="1" s="1"/>
  <c r="FA3" i="1"/>
  <c r="FA6" i="1" s="1"/>
  <c r="FA8" i="1" s="1"/>
  <c r="DO56" i="1"/>
  <c r="EZ19" i="1" s="1"/>
  <c r="BW14" i="1"/>
  <c r="EW3" i="1"/>
  <c r="Y69" i="1"/>
  <c r="FA27" i="1" s="1"/>
  <c r="BW28" i="1"/>
  <c r="BW42" i="1"/>
  <c r="CI14" i="1"/>
  <c r="CV14" i="1"/>
  <c r="CV28" i="1"/>
  <c r="CV42" i="1"/>
  <c r="EY3" i="1"/>
  <c r="AW69" i="1"/>
  <c r="FA31" i="1" s="1"/>
  <c r="BK14" i="1"/>
  <c r="BK28" i="1"/>
  <c r="BK42" i="1"/>
  <c r="BX14" i="1"/>
  <c r="BX28" i="1"/>
  <c r="BX42" i="1"/>
  <c r="AM55" i="1"/>
  <c r="FC3" i="1"/>
  <c r="EX3" i="1"/>
  <c r="EZ3" i="1"/>
  <c r="DS15" i="1"/>
  <c r="Z106" i="1" s="1"/>
  <c r="BL14" i="1"/>
  <c r="BL28" i="1"/>
  <c r="BL42" i="1"/>
  <c r="CJ14" i="1"/>
  <c r="CU14" i="1"/>
  <c r="CU28" i="1"/>
  <c r="CU42" i="1"/>
  <c r="EV3" i="1"/>
  <c r="AM15" i="1"/>
  <c r="Z89" i="1" s="1"/>
  <c r="AM29" i="1"/>
  <c r="Z83" i="1" s="1"/>
  <c r="DS59" i="1"/>
  <c r="BK46" i="1"/>
  <c r="BX46" i="1"/>
  <c r="ER58" i="1"/>
  <c r="AZ59" i="1"/>
  <c r="CJ46" i="1"/>
  <c r="AY58" i="1"/>
  <c r="CU45" i="1"/>
  <c r="AZ28" i="1"/>
  <c r="AY28" i="1"/>
  <c r="BL46" i="1"/>
  <c r="DT59" i="1"/>
  <c r="AA58" i="1"/>
  <c r="BW45" i="1"/>
  <c r="BK58" i="1"/>
  <c r="CI45" i="1"/>
  <c r="AY59" i="1"/>
  <c r="CI46" i="1"/>
  <c r="AZ58" i="1"/>
  <c r="CV45" i="1"/>
  <c r="AZ42" i="1"/>
  <c r="DG59" i="1"/>
  <c r="AA46" i="1"/>
  <c r="AB46" i="1"/>
  <c r="DH59" i="1"/>
  <c r="BW58" i="1"/>
  <c r="AA45" i="1"/>
  <c r="AY45" i="1"/>
  <c r="AY14" i="1"/>
  <c r="CU58" i="1"/>
  <c r="CU68" i="1" s="1"/>
  <c r="CI58" i="1"/>
  <c r="BK45" i="1"/>
  <c r="AB58" i="1"/>
  <c r="BX45" i="1"/>
  <c r="CU46" i="1"/>
  <c r="AZ14" i="1"/>
  <c r="AZ45" i="1"/>
  <c r="CV58" i="1"/>
  <c r="AB45" i="1"/>
  <c r="BX58" i="1"/>
  <c r="AB42" i="1"/>
  <c r="CI59" i="1"/>
  <c r="AY46" i="1"/>
  <c r="CJ59" i="1"/>
  <c r="AZ46" i="1"/>
  <c r="AY42" i="1"/>
  <c r="BL45" i="1"/>
  <c r="CJ58" i="1"/>
  <c r="EQ58" i="1"/>
  <c r="BW46" i="1"/>
  <c r="BL58" i="1"/>
  <c r="CJ45" i="1"/>
  <c r="CV46" i="1"/>
  <c r="AB28" i="1"/>
  <c r="AB14" i="1"/>
  <c r="AA14" i="1"/>
  <c r="AA28" i="1"/>
  <c r="AA42" i="1"/>
  <c r="CB103" i="2" l="1"/>
  <c r="CB115" i="2"/>
  <c r="CB127" i="2"/>
  <c r="CB106" i="2"/>
  <c r="CB118" i="2"/>
  <c r="CB130" i="2"/>
  <c r="CB97" i="2"/>
  <c r="CB121" i="2"/>
  <c r="CB133" i="2"/>
  <c r="CB100" i="2"/>
  <c r="CB112" i="2"/>
  <c r="CB124" i="2"/>
  <c r="CB94" i="2"/>
  <c r="CB109" i="2"/>
  <c r="BZ130" i="2"/>
  <c r="BZ112" i="2"/>
  <c r="BZ100" i="2"/>
  <c r="BZ109" i="2"/>
  <c r="BZ118" i="2"/>
  <c r="BZ103" i="2"/>
  <c r="BZ97" i="2"/>
  <c r="BZ124" i="2"/>
  <c r="BZ94" i="2"/>
  <c r="BZ127" i="2"/>
  <c r="BZ106" i="2"/>
  <c r="BZ115" i="2"/>
  <c r="BZ121" i="2"/>
  <c r="CD136" i="2"/>
  <c r="I54" i="1"/>
  <c r="G54" i="1"/>
  <c r="I53" i="1"/>
  <c r="G53" i="1"/>
  <c r="EZ49" i="1"/>
  <c r="EZ44" i="1"/>
  <c r="AM68" i="1"/>
  <c r="AM69" i="1" s="1"/>
  <c r="FB28" i="1" s="1"/>
  <c r="BL68" i="1"/>
  <c r="ER68" i="1"/>
  <c r="AN68" i="1"/>
  <c r="EZ46" i="1"/>
  <c r="EE56" i="1"/>
  <c r="FB21" i="1" s="1"/>
  <c r="EQ56" i="1"/>
  <c r="FB16" i="1" s="1"/>
  <c r="FA48" i="1"/>
  <c r="BK68" i="1"/>
  <c r="CV68" i="1"/>
  <c r="CU69" i="1" s="1"/>
  <c r="FB37" i="1" s="1"/>
  <c r="EQ68" i="1"/>
  <c r="EQ69" i="1" s="1"/>
  <c r="FB30" i="1" s="1"/>
  <c r="FA49" i="1"/>
  <c r="EZ47" i="1"/>
  <c r="AB68" i="1"/>
  <c r="AA68" i="1"/>
  <c r="AB55" i="1"/>
  <c r="EF68" i="1"/>
  <c r="EE69" i="1" s="1"/>
  <c r="FB35" i="1" s="1"/>
  <c r="FA46" i="1"/>
  <c r="EZ41" i="1"/>
  <c r="AA15" i="1"/>
  <c r="Z99" i="1" s="1"/>
  <c r="FA51" i="1"/>
  <c r="FA47" i="1"/>
  <c r="EZ43" i="1"/>
  <c r="DS56" i="1"/>
  <c r="FB19" i="1" s="1"/>
  <c r="EZ51" i="1"/>
  <c r="FA44" i="1"/>
  <c r="FA41" i="1"/>
  <c r="FA43" i="1"/>
  <c r="FA45" i="1"/>
  <c r="FA42" i="1"/>
  <c r="EZ48" i="1"/>
  <c r="DT68" i="1"/>
  <c r="DG56" i="1"/>
  <c r="FB18" i="1" s="1"/>
  <c r="FB6" i="1"/>
  <c r="FB8" i="1" s="1"/>
  <c r="AM56" i="1"/>
  <c r="FB14" i="1" s="1"/>
  <c r="AA55" i="1"/>
  <c r="DH68" i="1"/>
  <c r="DS68" i="1"/>
  <c r="DG68" i="1"/>
  <c r="BK15" i="1"/>
  <c r="Z87" i="1" s="1"/>
  <c r="BX68" i="1"/>
  <c r="CJ68" i="1"/>
  <c r="CI68" i="1"/>
  <c r="BW68" i="1"/>
  <c r="CU43" i="1"/>
  <c r="Z90" i="1" s="1"/>
  <c r="CU15" i="1"/>
  <c r="Z80" i="1" s="1"/>
  <c r="FA4" i="1"/>
  <c r="BW15" i="1"/>
  <c r="Z91" i="1" s="1"/>
  <c r="EW4" i="1"/>
  <c r="EW6" i="1"/>
  <c r="EW8" i="1" s="1"/>
  <c r="FC4" i="1"/>
  <c r="FB5" i="1" s="1"/>
  <c r="FC6" i="1"/>
  <c r="EZ4" i="1"/>
  <c r="EZ6" i="1"/>
  <c r="EV4" i="1"/>
  <c r="EV6" i="1"/>
  <c r="EV8" i="1" s="1"/>
  <c r="EU4" i="1"/>
  <c r="EY4" i="1"/>
  <c r="EY6" i="1"/>
  <c r="EY8" i="1" s="1"/>
  <c r="EX4" i="1"/>
  <c r="EX6" i="1"/>
  <c r="EX8" i="1" s="1"/>
  <c r="BL55" i="1"/>
  <c r="BK29" i="1"/>
  <c r="Z98" i="1" s="1"/>
  <c r="BX55" i="1"/>
  <c r="BW43" i="1"/>
  <c r="Z86" i="1" s="1"/>
  <c r="BK55" i="1"/>
  <c r="CV55" i="1"/>
  <c r="CU55" i="1"/>
  <c r="CJ55" i="1"/>
  <c r="AY43" i="1"/>
  <c r="Z84" i="1" s="1"/>
  <c r="AZ68" i="1"/>
  <c r="AZ55" i="1"/>
  <c r="BW55" i="1"/>
  <c r="AY55" i="1"/>
  <c r="CI55" i="1"/>
  <c r="AY68" i="1"/>
  <c r="AY29" i="1"/>
  <c r="Z93" i="1" s="1"/>
  <c r="AY15" i="1"/>
  <c r="Z97" i="1" s="1"/>
  <c r="AA29" i="1"/>
  <c r="Z100" i="1" s="1"/>
  <c r="BZ136" i="2" l="1"/>
  <c r="CB136" i="2"/>
  <c r="CE136" i="2"/>
  <c r="BK69" i="1"/>
  <c r="FB34" i="1" s="1"/>
  <c r="FB49" i="1"/>
  <c r="DS69" i="1"/>
  <c r="FB33" i="1" s="1"/>
  <c r="FB47" i="1" s="1"/>
  <c r="FB44" i="1"/>
  <c r="AA69" i="1"/>
  <c r="FB27" i="1" s="1"/>
  <c r="AA56" i="1"/>
  <c r="FB13" i="1" s="1"/>
  <c r="FB42" i="1"/>
  <c r="CI69" i="1"/>
  <c r="FB29" i="1" s="1"/>
  <c r="DG69" i="1"/>
  <c r="FB32" i="1" s="1"/>
  <c r="FB46" i="1" s="1"/>
  <c r="BW69" i="1"/>
  <c r="FB36" i="1" s="1"/>
  <c r="BK56" i="1"/>
  <c r="FB20" i="1" s="1"/>
  <c r="FB48" i="1" s="1"/>
  <c r="EZ7" i="1"/>
  <c r="EZ8" i="1"/>
  <c r="EZ9" i="1" s="1"/>
  <c r="FB7" i="1"/>
  <c r="FC8" i="1"/>
  <c r="FB9" i="1" s="1"/>
  <c r="EZ5" i="1"/>
  <c r="CI56" i="1"/>
  <c r="FB15" i="1" s="1"/>
  <c r="AY56" i="1"/>
  <c r="FB17" i="1" s="1"/>
  <c r="BW56" i="1"/>
  <c r="FB22" i="1" s="1"/>
  <c r="FE3" i="1"/>
  <c r="CU56" i="1"/>
  <c r="FB23" i="1" s="1"/>
  <c r="FB51" i="1" s="1"/>
  <c r="AY69" i="1"/>
  <c r="FB31" i="1" s="1"/>
  <c r="FD3" i="1"/>
  <c r="CF106" i="2" l="1"/>
  <c r="CF118" i="2"/>
  <c r="CF130" i="2"/>
  <c r="CF109" i="2"/>
  <c r="CF133" i="2"/>
  <c r="CF115" i="2"/>
  <c r="CF112" i="2"/>
  <c r="CF124" i="2"/>
  <c r="CF127" i="2"/>
  <c r="CF121" i="2"/>
  <c r="CF94" i="2"/>
  <c r="CF97" i="2"/>
  <c r="CF103" i="2"/>
  <c r="CF100" i="2"/>
  <c r="FB41" i="1"/>
  <c r="FB43" i="1"/>
  <c r="FB50" i="1"/>
  <c r="FB45" i="1"/>
  <c r="FE4" i="1"/>
  <c r="FE6" i="1"/>
  <c r="FE8" i="1" s="1"/>
  <c r="FD4" i="1"/>
  <c r="FD6" i="1"/>
  <c r="FD8" i="1" s="1"/>
  <c r="CG136" i="2" l="1"/>
  <c r="CH118" i="2" s="1"/>
  <c r="CF136" i="2"/>
  <c r="FD9" i="1"/>
  <c r="FD7" i="1"/>
  <c r="FD5" i="1"/>
  <c r="CH94" i="2" l="1"/>
  <c r="CH115" i="2"/>
  <c r="CH127" i="2"/>
  <c r="CH106" i="2"/>
  <c r="CH130" i="2"/>
  <c r="CH109" i="2"/>
  <c r="CH121" i="2"/>
  <c r="CH133" i="2"/>
  <c r="CH112" i="2"/>
  <c r="CH124" i="2"/>
  <c r="CH103" i="2"/>
  <c r="CH97" i="2"/>
  <c r="CH100" i="2"/>
  <c r="CH136" i="2" l="1"/>
  <c r="IC33" i="7" l="1"/>
  <c r="JI3" i="7" s="1"/>
  <c r="IS33" i="7" l="1"/>
  <c r="JI4" i="7"/>
  <c r="JI5" i="7" l="1"/>
  <c r="JI6" i="7"/>
  <c r="JI7" i="7" s="1"/>
  <c r="KK15" i="7" l="1"/>
  <c r="KL15" i="7" s="1"/>
  <c r="L13" i="4" s="1"/>
  <c r="KK20" i="7" l="1"/>
  <c r="KL20" i="7" s="1"/>
  <c r="L28" i="4" s="1"/>
  <c r="KK23" i="7" l="1"/>
  <c r="KL23" i="7" s="1"/>
  <c r="L37" i="4" s="1"/>
  <c r="KK18" i="7" l="1"/>
  <c r="KL18" i="7" s="1"/>
  <c r="L22" i="4" s="1"/>
  <c r="KK16" i="7" l="1"/>
  <c r="KL16" i="7" s="1"/>
  <c r="L16" i="4" s="1"/>
  <c r="KK22" i="7" l="1"/>
  <c r="KL22" i="7" s="1"/>
  <c r="L34" i="4" s="1"/>
  <c r="KK19" i="7" l="1"/>
  <c r="KL19" i="7" s="1"/>
  <c r="L25" i="4" s="1"/>
  <c r="KK17" i="7" l="1"/>
  <c r="KL17" i="7" s="1"/>
  <c r="L19" i="4" s="1"/>
  <c r="KK13" i="7" l="1"/>
  <c r="KL13" i="7" s="1"/>
  <c r="L7" i="4" s="1"/>
  <c r="KK12" i="7" l="1"/>
  <c r="KL12" i="7" s="1"/>
  <c r="L4" i="4" s="1"/>
  <c r="KK14" i="7"/>
  <c r="KL14" i="7" s="1"/>
  <c r="L10" i="4" s="1"/>
  <c r="JI36" i="7"/>
  <c r="JI51" i="7" s="1"/>
</calcChain>
</file>

<file path=xl/sharedStrings.xml><?xml version="1.0" encoding="utf-8"?>
<sst xmlns="http://schemas.openxmlformats.org/spreadsheetml/2006/main" count="8804" uniqueCount="611">
  <si>
    <t>Teams</t>
  </si>
  <si>
    <t>Opponents</t>
  </si>
  <si>
    <t>Reed</t>
  </si>
  <si>
    <t>Justin</t>
  </si>
  <si>
    <t>Tony</t>
  </si>
  <si>
    <t>Luke</t>
  </si>
  <si>
    <t>Ham</t>
  </si>
  <si>
    <t>Tyler</t>
  </si>
  <si>
    <t>Zach</t>
  </si>
  <si>
    <t>James</t>
  </si>
  <si>
    <t>Laith</t>
  </si>
  <si>
    <t>Dane</t>
  </si>
  <si>
    <t>Game</t>
  </si>
  <si>
    <t>Points</t>
  </si>
  <si>
    <t>Reb</t>
  </si>
  <si>
    <t>Assist</t>
  </si>
  <si>
    <t>Blocks</t>
  </si>
  <si>
    <t>Steals</t>
  </si>
  <si>
    <t>Shot att</t>
  </si>
  <si>
    <t>Shot made</t>
  </si>
  <si>
    <t>3pt att</t>
  </si>
  <si>
    <t>3pt made</t>
  </si>
  <si>
    <t>Totals</t>
  </si>
  <si>
    <t>Percents</t>
  </si>
  <si>
    <t>Dylan</t>
  </si>
  <si>
    <t>PJ</t>
  </si>
  <si>
    <t>Ryan</t>
  </si>
  <si>
    <t>2pt att</t>
  </si>
  <si>
    <t>2pt made</t>
  </si>
  <si>
    <t>Gill</t>
  </si>
  <si>
    <t>Noah</t>
  </si>
  <si>
    <t>Allan</t>
  </si>
  <si>
    <t>Jake</t>
  </si>
  <si>
    <t>Vince</t>
  </si>
  <si>
    <t>Alec</t>
  </si>
  <si>
    <t>Ronnie</t>
  </si>
  <si>
    <t>Kyle</t>
  </si>
  <si>
    <t>BALL</t>
  </si>
  <si>
    <t>AWAY</t>
  </si>
  <si>
    <t>HOME</t>
  </si>
  <si>
    <t>Week 1</t>
  </si>
  <si>
    <t>Mike</t>
  </si>
  <si>
    <t>Bilal</t>
  </si>
  <si>
    <t>Xavier</t>
  </si>
  <si>
    <t>Nick</t>
  </si>
  <si>
    <t>Beezy</t>
  </si>
  <si>
    <t>BYE</t>
  </si>
  <si>
    <t>Week 2</t>
  </si>
  <si>
    <t>Jesse</t>
  </si>
  <si>
    <t>Bryce</t>
  </si>
  <si>
    <t>Myles</t>
  </si>
  <si>
    <t>Cade</t>
  </si>
  <si>
    <t>Jaedon</t>
  </si>
  <si>
    <t>Chris</t>
  </si>
  <si>
    <t>Team Reed</t>
  </si>
  <si>
    <t>Team Justin</t>
  </si>
  <si>
    <t>Team Nick</t>
  </si>
  <si>
    <t>Team James</t>
  </si>
  <si>
    <t>Team Laith</t>
  </si>
  <si>
    <t>Team Dane</t>
  </si>
  <si>
    <t>Team Zach</t>
  </si>
  <si>
    <t>Team Bryce</t>
  </si>
  <si>
    <t>Team Luke</t>
  </si>
  <si>
    <t>Avg/%</t>
  </si>
  <si>
    <t>Pts allow</t>
  </si>
  <si>
    <t>Reb allow</t>
  </si>
  <si>
    <t>Assist allow</t>
  </si>
  <si>
    <t>Blocks allow</t>
  </si>
  <si>
    <t>Steals allow</t>
  </si>
  <si>
    <t>2s allow</t>
  </si>
  <si>
    <t>2 att</t>
  </si>
  <si>
    <t>3 allow</t>
  </si>
  <si>
    <t>3 att</t>
  </si>
  <si>
    <t>Shots allow</t>
  </si>
  <si>
    <t>Shots att</t>
  </si>
  <si>
    <t>Pts</t>
  </si>
  <si>
    <t>Opponent</t>
  </si>
  <si>
    <t xml:space="preserve">Self vs. </t>
  </si>
  <si>
    <t>Player of the Week</t>
  </si>
  <si>
    <t>Records</t>
  </si>
  <si>
    <t>Wins</t>
  </si>
  <si>
    <t>Losses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</si>
  <si>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</si>
  <si>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</si>
  <si>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</si>
  <si>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</si>
  <si>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</si>
  <si>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</si>
  <si>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</si>
  <si>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</si>
  <si>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Standings</t>
  </si>
  <si>
    <t>%</t>
  </si>
  <si>
    <t>League Stats</t>
  </si>
  <si>
    <t>Num Games</t>
  </si>
  <si>
    <t>Player</t>
  </si>
  <si>
    <t>FG %</t>
  </si>
  <si>
    <t>2pt %</t>
  </si>
  <si>
    <t>3pt %</t>
  </si>
  <si>
    <t>Avg/player</t>
  </si>
  <si>
    <t>Num Players</t>
  </si>
  <si>
    <t>David</t>
  </si>
  <si>
    <t>Team Alec</t>
  </si>
  <si>
    <t>Team Michael</t>
  </si>
  <si>
    <t>Dimitri</t>
  </si>
  <si>
    <t>Avg/game/team</t>
  </si>
  <si>
    <t>Cole</t>
  </si>
  <si>
    <t>justin</t>
  </si>
  <si>
    <t>reed</t>
  </si>
  <si>
    <t>alec</t>
  </si>
  <si>
    <t>zach</t>
  </si>
  <si>
    <t>Num Teams</t>
  </si>
  <si>
    <t>Avg/player/game</t>
  </si>
  <si>
    <t>Luke D</t>
  </si>
  <si>
    <t>Luke F</t>
  </si>
  <si>
    <t>Nick E</t>
  </si>
  <si>
    <t>Nick H</t>
  </si>
  <si>
    <t>Team</t>
  </si>
  <si>
    <t>Self Team Stats</t>
  </si>
  <si>
    <t>Opponent Team Stats</t>
  </si>
  <si>
    <t>Net Stats</t>
  </si>
  <si>
    <t>Week 11</t>
  </si>
  <si>
    <t>2v2</t>
  </si>
  <si>
    <t>Biel</t>
  </si>
  <si>
    <t>laith</t>
  </si>
  <si>
    <t>dane</t>
  </si>
  <si>
    <t>luke</t>
  </si>
  <si>
    <t>mike</t>
  </si>
  <si>
    <t>james</t>
  </si>
  <si>
    <t>nick</t>
  </si>
  <si>
    <t>bryce</t>
  </si>
  <si>
    <t>Drew</t>
  </si>
  <si>
    <t>Andrew</t>
  </si>
  <si>
    <t>Anthony</t>
  </si>
  <si>
    <t>Laiith</t>
  </si>
  <si>
    <t>Cooper</t>
  </si>
  <si>
    <t>Jujuan</t>
  </si>
  <si>
    <t>Adrian</t>
  </si>
  <si>
    <t>Angel</t>
  </si>
  <si>
    <t>Brcye</t>
  </si>
  <si>
    <t xml:space="preserve"> </t>
  </si>
  <si>
    <t>CT</t>
  </si>
  <si>
    <t>Rank</t>
  </si>
  <si>
    <t>Playoffs</t>
  </si>
  <si>
    <t>First Round</t>
  </si>
  <si>
    <t>Semis 1</t>
  </si>
  <si>
    <t>Semis 2</t>
  </si>
  <si>
    <t>Semis 3</t>
  </si>
  <si>
    <t>Finals 1</t>
  </si>
  <si>
    <t>Finals 2</t>
  </si>
  <si>
    <t>Finals 3</t>
  </si>
  <si>
    <t>Rebounds</t>
  </si>
  <si>
    <t>Assists</t>
  </si>
  <si>
    <t>Made 3s</t>
  </si>
  <si>
    <t>Att 3s</t>
  </si>
  <si>
    <t>Made shot</t>
  </si>
  <si>
    <t>Att shot</t>
  </si>
  <si>
    <t xml:space="preserve">Nick </t>
  </si>
  <si>
    <t>Single Game</t>
  </si>
  <si>
    <t>PJ/Dylan</t>
  </si>
  <si>
    <t>Season (Avg)</t>
  </si>
  <si>
    <t>Category</t>
  </si>
  <si>
    <t>Shot %</t>
  </si>
  <si>
    <t>Multiple</t>
  </si>
  <si>
    <t>James/Luke</t>
  </si>
  <si>
    <t>Team - Single Game (Most)</t>
  </si>
  <si>
    <t>Team - Single Game (Least)</t>
  </si>
  <si>
    <t>James/Bryce</t>
  </si>
  <si>
    <t>4. Laith</t>
  </si>
  <si>
    <t>3. Nick</t>
  </si>
  <si>
    <t>6. James</t>
  </si>
  <si>
    <t>5. Justin</t>
  </si>
  <si>
    <t>1. Dane</t>
  </si>
  <si>
    <t>2. Reed/PJ</t>
  </si>
  <si>
    <t>Awards</t>
  </si>
  <si>
    <t>MVP</t>
  </si>
  <si>
    <t>DPOY</t>
  </si>
  <si>
    <t>HPOY</t>
  </si>
  <si>
    <t>SOY</t>
  </si>
  <si>
    <t>1st votes</t>
  </si>
  <si>
    <t>2nd votes</t>
  </si>
  <si>
    <t>3rd votes</t>
  </si>
  <si>
    <t>1st def</t>
  </si>
  <si>
    <t>2nd def</t>
  </si>
  <si>
    <t>3rd def</t>
  </si>
  <si>
    <t>1st All-LRL</t>
  </si>
  <si>
    <t>2nd All-LRL</t>
  </si>
  <si>
    <t>3rd All-LRL</t>
  </si>
  <si>
    <t>1st All-Def</t>
  </si>
  <si>
    <t>2nd All-Def</t>
  </si>
  <si>
    <t>3rd All-Def</t>
  </si>
  <si>
    <t>Opp</t>
  </si>
  <si>
    <t xml:space="preserve">Self </t>
  </si>
  <si>
    <t>Tie breaker: # of 1st team votes, # of 2nd team votes, # of 3rd team votes</t>
  </si>
  <si>
    <t>Total points</t>
  </si>
  <si>
    <t>Tim</t>
  </si>
  <si>
    <t>Subs used</t>
  </si>
  <si>
    <t>Hayes</t>
  </si>
  <si>
    <t>Champions</t>
  </si>
  <si>
    <t>Finals MVP</t>
  </si>
  <si>
    <t>Playoffs (Avg, min 2 games)</t>
  </si>
  <si>
    <t>Mike D</t>
  </si>
  <si>
    <t>Mike K</t>
  </si>
  <si>
    <t>Muliple</t>
  </si>
  <si>
    <t xml:space="preserve">Team Nick </t>
  </si>
  <si>
    <t>Reed/Dane</t>
  </si>
  <si>
    <t>Justin/James</t>
  </si>
  <si>
    <t>Sean</t>
  </si>
  <si>
    <t>Damski</t>
  </si>
  <si>
    <t>Dywan</t>
  </si>
  <si>
    <t>Michael</t>
  </si>
  <si>
    <t>Week 12</t>
  </si>
  <si>
    <t>Week 13</t>
  </si>
  <si>
    <t>Purple Cacti</t>
  </si>
  <si>
    <t>FG%</t>
  </si>
  <si>
    <t>Self vs.</t>
  </si>
  <si>
    <t>Cool Gray</t>
  </si>
  <si>
    <t>Brandon</t>
  </si>
  <si>
    <t>Moneygrabbers</t>
  </si>
  <si>
    <t>Reggie Carts</t>
  </si>
  <si>
    <t>2 Greeks 1 Freak</t>
  </si>
  <si>
    <t>Colin</t>
  </si>
  <si>
    <t>Helens</t>
  </si>
  <si>
    <t>Roman</t>
  </si>
  <si>
    <t>Toilet Paper Rolls</t>
  </si>
  <si>
    <t>The Nawf</t>
  </si>
  <si>
    <t>Dy'lan</t>
  </si>
  <si>
    <t>Ball Slingers</t>
  </si>
  <si>
    <t>Eric</t>
  </si>
  <si>
    <t>Inverse Oreos</t>
  </si>
  <si>
    <t>Average Joe's</t>
  </si>
  <si>
    <t>Buckets R Us</t>
  </si>
  <si>
    <t>Kevin</t>
  </si>
  <si>
    <t>Blu3 Men Group</t>
  </si>
  <si>
    <t>98 Bulls</t>
  </si>
  <si>
    <t>Kyle Basil</t>
  </si>
  <si>
    <t>Zach Beerling</t>
  </si>
  <si>
    <t>Montoya</t>
  </si>
  <si>
    <t>Afam</t>
  </si>
  <si>
    <t>Xaver</t>
  </si>
  <si>
    <t>Baker</t>
  </si>
  <si>
    <t>Player Stats</t>
  </si>
  <si>
    <t>Net Team Stats</t>
  </si>
  <si>
    <t>Avg/gm/tm</t>
  </si>
  <si>
    <t>Avg/gm</t>
  </si>
  <si>
    <t>Num Play</t>
  </si>
  <si>
    <t>Avg/play/gm</t>
  </si>
  <si>
    <t>Avg/play</t>
  </si>
  <si>
    <t>Rookie Stats</t>
  </si>
  <si>
    <t>Played</t>
  </si>
  <si>
    <t>Regular Season Totals</t>
  </si>
  <si>
    <t>Playoff Totals</t>
  </si>
  <si>
    <t>Career Totals</t>
  </si>
  <si>
    <t>Career Averages</t>
  </si>
  <si>
    <t>Regular Season Games</t>
  </si>
  <si>
    <t>Playoff Games</t>
  </si>
  <si>
    <t>Career Games</t>
  </si>
  <si>
    <t>Playoff Averages</t>
  </si>
  <si>
    <t>Tyler Z</t>
  </si>
  <si>
    <t>Tyler L</t>
  </si>
  <si>
    <t>Antony</t>
  </si>
  <si>
    <t>Chris T</t>
  </si>
  <si>
    <t>Ben Greiner</t>
  </si>
  <si>
    <t>Sam</t>
  </si>
  <si>
    <t>Ben G</t>
  </si>
  <si>
    <t>Season Highs &amp; Lows</t>
  </si>
  <si>
    <t>Playoff Highs &amp; Lows</t>
  </si>
  <si>
    <t>Shot Rate</t>
  </si>
  <si>
    <t>2pt Rate</t>
  </si>
  <si>
    <t>2%</t>
  </si>
  <si>
    <t>3%</t>
  </si>
  <si>
    <t>Reb. Rate</t>
  </si>
  <si>
    <t>Stuff for my odds/spread code</t>
  </si>
  <si>
    <t>AJ</t>
  </si>
  <si>
    <t>3rd</t>
  </si>
  <si>
    <t>Biel-kinda</t>
  </si>
  <si>
    <t>Louie</t>
  </si>
  <si>
    <t>Derrick</t>
  </si>
  <si>
    <t>1/2 game</t>
  </si>
  <si>
    <t>Damskji</t>
  </si>
  <si>
    <t>Dasmski</t>
  </si>
  <si>
    <t>1/2 Game</t>
  </si>
  <si>
    <t>Julian</t>
  </si>
  <si>
    <t>Max</t>
  </si>
  <si>
    <t>Damien</t>
  </si>
  <si>
    <t>Regular Season Averages</t>
  </si>
  <si>
    <t>Julian L</t>
  </si>
  <si>
    <t>Max M</t>
  </si>
  <si>
    <t>RR Standard</t>
  </si>
  <si>
    <t>OFF:Pts/Shot</t>
  </si>
  <si>
    <t>Avg</t>
  </si>
  <si>
    <t>Standardized</t>
  </si>
  <si>
    <t>Pts For</t>
  </si>
  <si>
    <t>Pts Allow</t>
  </si>
  <si>
    <t>Tie Breaker Stats</t>
  </si>
  <si>
    <t>Sub Stats</t>
  </si>
  <si>
    <t>Kyle B</t>
  </si>
  <si>
    <t>Noah M</t>
  </si>
  <si>
    <t>2G1F</t>
  </si>
  <si>
    <t>RC/Helens</t>
  </si>
  <si>
    <t>2v3</t>
  </si>
  <si>
    <t>Noah Hensley</t>
  </si>
  <si>
    <t>Tarun</t>
  </si>
  <si>
    <t>Simulation</t>
  </si>
  <si>
    <t>Winner</t>
  </si>
  <si>
    <t>Spread</t>
  </si>
  <si>
    <t>Actual</t>
  </si>
  <si>
    <t>MIP Stats</t>
  </si>
  <si>
    <t>% Error</t>
  </si>
  <si>
    <t>Flip</t>
  </si>
  <si>
    <t>Marist</t>
  </si>
  <si>
    <t>Zack Beerling</t>
  </si>
  <si>
    <t>not played</t>
  </si>
  <si>
    <t>Record</t>
  </si>
  <si>
    <t>0-1</t>
  </si>
  <si>
    <t>0-2</t>
  </si>
  <si>
    <t>1-2</t>
  </si>
  <si>
    <t>3-2</t>
  </si>
  <si>
    <t>2-1</t>
  </si>
  <si>
    <t>1-0</t>
  </si>
  <si>
    <t>2-4</t>
  </si>
  <si>
    <t>1-1</t>
  </si>
  <si>
    <t>Noah H</t>
  </si>
  <si>
    <t>Zack B</t>
  </si>
  <si>
    <t>MIP</t>
  </si>
  <si>
    <t>Candidate</t>
  </si>
  <si>
    <t>Team Record</t>
  </si>
  <si>
    <t>T4</t>
  </si>
  <si>
    <t>9-2</t>
  </si>
  <si>
    <t>T8</t>
  </si>
  <si>
    <t>T9</t>
  </si>
  <si>
    <t>T12</t>
  </si>
  <si>
    <t>T10</t>
  </si>
  <si>
    <t>8-3</t>
  </si>
  <si>
    <t>7-3</t>
  </si>
  <si>
    <t>7-4</t>
  </si>
  <si>
    <t>6-5</t>
  </si>
  <si>
    <t>5-5</t>
  </si>
  <si>
    <t>T2</t>
  </si>
  <si>
    <t>T7</t>
  </si>
  <si>
    <t>Ranks</t>
  </si>
  <si>
    <t>Points Dif</t>
  </si>
  <si>
    <t>Rebounds Dif</t>
  </si>
  <si>
    <t>Assists Dif</t>
  </si>
  <si>
    <t>Blocks Dif</t>
  </si>
  <si>
    <t>Steals Dif</t>
  </si>
  <si>
    <t>3% Dif</t>
  </si>
  <si>
    <t>FG% Dif</t>
  </si>
  <si>
    <t>+8.1</t>
  </si>
  <si>
    <t>+7</t>
  </si>
  <si>
    <t>+2.47</t>
  </si>
  <si>
    <t>+4.8</t>
  </si>
  <si>
    <t>+4.78</t>
  </si>
  <si>
    <t>+0.78</t>
  </si>
  <si>
    <t>+2.26</t>
  </si>
  <si>
    <t>+2.64</t>
  </si>
  <si>
    <t>+3.33</t>
  </si>
  <si>
    <t>+2.01</t>
  </si>
  <si>
    <t>+0.87</t>
  </si>
  <si>
    <t>+0.1</t>
  </si>
  <si>
    <t>+0.51</t>
  </si>
  <si>
    <t>+0.7</t>
  </si>
  <si>
    <t>+4.36</t>
  </si>
  <si>
    <t>+2.6</t>
  </si>
  <si>
    <t>+3.34</t>
  </si>
  <si>
    <t>+0.58</t>
  </si>
  <si>
    <t>+2.57</t>
  </si>
  <si>
    <t>+2.22</t>
  </si>
  <si>
    <t>+1.37</t>
  </si>
  <si>
    <t>+1.03</t>
  </si>
  <si>
    <t>+0.36</t>
  </si>
  <si>
    <t>+0.29</t>
  </si>
  <si>
    <t>+0.08</t>
  </si>
  <si>
    <t>+0.61</t>
  </si>
  <si>
    <t>+0.52</t>
  </si>
  <si>
    <t>+0.21</t>
  </si>
  <si>
    <t>+0.40</t>
  </si>
  <si>
    <t>T3</t>
  </si>
  <si>
    <t>+7%</t>
  </si>
  <si>
    <t>+3%</t>
  </si>
  <si>
    <t>+2%</t>
  </si>
  <si>
    <t>T14</t>
  </si>
  <si>
    <t>T15</t>
  </si>
  <si>
    <t>+1%</t>
  </si>
  <si>
    <t>T5</t>
  </si>
  <si>
    <t>+6%</t>
  </si>
  <si>
    <t>T1</t>
  </si>
  <si>
    <t>+8%</t>
  </si>
  <si>
    <t>+5%</t>
  </si>
  <si>
    <t xml:space="preserve">Nick H </t>
  </si>
  <si>
    <t xml:space="preserve">Zach </t>
  </si>
  <si>
    <t>Multple</t>
  </si>
  <si>
    <t>98 Bulls/PC</t>
  </si>
  <si>
    <t>BMG</t>
  </si>
  <si>
    <t>PC/MG</t>
  </si>
  <si>
    <t>R1</t>
  </si>
  <si>
    <t>Semis G1</t>
  </si>
  <si>
    <t>Semis G2</t>
  </si>
  <si>
    <t>Semis G3</t>
  </si>
  <si>
    <t>Finals G1</t>
  </si>
  <si>
    <t>Finals G2</t>
  </si>
  <si>
    <t>Finals G3</t>
  </si>
  <si>
    <t>Will T</t>
  </si>
  <si>
    <t>OFF: As/Make</t>
  </si>
  <si>
    <t>OFF: Shot/steal</t>
  </si>
  <si>
    <t>OFF: Shot/block</t>
  </si>
  <si>
    <t>OFF; sum</t>
  </si>
  <si>
    <t>DEF: sum</t>
  </si>
  <si>
    <t>DEF:Shots/pt</t>
  </si>
  <si>
    <t>DEF: Make/As</t>
  </si>
  <si>
    <t>DEF: Steal/shot</t>
  </si>
  <si>
    <t>DEF: Blocks/shot</t>
  </si>
  <si>
    <t xml:space="preserve">Cool Gray </t>
  </si>
  <si>
    <t>TP Rolls</t>
  </si>
  <si>
    <t>??</t>
  </si>
  <si>
    <t>Nick/Luke</t>
  </si>
  <si>
    <t>1st Team</t>
  </si>
  <si>
    <t>2nd Team</t>
  </si>
  <si>
    <t>3rd Team</t>
  </si>
  <si>
    <t>Total</t>
  </si>
  <si>
    <t>All-LRL</t>
  </si>
  <si>
    <t>All-Defense</t>
  </si>
  <si>
    <t>LRL Teams</t>
  </si>
  <si>
    <t>Award</t>
  </si>
  <si>
    <t>ROTY</t>
  </si>
  <si>
    <t>SOTY</t>
  </si>
  <si>
    <t>HPOTY</t>
  </si>
  <si>
    <t>#3 Blu3 Men Group</t>
  </si>
  <si>
    <t>#4 '98 Bulls</t>
  </si>
  <si>
    <t>#5 Reggie Carts</t>
  </si>
  <si>
    <t>#2 Moneygrabbers</t>
  </si>
  <si>
    <t>#7 Toilet Paper Rolls</t>
  </si>
  <si>
    <t>#6 Average Joe's</t>
  </si>
  <si>
    <t>#1 Purple Cacti</t>
  </si>
  <si>
    <t>Number</t>
  </si>
  <si>
    <t>Sam Latinovich</t>
  </si>
  <si>
    <t>Adrian Christian</t>
  </si>
  <si>
    <t xml:space="preserve">Afam </t>
  </si>
  <si>
    <t>AJ Smith</t>
  </si>
  <si>
    <t>Alec Spicer</t>
  </si>
  <si>
    <t>Allan Dedelow</t>
  </si>
  <si>
    <t>Andrew Forszt</t>
  </si>
  <si>
    <t>Michael Biel</t>
  </si>
  <si>
    <t>Bilal Siddiqui</t>
  </si>
  <si>
    <t>Brandon Baker</t>
  </si>
  <si>
    <t>Bryce Bullock</t>
  </si>
  <si>
    <t>Cade Howard</t>
  </si>
  <si>
    <t>Chris Bedenk</t>
  </si>
  <si>
    <t>Chris Taylor</t>
  </si>
  <si>
    <t>Cole Lesinski</t>
  </si>
  <si>
    <t>Colin Gaither</t>
  </si>
  <si>
    <t>Cooper Grapenthien</t>
  </si>
  <si>
    <t>Damien Unzueta</t>
  </si>
  <si>
    <t>Jacob Damski</t>
  </si>
  <si>
    <t>Dane Hamilton</t>
  </si>
  <si>
    <t>David Dafiaghor</t>
  </si>
  <si>
    <t>Derrick Wiening</t>
  </si>
  <si>
    <t>Dimitri Chioros</t>
  </si>
  <si>
    <t>Drew Westland</t>
  </si>
  <si>
    <t>Dy'lan Bullock</t>
  </si>
  <si>
    <t>Dylan Brann</t>
  </si>
  <si>
    <t>Michael Dywan</t>
  </si>
  <si>
    <t>Eric Jerge</t>
  </si>
  <si>
    <t>Justin Gill</t>
  </si>
  <si>
    <t>Jaedon Barrientez</t>
  </si>
  <si>
    <t>James Sroge</t>
  </si>
  <si>
    <t>Jujaun Cooper</t>
  </si>
  <si>
    <t>Julian Lugunas</t>
  </si>
  <si>
    <t>Justin Lukowski</t>
  </si>
  <si>
    <t>Kevin Chinnam</t>
  </si>
  <si>
    <t>Kyle Basile</t>
  </si>
  <si>
    <t>Laith Srour</t>
  </si>
  <si>
    <t>Louie DalleCarbonare</t>
  </si>
  <si>
    <t>Luke Davidson</t>
  </si>
  <si>
    <t>Luke Forszt</t>
  </si>
  <si>
    <t>Max Marich</t>
  </si>
  <si>
    <t>Michael Kotfer</t>
  </si>
  <si>
    <t>Michael Cundiff</t>
  </si>
  <si>
    <t>Myles Peterson</t>
  </si>
  <si>
    <t>Nick Eng</t>
  </si>
  <si>
    <t>Nick Hamilton</t>
  </si>
  <si>
    <t>Noah Moell</t>
  </si>
  <si>
    <t>PJ Katona</t>
  </si>
  <si>
    <t>Reed Watkins</t>
  </si>
  <si>
    <t>Roman Garcia</t>
  </si>
  <si>
    <t>Ronnie Nowack</t>
  </si>
  <si>
    <t>Ryan Thometz</t>
  </si>
  <si>
    <t>Sean Adams</t>
  </si>
  <si>
    <t>Tony Daniels</t>
  </si>
  <si>
    <t>Tim Radtke</t>
  </si>
  <si>
    <t>Tyler Hayes</t>
  </si>
  <si>
    <t>Tyler Lukowski</t>
  </si>
  <si>
    <t>Tyler Zabrecky</t>
  </si>
  <si>
    <t>Vince Ivetitch</t>
  </si>
  <si>
    <t>Xavier Unzueta</t>
  </si>
  <si>
    <t>Zach Eng</t>
  </si>
  <si>
    <t>Noah Montoya</t>
  </si>
  <si>
    <t>Noah Osearo</t>
  </si>
  <si>
    <t>Average Shot Tendency</t>
  </si>
  <si>
    <t>Career 2 Shot Tendencey</t>
  </si>
  <si>
    <t>Season 2 Shot Tendency</t>
  </si>
  <si>
    <t>Career 2%</t>
  </si>
  <si>
    <t>Season 2%</t>
  </si>
  <si>
    <t>Average 2%</t>
  </si>
  <si>
    <t>Career 3%</t>
  </si>
  <si>
    <t>Season 3%</t>
  </si>
  <si>
    <t>Average 3%</t>
  </si>
  <si>
    <t>Offensive Rating</t>
  </si>
  <si>
    <t>Defensive Rating</t>
  </si>
  <si>
    <t>Kyle Snyder</t>
  </si>
  <si>
    <t>Jeshua Pugh</t>
  </si>
  <si>
    <t>Matt Tripenfeldas</t>
  </si>
  <si>
    <t>Rebound</t>
  </si>
  <si>
    <t>Updated 2 Shot Tendency</t>
  </si>
  <si>
    <t>Cundiff</t>
  </si>
  <si>
    <t>anytime</t>
  </si>
  <si>
    <t>Friday after 3, Saturday before 6</t>
  </si>
  <si>
    <t>Thursday after 3:30, 2/3 Friday after 3:30 saturady Sunday anytime</t>
  </si>
  <si>
    <t>Thursday after 1, Friday after 3</t>
  </si>
  <si>
    <t>thurs/fri after 4</t>
  </si>
  <si>
    <t>fri-sun after 6</t>
  </si>
  <si>
    <t>fri-sun</t>
  </si>
  <si>
    <t>thurs after 4:30, Sunday after 2</t>
  </si>
  <si>
    <t>Time</t>
  </si>
  <si>
    <t>Thursday</t>
  </si>
  <si>
    <t>Friday</t>
  </si>
  <si>
    <t>Saturday</t>
  </si>
  <si>
    <t>Sunday</t>
  </si>
  <si>
    <t>2?</t>
  </si>
  <si>
    <t>Away</t>
  </si>
  <si>
    <t>Home</t>
  </si>
  <si>
    <t>93-'94 White Sox</t>
  </si>
  <si>
    <t>GP</t>
  </si>
  <si>
    <t>Sub3</t>
  </si>
  <si>
    <t>Sub2</t>
  </si>
  <si>
    <t>Sub1</t>
  </si>
  <si>
    <t>Oponent</t>
  </si>
  <si>
    <t>Jakboys</t>
  </si>
  <si>
    <t>Thee Blazers</t>
  </si>
  <si>
    <t>Major Bag Alert</t>
  </si>
  <si>
    <t>Big Meat</t>
  </si>
  <si>
    <t>Reggie Carts Pt.2</t>
  </si>
  <si>
    <t>Team ATM</t>
  </si>
  <si>
    <t>Alphabet Hoop</t>
  </si>
  <si>
    <t>IN3XPERIENCE</t>
  </si>
  <si>
    <t>Hash Slinging Slashers</t>
  </si>
  <si>
    <t>Mufat</t>
  </si>
  <si>
    <t>Average Joes</t>
  </si>
  <si>
    <t>Bedenk</t>
  </si>
  <si>
    <t>Noah O</t>
  </si>
  <si>
    <t>Jeshua</t>
  </si>
  <si>
    <t>Justin L</t>
  </si>
  <si>
    <t>Justin G</t>
  </si>
  <si>
    <t>Trip</t>
  </si>
  <si>
    <t>League Player Totals</t>
  </si>
  <si>
    <t>Cooper Grapenthein</t>
  </si>
  <si>
    <t>League Player Averages</t>
  </si>
  <si>
    <t>Sub Averages</t>
  </si>
  <si>
    <t>Sub Totals</t>
  </si>
  <si>
    <t>Avg/player/gm</t>
  </si>
  <si>
    <t>W</t>
  </si>
  <si>
    <t>L</t>
  </si>
  <si>
    <t>White Sox</t>
  </si>
  <si>
    <t>Jackboys</t>
  </si>
  <si>
    <t>MBA</t>
  </si>
  <si>
    <t>Reggie Carts Pt2</t>
  </si>
  <si>
    <t>HSS</t>
  </si>
  <si>
    <t>Team Stats (Averages)</t>
  </si>
  <si>
    <t>Opponent Stats (Averages)</t>
  </si>
  <si>
    <t>Net Stats (Averages)</t>
  </si>
  <si>
    <t>David Cundiff</t>
  </si>
  <si>
    <t>Jimmy Forde</t>
  </si>
  <si>
    <t>Alpha Hoop</t>
  </si>
  <si>
    <t>Julian Alvarado</t>
  </si>
  <si>
    <t>Joey Rogers</t>
  </si>
  <si>
    <t>IN3X</t>
  </si>
  <si>
    <t>Avg Joes</t>
  </si>
  <si>
    <t>Reggei Carts</t>
  </si>
  <si>
    <t>Weekly To Do List</t>
  </si>
  <si>
    <t>Schedule</t>
  </si>
  <si>
    <t>12 games</t>
  </si>
  <si>
    <t>Edit games</t>
  </si>
  <si>
    <t>POTW poll</t>
  </si>
  <si>
    <t>Week HL</t>
  </si>
  <si>
    <t>Top 10 plays</t>
  </si>
  <si>
    <t>Power Rankings</t>
  </si>
  <si>
    <t>Tik Toks</t>
  </si>
  <si>
    <t>W1/W2</t>
  </si>
  <si>
    <t>- week hl</t>
  </si>
  <si>
    <t>- week potw</t>
  </si>
  <si>
    <t>- week top10</t>
  </si>
  <si>
    <t>- powr rank/stand</t>
  </si>
  <si>
    <t>3 days</t>
  </si>
  <si>
    <t>2 days</t>
  </si>
  <si>
    <t>2.5 days</t>
  </si>
  <si>
    <t>4 days</t>
  </si>
  <si>
    <t>3.5 days</t>
  </si>
  <si>
    <t>1 day?</t>
  </si>
  <si>
    <t>cund/dav</t>
  </si>
  <si>
    <t>Daivd</t>
  </si>
  <si>
    <t>W3/W4</t>
  </si>
  <si>
    <t>Offensive efficiency</t>
  </si>
  <si>
    <t>Value</t>
  </si>
  <si>
    <t>Adjusted/10</t>
  </si>
  <si>
    <t>Block</t>
  </si>
  <si>
    <t>2%%</t>
  </si>
  <si>
    <t>Charlie Mason</t>
  </si>
  <si>
    <t>Bilal Sidiqqui</t>
  </si>
  <si>
    <t>Julan Lagunas</t>
  </si>
  <si>
    <t>Julian Lagunas</t>
  </si>
  <si>
    <t>Defensive efficiency</t>
  </si>
  <si>
    <t>W5/W6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</si>
</sst>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2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E267"/>
      <name val="Calibri"/>
      <family val="2"/>
    </font>
    <font>
      <sz val="16"/>
      <color theme="1"/>
      <name val="Arial Rounded MT Bold"/>
      <family val="2"/>
    </font>
    <font>
      <sz val="12"/>
      <color theme="1"/>
      <name val="Arial Rounded MT Bold"/>
      <family val="2"/>
    </font>
    <font>
      <sz val="16"/>
      <color rgb="FFFF0000"/>
      <name val="Arial Rounded MT Bold"/>
      <family val="2"/>
    </font>
    <font>
      <sz val="16"/>
      <color rgb="FF00B050"/>
      <name val="Arial Rounded MT Bold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00E267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E267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" fillId="0" borderId="1" xfId="0" applyFont="1" applyBorder="1"/>
    <xf numFmtId="0" fontId="1" fillId="0" borderId="0" xfId="0" applyFont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3" xfId="0" applyFill="1" applyBorder="1"/>
    <xf numFmtId="9" fontId="0" fillId="0" borderId="0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1" fillId="0" borderId="0" xfId="0" applyFont="1" applyBorder="1"/>
    <xf numFmtId="0" fontId="0" fillId="0" borderId="0" xfId="1" applyNumberFormat="1" applyFont="1" applyBorder="1" applyAlignment="1">
      <alignment horizontal="center"/>
    </xf>
    <xf numFmtId="0" fontId="0" fillId="0" borderId="7" xfId="0" applyFill="1" applyBorder="1"/>
    <xf numFmtId="0" fontId="0" fillId="0" borderId="7" xfId="1" applyNumberFormat="1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1" xfId="0" applyBorder="1" applyAlignment="1"/>
    <xf numFmtId="164" fontId="0" fillId="0" borderId="4" xfId="0" applyNumberFormat="1" applyBorder="1"/>
    <xf numFmtId="164" fontId="0" fillId="0" borderId="6" xfId="0" applyNumberFormat="1" applyBorder="1"/>
    <xf numFmtId="0" fontId="1" fillId="0" borderId="3" xfId="0" applyFont="1" applyFill="1" applyBorder="1"/>
    <xf numFmtId="9" fontId="0" fillId="0" borderId="0" xfId="0" applyNumberFormat="1"/>
    <xf numFmtId="9" fontId="0" fillId="0" borderId="0" xfId="0" applyNumberFormat="1" applyBorder="1"/>
    <xf numFmtId="9" fontId="0" fillId="0" borderId="4" xfId="0" applyNumberFormat="1" applyBorder="1"/>
    <xf numFmtId="9" fontId="0" fillId="0" borderId="6" xfId="0" applyNumberFormat="1" applyBorder="1"/>
    <xf numFmtId="9" fontId="0" fillId="0" borderId="0" xfId="2" applyFont="1" applyBorder="1"/>
    <xf numFmtId="9" fontId="0" fillId="0" borderId="4" xfId="2" applyFont="1" applyBorder="1"/>
    <xf numFmtId="9" fontId="0" fillId="0" borderId="8" xfId="2" applyFont="1" applyBorder="1"/>
    <xf numFmtId="9" fontId="0" fillId="0" borderId="6" xfId="2" applyFon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9" fontId="0" fillId="0" borderId="14" xfId="2" applyFont="1" applyBorder="1"/>
    <xf numFmtId="9" fontId="0" fillId="0" borderId="15" xfId="2" applyFont="1" applyBorder="1"/>
    <xf numFmtId="2" fontId="0" fillId="0" borderId="0" xfId="0" applyNumberFormat="1" applyBorder="1"/>
    <xf numFmtId="164" fontId="0" fillId="0" borderId="0" xfId="0" applyNumberFormat="1" applyBorder="1"/>
    <xf numFmtId="2" fontId="0" fillId="0" borderId="8" xfId="0" applyNumberFormat="1" applyBorder="1"/>
    <xf numFmtId="0" fontId="0" fillId="6" borderId="0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3" xfId="0" applyFill="1" applyBorder="1"/>
    <xf numFmtId="0" fontId="0" fillId="6" borderId="1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3" borderId="20" xfId="0" applyFill="1" applyBorder="1"/>
    <xf numFmtId="0" fontId="0" fillId="2" borderId="20" xfId="0" applyFill="1" applyBorder="1"/>
    <xf numFmtId="0" fontId="0" fillId="0" borderId="21" xfId="0" applyBorder="1"/>
    <xf numFmtId="0" fontId="0" fillId="2" borderId="22" xfId="0" applyFill="1" applyBorder="1"/>
    <xf numFmtId="0" fontId="0" fillId="3" borderId="22" xfId="0" applyFill="1" applyBorder="1"/>
    <xf numFmtId="0" fontId="0" fillId="5" borderId="23" xfId="0" applyFill="1" applyBorder="1"/>
    <xf numFmtId="0" fontId="0" fillId="4" borderId="8" xfId="0" applyFill="1" applyBorder="1"/>
    <xf numFmtId="2" fontId="0" fillId="0" borderId="0" xfId="0" applyNumberFormat="1"/>
    <xf numFmtId="0" fontId="0" fillId="0" borderId="24" xfId="0" applyBorder="1"/>
    <xf numFmtId="0" fontId="0" fillId="2" borderId="3" xfId="0" applyFont="1" applyFill="1" applyBorder="1"/>
    <xf numFmtId="0" fontId="0" fillId="0" borderId="0" xfId="0" applyFont="1" applyFill="1" applyBorder="1"/>
    <xf numFmtId="0" fontId="0" fillId="0" borderId="3" xfId="0" applyFont="1" applyFill="1" applyBorder="1"/>
    <xf numFmtId="20" fontId="0" fillId="0" borderId="0" xfId="0" applyNumberFormat="1"/>
    <xf numFmtId="12" fontId="0" fillId="0" borderId="0" xfId="0" applyNumberFormat="1" applyFill="1" applyBorder="1"/>
    <xf numFmtId="0" fontId="0" fillId="2" borderId="2" xfId="0" applyFill="1" applyBorder="1"/>
    <xf numFmtId="0" fontId="0" fillId="0" borderId="0" xfId="0" applyFill="1"/>
    <xf numFmtId="0" fontId="0" fillId="0" borderId="24" xfId="0" applyFill="1" applyBorder="1"/>
    <xf numFmtId="0" fontId="0" fillId="0" borderId="4" xfId="0" applyFont="1" applyFill="1" applyBorder="1"/>
    <xf numFmtId="164" fontId="0" fillId="0" borderId="0" xfId="0" applyNumberFormat="1" applyFill="1" applyBorder="1"/>
    <xf numFmtId="49" fontId="0" fillId="0" borderId="0" xfId="0" applyNumberFormat="1" applyFill="1" applyBorder="1"/>
    <xf numFmtId="0" fontId="0" fillId="0" borderId="3" xfId="0" applyNumberFormat="1" applyBorder="1"/>
    <xf numFmtId="20" fontId="0" fillId="0" borderId="0" xfId="0" applyNumberFormat="1" applyFill="1"/>
    <xf numFmtId="164" fontId="0" fillId="0" borderId="0" xfId="0" applyNumberFormat="1" applyFont="1" applyFill="1" applyBorder="1"/>
    <xf numFmtId="20" fontId="0" fillId="0" borderId="0" xfId="0" applyNumberFormat="1" applyFill="1" applyBorder="1"/>
    <xf numFmtId="2" fontId="0" fillId="0" borderId="14" xfId="0" applyNumberFormat="1" applyBorder="1"/>
    <xf numFmtId="2" fontId="0" fillId="0" borderId="15" xfId="0" applyNumberFormat="1" applyBorder="1"/>
    <xf numFmtId="49" fontId="0" fillId="0" borderId="0" xfId="0" applyNumberFormat="1" applyBorder="1"/>
    <xf numFmtId="0" fontId="0" fillId="0" borderId="0" xfId="0" applyFill="1" applyBorder="1" applyAlignment="1"/>
    <xf numFmtId="20" fontId="3" fillId="0" borderId="0" xfId="0" applyNumberFormat="1" applyFont="1" applyFill="1"/>
    <xf numFmtId="0" fontId="0" fillId="0" borderId="1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6" borderId="3" xfId="0" applyFill="1" applyBorder="1"/>
    <xf numFmtId="0" fontId="0" fillId="6" borderId="4" xfId="0" applyFill="1" applyBorder="1"/>
    <xf numFmtId="164" fontId="1" fillId="0" borderId="0" xfId="0" applyNumberFormat="1" applyFont="1" applyBorder="1"/>
    <xf numFmtId="49" fontId="1" fillId="0" borderId="0" xfId="0" applyNumberFormat="1" applyFont="1" applyBorder="1"/>
    <xf numFmtId="0" fontId="4" fillId="0" borderId="3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4" fillId="0" borderId="4" xfId="0" applyFont="1" applyFill="1" applyBorder="1"/>
    <xf numFmtId="0" fontId="3" fillId="0" borderId="0" xfId="0" applyFont="1" applyFill="1" applyBorder="1"/>
    <xf numFmtId="0" fontId="0" fillId="0" borderId="3" xfId="0" applyBorder="1" applyAlignment="1"/>
    <xf numFmtId="9" fontId="0" fillId="0" borderId="4" xfId="0" applyNumberFormat="1" applyFont="1" applyFill="1" applyBorder="1"/>
    <xf numFmtId="0" fontId="0" fillId="0" borderId="5" xfId="0" applyFont="1" applyFill="1" applyBorder="1"/>
    <xf numFmtId="0" fontId="0" fillId="0" borderId="4" xfId="0" applyBorder="1" applyAlignment="1"/>
    <xf numFmtId="1" fontId="0" fillId="0" borderId="2" xfId="0" applyNumberFormat="1" applyBorder="1"/>
    <xf numFmtId="164" fontId="0" fillId="0" borderId="3" xfId="0" applyNumberFormat="1" applyFont="1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9" fontId="0" fillId="6" borderId="0" xfId="2" applyFont="1" applyFill="1" applyBorder="1" applyAlignment="1">
      <alignment horizontal="center"/>
    </xf>
    <xf numFmtId="9" fontId="0" fillId="6" borderId="4" xfId="2" applyFont="1" applyFill="1" applyBorder="1" applyAlignment="1">
      <alignment horizontal="center"/>
    </xf>
    <xf numFmtId="0" fontId="1" fillId="6" borderId="0" xfId="0" applyFont="1" applyFill="1"/>
    <xf numFmtId="0" fontId="1" fillId="6" borderId="4" xfId="0" applyFont="1" applyFill="1" applyBorder="1"/>
    <xf numFmtId="0" fontId="1" fillId="6" borderId="0" xfId="0" applyFont="1" applyFill="1" applyBorder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9" fontId="0" fillId="0" borderId="24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0" fontId="0" fillId="0" borderId="10" xfId="0" applyFill="1" applyBorder="1"/>
    <xf numFmtId="0" fontId="0" fillId="0" borderId="12" xfId="0" applyFill="1" applyBorder="1"/>
    <xf numFmtId="1" fontId="0" fillId="0" borderId="0" xfId="0" applyNumberFormat="1" applyBorder="1"/>
    <xf numFmtId="0" fontId="0" fillId="0" borderId="0" xfId="0" applyBorder="1" applyAlignment="1"/>
    <xf numFmtId="10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0" fontId="0" fillId="4" borderId="0" xfId="0" applyFill="1" applyBorder="1"/>
    <xf numFmtId="9" fontId="1" fillId="0" borderId="0" xfId="0" applyNumberFormat="1" applyFont="1"/>
    <xf numFmtId="9" fontId="1" fillId="0" borderId="4" xfId="0" applyNumberFormat="1" applyFont="1" applyBorder="1"/>
    <xf numFmtId="9" fontId="0" fillId="0" borderId="8" xfId="0" applyNumberFormat="1" applyBorder="1"/>
    <xf numFmtId="9" fontId="1" fillId="0" borderId="0" xfId="0" applyNumberFormat="1" applyFont="1" applyBorder="1"/>
    <xf numFmtId="0" fontId="0" fillId="2" borderId="1" xfId="0" applyFill="1" applyBorder="1"/>
    <xf numFmtId="0" fontId="1" fillId="0" borderId="11" xfId="0" applyFont="1" applyBorder="1"/>
    <xf numFmtId="0" fontId="1" fillId="0" borderId="12" xfId="0" applyFont="1" applyBorder="1"/>
    <xf numFmtId="9" fontId="0" fillId="0" borderId="7" xfId="0" applyNumberFormat="1" applyBorder="1"/>
    <xf numFmtId="9" fontId="0" fillId="0" borderId="2" xfId="0" applyNumberFormat="1" applyBorder="1"/>
    <xf numFmtId="9" fontId="1" fillId="0" borderId="11" xfId="0" applyNumberFormat="1" applyFont="1" applyBorder="1" applyAlignment="1">
      <alignment horizontal="left"/>
    </xf>
    <xf numFmtId="9" fontId="0" fillId="0" borderId="7" xfId="2" applyFont="1" applyBorder="1"/>
    <xf numFmtId="9" fontId="0" fillId="0" borderId="2" xfId="2" applyFont="1" applyBorder="1"/>
    <xf numFmtId="0" fontId="0" fillId="0" borderId="11" xfId="0" applyFill="1" applyBorder="1"/>
    <xf numFmtId="9" fontId="0" fillId="0" borderId="11" xfId="0" applyNumberFormat="1" applyBorder="1" applyAlignment="1">
      <alignment horizontal="left"/>
    </xf>
    <xf numFmtId="9" fontId="0" fillId="0" borderId="7" xfId="0" applyNumberFormat="1" applyBorder="1" applyAlignment="1">
      <alignment horizontal="left"/>
    </xf>
    <xf numFmtId="2" fontId="0" fillId="0" borderId="7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64" fontId="0" fillId="0" borderId="2" xfId="0" applyNumberFormat="1" applyBorder="1"/>
    <xf numFmtId="10" fontId="0" fillId="0" borderId="0" xfId="2" applyNumberFormat="1" applyFont="1" applyFill="1" applyBorder="1"/>
    <xf numFmtId="10" fontId="0" fillId="0" borderId="7" xfId="2" applyNumberFormat="1" applyFont="1" applyFill="1" applyBorder="1"/>
    <xf numFmtId="10" fontId="0" fillId="0" borderId="2" xfId="2" applyNumberFormat="1" applyFont="1" applyBorder="1"/>
    <xf numFmtId="0" fontId="5" fillId="0" borderId="0" xfId="0" applyFont="1" applyBorder="1" applyAlignment="1"/>
    <xf numFmtId="0" fontId="5" fillId="0" borderId="4" xfId="0" applyFont="1" applyBorder="1" applyAlignment="1"/>
    <xf numFmtId="0" fontId="0" fillId="0" borderId="4" xfId="0" applyFill="1" applyBorder="1" applyAlignment="1"/>
    <xf numFmtId="0" fontId="0" fillId="0" borderId="8" xfId="0" applyFill="1" applyBorder="1" applyAlignment="1"/>
    <xf numFmtId="0" fontId="0" fillId="0" borderId="6" xfId="0" applyFill="1" applyBorder="1" applyAlignment="1"/>
    <xf numFmtId="10" fontId="0" fillId="0" borderId="4" xfId="2" applyNumberFormat="1" applyFont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11" fillId="0" borderId="0" xfId="0" applyFont="1"/>
    <xf numFmtId="0" fontId="0" fillId="0" borderId="14" xfId="0" applyFill="1" applyBorder="1"/>
    <xf numFmtId="2" fontId="0" fillId="0" borderId="1" xfId="0" applyNumberFormat="1" applyFill="1" applyBorder="1"/>
    <xf numFmtId="2" fontId="0" fillId="0" borderId="7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0" fontId="13" fillId="0" borderId="3" xfId="0" applyFont="1" applyFill="1" applyBorder="1"/>
    <xf numFmtId="0" fontId="13" fillId="0" borderId="4" xfId="0" applyFont="1" applyFill="1" applyBorder="1"/>
    <xf numFmtId="0" fontId="1" fillId="0" borderId="11" xfId="0" applyFont="1" applyFill="1" applyBorder="1"/>
    <xf numFmtId="49" fontId="0" fillId="0" borderId="11" xfId="0" applyNumberFormat="1" applyBorder="1"/>
    <xf numFmtId="0" fontId="1" fillId="0" borderId="12" xfId="0" applyFont="1" applyFill="1" applyBorder="1"/>
    <xf numFmtId="1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13" fillId="0" borderId="1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4" xfId="0" applyFont="1" applyFill="1" applyBorder="1"/>
    <xf numFmtId="1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center" vertical="center"/>
    </xf>
    <xf numFmtId="0" fontId="1" fillId="4" borderId="0" xfId="0" applyFont="1" applyFill="1" applyBorder="1"/>
    <xf numFmtId="0" fontId="1" fillId="4" borderId="0" xfId="0" applyFont="1" applyFill="1"/>
    <xf numFmtId="0" fontId="1" fillId="3" borderId="0" xfId="0" applyFont="1" applyFill="1"/>
    <xf numFmtId="0" fontId="1" fillId="3" borderId="0" xfId="0" applyFont="1" applyFill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0" fillId="5" borderId="24" xfId="0" applyFill="1" applyBorder="1"/>
    <xf numFmtId="0" fontId="0" fillId="5" borderId="2" xfId="0" applyFill="1" applyBorder="1"/>
    <xf numFmtId="0" fontId="13" fillId="8" borderId="2" xfId="0" applyFont="1" applyFill="1" applyBorder="1"/>
    <xf numFmtId="0" fontId="13" fillId="8" borderId="3" xfId="0" applyFont="1" applyFill="1" applyBorder="1"/>
    <xf numFmtId="0" fontId="13" fillId="8" borderId="4" xfId="0" applyFont="1" applyFill="1" applyBorder="1"/>
    <xf numFmtId="0" fontId="11" fillId="7" borderId="3" xfId="0" applyFont="1" applyFill="1" applyBorder="1"/>
    <xf numFmtId="9" fontId="1" fillId="0" borderId="2" xfId="0" applyNumberFormat="1" applyFont="1" applyBorder="1"/>
    <xf numFmtId="0" fontId="11" fillId="4" borderId="5" xfId="0" applyFont="1" applyFill="1" applyBorder="1"/>
    <xf numFmtId="0" fontId="11" fillId="3" borderId="6" xfId="0" applyFont="1" applyFill="1" applyBorder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6" xfId="0" applyFont="1" applyFill="1" applyBorder="1"/>
    <xf numFmtId="0" fontId="1" fillId="9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0" fontId="11" fillId="6" borderId="2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2" xfId="0" applyFont="1" applyFill="1" applyBorder="1"/>
    <xf numFmtId="0" fontId="0" fillId="0" borderId="5" xfId="0" applyBorder="1" applyAlignment="1">
      <alignment horizontal="center"/>
    </xf>
    <xf numFmtId="1" fontId="0" fillId="0" borderId="0" xfId="0" applyNumberFormat="1" applyBorder="1" applyAlignment="1">
      <alignment vertical="center"/>
    </xf>
    <xf numFmtId="1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1" fillId="0" borderId="0" xfId="0" applyFont="1" applyBorder="1"/>
    <xf numFmtId="0" fontId="13" fillId="0" borderId="0" xfId="0" applyFont="1" applyFill="1" applyBorder="1"/>
    <xf numFmtId="0" fontId="11" fillId="0" borderId="0" xfId="0" applyFont="1" applyFill="1" applyBorder="1"/>
    <xf numFmtId="0" fontId="14" fillId="6" borderId="4" xfId="0" applyFont="1" applyFill="1" applyBorder="1"/>
    <xf numFmtId="0" fontId="14" fillId="6" borderId="1" xfId="0" applyFont="1" applyFill="1" applyBorder="1"/>
    <xf numFmtId="0" fontId="11" fillId="0" borderId="4" xfId="0" applyFont="1" applyFill="1" applyBorder="1"/>
    <xf numFmtId="0" fontId="11" fillId="0" borderId="3" xfId="0" applyFont="1" applyFill="1" applyBorder="1"/>
    <xf numFmtId="0" fontId="11" fillId="0" borderId="5" xfId="0" applyFont="1" applyFill="1" applyBorder="1"/>
    <xf numFmtId="0" fontId="11" fillId="2" borderId="1" xfId="0" applyFont="1" applyFill="1" applyBorder="1"/>
    <xf numFmtId="0" fontId="11" fillId="2" borderId="2" xfId="0" applyFont="1" applyFill="1" applyBorder="1"/>
    <xf numFmtId="0" fontId="13" fillId="0" borderId="0" xfId="0" applyFont="1"/>
    <xf numFmtId="0" fontId="0" fillId="3" borderId="6" xfId="0" applyFill="1" applyBorder="1"/>
    <xf numFmtId="0" fontId="0" fillId="3" borderId="5" xfId="0" applyFill="1" applyBorder="1"/>
    <xf numFmtId="164" fontId="0" fillId="0" borderId="2" xfId="0" applyNumberFormat="1" applyFill="1" applyBorder="1"/>
    <xf numFmtId="164" fontId="0" fillId="0" borderId="4" xfId="0" applyNumberFormat="1" applyFill="1" applyBorder="1"/>
    <xf numFmtId="0" fontId="0" fillId="0" borderId="8" xfId="0" applyFill="1" applyBorder="1"/>
    <xf numFmtId="164" fontId="0" fillId="0" borderId="6" xfId="0" applyNumberFormat="1" applyFill="1" applyBorder="1"/>
    <xf numFmtId="0" fontId="0" fillId="0" borderId="3" xfId="0" quotePrefix="1" applyBorder="1"/>
    <xf numFmtId="0" fontId="11" fillId="0" borderId="7" xfId="0" applyFont="1" applyBorder="1"/>
    <xf numFmtId="0" fontId="11" fillId="3" borderId="8" xfId="0" applyFont="1" applyFill="1" applyBorder="1"/>
    <xf numFmtId="0" fontId="11" fillId="10" borderId="3" xfId="0" applyFont="1" applyFill="1" applyBorder="1"/>
    <xf numFmtId="0" fontId="11" fillId="10" borderId="0" xfId="0" applyFont="1" applyFill="1" applyBorder="1"/>
    <xf numFmtId="0" fontId="11" fillId="7" borderId="0" xfId="0" applyFont="1" applyFill="1" applyBorder="1"/>
    <xf numFmtId="0" fontId="0" fillId="5" borderId="3" xfId="0" applyFill="1" applyBorder="1"/>
    <xf numFmtId="0" fontId="0" fillId="5" borderId="4" xfId="0" applyFill="1" applyBorder="1"/>
    <xf numFmtId="9" fontId="0" fillId="0" borderId="0" xfId="2" applyFont="1"/>
    <xf numFmtId="9" fontId="0" fillId="3" borderId="0" xfId="2" applyFont="1" applyFill="1"/>
    <xf numFmtId="0" fontId="11" fillId="0" borderId="1" xfId="0" applyFont="1" applyFill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9" xfId="0" applyNumberFormat="1" applyFill="1" applyBorder="1"/>
    <xf numFmtId="0" fontId="0" fillId="5" borderId="11" xfId="0" applyFill="1" applyBorder="1"/>
    <xf numFmtId="2" fontId="0" fillId="5" borderId="7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1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8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4" xfId="0" applyNumberFormat="1" applyFill="1" applyBorder="1"/>
    <xf numFmtId="9" fontId="0" fillId="0" borderId="6" xfId="0" applyNumberFormat="1" applyFill="1" applyBorder="1"/>
    <xf numFmtId="0" fontId="11" fillId="8" borderId="1" xfId="0" applyFont="1" applyFill="1" applyBorder="1"/>
    <xf numFmtId="0" fontId="11" fillId="8" borderId="3" xfId="0" applyFont="1" applyFill="1" applyBorder="1"/>
    <xf numFmtId="0" fontId="11" fillId="8" borderId="4" xfId="0" applyFont="1" applyFill="1" applyBorder="1"/>
    <xf numFmtId="0" fontId="14" fillId="6" borderId="3" xfId="0" applyFont="1" applyFill="1" applyBorder="1"/>
    <xf numFmtId="0" fontId="11" fillId="0" borderId="0" xfId="0" applyFont="1" applyFill="1" applyBorder="1" applyAlignment="1"/>
    <xf numFmtId="1" fontId="0" fillId="11" borderId="0" xfId="0" applyNumberFormat="1" applyFill="1" applyBorder="1" applyAlignment="1">
      <alignment horizontal="center" vertical="center"/>
    </xf>
    <xf numFmtId="9" fontId="0" fillId="11" borderId="0" xfId="0" applyNumberFormat="1" applyFill="1" applyBorder="1" applyAlignment="1">
      <alignment horizontal="center" vertical="center"/>
    </xf>
    <xf numFmtId="0" fontId="0" fillId="11" borderId="3" xfId="0" applyFill="1" applyBorder="1"/>
    <xf numFmtId="0" fontId="0" fillId="11" borderId="5" xfId="0" applyFill="1" applyBorder="1"/>
    <xf numFmtId="1" fontId="0" fillId="11" borderId="8" xfId="0" applyNumberFormat="1" applyFill="1" applyBorder="1" applyAlignment="1">
      <alignment horizontal="center" vertical="center"/>
    </xf>
    <xf numFmtId="9" fontId="0" fillId="11" borderId="8" xfId="0" applyNumberFormat="1" applyFill="1" applyBorder="1" applyAlignment="1">
      <alignment horizontal="center" vertical="center"/>
    </xf>
    <xf numFmtId="0" fontId="0" fillId="11" borderId="1" xfId="0" applyFill="1" applyBorder="1"/>
    <xf numFmtId="1" fontId="0" fillId="11" borderId="7" xfId="0" applyNumberFormat="1" applyFill="1" applyBorder="1" applyAlignment="1">
      <alignment horizontal="center" vertical="center"/>
    </xf>
    <xf numFmtId="9" fontId="0" fillId="11" borderId="7" xfId="0" applyNumberFormat="1" applyFill="1" applyBorder="1" applyAlignment="1">
      <alignment horizontal="center" vertical="center"/>
    </xf>
    <xf numFmtId="0" fontId="1" fillId="0" borderId="10" xfId="0" applyFont="1" applyFill="1" applyBorder="1"/>
    <xf numFmtId="49" fontId="0" fillId="0" borderId="11" xfId="0" applyNumberFormat="1" applyFill="1" applyBorder="1"/>
    <xf numFmtId="164" fontId="0" fillId="0" borderId="10" xfId="0" applyNumberFormat="1" applyFill="1" applyBorder="1" applyAlignment="1">
      <alignment vertical="center"/>
    </xf>
    <xf numFmtId="164" fontId="0" fillId="0" borderId="11" xfId="0" applyNumberFormat="1" applyFill="1" applyBorder="1" applyAlignment="1">
      <alignment vertical="center"/>
    </xf>
    <xf numFmtId="164" fontId="0" fillId="0" borderId="12" xfId="0" applyNumberFormat="1" applyFill="1" applyBorder="1" applyAlignment="1">
      <alignment vertical="center"/>
    </xf>
    <xf numFmtId="0" fontId="1" fillId="0" borderId="1" xfId="0" applyFont="1" applyFill="1" applyBorder="1"/>
    <xf numFmtId="0" fontId="0" fillId="4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9" fontId="0" fillId="6" borderId="0" xfId="2" applyFont="1" applyFill="1" applyBorder="1"/>
    <xf numFmtId="9" fontId="0" fillId="6" borderId="4" xfId="2" applyFont="1" applyFill="1" applyBorder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Border="1"/>
    <xf numFmtId="0" fontId="15" fillId="8" borderId="0" xfId="0" applyFont="1" applyFill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6" fillId="8" borderId="0" xfId="0" applyFont="1" applyFill="1"/>
    <xf numFmtId="9" fontId="0" fillId="2" borderId="0" xfId="2" applyFont="1" applyFill="1"/>
    <xf numFmtId="0" fontId="0" fillId="0" borderId="15" xfId="0" applyFill="1" applyBorder="1"/>
    <xf numFmtId="10" fontId="0" fillId="0" borderId="6" xfId="2" applyNumberFormat="1" applyFont="1" applyBorder="1"/>
    <xf numFmtId="0" fontId="0" fillId="4" borderId="3" xfId="0" applyFill="1" applyBorder="1"/>
    <xf numFmtId="0" fontId="0" fillId="4" borderId="0" xfId="0" applyFill="1"/>
    <xf numFmtId="10" fontId="0" fillId="0" borderId="2" xfId="2" applyNumberFormat="1" applyFont="1" applyFill="1" applyBorder="1"/>
    <xf numFmtId="164" fontId="0" fillId="0" borderId="7" xfId="0" applyNumberFormat="1" applyFill="1" applyBorder="1"/>
    <xf numFmtId="10" fontId="0" fillId="0" borderId="4" xfId="2" applyNumberFormat="1" applyFont="1" applyFill="1" applyBorder="1"/>
    <xf numFmtId="0" fontId="0" fillId="0" borderId="25" xfId="0" applyFill="1" applyBorder="1"/>
    <xf numFmtId="0" fontId="0" fillId="12" borderId="24" xfId="0" applyFill="1" applyBorder="1"/>
    <xf numFmtId="0" fontId="0" fillId="12" borderId="25" xfId="0" applyFill="1" applyBorder="1"/>
    <xf numFmtId="0" fontId="0" fillId="12" borderId="0" xfId="0" applyFill="1"/>
    <xf numFmtId="0" fontId="0" fillId="12" borderId="26" xfId="0" applyFill="1" applyBorder="1"/>
    <xf numFmtId="0" fontId="0" fillId="12" borderId="14" xfId="0" applyFill="1" applyBorder="1"/>
    <xf numFmtId="0" fontId="12" fillId="0" borderId="0" xfId="0" applyFont="1"/>
    <xf numFmtId="0" fontId="0" fillId="4" borderId="14" xfId="0" applyFont="1" applyFill="1" applyBorder="1"/>
    <xf numFmtId="0" fontId="0" fillId="13" borderId="14" xfId="0" applyFont="1" applyFill="1" applyBorder="1"/>
    <xf numFmtId="0" fontId="0" fillId="13" borderId="15" xfId="0" applyFont="1" applyFill="1" applyBorder="1"/>
    <xf numFmtId="0" fontId="0" fillId="0" borderId="7" xfId="0" applyFont="1" applyFill="1" applyBorder="1"/>
    <xf numFmtId="0" fontId="0" fillId="0" borderId="24" xfId="0" applyFont="1" applyFill="1" applyBorder="1"/>
    <xf numFmtId="0" fontId="0" fillId="0" borderId="14" xfId="0" applyFont="1" applyFill="1" applyBorder="1"/>
    <xf numFmtId="0" fontId="0" fillId="14" borderId="7" xfId="0" applyFont="1" applyFill="1" applyBorder="1"/>
    <xf numFmtId="20" fontId="0" fillId="3" borderId="3" xfId="0" applyNumberFormat="1" applyFont="1" applyFill="1" applyBorder="1"/>
    <xf numFmtId="20" fontId="0" fillId="3" borderId="5" xfId="0" applyNumberFormat="1" applyFont="1" applyFill="1" applyBorder="1"/>
    <xf numFmtId="0" fontId="0" fillId="0" borderId="2" xfId="0" applyFont="1" applyFill="1" applyBorder="1"/>
    <xf numFmtId="0" fontId="0" fillId="0" borderId="0" xfId="0" applyNumberFormat="1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5" borderId="8" xfId="0" applyFill="1" applyBorder="1"/>
    <xf numFmtId="9" fontId="0" fillId="0" borderId="0" xfId="2" applyFont="1" applyFill="1" applyBorder="1"/>
    <xf numFmtId="0" fontId="1" fillId="0" borderId="6" xfId="0" applyFont="1" applyBorder="1"/>
    <xf numFmtId="0" fontId="1" fillId="0" borderId="10" xfId="0" applyFont="1" applyBorder="1"/>
    <xf numFmtId="9" fontId="1" fillId="0" borderId="11" xfId="0" applyNumberFormat="1" applyFont="1" applyBorder="1"/>
    <xf numFmtId="9" fontId="1" fillId="0" borderId="7" xfId="0" applyNumberFormat="1" applyFont="1" applyBorder="1"/>
    <xf numFmtId="0" fontId="0" fillId="15" borderId="0" xfId="0" applyFill="1"/>
    <xf numFmtId="0" fontId="0" fillId="3" borderId="14" xfId="0" applyFont="1" applyFill="1" applyBorder="1"/>
    <xf numFmtId="0" fontId="0" fillId="3" borderId="15" xfId="0" applyFont="1" applyFill="1" applyBorder="1"/>
    <xf numFmtId="0" fontId="12" fillId="4" borderId="4" xfId="0" applyFont="1" applyFill="1" applyBorder="1"/>
    <xf numFmtId="0" fontId="0" fillId="0" borderId="9" xfId="0" applyNumberFormat="1" applyFont="1" applyFill="1" applyBorder="1"/>
    <xf numFmtId="0" fontId="12" fillId="0" borderId="4" xfId="0" applyFont="1" applyFill="1" applyBorder="1"/>
    <xf numFmtId="0" fontId="20" fillId="0" borderId="0" xfId="0" applyFont="1"/>
    <xf numFmtId="0" fontId="19" fillId="0" borderId="0" xfId="0" applyFont="1"/>
    <xf numFmtId="0" fontId="12" fillId="3" borderId="4" xfId="0" applyFont="1" applyFill="1" applyBorder="1"/>
    <xf numFmtId="0" fontId="12" fillId="0" borderId="0" xfId="0" applyFont="1" applyFill="1" applyBorder="1"/>
    <xf numFmtId="0" fontId="12" fillId="0" borderId="0" xfId="0" applyFont="1" applyFill="1"/>
    <xf numFmtId="0" fontId="0" fillId="0" borderId="9" xfId="0" applyNumberFormat="1" applyFill="1" applyBorder="1"/>
    <xf numFmtId="0" fontId="12" fillId="0" borderId="9" xfId="0" applyNumberFormat="1" applyFont="1" applyFill="1" applyBorder="1"/>
    <xf numFmtId="0" fontId="12" fillId="0" borderId="0" xfId="0" applyNumberFormat="1" applyFont="1" applyFill="1" applyBorder="1"/>
    <xf numFmtId="0" fontId="20" fillId="0" borderId="0" xfId="0" applyFont="1" applyFill="1"/>
    <xf numFmtId="0" fontId="12" fillId="0" borderId="2" xfId="0" applyFont="1" applyFill="1" applyBorder="1"/>
    <xf numFmtId="0" fontId="12" fillId="0" borderId="6" xfId="0" applyFont="1" applyFill="1" applyBorder="1"/>
    <xf numFmtId="0" fontId="0" fillId="0" borderId="1" xfId="0" applyFont="1" applyFill="1" applyBorder="1"/>
    <xf numFmtId="0" fontId="0" fillId="15" borderId="3" xfId="0" applyFill="1" applyBorder="1"/>
    <xf numFmtId="0" fontId="0" fillId="15" borderId="4" xfId="0" applyFill="1" applyBorder="1"/>
    <xf numFmtId="0" fontId="0" fillId="3" borderId="1" xfId="0" applyFont="1" applyFill="1" applyBorder="1"/>
    <xf numFmtId="0" fontId="0" fillId="15" borderId="2" xfId="0" applyFont="1" applyFill="1" applyBorder="1"/>
    <xf numFmtId="0" fontId="0" fillId="3" borderId="3" xfId="0" applyFont="1" applyFill="1" applyBorder="1"/>
    <xf numFmtId="0" fontId="0" fillId="15" borderId="4" xfId="0" applyFont="1" applyFill="1" applyBorder="1"/>
    <xf numFmtId="0" fontId="0" fillId="15" borderId="3" xfId="0" applyFont="1" applyFill="1" applyBorder="1"/>
    <xf numFmtId="0" fontId="0" fillId="3" borderId="4" xfId="0" applyFont="1" applyFill="1" applyBorder="1"/>
    <xf numFmtId="0" fontId="0" fillId="6" borderId="3" xfId="0" applyFont="1" applyFill="1" applyBorder="1"/>
    <xf numFmtId="0" fontId="0" fillId="3" borderId="5" xfId="0" applyFont="1" applyFill="1" applyBorder="1"/>
    <xf numFmtId="0" fontId="0" fillId="6" borderId="4" xfId="0" applyFont="1" applyFill="1" applyBorder="1"/>
    <xf numFmtId="0" fontId="0" fillId="15" borderId="6" xfId="0" applyFont="1" applyFill="1" applyBorder="1"/>
    <xf numFmtId="0" fontId="21" fillId="6" borderId="4" xfId="0" applyFont="1" applyFill="1" applyBorder="1"/>
    <xf numFmtId="0" fontId="21" fillId="6" borderId="3" xfId="0" applyFont="1" applyFill="1" applyBorder="1"/>
    <xf numFmtId="9" fontId="0" fillId="3" borderId="0" xfId="2" applyFont="1" applyFill="1" applyBorder="1"/>
    <xf numFmtId="9" fontId="1" fillId="3" borderId="0" xfId="0" applyNumberFormat="1" applyFont="1" applyFill="1"/>
    <xf numFmtId="0" fontId="1" fillId="3" borderId="4" xfId="0" applyFont="1" applyFill="1" applyBorder="1"/>
    <xf numFmtId="0" fontId="0" fillId="15" borderId="0" xfId="0" applyFill="1" applyBorder="1"/>
    <xf numFmtId="9" fontId="0" fillId="15" borderId="0" xfId="2" applyFont="1" applyFill="1" applyBorder="1"/>
    <xf numFmtId="0" fontId="1" fillId="15" borderId="0" xfId="0" applyFont="1" applyFill="1"/>
    <xf numFmtId="9" fontId="1" fillId="15" borderId="0" xfId="0" applyNumberFormat="1" applyFont="1" applyFill="1"/>
    <xf numFmtId="0" fontId="1" fillId="15" borderId="4" xfId="0" applyFont="1" applyFill="1" applyBorder="1"/>
    <xf numFmtId="165" fontId="0" fillId="0" borderId="7" xfId="2" applyNumberFormat="1" applyFont="1" applyBorder="1"/>
    <xf numFmtId="165" fontId="0" fillId="0" borderId="2" xfId="2" applyNumberFormat="1" applyFont="1" applyBorder="1"/>
    <xf numFmtId="165" fontId="0" fillId="0" borderId="0" xfId="2" applyNumberFormat="1" applyFont="1" applyBorder="1"/>
    <xf numFmtId="165" fontId="0" fillId="0" borderId="4" xfId="2" applyNumberFormat="1" applyFont="1" applyBorder="1"/>
    <xf numFmtId="165" fontId="0" fillId="0" borderId="8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Fill="1" applyBorder="1"/>
    <xf numFmtId="165" fontId="0" fillId="0" borderId="0" xfId="2" applyNumberFormat="1" applyFont="1" applyFill="1" applyBorder="1"/>
    <xf numFmtId="165" fontId="0" fillId="0" borderId="8" xfId="2" applyNumberFormat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0" borderId="9" xfId="0" applyFont="1" applyFill="1" applyBorder="1"/>
    <xf numFmtId="20" fontId="0" fillId="0" borderId="1" xfId="0" applyNumberFormat="1" applyFont="1" applyFill="1" applyBorder="1"/>
    <xf numFmtId="20" fontId="0" fillId="0" borderId="3" xfId="0" applyNumberFormat="1" applyFont="1" applyFill="1" applyBorder="1"/>
    <xf numFmtId="20" fontId="0" fillId="0" borderId="5" xfId="0" applyNumberFormat="1" applyFont="1" applyFill="1" applyBorder="1"/>
    <xf numFmtId="0" fontId="0" fillId="0" borderId="15" xfId="0" applyFont="1" applyFill="1" applyBorder="1"/>
    <xf numFmtId="0" fontId="0" fillId="15" borderId="14" xfId="0" applyFont="1" applyFill="1" applyBorder="1"/>
    <xf numFmtId="0" fontId="0" fillId="15" borderId="15" xfId="0" applyFont="1" applyFill="1" applyBorder="1"/>
    <xf numFmtId="0" fontId="12" fillId="0" borderId="9" xfId="0" applyFont="1" applyFill="1" applyBorder="1"/>
    <xf numFmtId="0" fontId="12" fillId="0" borderId="27" xfId="0" applyFont="1" applyFill="1" applyBorder="1"/>
    <xf numFmtId="0" fontId="12" fillId="0" borderId="28" xfId="0" applyFont="1" applyFill="1" applyBorder="1"/>
    <xf numFmtId="0" fontId="0" fillId="0" borderId="28" xfId="0" applyFill="1" applyBorder="1"/>
    <xf numFmtId="0" fontId="0" fillId="0" borderId="29" xfId="0" applyFill="1" applyBorder="1"/>
    <xf numFmtId="0" fontId="0" fillId="15" borderId="24" xfId="0" applyFont="1" applyFill="1" applyBorder="1"/>
    <xf numFmtId="0" fontId="0" fillId="0" borderId="0" xfId="0" quotePrefix="1"/>
    <xf numFmtId="0" fontId="0" fillId="0" borderId="0" xfId="0" applyNumberFormat="1" applyFill="1" applyBorder="1"/>
    <xf numFmtId="20" fontId="0" fillId="4" borderId="3" xfId="0" applyNumberFormat="1" applyFont="1" applyFill="1" applyBorder="1"/>
    <xf numFmtId="0" fontId="12" fillId="4" borderId="28" xfId="0" applyFont="1" applyFill="1" applyBorder="1"/>
    <xf numFmtId="0" fontId="0" fillId="4" borderId="28" xfId="0" applyFill="1" applyBorder="1"/>
    <xf numFmtId="0" fontId="0" fillId="15" borderId="6" xfId="0" applyFill="1" applyBorder="1"/>
    <xf numFmtId="0" fontId="0" fillId="15" borderId="5" xfId="0" applyFill="1" applyBorder="1"/>
    <xf numFmtId="0" fontId="12" fillId="15" borderId="4" xfId="0" applyFont="1" applyFill="1" applyBorder="1"/>
    <xf numFmtId="10" fontId="0" fillId="4" borderId="8" xfId="2" applyNumberFormat="1" applyFont="1" applyFill="1" applyBorder="1"/>
    <xf numFmtId="10" fontId="0" fillId="0" borderId="7" xfId="2" applyNumberFormat="1" applyFont="1" applyBorder="1"/>
    <xf numFmtId="10" fontId="0" fillId="0" borderId="0" xfId="2" applyNumberFormat="1" applyFont="1" applyBorder="1"/>
    <xf numFmtId="10" fontId="0" fillId="0" borderId="8" xfId="2" applyNumberFormat="1" applyFont="1" applyBorder="1"/>
    <xf numFmtId="0" fontId="12" fillId="3" borderId="6" xfId="0" applyFont="1" applyFill="1" applyBorder="1"/>
    <xf numFmtId="0" fontId="0" fillId="16" borderId="3" xfId="0" applyFill="1" applyBorder="1"/>
    <xf numFmtId="10" fontId="0" fillId="0" borderId="8" xfId="0" applyNumberForma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8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1" fillId="0" borderId="8" xfId="2" applyFont="1" applyBorder="1" applyAlignment="1">
      <alignment horizontal="center"/>
    </xf>
    <xf numFmtId="9" fontId="1" fillId="0" borderId="6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0" xfId="2" applyNumberFormat="1" applyFont="1" applyBorder="1" applyAlignment="1">
      <alignment horizontal="center" vertical="center"/>
    </xf>
    <xf numFmtId="9" fontId="0" fillId="0" borderId="8" xfId="2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 vertical="center"/>
    </xf>
    <xf numFmtId="164" fontId="0" fillId="11" borderId="0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5" fillId="8" borderId="6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8" fillId="8" borderId="6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3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8" xfId="2" applyFont="1" applyFill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2" fillId="15" borderId="6" xfId="0" applyFont="1" applyFill="1" applyBorder="1"/>
    <xf numFmtId="0" fontId="0" fillId="16" borderId="4" xfId="0" applyFill="1" applyBorder="1"/>
    <xf numFmtId="10" fontId="0" fillId="0" borderId="0" xfId="2" applyNumberFormat="1" applyFont="1"/>
    <xf numFmtId="0" fontId="0" fillId="15" borderId="1" xfId="0" applyFill="1" applyBorder="1"/>
    <xf numFmtId="0" fontId="12" fillId="15" borderId="2" xfId="0" applyFont="1" applyFill="1" applyBorder="1"/>
    <xf numFmtId="0" fontId="0" fillId="16" borderId="1" xfId="0" applyFill="1" applyBorder="1"/>
    <xf numFmtId="0" fontId="0" fillId="16" borderId="2" xfId="0" applyFill="1" applyBorder="1"/>
    <xf numFmtId="0" fontId="0" fillId="3" borderId="2" xfId="0" applyFill="1" applyBorder="1"/>
    <xf numFmtId="0" fontId="0" fillId="3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E267"/>
      <color rgb="FFFF9C00"/>
      <color rgb="FF3F521B"/>
      <color rgb="FF8C6BC5"/>
      <color rgb="FF8CAD19"/>
      <color rgb="FF557675"/>
      <color rgb="FF6E0067"/>
      <color rgb="FF007D8D"/>
      <color rgb="FF907E1A"/>
      <color rgb="FF680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BCF0-B7CC-F940-B2B1-6F8976E327A3}">
  <dimension ref="A1:IP167"/>
  <sheetViews>
    <sheetView topLeftCell="N1" zoomScale="106" zoomScaleNormal="114" workbookViewId="0">
      <selection activeCell="M16" sqref="M16:N27"/>
    </sheetView>
  </sheetViews>
  <sheetFormatPr baseColWidth="10" defaultRowHeight="16"/>
  <cols>
    <col min="18" max="18" width="10.83203125" customWidth="1"/>
    <col min="151" max="152" width="12" bestFit="1" customWidth="1"/>
    <col min="153" max="158" width="11" bestFit="1" customWidth="1"/>
  </cols>
  <sheetData>
    <row r="1" spans="1:250" ht="17" thickBot="1">
      <c r="A1" s="500" t="s">
        <v>1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1"/>
      <c r="M1" s="496" t="s">
        <v>79</v>
      </c>
      <c r="N1" s="497"/>
      <c r="O1" s="498"/>
      <c r="Q1" s="496" t="s">
        <v>54</v>
      </c>
      <c r="R1" s="497"/>
      <c r="S1" s="497"/>
      <c r="T1" s="497"/>
      <c r="U1" s="497"/>
      <c r="V1" s="497"/>
      <c r="W1" s="497"/>
      <c r="X1" s="497"/>
      <c r="Y1" s="497"/>
      <c r="Z1" s="497"/>
      <c r="AA1" s="497"/>
      <c r="AB1" s="498"/>
      <c r="AC1" s="496" t="s">
        <v>55</v>
      </c>
      <c r="AD1" s="497"/>
      <c r="AE1" s="497"/>
      <c r="AF1" s="497"/>
      <c r="AG1" s="497"/>
      <c r="AH1" s="497"/>
      <c r="AI1" s="497"/>
      <c r="AJ1" s="497"/>
      <c r="AK1" s="497"/>
      <c r="AL1" s="497"/>
      <c r="AM1" s="497"/>
      <c r="AN1" s="498"/>
      <c r="AO1" s="496" t="s">
        <v>56</v>
      </c>
      <c r="AP1" s="497"/>
      <c r="AQ1" s="497"/>
      <c r="AR1" s="497"/>
      <c r="AS1" s="497"/>
      <c r="AT1" s="497"/>
      <c r="AU1" s="497"/>
      <c r="AV1" s="497"/>
      <c r="AW1" s="497"/>
      <c r="AX1" s="497"/>
      <c r="AY1" s="497"/>
      <c r="AZ1" s="498"/>
      <c r="BA1" s="496" t="s">
        <v>57</v>
      </c>
      <c r="BB1" s="497"/>
      <c r="BC1" s="497"/>
      <c r="BD1" s="497"/>
      <c r="BE1" s="497"/>
      <c r="BF1" s="497"/>
      <c r="BG1" s="497"/>
      <c r="BH1" s="497"/>
      <c r="BI1" s="497"/>
      <c r="BJ1" s="497"/>
      <c r="BK1" s="497"/>
      <c r="BL1" s="498"/>
      <c r="BM1" s="496" t="s">
        <v>58</v>
      </c>
      <c r="BN1" s="497"/>
      <c r="BO1" s="497"/>
      <c r="BP1" s="497"/>
      <c r="BQ1" s="497"/>
      <c r="BR1" s="497"/>
      <c r="BS1" s="497"/>
      <c r="BT1" s="497"/>
      <c r="BU1" s="497"/>
      <c r="BV1" s="497"/>
      <c r="BW1" s="497"/>
      <c r="BX1" s="498"/>
      <c r="BY1" s="496" t="s">
        <v>101</v>
      </c>
      <c r="BZ1" s="497"/>
      <c r="CA1" s="497"/>
      <c r="CB1" s="497"/>
      <c r="CC1" s="497"/>
      <c r="CD1" s="497"/>
      <c r="CE1" s="497"/>
      <c r="CF1" s="497"/>
      <c r="CG1" s="497"/>
      <c r="CH1" s="497"/>
      <c r="CI1" s="497"/>
      <c r="CJ1" s="498"/>
      <c r="CK1" s="496" t="s">
        <v>59</v>
      </c>
      <c r="CL1" s="497"/>
      <c r="CM1" s="497"/>
      <c r="CN1" s="497"/>
      <c r="CO1" s="497"/>
      <c r="CP1" s="497"/>
      <c r="CQ1" s="497"/>
      <c r="CR1" s="497"/>
      <c r="CS1" s="497"/>
      <c r="CT1" s="497"/>
      <c r="CU1" s="497"/>
      <c r="CV1" s="498"/>
      <c r="CW1" s="496" t="s">
        <v>102</v>
      </c>
      <c r="CX1" s="497"/>
      <c r="CY1" s="497"/>
      <c r="CZ1" s="497"/>
      <c r="DA1" s="497"/>
      <c r="DB1" s="497"/>
      <c r="DC1" s="497"/>
      <c r="DD1" s="497"/>
      <c r="DE1" s="497"/>
      <c r="DF1" s="497"/>
      <c r="DG1" s="497"/>
      <c r="DH1" s="498"/>
      <c r="DI1" s="496" t="s">
        <v>60</v>
      </c>
      <c r="DJ1" s="497"/>
      <c r="DK1" s="497"/>
      <c r="DL1" s="497"/>
      <c r="DM1" s="497"/>
      <c r="DN1" s="497"/>
      <c r="DO1" s="497"/>
      <c r="DP1" s="497"/>
      <c r="DQ1" s="497"/>
      <c r="DR1" s="497"/>
      <c r="DS1" s="497"/>
      <c r="DT1" s="498"/>
      <c r="DU1" s="496" t="s">
        <v>61</v>
      </c>
      <c r="DV1" s="497"/>
      <c r="DW1" s="497"/>
      <c r="DX1" s="497"/>
      <c r="DY1" s="497"/>
      <c r="DZ1" s="497"/>
      <c r="EA1" s="497"/>
      <c r="EB1" s="497"/>
      <c r="EC1" s="497"/>
      <c r="ED1" s="497"/>
      <c r="EE1" s="497"/>
      <c r="EF1" s="498"/>
      <c r="EG1" s="500" t="s">
        <v>62</v>
      </c>
      <c r="EH1" s="506"/>
      <c r="EI1" s="506"/>
      <c r="EJ1" s="506"/>
      <c r="EK1" s="506"/>
      <c r="EL1" s="506"/>
      <c r="EM1" s="506"/>
      <c r="EN1" s="506"/>
      <c r="EO1" s="506"/>
      <c r="EP1" s="506"/>
      <c r="EQ1" s="506"/>
      <c r="ER1" s="501"/>
      <c r="ET1" s="500" t="s">
        <v>92</v>
      </c>
      <c r="EU1" s="506"/>
      <c r="EV1" s="506"/>
      <c r="EW1" s="506"/>
      <c r="EX1" s="506"/>
      <c r="EY1" s="506"/>
      <c r="EZ1" s="506"/>
      <c r="FA1" s="506"/>
      <c r="FB1" s="506"/>
      <c r="FC1" s="506"/>
      <c r="FD1" s="506"/>
      <c r="FE1" s="506"/>
      <c r="FF1" s="501"/>
      <c r="FH1" t="s">
        <v>142</v>
      </c>
      <c r="FI1" s="496" t="s">
        <v>59</v>
      </c>
      <c r="FJ1" s="497"/>
      <c r="FK1" s="497"/>
      <c r="FL1" s="497"/>
      <c r="FM1" s="497"/>
      <c r="FN1" s="497"/>
      <c r="FO1" s="497"/>
      <c r="FP1" s="497"/>
      <c r="FQ1" s="497"/>
      <c r="FR1" s="497"/>
      <c r="FS1" s="497"/>
      <c r="FT1" s="498"/>
      <c r="FU1" s="496" t="s">
        <v>54</v>
      </c>
      <c r="FV1" s="497"/>
      <c r="FW1" s="497"/>
      <c r="FX1" s="497"/>
      <c r="FY1" s="497"/>
      <c r="FZ1" s="497"/>
      <c r="GA1" s="497"/>
      <c r="GB1" s="497"/>
      <c r="GC1" s="497"/>
      <c r="GD1" s="497"/>
      <c r="GE1" s="497"/>
      <c r="GF1" s="498"/>
      <c r="GG1" s="496" t="s">
        <v>56</v>
      </c>
      <c r="GH1" s="497"/>
      <c r="GI1" s="497"/>
      <c r="GJ1" s="497"/>
      <c r="GK1" s="497"/>
      <c r="GL1" s="497"/>
      <c r="GM1" s="497"/>
      <c r="GN1" s="497"/>
      <c r="GO1" s="497"/>
      <c r="GP1" s="497"/>
      <c r="GQ1" s="497"/>
      <c r="GR1" s="498"/>
      <c r="GS1" s="496" t="s">
        <v>58</v>
      </c>
      <c r="GT1" s="497"/>
      <c r="GU1" s="497"/>
      <c r="GV1" s="497"/>
      <c r="GW1" s="497"/>
      <c r="GX1" s="497"/>
      <c r="GY1" s="497"/>
      <c r="GZ1" s="497"/>
      <c r="HA1" s="497"/>
      <c r="HB1" s="497"/>
      <c r="HC1" s="497"/>
      <c r="HD1" s="498"/>
      <c r="HE1" s="496" t="s">
        <v>55</v>
      </c>
      <c r="HF1" s="497"/>
      <c r="HG1" s="497"/>
      <c r="HH1" s="497"/>
      <c r="HI1" s="497"/>
      <c r="HJ1" s="497"/>
      <c r="HK1" s="497"/>
      <c r="HL1" s="497"/>
      <c r="HM1" s="497"/>
      <c r="HN1" s="497"/>
      <c r="HO1" s="497"/>
      <c r="HP1" s="498"/>
      <c r="HQ1" s="496" t="s">
        <v>57</v>
      </c>
      <c r="HR1" s="497"/>
      <c r="HS1" s="497"/>
      <c r="HT1" s="497"/>
      <c r="HU1" s="497"/>
      <c r="HV1" s="497"/>
      <c r="HW1" s="497"/>
      <c r="HX1" s="497"/>
      <c r="HY1" s="497"/>
      <c r="HZ1" s="497"/>
      <c r="IA1" s="497"/>
      <c r="IB1" s="498"/>
      <c r="ID1" s="500" t="s">
        <v>92</v>
      </c>
      <c r="IE1" s="506"/>
      <c r="IF1" s="506"/>
      <c r="IG1" s="506"/>
      <c r="IH1" s="506"/>
      <c r="II1" s="506"/>
      <c r="IJ1" s="506"/>
      <c r="IK1" s="506"/>
      <c r="IL1" s="506"/>
      <c r="IM1" s="506"/>
      <c r="IN1" s="506"/>
      <c r="IO1" s="506"/>
      <c r="IP1" s="501"/>
    </row>
    <row r="2" spans="1:250">
      <c r="A2" s="69" t="s">
        <v>0</v>
      </c>
      <c r="B2" s="70" t="s">
        <v>2</v>
      </c>
      <c r="C2" s="70" t="s">
        <v>3</v>
      </c>
      <c r="D2" s="70" t="s">
        <v>34</v>
      </c>
      <c r="E2" s="70" t="s">
        <v>5</v>
      </c>
      <c r="F2" s="70" t="s">
        <v>6</v>
      </c>
      <c r="G2" s="70" t="s">
        <v>41</v>
      </c>
      <c r="H2" s="70" t="s">
        <v>8</v>
      </c>
      <c r="I2" s="70" t="s">
        <v>9</v>
      </c>
      <c r="J2" s="70" t="s">
        <v>45</v>
      </c>
      <c r="K2" s="70" t="s">
        <v>10</v>
      </c>
      <c r="L2" s="71" t="s">
        <v>11</v>
      </c>
      <c r="M2" s="33" t="s">
        <v>80</v>
      </c>
      <c r="N2" s="33" t="s">
        <v>81</v>
      </c>
      <c r="O2" s="40" t="s">
        <v>91</v>
      </c>
      <c r="P2" s="18"/>
      <c r="Q2" s="1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  <c r="AB2" s="2"/>
      <c r="AC2" s="10" t="s">
        <v>3</v>
      </c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3"/>
      <c r="AO2" s="10" t="s">
        <v>6</v>
      </c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3"/>
      <c r="BA2" s="10" t="s">
        <v>9</v>
      </c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3"/>
      <c r="BM2" s="10" t="s">
        <v>10</v>
      </c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3"/>
      <c r="BY2" s="10" t="s">
        <v>100</v>
      </c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3"/>
      <c r="CK2" s="10" t="s">
        <v>11</v>
      </c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3"/>
      <c r="CW2" s="10" t="s">
        <v>103</v>
      </c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3"/>
      <c r="DI2" s="10" t="s">
        <v>8</v>
      </c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3"/>
      <c r="DU2" s="10" t="s">
        <v>49</v>
      </c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0" t="s">
        <v>5</v>
      </c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3"/>
      <c r="ET2" s="1"/>
      <c r="EU2" s="9" t="s">
        <v>13</v>
      </c>
      <c r="EV2" s="9" t="s">
        <v>14</v>
      </c>
      <c r="EW2" s="9" t="s">
        <v>15</v>
      </c>
      <c r="EX2" s="9" t="s">
        <v>16</v>
      </c>
      <c r="EY2" s="9" t="s">
        <v>17</v>
      </c>
      <c r="EZ2" s="9" t="s">
        <v>28</v>
      </c>
      <c r="FA2" s="9" t="s">
        <v>27</v>
      </c>
      <c r="FB2" s="9" t="s">
        <v>21</v>
      </c>
      <c r="FC2" s="9" t="s">
        <v>20</v>
      </c>
      <c r="FD2" s="33" t="s">
        <v>18</v>
      </c>
      <c r="FE2" s="33" t="s">
        <v>19</v>
      </c>
      <c r="FF2" s="40"/>
      <c r="FI2" s="1" t="s">
        <v>11</v>
      </c>
      <c r="FJ2" s="9"/>
      <c r="FK2" s="9"/>
      <c r="FL2" s="9"/>
      <c r="FM2" s="9"/>
      <c r="FN2" s="9"/>
      <c r="FO2" s="9"/>
      <c r="FP2" s="9"/>
      <c r="FQ2" s="9"/>
      <c r="FR2" s="9"/>
      <c r="FS2" s="9"/>
      <c r="FT2" s="2"/>
      <c r="FU2" s="1" t="s">
        <v>25</v>
      </c>
      <c r="FV2" s="9"/>
      <c r="FW2" s="9"/>
      <c r="FX2" s="9"/>
      <c r="FY2" s="9"/>
      <c r="FZ2" s="9"/>
      <c r="GA2" s="9"/>
      <c r="GB2" s="9"/>
      <c r="GC2" s="9"/>
      <c r="GD2" s="9"/>
      <c r="GE2" s="9"/>
      <c r="GF2" s="2"/>
      <c r="GG2" s="1" t="s">
        <v>44</v>
      </c>
      <c r="GH2" s="9"/>
      <c r="GI2" s="9"/>
      <c r="GJ2" s="9"/>
      <c r="GK2" s="9"/>
      <c r="GL2" s="9"/>
      <c r="GM2" s="9"/>
      <c r="GN2" s="9"/>
      <c r="GO2" s="9"/>
      <c r="GP2" s="9"/>
      <c r="GQ2" s="9"/>
      <c r="GR2" s="2"/>
      <c r="GS2" s="1" t="s">
        <v>10</v>
      </c>
      <c r="GT2" s="9"/>
      <c r="GU2" s="9"/>
      <c r="GV2" s="9"/>
      <c r="GW2" s="9"/>
      <c r="GX2" s="9"/>
      <c r="GY2" s="9"/>
      <c r="GZ2" s="9"/>
      <c r="HA2" s="9"/>
      <c r="HB2" s="9"/>
      <c r="HC2" s="9"/>
      <c r="HD2" s="2"/>
      <c r="HE2" s="1" t="s">
        <v>3</v>
      </c>
      <c r="HF2" s="9"/>
      <c r="HG2" s="9"/>
      <c r="HH2" s="9"/>
      <c r="HI2" s="9"/>
      <c r="HJ2" s="9"/>
      <c r="HK2" s="9"/>
      <c r="HL2" s="9"/>
      <c r="HM2" s="9"/>
      <c r="HN2" s="9"/>
      <c r="HO2" s="9"/>
      <c r="HP2" s="2"/>
      <c r="HQ2" s="1" t="s">
        <v>9</v>
      </c>
      <c r="HR2" s="9"/>
      <c r="HS2" s="9"/>
      <c r="HT2" s="9"/>
      <c r="HU2" s="9"/>
      <c r="HV2" s="9"/>
      <c r="HW2" s="9"/>
      <c r="HX2" s="9"/>
      <c r="HY2" s="9"/>
      <c r="HZ2" s="9"/>
      <c r="IA2" s="9"/>
      <c r="IB2" s="2"/>
      <c r="ID2" s="1"/>
      <c r="IE2" s="9" t="s">
        <v>13</v>
      </c>
      <c r="IF2" s="9" t="s">
        <v>14</v>
      </c>
      <c r="IG2" s="9" t="s">
        <v>15</v>
      </c>
      <c r="IH2" s="9" t="s">
        <v>16</v>
      </c>
      <c r="II2" s="9" t="s">
        <v>17</v>
      </c>
      <c r="IJ2" s="9" t="s">
        <v>28</v>
      </c>
      <c r="IK2" s="9" t="s">
        <v>27</v>
      </c>
      <c r="IL2" s="9" t="s">
        <v>21</v>
      </c>
      <c r="IM2" s="9" t="s">
        <v>20</v>
      </c>
      <c r="IN2" s="33" t="s">
        <v>18</v>
      </c>
      <c r="IO2" s="33" t="s">
        <v>19</v>
      </c>
      <c r="IP2" s="40"/>
    </row>
    <row r="3" spans="1:250">
      <c r="A3" s="72" t="s">
        <v>2</v>
      </c>
      <c r="B3" s="65"/>
      <c r="C3" s="67"/>
      <c r="D3" s="66"/>
      <c r="E3" s="66" t="s">
        <v>37</v>
      </c>
      <c r="F3" s="66" t="s">
        <v>37</v>
      </c>
      <c r="G3" s="67" t="s">
        <v>37</v>
      </c>
      <c r="H3" s="67" t="s">
        <v>37</v>
      </c>
      <c r="I3" s="66"/>
      <c r="J3" s="66" t="s">
        <v>37</v>
      </c>
      <c r="K3" s="66" t="s">
        <v>37</v>
      </c>
      <c r="L3" s="74"/>
      <c r="M3" s="7">
        <v>7</v>
      </c>
      <c r="N3" s="7">
        <v>3</v>
      </c>
      <c r="O3" s="44">
        <f>M3/SUM(M3:N3)</f>
        <v>0.7</v>
      </c>
      <c r="Q3" s="3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28</v>
      </c>
      <c r="X3" s="7" t="s">
        <v>27</v>
      </c>
      <c r="Y3" s="18" t="s">
        <v>21</v>
      </c>
      <c r="Z3" s="7" t="s">
        <v>20</v>
      </c>
      <c r="AA3" s="18" t="s">
        <v>19</v>
      </c>
      <c r="AB3" s="4" t="s">
        <v>18</v>
      </c>
      <c r="AC3" s="14" t="s">
        <v>12</v>
      </c>
      <c r="AD3" s="11" t="s">
        <v>13</v>
      </c>
      <c r="AE3" s="11" t="s">
        <v>14</v>
      </c>
      <c r="AF3" s="11" t="s">
        <v>15</v>
      </c>
      <c r="AG3" s="11" t="s">
        <v>16</v>
      </c>
      <c r="AH3" s="11" t="s">
        <v>17</v>
      </c>
      <c r="AI3" s="7" t="s">
        <v>28</v>
      </c>
      <c r="AJ3" s="7" t="s">
        <v>27</v>
      </c>
      <c r="AK3" s="18" t="s">
        <v>21</v>
      </c>
      <c r="AL3" s="7" t="s">
        <v>20</v>
      </c>
      <c r="AM3" s="18" t="s">
        <v>19</v>
      </c>
      <c r="AN3" s="4" t="s">
        <v>18</v>
      </c>
      <c r="AO3" s="14" t="s">
        <v>12</v>
      </c>
      <c r="AP3" s="11" t="s">
        <v>13</v>
      </c>
      <c r="AQ3" s="11" t="s">
        <v>14</v>
      </c>
      <c r="AR3" s="11" t="s">
        <v>15</v>
      </c>
      <c r="AS3" s="11" t="s">
        <v>16</v>
      </c>
      <c r="AT3" s="11" t="s">
        <v>17</v>
      </c>
      <c r="AU3" s="7" t="s">
        <v>28</v>
      </c>
      <c r="AV3" s="7" t="s">
        <v>27</v>
      </c>
      <c r="AW3" s="18" t="s">
        <v>21</v>
      </c>
      <c r="AX3" s="7" t="s">
        <v>20</v>
      </c>
      <c r="AY3" s="18" t="s">
        <v>19</v>
      </c>
      <c r="AZ3" s="4" t="s">
        <v>18</v>
      </c>
      <c r="BA3" s="14" t="s">
        <v>12</v>
      </c>
      <c r="BB3" s="11" t="s">
        <v>13</v>
      </c>
      <c r="BC3" s="11" t="s">
        <v>14</v>
      </c>
      <c r="BD3" s="11" t="s">
        <v>15</v>
      </c>
      <c r="BE3" s="11" t="s">
        <v>16</v>
      </c>
      <c r="BF3" s="11" t="s">
        <v>17</v>
      </c>
      <c r="BG3" s="7" t="s">
        <v>28</v>
      </c>
      <c r="BH3" s="7" t="s">
        <v>27</v>
      </c>
      <c r="BI3" s="18" t="s">
        <v>21</v>
      </c>
      <c r="BJ3" s="7" t="s">
        <v>20</v>
      </c>
      <c r="BK3" s="18" t="s">
        <v>19</v>
      </c>
      <c r="BL3" s="4" t="s">
        <v>18</v>
      </c>
      <c r="BM3" s="14" t="s">
        <v>12</v>
      </c>
      <c r="BN3" s="11" t="s">
        <v>13</v>
      </c>
      <c r="BO3" s="11" t="s">
        <v>14</v>
      </c>
      <c r="BP3" s="11" t="s">
        <v>15</v>
      </c>
      <c r="BQ3" s="11" t="s">
        <v>16</v>
      </c>
      <c r="BR3" s="11" t="s">
        <v>17</v>
      </c>
      <c r="BS3" s="7" t="s">
        <v>28</v>
      </c>
      <c r="BT3" s="7" t="s">
        <v>27</v>
      </c>
      <c r="BU3" s="18" t="s">
        <v>21</v>
      </c>
      <c r="BV3" s="7" t="s">
        <v>20</v>
      </c>
      <c r="BW3" s="18" t="s">
        <v>19</v>
      </c>
      <c r="BX3" s="4" t="s">
        <v>18</v>
      </c>
      <c r="BY3" s="14" t="s">
        <v>12</v>
      </c>
      <c r="BZ3" s="11" t="s">
        <v>13</v>
      </c>
      <c r="CA3" s="11" t="s">
        <v>14</v>
      </c>
      <c r="CB3" s="11" t="s">
        <v>15</v>
      </c>
      <c r="CC3" s="11" t="s">
        <v>16</v>
      </c>
      <c r="CD3" s="11" t="s">
        <v>17</v>
      </c>
      <c r="CE3" s="11" t="s">
        <v>28</v>
      </c>
      <c r="CF3" s="11" t="s">
        <v>27</v>
      </c>
      <c r="CG3" s="11" t="s">
        <v>21</v>
      </c>
      <c r="CH3" s="11" t="s">
        <v>20</v>
      </c>
      <c r="CI3" s="11" t="s">
        <v>19</v>
      </c>
      <c r="CJ3" s="15" t="s">
        <v>18</v>
      </c>
      <c r="CK3" s="14" t="s">
        <v>12</v>
      </c>
      <c r="CL3" s="11" t="s">
        <v>13</v>
      </c>
      <c r="CM3" s="11" t="s">
        <v>14</v>
      </c>
      <c r="CN3" s="11" t="s">
        <v>15</v>
      </c>
      <c r="CO3" s="11" t="s">
        <v>16</v>
      </c>
      <c r="CP3" s="11" t="s">
        <v>17</v>
      </c>
      <c r="CQ3" s="11" t="s">
        <v>28</v>
      </c>
      <c r="CR3" s="11" t="s">
        <v>27</v>
      </c>
      <c r="CS3" s="11" t="s">
        <v>21</v>
      </c>
      <c r="CT3" s="11" t="s">
        <v>20</v>
      </c>
      <c r="CU3" s="11" t="s">
        <v>19</v>
      </c>
      <c r="CV3" s="15" t="s">
        <v>18</v>
      </c>
      <c r="CW3" s="14" t="s">
        <v>12</v>
      </c>
      <c r="CX3" s="11" t="s">
        <v>13</v>
      </c>
      <c r="CY3" s="11" t="s">
        <v>14</v>
      </c>
      <c r="CZ3" s="11" t="s">
        <v>15</v>
      </c>
      <c r="DA3" s="11" t="s">
        <v>16</v>
      </c>
      <c r="DB3" s="11" t="s">
        <v>17</v>
      </c>
      <c r="DC3" s="11" t="s">
        <v>28</v>
      </c>
      <c r="DD3" s="11" t="s">
        <v>27</v>
      </c>
      <c r="DE3" s="11" t="s">
        <v>21</v>
      </c>
      <c r="DF3" s="11" t="s">
        <v>20</v>
      </c>
      <c r="DG3" s="11" t="s">
        <v>19</v>
      </c>
      <c r="DH3" s="15" t="s">
        <v>18</v>
      </c>
      <c r="DI3" s="14" t="s">
        <v>12</v>
      </c>
      <c r="DJ3" s="11" t="s">
        <v>13</v>
      </c>
      <c r="DK3" s="11" t="s">
        <v>14</v>
      </c>
      <c r="DL3" s="11" t="s">
        <v>15</v>
      </c>
      <c r="DM3" s="11" t="s">
        <v>16</v>
      </c>
      <c r="DN3" s="11" t="s">
        <v>17</v>
      </c>
      <c r="DO3" s="11" t="s">
        <v>28</v>
      </c>
      <c r="DP3" s="11" t="s">
        <v>27</v>
      </c>
      <c r="DQ3" s="11" t="s">
        <v>21</v>
      </c>
      <c r="DR3" s="11" t="s">
        <v>20</v>
      </c>
      <c r="DS3" s="11" t="s">
        <v>19</v>
      </c>
      <c r="DT3" s="15" t="s">
        <v>18</v>
      </c>
      <c r="DU3" s="14" t="s">
        <v>12</v>
      </c>
      <c r="DV3" s="11" t="s">
        <v>13</v>
      </c>
      <c r="DW3" s="11" t="s">
        <v>14</v>
      </c>
      <c r="DX3" s="11" t="s">
        <v>15</v>
      </c>
      <c r="DY3" s="11" t="s">
        <v>16</v>
      </c>
      <c r="DZ3" s="11" t="s">
        <v>17</v>
      </c>
      <c r="EA3" s="11" t="s">
        <v>28</v>
      </c>
      <c r="EB3" s="11" t="s">
        <v>27</v>
      </c>
      <c r="EC3" s="11" t="s">
        <v>21</v>
      </c>
      <c r="ED3" s="11" t="s">
        <v>20</v>
      </c>
      <c r="EE3" s="11" t="s">
        <v>19</v>
      </c>
      <c r="EF3" s="31" t="s">
        <v>18</v>
      </c>
      <c r="EG3" s="14" t="s">
        <v>12</v>
      </c>
      <c r="EH3" s="31" t="s">
        <v>13</v>
      </c>
      <c r="EI3" s="31" t="s">
        <v>14</v>
      </c>
      <c r="EJ3" s="31" t="s">
        <v>15</v>
      </c>
      <c r="EK3" s="31" t="s">
        <v>16</v>
      </c>
      <c r="EL3" s="31" t="s">
        <v>17</v>
      </c>
      <c r="EM3" s="31" t="s">
        <v>28</v>
      </c>
      <c r="EN3" s="31" t="s">
        <v>27</v>
      </c>
      <c r="EO3" s="31" t="s">
        <v>21</v>
      </c>
      <c r="EP3" s="31" t="s">
        <v>20</v>
      </c>
      <c r="EQ3" s="31" t="s">
        <v>19</v>
      </c>
      <c r="ER3" s="15" t="s">
        <v>18</v>
      </c>
      <c r="ET3" s="46" t="s">
        <v>22</v>
      </c>
      <c r="EU3" s="7">
        <f>R55+AD55+AP55+BB55+BN55+BZ55+CL55+CX55+DJ55+DV55+EH55</f>
        <v>4767</v>
      </c>
      <c r="EV3" s="7">
        <f t="shared" ref="EV3:FE3" si="0">S55+AE55+AQ55+BC55+BO55+CA55+CM55+CY55+DK55+DW55+EI55</f>
        <v>3382</v>
      </c>
      <c r="EW3" s="7">
        <f t="shared" si="0"/>
        <v>679</v>
      </c>
      <c r="EX3" s="7">
        <f t="shared" si="0"/>
        <v>322</v>
      </c>
      <c r="EY3" s="7">
        <f t="shared" si="0"/>
        <v>454</v>
      </c>
      <c r="EZ3" s="7">
        <f t="shared" si="0"/>
        <v>1564</v>
      </c>
      <c r="FA3" s="7">
        <f t="shared" si="0"/>
        <v>3742</v>
      </c>
      <c r="FB3" s="7">
        <f t="shared" si="0"/>
        <v>531</v>
      </c>
      <c r="FC3" s="7">
        <f t="shared" si="0"/>
        <v>2235</v>
      </c>
      <c r="FD3" s="7">
        <f t="shared" si="0"/>
        <v>2095</v>
      </c>
      <c r="FE3" s="7">
        <f t="shared" si="0"/>
        <v>5977</v>
      </c>
      <c r="FF3" s="4" t="s">
        <v>93</v>
      </c>
      <c r="FI3" s="14" t="s">
        <v>12</v>
      </c>
      <c r="FJ3" s="31" t="s">
        <v>13</v>
      </c>
      <c r="FK3" s="31" t="s">
        <v>14</v>
      </c>
      <c r="FL3" s="31" t="s">
        <v>15</v>
      </c>
      <c r="FM3" s="31" t="s">
        <v>16</v>
      </c>
      <c r="FN3" s="31" t="s">
        <v>17</v>
      </c>
      <c r="FO3" s="31" t="s">
        <v>28</v>
      </c>
      <c r="FP3" s="31" t="s">
        <v>27</v>
      </c>
      <c r="FQ3" s="31" t="s">
        <v>21</v>
      </c>
      <c r="FR3" s="31" t="s">
        <v>20</v>
      </c>
      <c r="FS3" s="31" t="s">
        <v>19</v>
      </c>
      <c r="FT3" s="15" t="s">
        <v>18</v>
      </c>
      <c r="FU3" s="14" t="s">
        <v>12</v>
      </c>
      <c r="FV3" s="31" t="s">
        <v>13</v>
      </c>
      <c r="FW3" s="31" t="s">
        <v>14</v>
      </c>
      <c r="FX3" s="31" t="s">
        <v>15</v>
      </c>
      <c r="FY3" s="31" t="s">
        <v>16</v>
      </c>
      <c r="FZ3" s="31" t="s">
        <v>17</v>
      </c>
      <c r="GA3" s="31" t="s">
        <v>28</v>
      </c>
      <c r="GB3" s="31" t="s">
        <v>27</v>
      </c>
      <c r="GC3" s="31" t="s">
        <v>21</v>
      </c>
      <c r="GD3" s="31" t="s">
        <v>20</v>
      </c>
      <c r="GE3" s="31" t="s">
        <v>19</v>
      </c>
      <c r="GF3" s="15" t="s">
        <v>18</v>
      </c>
      <c r="GG3" s="14" t="s">
        <v>12</v>
      </c>
      <c r="GH3" s="31" t="s">
        <v>13</v>
      </c>
      <c r="GI3" s="31" t="s">
        <v>14</v>
      </c>
      <c r="GJ3" s="31" t="s">
        <v>15</v>
      </c>
      <c r="GK3" s="31" t="s">
        <v>16</v>
      </c>
      <c r="GL3" s="31" t="s">
        <v>17</v>
      </c>
      <c r="GM3" s="31" t="s">
        <v>28</v>
      </c>
      <c r="GN3" s="31" t="s">
        <v>27</v>
      </c>
      <c r="GO3" s="31" t="s">
        <v>21</v>
      </c>
      <c r="GP3" s="31" t="s">
        <v>20</v>
      </c>
      <c r="GQ3" s="31" t="s">
        <v>19</v>
      </c>
      <c r="GR3" s="15" t="s">
        <v>18</v>
      </c>
      <c r="GS3" s="14" t="s">
        <v>12</v>
      </c>
      <c r="GT3" s="31" t="s">
        <v>13</v>
      </c>
      <c r="GU3" s="31" t="s">
        <v>14</v>
      </c>
      <c r="GV3" s="31" t="s">
        <v>15</v>
      </c>
      <c r="GW3" s="31" t="s">
        <v>16</v>
      </c>
      <c r="GX3" s="31" t="s">
        <v>17</v>
      </c>
      <c r="GY3" s="31" t="s">
        <v>28</v>
      </c>
      <c r="GZ3" s="31" t="s">
        <v>27</v>
      </c>
      <c r="HA3" s="31" t="s">
        <v>21</v>
      </c>
      <c r="HB3" s="31" t="s">
        <v>20</v>
      </c>
      <c r="HC3" s="31" t="s">
        <v>19</v>
      </c>
      <c r="HD3" s="15" t="s">
        <v>18</v>
      </c>
      <c r="HE3" s="14" t="s">
        <v>12</v>
      </c>
      <c r="HF3" s="31" t="s">
        <v>13</v>
      </c>
      <c r="HG3" s="31" t="s">
        <v>14</v>
      </c>
      <c r="HH3" s="31" t="s">
        <v>15</v>
      </c>
      <c r="HI3" s="31" t="s">
        <v>16</v>
      </c>
      <c r="HJ3" s="31" t="s">
        <v>17</v>
      </c>
      <c r="HK3" s="31" t="s">
        <v>28</v>
      </c>
      <c r="HL3" s="31" t="s">
        <v>27</v>
      </c>
      <c r="HM3" s="31" t="s">
        <v>21</v>
      </c>
      <c r="HN3" s="31" t="s">
        <v>20</v>
      </c>
      <c r="HO3" s="31" t="s">
        <v>19</v>
      </c>
      <c r="HP3" s="15" t="s">
        <v>18</v>
      </c>
      <c r="HQ3" s="14" t="s">
        <v>12</v>
      </c>
      <c r="HR3" s="31" t="s">
        <v>13</v>
      </c>
      <c r="HS3" s="31" t="s">
        <v>14</v>
      </c>
      <c r="HT3" s="31" t="s">
        <v>15</v>
      </c>
      <c r="HU3" s="31" t="s">
        <v>16</v>
      </c>
      <c r="HV3" s="31" t="s">
        <v>17</v>
      </c>
      <c r="HW3" s="31" t="s">
        <v>28</v>
      </c>
      <c r="HX3" s="31" t="s">
        <v>27</v>
      </c>
      <c r="HY3" s="31" t="s">
        <v>21</v>
      </c>
      <c r="HZ3" s="31" t="s">
        <v>20</v>
      </c>
      <c r="IA3" s="31" t="s">
        <v>19</v>
      </c>
      <c r="IB3" s="15" t="s">
        <v>18</v>
      </c>
      <c r="ID3" s="46" t="s">
        <v>22</v>
      </c>
      <c r="IE3" s="7">
        <f>FJ44+FV44+GH44+GT44+HF44+HR44</f>
        <v>1034</v>
      </c>
      <c r="IF3" s="7">
        <f t="shared" ref="IF3:IO3" si="1">FK44+FW44+GI44+GU44+HG44+HS44</f>
        <v>711</v>
      </c>
      <c r="IG3" s="7">
        <f t="shared" si="1"/>
        <v>153</v>
      </c>
      <c r="IH3" s="7">
        <f t="shared" si="1"/>
        <v>70</v>
      </c>
      <c r="II3" s="7">
        <f t="shared" si="1"/>
        <v>92</v>
      </c>
      <c r="IJ3" s="7">
        <f t="shared" si="1"/>
        <v>374</v>
      </c>
      <c r="IK3" s="7">
        <f t="shared" si="1"/>
        <v>902</v>
      </c>
      <c r="IL3" s="7">
        <f t="shared" si="1"/>
        <v>94</v>
      </c>
      <c r="IM3" s="7">
        <f t="shared" si="1"/>
        <v>420</v>
      </c>
      <c r="IN3" s="7">
        <f t="shared" si="1"/>
        <v>468</v>
      </c>
      <c r="IO3" s="7">
        <f t="shared" si="1"/>
        <v>1322</v>
      </c>
      <c r="IP3" s="4" t="s">
        <v>93</v>
      </c>
    </row>
    <row r="4" spans="1:250">
      <c r="A4" s="72" t="s">
        <v>3</v>
      </c>
      <c r="B4" s="66" t="s">
        <v>37</v>
      </c>
      <c r="C4" s="65"/>
      <c r="D4" s="66"/>
      <c r="E4" s="67"/>
      <c r="F4" s="66"/>
      <c r="G4" s="66" t="s">
        <v>37</v>
      </c>
      <c r="H4" s="66"/>
      <c r="I4" s="67"/>
      <c r="J4" s="66"/>
      <c r="K4" s="67" t="s">
        <v>37</v>
      </c>
      <c r="L4" s="73" t="s">
        <v>37</v>
      </c>
      <c r="M4" s="7">
        <v>6</v>
      </c>
      <c r="N4" s="7">
        <v>4</v>
      </c>
      <c r="O4" s="44">
        <f t="shared" ref="O4:O13" si="2">M4/SUM(M4:N4)</f>
        <v>0.6</v>
      </c>
      <c r="Q4" s="3">
        <v>1</v>
      </c>
      <c r="R4" s="7">
        <v>30</v>
      </c>
      <c r="S4" s="7">
        <v>14</v>
      </c>
      <c r="T4" s="18">
        <v>2</v>
      </c>
      <c r="U4" s="18">
        <v>1</v>
      </c>
      <c r="V4" s="18">
        <v>1</v>
      </c>
      <c r="W4" s="18">
        <v>15</v>
      </c>
      <c r="X4" s="18">
        <v>27</v>
      </c>
      <c r="Y4" s="18">
        <v>0</v>
      </c>
      <c r="Z4" s="18">
        <v>1</v>
      </c>
      <c r="AA4" s="7">
        <f>W4+Y4</f>
        <v>15</v>
      </c>
      <c r="AB4" s="4">
        <f>X4+Z4</f>
        <v>28</v>
      </c>
      <c r="AC4" s="14">
        <v>1</v>
      </c>
      <c r="AD4" s="11">
        <v>17</v>
      </c>
      <c r="AE4" s="11">
        <v>14</v>
      </c>
      <c r="AF4" s="11">
        <v>2</v>
      </c>
      <c r="AG4" s="11">
        <v>0</v>
      </c>
      <c r="AH4" s="11">
        <v>4</v>
      </c>
      <c r="AI4" s="11">
        <v>7</v>
      </c>
      <c r="AJ4" s="11">
        <v>16</v>
      </c>
      <c r="AK4" s="11">
        <v>1</v>
      </c>
      <c r="AL4" s="11">
        <v>5</v>
      </c>
      <c r="AM4" s="11">
        <f>AI4+AK4</f>
        <v>8</v>
      </c>
      <c r="AN4" s="15">
        <f>AJ4+AL4</f>
        <v>21</v>
      </c>
      <c r="AO4" s="14">
        <v>1</v>
      </c>
      <c r="AP4" s="11">
        <v>24</v>
      </c>
      <c r="AQ4" s="11">
        <v>22</v>
      </c>
      <c r="AR4" s="11">
        <v>6</v>
      </c>
      <c r="AS4" s="11">
        <v>4</v>
      </c>
      <c r="AT4" s="11">
        <v>2</v>
      </c>
      <c r="AU4" s="11">
        <v>12</v>
      </c>
      <c r="AV4" s="11">
        <v>26</v>
      </c>
      <c r="AW4" s="11">
        <v>0</v>
      </c>
      <c r="AX4" s="11">
        <v>3</v>
      </c>
      <c r="AY4" s="11">
        <f>AU4+AW4</f>
        <v>12</v>
      </c>
      <c r="AZ4" s="15">
        <f>AV4+AX4</f>
        <v>29</v>
      </c>
      <c r="BA4" s="14">
        <v>1</v>
      </c>
      <c r="BB4" s="11">
        <v>11</v>
      </c>
      <c r="BC4" s="11">
        <v>11</v>
      </c>
      <c r="BD4" s="11">
        <v>0</v>
      </c>
      <c r="BE4" s="11">
        <v>4</v>
      </c>
      <c r="BF4" s="11">
        <v>1</v>
      </c>
      <c r="BG4" s="11">
        <v>4</v>
      </c>
      <c r="BH4" s="11">
        <v>7</v>
      </c>
      <c r="BI4" s="11">
        <v>1</v>
      </c>
      <c r="BJ4" s="11">
        <v>7</v>
      </c>
      <c r="BK4" s="11">
        <f>BG4+BI4</f>
        <v>5</v>
      </c>
      <c r="BL4" s="15">
        <f>BH4+BJ4</f>
        <v>14</v>
      </c>
      <c r="BM4" s="14">
        <v>1</v>
      </c>
      <c r="BN4" s="11">
        <v>30</v>
      </c>
      <c r="BO4" s="11">
        <v>19</v>
      </c>
      <c r="BP4" s="11">
        <v>4</v>
      </c>
      <c r="BQ4" s="11">
        <v>1</v>
      </c>
      <c r="BR4" s="11">
        <v>0</v>
      </c>
      <c r="BS4" s="11">
        <v>15</v>
      </c>
      <c r="BT4" s="11">
        <v>25</v>
      </c>
      <c r="BU4" s="11">
        <v>0</v>
      </c>
      <c r="BV4" s="11">
        <v>0</v>
      </c>
      <c r="BW4" s="11">
        <f>BS4+BU4</f>
        <v>15</v>
      </c>
      <c r="BX4" s="15">
        <f>BT4+BV4</f>
        <v>25</v>
      </c>
      <c r="BY4" s="14" t="s">
        <v>4</v>
      </c>
      <c r="BZ4" s="11">
        <v>27</v>
      </c>
      <c r="CA4" s="11">
        <v>16</v>
      </c>
      <c r="CB4" s="11">
        <v>4</v>
      </c>
      <c r="CC4" s="11">
        <v>0</v>
      </c>
      <c r="CD4" s="11">
        <v>4</v>
      </c>
      <c r="CE4" s="11">
        <v>11</v>
      </c>
      <c r="CF4" s="11">
        <v>31</v>
      </c>
      <c r="CG4" s="11">
        <v>1</v>
      </c>
      <c r="CH4" s="11">
        <v>8</v>
      </c>
      <c r="CI4" s="11">
        <f>CE4+CG4</f>
        <v>12</v>
      </c>
      <c r="CJ4" s="15">
        <f>CF4+CH4</f>
        <v>39</v>
      </c>
      <c r="CK4" s="14">
        <v>1</v>
      </c>
      <c r="CL4" s="11">
        <v>28</v>
      </c>
      <c r="CM4" s="11">
        <v>19</v>
      </c>
      <c r="CN4" s="11">
        <v>3</v>
      </c>
      <c r="CO4" s="11">
        <v>4</v>
      </c>
      <c r="CP4" s="11">
        <v>1</v>
      </c>
      <c r="CQ4" s="11">
        <v>11</v>
      </c>
      <c r="CR4" s="11">
        <v>24</v>
      </c>
      <c r="CS4" s="11">
        <v>2</v>
      </c>
      <c r="CT4" s="11">
        <v>11</v>
      </c>
      <c r="CU4" s="11">
        <f>CQ4+CS4</f>
        <v>13</v>
      </c>
      <c r="CV4" s="15">
        <f>CR4+CT4</f>
        <v>35</v>
      </c>
      <c r="CW4" s="14" t="s">
        <v>7</v>
      </c>
      <c r="CX4" s="11">
        <v>13</v>
      </c>
      <c r="CY4" s="11">
        <v>16</v>
      </c>
      <c r="CZ4" s="11">
        <v>7</v>
      </c>
      <c r="DA4" s="11">
        <v>1</v>
      </c>
      <c r="DB4" s="11">
        <v>5</v>
      </c>
      <c r="DC4" s="11">
        <v>5</v>
      </c>
      <c r="DD4" s="11">
        <v>13</v>
      </c>
      <c r="DE4" s="11">
        <v>1</v>
      </c>
      <c r="DF4" s="11">
        <v>4</v>
      </c>
      <c r="DG4" s="11">
        <f>DC4+DE4</f>
        <v>6</v>
      </c>
      <c r="DH4" s="15">
        <f>DD4+DF4</f>
        <v>17</v>
      </c>
      <c r="DI4" s="14">
        <v>1</v>
      </c>
      <c r="DJ4" s="11">
        <v>9</v>
      </c>
      <c r="DK4" s="11">
        <v>13</v>
      </c>
      <c r="DL4" s="11">
        <v>4</v>
      </c>
      <c r="DM4" s="11">
        <v>4</v>
      </c>
      <c r="DN4" s="11">
        <v>0</v>
      </c>
      <c r="DO4" s="11">
        <v>3</v>
      </c>
      <c r="DP4" s="11">
        <v>10</v>
      </c>
      <c r="DQ4" s="11">
        <v>1</v>
      </c>
      <c r="DR4" s="11">
        <v>1</v>
      </c>
      <c r="DS4" s="11">
        <f>DO4+DQ4</f>
        <v>4</v>
      </c>
      <c r="DT4" s="15">
        <f>DP4+DR4</f>
        <v>11</v>
      </c>
      <c r="DU4" s="14">
        <v>1</v>
      </c>
      <c r="DV4" s="11">
        <v>14</v>
      </c>
      <c r="DW4" s="11">
        <v>8</v>
      </c>
      <c r="DX4" s="11">
        <v>1</v>
      </c>
      <c r="DY4" s="11">
        <v>0</v>
      </c>
      <c r="DZ4" s="11">
        <v>2</v>
      </c>
      <c r="EA4" s="11">
        <v>4</v>
      </c>
      <c r="EB4" s="11">
        <v>18</v>
      </c>
      <c r="EC4" s="11">
        <v>2</v>
      </c>
      <c r="ED4" s="11">
        <v>13</v>
      </c>
      <c r="EE4" s="11">
        <f>EA4+EC4</f>
        <v>6</v>
      </c>
      <c r="EF4" s="31">
        <f>EB4+ED4</f>
        <v>31</v>
      </c>
      <c r="EG4" s="14">
        <v>1</v>
      </c>
      <c r="EH4" s="31">
        <v>17</v>
      </c>
      <c r="EI4" s="31">
        <v>9</v>
      </c>
      <c r="EJ4" s="31">
        <v>0</v>
      </c>
      <c r="EK4" s="31">
        <v>1</v>
      </c>
      <c r="EL4" s="31">
        <v>2</v>
      </c>
      <c r="EM4" s="31">
        <v>3</v>
      </c>
      <c r="EN4" s="31">
        <v>15</v>
      </c>
      <c r="EO4" s="31">
        <v>3</v>
      </c>
      <c r="EP4" s="31">
        <v>7</v>
      </c>
      <c r="EQ4" s="31">
        <f>EM4+EO4</f>
        <v>6</v>
      </c>
      <c r="ER4" s="15">
        <f>EN4+EP4</f>
        <v>22</v>
      </c>
      <c r="ET4" s="3" t="s">
        <v>104</v>
      </c>
      <c r="EU4" s="7">
        <f>EU3/$FF$4</f>
        <v>45.83653846153846</v>
      </c>
      <c r="EV4" s="7">
        <f t="shared" ref="EV4:FE4" si="3">EV3/$FF$4</f>
        <v>32.519230769230766</v>
      </c>
      <c r="EW4" s="7">
        <f t="shared" si="3"/>
        <v>6.5288461538461542</v>
      </c>
      <c r="EX4" s="7">
        <f t="shared" si="3"/>
        <v>3.0961538461538463</v>
      </c>
      <c r="EY4" s="7">
        <f t="shared" si="3"/>
        <v>4.365384615384615</v>
      </c>
      <c r="EZ4" s="7">
        <f t="shared" si="3"/>
        <v>15.038461538461538</v>
      </c>
      <c r="FA4" s="7">
        <f t="shared" si="3"/>
        <v>35.980769230769234</v>
      </c>
      <c r="FB4" s="7">
        <f t="shared" si="3"/>
        <v>5.1057692307692308</v>
      </c>
      <c r="FC4" s="7">
        <f t="shared" si="3"/>
        <v>21.490384615384617</v>
      </c>
      <c r="FD4" s="7">
        <f t="shared" si="3"/>
        <v>20.14423076923077</v>
      </c>
      <c r="FE4" s="7">
        <f t="shared" si="3"/>
        <v>57.471153846153847</v>
      </c>
      <c r="FF4" s="4">
        <v>104</v>
      </c>
      <c r="FI4" s="3" t="s">
        <v>143</v>
      </c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106"/>
      <c r="FU4" s="3" t="s">
        <v>143</v>
      </c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106"/>
      <c r="GG4" s="3" t="s">
        <v>143</v>
      </c>
      <c r="GH4" s="7">
        <v>25</v>
      </c>
      <c r="GI4" s="7">
        <v>14</v>
      </c>
      <c r="GJ4" s="7">
        <v>1</v>
      </c>
      <c r="GK4" s="18">
        <v>1</v>
      </c>
      <c r="GL4" s="18">
        <v>2</v>
      </c>
      <c r="GM4" s="18">
        <v>8</v>
      </c>
      <c r="GN4" s="18">
        <v>18</v>
      </c>
      <c r="GO4" s="18">
        <v>3</v>
      </c>
      <c r="GP4" s="18">
        <v>15</v>
      </c>
      <c r="GQ4" s="7">
        <f>GM4+GO4</f>
        <v>11</v>
      </c>
      <c r="GR4" s="4">
        <f>GN4+GP4</f>
        <v>33</v>
      </c>
      <c r="GS4" s="3" t="s">
        <v>143</v>
      </c>
      <c r="GT4" s="7">
        <v>22</v>
      </c>
      <c r="GU4" s="7">
        <v>25</v>
      </c>
      <c r="GV4" s="7">
        <v>4</v>
      </c>
      <c r="GW4" s="18">
        <v>3</v>
      </c>
      <c r="GX4" s="18">
        <v>3</v>
      </c>
      <c r="GY4" s="18">
        <v>11</v>
      </c>
      <c r="GZ4" s="18">
        <v>18</v>
      </c>
      <c r="HA4" s="18">
        <v>0</v>
      </c>
      <c r="HB4" s="18">
        <v>2</v>
      </c>
      <c r="HC4" s="7">
        <f>GY4+HA4</f>
        <v>11</v>
      </c>
      <c r="HD4" s="4">
        <f>GZ4+HB4</f>
        <v>20</v>
      </c>
      <c r="HE4" s="3" t="s">
        <v>143</v>
      </c>
      <c r="HF4" s="7">
        <v>31</v>
      </c>
      <c r="HG4" s="7">
        <v>5</v>
      </c>
      <c r="HH4" s="7">
        <v>2</v>
      </c>
      <c r="HI4" s="18">
        <v>0</v>
      </c>
      <c r="HJ4" s="18">
        <v>2</v>
      </c>
      <c r="HK4" s="18">
        <v>5</v>
      </c>
      <c r="HL4" s="18">
        <v>12</v>
      </c>
      <c r="HM4" s="18">
        <v>7</v>
      </c>
      <c r="HN4" s="18">
        <v>18</v>
      </c>
      <c r="HO4" s="7">
        <f>HK4+HM4</f>
        <v>12</v>
      </c>
      <c r="HP4" s="4">
        <f>HL4+HN4</f>
        <v>30</v>
      </c>
      <c r="HQ4" s="3" t="s">
        <v>143</v>
      </c>
      <c r="HR4" s="7">
        <v>14</v>
      </c>
      <c r="HS4" s="7">
        <v>10</v>
      </c>
      <c r="HT4" s="7">
        <v>0</v>
      </c>
      <c r="HU4" s="18">
        <v>0</v>
      </c>
      <c r="HV4" s="18">
        <v>1</v>
      </c>
      <c r="HW4" s="18">
        <v>7</v>
      </c>
      <c r="HX4" s="18">
        <v>22</v>
      </c>
      <c r="HY4" s="18">
        <v>0</v>
      </c>
      <c r="HZ4" s="18">
        <v>13</v>
      </c>
      <c r="IA4" s="7">
        <f>HW4+HY4</f>
        <v>7</v>
      </c>
      <c r="IB4" s="4">
        <f>HX4+HZ4</f>
        <v>35</v>
      </c>
      <c r="ID4" s="3" t="s">
        <v>104</v>
      </c>
      <c r="IE4" s="61">
        <f>IE3/$IP$4/2</f>
        <v>47</v>
      </c>
      <c r="IF4" s="61">
        <f t="shared" ref="IF4:IO4" si="4">IF3/$IP$4/2</f>
        <v>32.31818181818182</v>
      </c>
      <c r="IG4" s="61">
        <f t="shared" si="4"/>
        <v>6.9545454545454541</v>
      </c>
      <c r="IH4" s="61">
        <f t="shared" si="4"/>
        <v>3.1818181818181817</v>
      </c>
      <c r="II4" s="61">
        <f t="shared" si="4"/>
        <v>4.1818181818181817</v>
      </c>
      <c r="IJ4" s="61">
        <f t="shared" si="4"/>
        <v>17</v>
      </c>
      <c r="IK4" s="61">
        <f t="shared" si="4"/>
        <v>41</v>
      </c>
      <c r="IL4" s="61">
        <f t="shared" si="4"/>
        <v>4.2727272727272725</v>
      </c>
      <c r="IM4" s="61">
        <f t="shared" si="4"/>
        <v>19.09090909090909</v>
      </c>
      <c r="IN4" s="61">
        <f t="shared" si="4"/>
        <v>21.272727272727273</v>
      </c>
      <c r="IO4" s="61">
        <f t="shared" si="4"/>
        <v>60.090909090909093</v>
      </c>
      <c r="IP4" s="4">
        <v>11</v>
      </c>
    </row>
    <row r="5" spans="1:250">
      <c r="A5" s="72" t="s">
        <v>34</v>
      </c>
      <c r="B5" s="67" t="s">
        <v>37</v>
      </c>
      <c r="C5" s="67" t="s">
        <v>37</v>
      </c>
      <c r="D5" s="65"/>
      <c r="E5" s="67" t="s">
        <v>37</v>
      </c>
      <c r="F5" s="67"/>
      <c r="G5" s="66"/>
      <c r="H5" s="67"/>
      <c r="I5" s="66" t="s">
        <v>37</v>
      </c>
      <c r="J5" s="66" t="s">
        <v>37</v>
      </c>
      <c r="K5" s="67"/>
      <c r="L5" s="73" t="s">
        <v>37</v>
      </c>
      <c r="M5" s="7">
        <v>3</v>
      </c>
      <c r="N5" s="7">
        <v>7</v>
      </c>
      <c r="O5" s="44">
        <f t="shared" si="2"/>
        <v>0.3</v>
      </c>
      <c r="Q5" s="3" t="s">
        <v>121</v>
      </c>
      <c r="R5" s="18">
        <v>29</v>
      </c>
      <c r="S5" s="18">
        <v>15</v>
      </c>
      <c r="T5" s="18">
        <v>2</v>
      </c>
      <c r="U5" s="18">
        <v>2</v>
      </c>
      <c r="V5" s="18">
        <v>0</v>
      </c>
      <c r="W5" s="18">
        <v>11</v>
      </c>
      <c r="X5" s="18">
        <v>27</v>
      </c>
      <c r="Y5" s="18">
        <v>1</v>
      </c>
      <c r="Z5" s="18">
        <v>5</v>
      </c>
      <c r="AA5" s="7">
        <f t="shared" ref="AA5:AA13" si="5">W5+Y5</f>
        <v>12</v>
      </c>
      <c r="AB5" s="4">
        <f t="shared" ref="AB5:AB13" si="6">X5+Z5</f>
        <v>32</v>
      </c>
      <c r="AC5" s="14">
        <v>2</v>
      </c>
      <c r="AD5" s="11">
        <v>23</v>
      </c>
      <c r="AE5" s="11">
        <v>20</v>
      </c>
      <c r="AF5" s="11">
        <v>1</v>
      </c>
      <c r="AG5" s="11">
        <v>1</v>
      </c>
      <c r="AH5" s="11">
        <v>1</v>
      </c>
      <c r="AI5" s="11">
        <v>10</v>
      </c>
      <c r="AJ5" s="11">
        <v>23</v>
      </c>
      <c r="AK5" s="11">
        <v>1</v>
      </c>
      <c r="AL5" s="11">
        <v>3</v>
      </c>
      <c r="AM5" s="11">
        <f t="shared" ref="AM5:AM13" si="7">AI5+AK5</f>
        <v>11</v>
      </c>
      <c r="AN5" s="15">
        <f t="shared" ref="AN5:AN13" si="8">AJ5+AL5</f>
        <v>26</v>
      </c>
      <c r="AO5" s="14">
        <v>2</v>
      </c>
      <c r="AP5" s="11">
        <v>29</v>
      </c>
      <c r="AQ5" s="11">
        <v>27</v>
      </c>
      <c r="AR5" s="11">
        <v>4</v>
      </c>
      <c r="AS5" s="11">
        <v>0</v>
      </c>
      <c r="AT5" s="11">
        <v>0</v>
      </c>
      <c r="AU5" s="11">
        <v>12</v>
      </c>
      <c r="AV5" s="11">
        <v>18</v>
      </c>
      <c r="AW5" s="11">
        <v>1</v>
      </c>
      <c r="AX5" s="11">
        <v>4</v>
      </c>
      <c r="AY5" s="11">
        <f t="shared" ref="AY5:AY12" si="9">AU5+AW5</f>
        <v>13</v>
      </c>
      <c r="AZ5" s="15">
        <f t="shared" ref="AZ5:AZ12" si="10">AV5+AX5</f>
        <v>22</v>
      </c>
      <c r="BA5" s="14">
        <v>2</v>
      </c>
      <c r="BB5" s="11">
        <v>17</v>
      </c>
      <c r="BC5" s="11">
        <v>12</v>
      </c>
      <c r="BD5" s="11">
        <v>0</v>
      </c>
      <c r="BE5" s="11">
        <v>4</v>
      </c>
      <c r="BF5" s="11">
        <v>1</v>
      </c>
      <c r="BG5" s="11">
        <v>6</v>
      </c>
      <c r="BH5" s="11">
        <v>12</v>
      </c>
      <c r="BI5" s="11">
        <v>1</v>
      </c>
      <c r="BJ5" s="11">
        <v>4</v>
      </c>
      <c r="BK5" s="11">
        <f t="shared" ref="BK5:BK13" si="11">BG5+BI5</f>
        <v>7</v>
      </c>
      <c r="BL5" s="15">
        <f t="shared" ref="BL5:BL12" si="12">BH5+BJ5</f>
        <v>16</v>
      </c>
      <c r="BM5" s="14">
        <v>2</v>
      </c>
      <c r="BN5" s="11">
        <v>20</v>
      </c>
      <c r="BO5" s="11">
        <v>30</v>
      </c>
      <c r="BP5" s="11">
        <v>6</v>
      </c>
      <c r="BQ5" s="11">
        <v>2</v>
      </c>
      <c r="BR5" s="11">
        <v>0</v>
      </c>
      <c r="BS5" s="11">
        <v>8</v>
      </c>
      <c r="BT5" s="11">
        <v>15</v>
      </c>
      <c r="BU5" s="11">
        <v>0</v>
      </c>
      <c r="BV5" s="11">
        <v>1</v>
      </c>
      <c r="BW5" s="11">
        <f t="shared" ref="BW5:BW12" si="13">BS5+BU5</f>
        <v>8</v>
      </c>
      <c r="BX5" s="15">
        <f t="shared" ref="BX5:BX12" si="14">BT5+BV5</f>
        <v>16</v>
      </c>
      <c r="BY5" s="14" t="s">
        <v>4</v>
      </c>
      <c r="BZ5" s="11">
        <v>29</v>
      </c>
      <c r="CA5" s="11">
        <v>14</v>
      </c>
      <c r="CB5" s="11">
        <v>1</v>
      </c>
      <c r="CC5" s="11">
        <v>2</v>
      </c>
      <c r="CD5" s="11">
        <v>6</v>
      </c>
      <c r="CE5" s="11">
        <v>10</v>
      </c>
      <c r="CF5" s="11">
        <v>23</v>
      </c>
      <c r="CG5" s="11">
        <v>3</v>
      </c>
      <c r="CH5" s="11">
        <v>12</v>
      </c>
      <c r="CI5" s="11">
        <f t="shared" ref="CI5:CI12" si="15">CE5+CG5</f>
        <v>13</v>
      </c>
      <c r="CJ5" s="15">
        <f t="shared" ref="CJ5:CJ13" si="16">CF5+CH5</f>
        <v>35</v>
      </c>
      <c r="CK5" s="14">
        <v>2</v>
      </c>
      <c r="CL5" s="11">
        <v>31</v>
      </c>
      <c r="CM5" s="11">
        <v>20</v>
      </c>
      <c r="CN5" s="11">
        <v>2</v>
      </c>
      <c r="CO5" s="11">
        <v>2</v>
      </c>
      <c r="CP5" s="11">
        <v>1</v>
      </c>
      <c r="CQ5" s="11">
        <v>14</v>
      </c>
      <c r="CR5" s="11">
        <v>18</v>
      </c>
      <c r="CS5" s="11">
        <v>1</v>
      </c>
      <c r="CT5" s="11">
        <v>3</v>
      </c>
      <c r="CU5" s="11">
        <f t="shared" ref="CU5:CU12" si="17">CQ5+CS5</f>
        <v>15</v>
      </c>
      <c r="CV5" s="15">
        <f t="shared" ref="CV5:CV13" si="18">CR5+CT5</f>
        <v>21</v>
      </c>
      <c r="CW5" s="14" t="s">
        <v>7</v>
      </c>
      <c r="CX5" s="11">
        <v>38</v>
      </c>
      <c r="CY5" s="11">
        <v>21</v>
      </c>
      <c r="CZ5" s="11">
        <v>2</v>
      </c>
      <c r="DA5" s="11">
        <v>1</v>
      </c>
      <c r="DB5" s="11">
        <v>4</v>
      </c>
      <c r="DC5" s="11">
        <v>15</v>
      </c>
      <c r="DD5" s="11">
        <v>20</v>
      </c>
      <c r="DE5" s="11">
        <v>2</v>
      </c>
      <c r="DF5" s="11">
        <v>10</v>
      </c>
      <c r="DG5" s="11">
        <f t="shared" ref="DG5:DG11" si="19">DC5+DE5</f>
        <v>17</v>
      </c>
      <c r="DH5" s="15">
        <f t="shared" ref="DH5:DH11" si="20">DD5+DF5</f>
        <v>30</v>
      </c>
      <c r="DI5" s="14">
        <v>2</v>
      </c>
      <c r="DJ5" s="11">
        <v>9</v>
      </c>
      <c r="DK5" s="11">
        <v>16</v>
      </c>
      <c r="DL5" s="11">
        <v>4</v>
      </c>
      <c r="DM5" s="11">
        <v>1</v>
      </c>
      <c r="DN5" s="11">
        <v>1</v>
      </c>
      <c r="DO5" s="11">
        <v>3</v>
      </c>
      <c r="DP5" s="11">
        <v>12</v>
      </c>
      <c r="DQ5" s="11">
        <v>1</v>
      </c>
      <c r="DR5" s="11">
        <v>5</v>
      </c>
      <c r="DS5" s="11">
        <f t="shared" ref="DS5:DS12" si="21">DO5+DQ5</f>
        <v>4</v>
      </c>
      <c r="DT5" s="15">
        <f t="shared" ref="DT5:DT13" si="22">DP5+DR5</f>
        <v>17</v>
      </c>
      <c r="DU5" s="14">
        <v>2</v>
      </c>
      <c r="DV5" s="11">
        <v>15</v>
      </c>
      <c r="DW5" s="11">
        <v>11</v>
      </c>
      <c r="DX5" s="11">
        <v>3</v>
      </c>
      <c r="DY5" s="11">
        <v>1</v>
      </c>
      <c r="DZ5" s="11">
        <v>1</v>
      </c>
      <c r="EA5" s="11">
        <v>6</v>
      </c>
      <c r="EB5" s="11">
        <v>21</v>
      </c>
      <c r="EC5" s="11">
        <v>1</v>
      </c>
      <c r="ED5" s="11">
        <v>6</v>
      </c>
      <c r="EE5" s="11">
        <f t="shared" ref="EE5:EE10" si="23">EA5+EC5</f>
        <v>7</v>
      </c>
      <c r="EF5" s="31">
        <f t="shared" ref="EF5:EF10" si="24">EB5+ED5</f>
        <v>27</v>
      </c>
      <c r="EG5" s="14">
        <v>2</v>
      </c>
      <c r="EH5" s="31">
        <v>16</v>
      </c>
      <c r="EI5" s="31">
        <v>21</v>
      </c>
      <c r="EJ5" s="31">
        <v>8</v>
      </c>
      <c r="EK5" s="31">
        <v>0</v>
      </c>
      <c r="EL5" s="31">
        <v>6</v>
      </c>
      <c r="EM5" s="31">
        <v>5</v>
      </c>
      <c r="EN5" s="31">
        <v>21</v>
      </c>
      <c r="EO5" s="31">
        <v>2</v>
      </c>
      <c r="EP5" s="31">
        <v>16</v>
      </c>
      <c r="EQ5" s="31">
        <f t="shared" ref="EQ5:EQ13" si="25">EM5+EO5</f>
        <v>7</v>
      </c>
      <c r="ER5" s="15">
        <f t="shared" ref="ER5:ER13" si="26">EN5+EP5</f>
        <v>37</v>
      </c>
      <c r="ET5" s="3" t="s">
        <v>23</v>
      </c>
      <c r="EU5" s="7"/>
      <c r="EV5" s="7"/>
      <c r="EW5" s="7"/>
      <c r="EX5" s="7"/>
      <c r="EY5" s="7"/>
      <c r="EZ5" s="505">
        <f>EZ4/FA4</f>
        <v>0.41795831106360232</v>
      </c>
      <c r="FA5" s="505"/>
      <c r="FB5" s="505">
        <f>FB4/FC4</f>
        <v>0.23758389261744967</v>
      </c>
      <c r="FC5" s="505"/>
      <c r="FD5" s="505">
        <f>FD4/FE4</f>
        <v>0.35051028944286433</v>
      </c>
      <c r="FE5" s="505"/>
      <c r="FF5" s="4" t="s">
        <v>99</v>
      </c>
      <c r="FI5" s="3" t="s">
        <v>144</v>
      </c>
      <c r="FJ5" s="7">
        <v>27</v>
      </c>
      <c r="FK5" s="7">
        <v>13</v>
      </c>
      <c r="FL5" s="7">
        <v>4</v>
      </c>
      <c r="FM5" s="18">
        <v>1</v>
      </c>
      <c r="FN5" s="18">
        <v>3</v>
      </c>
      <c r="FO5" s="18">
        <v>12</v>
      </c>
      <c r="FP5" s="18">
        <v>26</v>
      </c>
      <c r="FQ5" s="18">
        <v>1</v>
      </c>
      <c r="FR5" s="18">
        <v>5</v>
      </c>
      <c r="FS5" s="7">
        <f t="shared" ref="FS5:FS10" si="27">FO5+FQ5</f>
        <v>13</v>
      </c>
      <c r="FT5" s="4">
        <f t="shared" ref="FT5:FT10" si="28">FP5+FR5</f>
        <v>31</v>
      </c>
      <c r="FU5" s="3" t="s">
        <v>144</v>
      </c>
      <c r="FV5" s="7">
        <v>27</v>
      </c>
      <c r="FW5" s="7">
        <v>12</v>
      </c>
      <c r="FX5" s="7">
        <v>3</v>
      </c>
      <c r="FY5" s="18">
        <v>2</v>
      </c>
      <c r="FZ5" s="18">
        <v>0</v>
      </c>
      <c r="GA5" s="18">
        <v>9</v>
      </c>
      <c r="GB5" s="18">
        <v>18</v>
      </c>
      <c r="GC5" s="18">
        <v>3</v>
      </c>
      <c r="GD5" s="18">
        <v>10</v>
      </c>
      <c r="GE5" s="7">
        <f t="shared" ref="GE5:GE11" si="29">GA5+GC5</f>
        <v>12</v>
      </c>
      <c r="GF5" s="4">
        <f t="shared" ref="GF5:GF11" si="30">GB5+GD5</f>
        <v>28</v>
      </c>
      <c r="GG5" s="3" t="s">
        <v>144</v>
      </c>
      <c r="GH5" s="7">
        <v>29</v>
      </c>
      <c r="GI5" s="7">
        <v>11</v>
      </c>
      <c r="GJ5" s="7">
        <v>6</v>
      </c>
      <c r="GK5" s="18">
        <v>1</v>
      </c>
      <c r="GL5" s="18">
        <v>1</v>
      </c>
      <c r="GM5" s="18">
        <v>10</v>
      </c>
      <c r="GN5" s="18">
        <v>20</v>
      </c>
      <c r="GO5" s="18">
        <v>3</v>
      </c>
      <c r="GP5" s="18">
        <v>17</v>
      </c>
      <c r="GQ5" s="7">
        <f t="shared" ref="GQ5:GQ11" si="31">GM5+GO5</f>
        <v>13</v>
      </c>
      <c r="GR5" s="4">
        <f t="shared" ref="GR5:GR11" si="32">GN5+GP5</f>
        <v>37</v>
      </c>
      <c r="GS5" s="3" t="s">
        <v>144</v>
      </c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106"/>
      <c r="HE5" s="3" t="s">
        <v>144</v>
      </c>
      <c r="HF5" s="7">
        <v>24</v>
      </c>
      <c r="HG5" s="7">
        <v>17</v>
      </c>
      <c r="HH5" s="7">
        <v>3</v>
      </c>
      <c r="HI5" s="18">
        <v>4</v>
      </c>
      <c r="HJ5" s="18">
        <v>0</v>
      </c>
      <c r="HK5" s="18">
        <v>3</v>
      </c>
      <c r="HL5" s="18">
        <v>10</v>
      </c>
      <c r="HM5" s="18">
        <v>6</v>
      </c>
      <c r="HN5" s="18">
        <v>11</v>
      </c>
      <c r="HO5" s="7">
        <f t="shared" ref="HO5:HO11" si="33">HK5+HM5</f>
        <v>9</v>
      </c>
      <c r="HP5" s="4">
        <f t="shared" ref="HP5:HP11" si="34">HL5+HN5</f>
        <v>21</v>
      </c>
      <c r="HQ5" s="3" t="s">
        <v>144</v>
      </c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106"/>
      <c r="ID5" s="3" t="s">
        <v>23</v>
      </c>
      <c r="IE5" s="7"/>
      <c r="IF5" s="7"/>
      <c r="IG5" s="7"/>
      <c r="IH5" s="7"/>
      <c r="II5" s="7"/>
      <c r="IJ5" s="505">
        <f>IJ4/IK4</f>
        <v>0.41463414634146339</v>
      </c>
      <c r="IK5" s="505"/>
      <c r="IL5" s="505">
        <f>IL4/IM4</f>
        <v>0.22380952380952382</v>
      </c>
      <c r="IM5" s="505"/>
      <c r="IN5" s="505">
        <f>IN4/IO4</f>
        <v>0.35400907715582453</v>
      </c>
      <c r="IO5" s="505"/>
      <c r="IP5" s="4" t="s">
        <v>99</v>
      </c>
    </row>
    <row r="6" spans="1:250">
      <c r="A6" s="72" t="s">
        <v>5</v>
      </c>
      <c r="B6" s="67"/>
      <c r="C6" s="66" t="s">
        <v>37</v>
      </c>
      <c r="D6" s="66"/>
      <c r="E6" s="65"/>
      <c r="F6" s="66"/>
      <c r="G6" s="66" t="s">
        <v>37</v>
      </c>
      <c r="H6" s="67"/>
      <c r="I6" s="67" t="s">
        <v>37</v>
      </c>
      <c r="J6" s="67"/>
      <c r="K6" s="67" t="s">
        <v>37</v>
      </c>
      <c r="L6" s="73" t="s">
        <v>37</v>
      </c>
      <c r="M6" s="7">
        <v>4</v>
      </c>
      <c r="N6" s="7">
        <v>6</v>
      </c>
      <c r="O6" s="44">
        <f t="shared" si="2"/>
        <v>0.4</v>
      </c>
      <c r="Q6" s="3">
        <v>3</v>
      </c>
      <c r="R6" s="18">
        <v>30</v>
      </c>
      <c r="S6" s="18">
        <v>7</v>
      </c>
      <c r="T6" s="18">
        <v>2</v>
      </c>
      <c r="U6" s="18">
        <v>2</v>
      </c>
      <c r="V6" s="18">
        <v>1</v>
      </c>
      <c r="W6" s="18">
        <v>12</v>
      </c>
      <c r="X6" s="18">
        <v>22</v>
      </c>
      <c r="Y6" s="18">
        <v>2</v>
      </c>
      <c r="Z6" s="18">
        <v>8</v>
      </c>
      <c r="AA6" s="7">
        <f t="shared" si="5"/>
        <v>14</v>
      </c>
      <c r="AB6" s="4">
        <f t="shared" si="6"/>
        <v>30</v>
      </c>
      <c r="AC6" s="14">
        <v>3</v>
      </c>
      <c r="AD6" s="11">
        <v>37</v>
      </c>
      <c r="AE6" s="11">
        <v>23</v>
      </c>
      <c r="AF6" s="11">
        <v>0</v>
      </c>
      <c r="AG6" s="11">
        <v>4</v>
      </c>
      <c r="AH6" s="11">
        <v>5</v>
      </c>
      <c r="AI6" s="11">
        <v>14</v>
      </c>
      <c r="AJ6" s="11">
        <v>32</v>
      </c>
      <c r="AK6" s="11">
        <v>3</v>
      </c>
      <c r="AL6" s="11">
        <v>8</v>
      </c>
      <c r="AM6" s="11">
        <f t="shared" si="7"/>
        <v>17</v>
      </c>
      <c r="AN6" s="15">
        <f t="shared" si="8"/>
        <v>40</v>
      </c>
      <c r="AO6" s="14">
        <v>3</v>
      </c>
      <c r="AP6" s="11">
        <v>29</v>
      </c>
      <c r="AQ6" s="11">
        <v>21</v>
      </c>
      <c r="AR6" s="11">
        <v>6</v>
      </c>
      <c r="AS6" s="11">
        <v>1</v>
      </c>
      <c r="AT6" s="11">
        <v>9</v>
      </c>
      <c r="AU6" s="11">
        <v>11</v>
      </c>
      <c r="AV6" s="11">
        <v>17</v>
      </c>
      <c r="AW6" s="11">
        <v>1</v>
      </c>
      <c r="AX6" s="11">
        <v>9</v>
      </c>
      <c r="AY6" s="11">
        <f t="shared" si="9"/>
        <v>12</v>
      </c>
      <c r="AZ6" s="15">
        <f t="shared" si="10"/>
        <v>26</v>
      </c>
      <c r="BA6" s="14">
        <v>3</v>
      </c>
      <c r="BB6" s="11">
        <v>12</v>
      </c>
      <c r="BC6" s="11">
        <v>8</v>
      </c>
      <c r="BD6" s="11">
        <v>3</v>
      </c>
      <c r="BE6" s="11">
        <v>0</v>
      </c>
      <c r="BF6" s="11">
        <v>3</v>
      </c>
      <c r="BG6" s="11">
        <v>3</v>
      </c>
      <c r="BH6" s="11">
        <v>9</v>
      </c>
      <c r="BI6" s="11">
        <v>2</v>
      </c>
      <c r="BJ6" s="11">
        <v>5</v>
      </c>
      <c r="BK6" s="11">
        <f t="shared" si="11"/>
        <v>5</v>
      </c>
      <c r="BL6" s="15">
        <f t="shared" si="12"/>
        <v>14</v>
      </c>
      <c r="BM6" s="14">
        <v>3</v>
      </c>
      <c r="BN6" s="11">
        <v>26</v>
      </c>
      <c r="BO6" s="11">
        <v>11</v>
      </c>
      <c r="BP6" s="11">
        <v>5</v>
      </c>
      <c r="BQ6" s="11">
        <v>1</v>
      </c>
      <c r="BR6" s="11">
        <v>1</v>
      </c>
      <c r="BS6" s="11">
        <v>13</v>
      </c>
      <c r="BT6" s="11">
        <v>19</v>
      </c>
      <c r="BU6" s="11">
        <v>0</v>
      </c>
      <c r="BV6" s="11">
        <v>1</v>
      </c>
      <c r="BW6" s="11">
        <f t="shared" si="13"/>
        <v>13</v>
      </c>
      <c r="BX6" s="15">
        <f t="shared" si="14"/>
        <v>20</v>
      </c>
      <c r="BY6" s="14">
        <v>3</v>
      </c>
      <c r="BZ6" s="11">
        <v>15</v>
      </c>
      <c r="CA6" s="11">
        <v>2</v>
      </c>
      <c r="CB6" s="11">
        <v>0</v>
      </c>
      <c r="CC6" s="11">
        <v>1</v>
      </c>
      <c r="CD6" s="11">
        <v>1</v>
      </c>
      <c r="CE6" s="11">
        <v>3</v>
      </c>
      <c r="CF6" s="11">
        <v>11</v>
      </c>
      <c r="CG6" s="11">
        <v>3</v>
      </c>
      <c r="CH6" s="11">
        <v>12</v>
      </c>
      <c r="CI6" s="11">
        <f t="shared" si="15"/>
        <v>6</v>
      </c>
      <c r="CJ6" s="15">
        <f t="shared" si="16"/>
        <v>23</v>
      </c>
      <c r="CK6" s="14">
        <v>3</v>
      </c>
      <c r="CL6" s="11">
        <v>26</v>
      </c>
      <c r="CM6" s="11">
        <v>10</v>
      </c>
      <c r="CN6" s="11">
        <v>1</v>
      </c>
      <c r="CO6" s="11">
        <v>0</v>
      </c>
      <c r="CP6" s="11">
        <v>3</v>
      </c>
      <c r="CQ6" s="11">
        <v>13</v>
      </c>
      <c r="CR6" s="11">
        <v>30</v>
      </c>
      <c r="CS6" s="11">
        <v>0</v>
      </c>
      <c r="CT6" s="11">
        <v>2</v>
      </c>
      <c r="CU6" s="11">
        <f t="shared" si="17"/>
        <v>13</v>
      </c>
      <c r="CV6" s="15">
        <f t="shared" si="18"/>
        <v>32</v>
      </c>
      <c r="CW6" s="14">
        <v>3</v>
      </c>
      <c r="CX6" s="11">
        <v>4</v>
      </c>
      <c r="CY6" s="11">
        <v>16</v>
      </c>
      <c r="CZ6" s="11">
        <v>1</v>
      </c>
      <c r="DA6" s="11">
        <v>0</v>
      </c>
      <c r="DB6" s="11">
        <v>0</v>
      </c>
      <c r="DC6" s="11">
        <v>2</v>
      </c>
      <c r="DD6" s="11">
        <v>9</v>
      </c>
      <c r="DE6" s="11">
        <v>0</v>
      </c>
      <c r="DF6" s="11">
        <v>8</v>
      </c>
      <c r="DG6" s="11">
        <f t="shared" si="19"/>
        <v>2</v>
      </c>
      <c r="DH6" s="15">
        <f t="shared" si="20"/>
        <v>17</v>
      </c>
      <c r="DI6" s="14">
        <v>3</v>
      </c>
      <c r="DJ6" s="11">
        <v>21</v>
      </c>
      <c r="DK6" s="11">
        <v>6</v>
      </c>
      <c r="DL6" s="11">
        <v>2</v>
      </c>
      <c r="DM6" s="11">
        <v>1</v>
      </c>
      <c r="DN6" s="11">
        <v>0</v>
      </c>
      <c r="DO6" s="11">
        <v>6</v>
      </c>
      <c r="DP6" s="11">
        <v>10</v>
      </c>
      <c r="DQ6" s="11">
        <v>3</v>
      </c>
      <c r="DR6" s="11">
        <v>3</v>
      </c>
      <c r="DS6" s="11">
        <f t="shared" si="21"/>
        <v>9</v>
      </c>
      <c r="DT6" s="15">
        <f t="shared" si="22"/>
        <v>13</v>
      </c>
      <c r="DU6" s="14">
        <v>3</v>
      </c>
      <c r="DV6" s="11">
        <v>20</v>
      </c>
      <c r="DW6" s="11">
        <v>12</v>
      </c>
      <c r="DX6" s="11">
        <v>4</v>
      </c>
      <c r="DY6" s="11">
        <v>1</v>
      </c>
      <c r="DZ6" s="11">
        <v>3</v>
      </c>
      <c r="EA6" s="11">
        <v>7</v>
      </c>
      <c r="EB6" s="11">
        <v>15</v>
      </c>
      <c r="EC6" s="11">
        <v>2</v>
      </c>
      <c r="ED6" s="11">
        <v>10</v>
      </c>
      <c r="EE6" s="11">
        <f t="shared" si="23"/>
        <v>9</v>
      </c>
      <c r="EF6" s="31">
        <f t="shared" si="24"/>
        <v>25</v>
      </c>
      <c r="EG6" s="14">
        <v>3</v>
      </c>
      <c r="EH6" s="31">
        <v>34</v>
      </c>
      <c r="EI6" s="31">
        <v>14</v>
      </c>
      <c r="EJ6" s="31">
        <v>1</v>
      </c>
      <c r="EK6" s="31">
        <v>1</v>
      </c>
      <c r="EL6" s="31">
        <v>4</v>
      </c>
      <c r="EM6" s="31">
        <v>11</v>
      </c>
      <c r="EN6" s="31">
        <v>15</v>
      </c>
      <c r="EO6" s="31">
        <v>4</v>
      </c>
      <c r="EP6" s="31">
        <v>14</v>
      </c>
      <c r="EQ6" s="31">
        <f t="shared" si="25"/>
        <v>15</v>
      </c>
      <c r="ER6" s="15">
        <f t="shared" si="26"/>
        <v>29</v>
      </c>
      <c r="ET6" s="23" t="s">
        <v>98</v>
      </c>
      <c r="EU6" s="7">
        <f>EU3/$FF$6</f>
        <v>144.45454545454547</v>
      </c>
      <c r="EV6" s="7">
        <f t="shared" ref="EV6:FE6" si="35">EV3/$FF$6</f>
        <v>102.48484848484848</v>
      </c>
      <c r="EW6" s="7">
        <f t="shared" si="35"/>
        <v>20.575757575757574</v>
      </c>
      <c r="EX6" s="7">
        <f t="shared" si="35"/>
        <v>9.7575757575757578</v>
      </c>
      <c r="EY6" s="7">
        <f t="shared" si="35"/>
        <v>13.757575757575758</v>
      </c>
      <c r="EZ6" s="7">
        <f t="shared" si="35"/>
        <v>47.393939393939391</v>
      </c>
      <c r="FA6" s="7">
        <f t="shared" si="35"/>
        <v>113.39393939393939</v>
      </c>
      <c r="FB6" s="7">
        <f t="shared" si="35"/>
        <v>16.09090909090909</v>
      </c>
      <c r="FC6" s="7">
        <f t="shared" si="35"/>
        <v>67.727272727272734</v>
      </c>
      <c r="FD6" s="7">
        <f t="shared" si="35"/>
        <v>63.484848484848484</v>
      </c>
      <c r="FE6" s="7">
        <f t="shared" si="35"/>
        <v>181.12121212121212</v>
      </c>
      <c r="FF6" s="4">
        <v>33</v>
      </c>
      <c r="FI6" s="3" t="s">
        <v>145</v>
      </c>
      <c r="FJ6" s="7">
        <v>31</v>
      </c>
      <c r="FK6" s="7">
        <v>18</v>
      </c>
      <c r="FL6" s="7">
        <v>5</v>
      </c>
      <c r="FM6" s="18">
        <v>5</v>
      </c>
      <c r="FN6" s="18">
        <v>1</v>
      </c>
      <c r="FO6" s="18">
        <v>14</v>
      </c>
      <c r="FP6" s="18">
        <v>31</v>
      </c>
      <c r="FQ6" s="18">
        <v>1</v>
      </c>
      <c r="FR6" s="18">
        <v>10</v>
      </c>
      <c r="FS6" s="7">
        <f t="shared" si="27"/>
        <v>15</v>
      </c>
      <c r="FT6" s="4">
        <f t="shared" si="28"/>
        <v>41</v>
      </c>
      <c r="FU6" s="3" t="s">
        <v>145</v>
      </c>
      <c r="FV6" s="7">
        <v>26</v>
      </c>
      <c r="FW6" s="7">
        <v>13</v>
      </c>
      <c r="FX6" s="7">
        <v>0</v>
      </c>
      <c r="FY6" s="18">
        <v>1</v>
      </c>
      <c r="FZ6" s="18">
        <v>2</v>
      </c>
      <c r="GA6" s="18">
        <v>13</v>
      </c>
      <c r="GB6" s="18">
        <v>25</v>
      </c>
      <c r="GC6" s="18">
        <v>0</v>
      </c>
      <c r="GD6" s="18">
        <v>8</v>
      </c>
      <c r="GE6" s="7">
        <f t="shared" si="29"/>
        <v>13</v>
      </c>
      <c r="GF6" s="4">
        <f t="shared" si="30"/>
        <v>33</v>
      </c>
      <c r="GG6" s="3" t="s">
        <v>145</v>
      </c>
      <c r="GH6" s="7">
        <v>38</v>
      </c>
      <c r="GI6" s="7">
        <v>14</v>
      </c>
      <c r="GJ6" s="7">
        <v>3</v>
      </c>
      <c r="GK6" s="18">
        <v>1</v>
      </c>
      <c r="GL6" s="18">
        <v>1</v>
      </c>
      <c r="GM6" s="18">
        <v>13</v>
      </c>
      <c r="GN6" s="18">
        <v>24</v>
      </c>
      <c r="GO6" s="18">
        <v>4</v>
      </c>
      <c r="GP6" s="18">
        <v>10</v>
      </c>
      <c r="GQ6" s="7">
        <f t="shared" si="31"/>
        <v>17</v>
      </c>
      <c r="GR6" s="4">
        <f t="shared" si="32"/>
        <v>34</v>
      </c>
      <c r="GS6" s="3" t="s">
        <v>145</v>
      </c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106"/>
      <c r="HE6" s="3" t="s">
        <v>145</v>
      </c>
      <c r="HF6" s="7">
        <v>22</v>
      </c>
      <c r="HG6" s="7">
        <v>7</v>
      </c>
      <c r="HH6" s="7">
        <v>4</v>
      </c>
      <c r="HI6" s="18">
        <v>3</v>
      </c>
      <c r="HJ6" s="18">
        <v>1</v>
      </c>
      <c r="HK6" s="18">
        <v>8</v>
      </c>
      <c r="HL6" s="18">
        <v>20</v>
      </c>
      <c r="HM6" s="18">
        <v>2</v>
      </c>
      <c r="HN6" s="18">
        <v>6</v>
      </c>
      <c r="HO6" s="7">
        <f t="shared" si="33"/>
        <v>10</v>
      </c>
      <c r="HP6" s="4">
        <f t="shared" si="34"/>
        <v>26</v>
      </c>
      <c r="HQ6" s="3" t="s">
        <v>145</v>
      </c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106"/>
      <c r="ID6" s="23" t="s">
        <v>98</v>
      </c>
      <c r="IE6" s="61">
        <f>IE3/$IP$6</f>
        <v>57.444444444444443</v>
      </c>
      <c r="IF6" s="61">
        <f t="shared" ref="IF6:IO6" si="36">IF3/$IP$6</f>
        <v>39.5</v>
      </c>
      <c r="IG6" s="61">
        <f t="shared" si="36"/>
        <v>8.5</v>
      </c>
      <c r="IH6" s="61">
        <f t="shared" si="36"/>
        <v>3.8888888888888888</v>
      </c>
      <c r="II6" s="61">
        <f t="shared" si="36"/>
        <v>5.1111111111111107</v>
      </c>
      <c r="IJ6" s="61">
        <f t="shared" si="36"/>
        <v>20.777777777777779</v>
      </c>
      <c r="IK6" s="61">
        <f t="shared" si="36"/>
        <v>50.111111111111114</v>
      </c>
      <c r="IL6" s="61">
        <f t="shared" si="36"/>
        <v>5.2222222222222223</v>
      </c>
      <c r="IM6" s="61">
        <f t="shared" si="36"/>
        <v>23.333333333333332</v>
      </c>
      <c r="IN6" s="61">
        <f t="shared" si="36"/>
        <v>26</v>
      </c>
      <c r="IO6" s="61">
        <f t="shared" si="36"/>
        <v>73.444444444444443</v>
      </c>
      <c r="IP6" s="4">
        <v>18</v>
      </c>
    </row>
    <row r="7" spans="1:250">
      <c r="A7" s="72" t="s">
        <v>6</v>
      </c>
      <c r="B7" s="67" t="s">
        <v>37</v>
      </c>
      <c r="C7" s="67"/>
      <c r="D7" s="66" t="s">
        <v>37</v>
      </c>
      <c r="E7" s="67" t="s">
        <v>37</v>
      </c>
      <c r="F7" s="65"/>
      <c r="G7" s="66"/>
      <c r="H7" s="66"/>
      <c r="I7" s="66" t="s">
        <v>37</v>
      </c>
      <c r="J7" s="66"/>
      <c r="K7" s="66"/>
      <c r="L7" s="74"/>
      <c r="M7" s="18">
        <v>7</v>
      </c>
      <c r="N7" s="18">
        <v>3</v>
      </c>
      <c r="O7" s="44">
        <f t="shared" si="2"/>
        <v>0.7</v>
      </c>
      <c r="Q7" s="3">
        <v>4</v>
      </c>
      <c r="R7" s="18">
        <v>27</v>
      </c>
      <c r="S7" s="18">
        <v>14</v>
      </c>
      <c r="T7" s="18">
        <v>6</v>
      </c>
      <c r="U7" s="18">
        <v>3</v>
      </c>
      <c r="V7" s="18">
        <v>3</v>
      </c>
      <c r="W7" s="18">
        <v>8</v>
      </c>
      <c r="X7" s="18">
        <v>14</v>
      </c>
      <c r="Y7" s="18">
        <v>3</v>
      </c>
      <c r="Z7" s="18">
        <v>7</v>
      </c>
      <c r="AA7" s="7">
        <f t="shared" si="5"/>
        <v>11</v>
      </c>
      <c r="AB7" s="4">
        <f t="shared" si="6"/>
        <v>21</v>
      </c>
      <c r="AC7" s="14">
        <v>4</v>
      </c>
      <c r="AD7" s="11">
        <v>26</v>
      </c>
      <c r="AE7" s="11">
        <v>16</v>
      </c>
      <c r="AF7" s="11">
        <v>3</v>
      </c>
      <c r="AG7" s="11">
        <v>0</v>
      </c>
      <c r="AH7" s="11">
        <v>0</v>
      </c>
      <c r="AI7" s="11">
        <v>10</v>
      </c>
      <c r="AJ7" s="11">
        <v>19</v>
      </c>
      <c r="AK7" s="11">
        <v>2</v>
      </c>
      <c r="AL7" s="11">
        <v>7</v>
      </c>
      <c r="AM7" s="11">
        <f t="shared" si="7"/>
        <v>12</v>
      </c>
      <c r="AN7" s="15">
        <f t="shared" si="8"/>
        <v>26</v>
      </c>
      <c r="AO7" s="14">
        <v>4</v>
      </c>
      <c r="AP7" s="11">
        <v>19</v>
      </c>
      <c r="AQ7" s="11">
        <v>17</v>
      </c>
      <c r="AR7" s="11">
        <v>2</v>
      </c>
      <c r="AS7" s="11">
        <v>4</v>
      </c>
      <c r="AT7" s="11">
        <v>0</v>
      </c>
      <c r="AU7" s="11">
        <v>5</v>
      </c>
      <c r="AV7" s="11">
        <v>24</v>
      </c>
      <c r="AW7" s="11">
        <v>3</v>
      </c>
      <c r="AX7" s="11">
        <v>11</v>
      </c>
      <c r="AY7" s="11">
        <f t="shared" si="9"/>
        <v>8</v>
      </c>
      <c r="AZ7" s="15">
        <f t="shared" si="10"/>
        <v>35</v>
      </c>
      <c r="BA7" s="14">
        <v>4</v>
      </c>
      <c r="BB7" s="11">
        <v>13</v>
      </c>
      <c r="BC7" s="11">
        <v>15</v>
      </c>
      <c r="BD7" s="11">
        <v>2</v>
      </c>
      <c r="BE7" s="11">
        <v>2</v>
      </c>
      <c r="BF7" s="11">
        <v>0</v>
      </c>
      <c r="BG7" s="11">
        <v>5</v>
      </c>
      <c r="BH7" s="11">
        <v>12</v>
      </c>
      <c r="BI7" s="11">
        <v>1</v>
      </c>
      <c r="BJ7" s="11">
        <v>7</v>
      </c>
      <c r="BK7" s="11">
        <f t="shared" si="11"/>
        <v>6</v>
      </c>
      <c r="BL7" s="15">
        <f t="shared" si="12"/>
        <v>19</v>
      </c>
      <c r="BM7" s="14">
        <v>4</v>
      </c>
      <c r="BN7" s="11">
        <v>14</v>
      </c>
      <c r="BO7" s="11">
        <v>26</v>
      </c>
      <c r="BP7" s="11">
        <v>4</v>
      </c>
      <c r="BQ7" s="11">
        <v>1</v>
      </c>
      <c r="BR7" s="11">
        <v>0</v>
      </c>
      <c r="BS7" s="11">
        <v>7</v>
      </c>
      <c r="BT7" s="11">
        <v>14</v>
      </c>
      <c r="BU7" s="11">
        <v>0</v>
      </c>
      <c r="BV7" s="11">
        <v>1</v>
      </c>
      <c r="BW7" s="11">
        <f t="shared" si="13"/>
        <v>7</v>
      </c>
      <c r="BX7" s="15">
        <f t="shared" si="14"/>
        <v>15</v>
      </c>
      <c r="BY7" s="14">
        <v>4</v>
      </c>
      <c r="BZ7" s="11">
        <v>30</v>
      </c>
      <c r="CA7" s="11">
        <v>7</v>
      </c>
      <c r="CB7" s="11">
        <v>1</v>
      </c>
      <c r="CC7" s="11">
        <v>0</v>
      </c>
      <c r="CD7" s="11">
        <v>4</v>
      </c>
      <c r="CE7" s="11">
        <v>9</v>
      </c>
      <c r="CF7" s="11">
        <v>15</v>
      </c>
      <c r="CG7" s="11">
        <v>4</v>
      </c>
      <c r="CH7" s="11">
        <v>19</v>
      </c>
      <c r="CI7" s="11">
        <f t="shared" si="15"/>
        <v>13</v>
      </c>
      <c r="CJ7" s="15">
        <f t="shared" si="16"/>
        <v>34</v>
      </c>
      <c r="CK7" s="14">
        <v>4</v>
      </c>
      <c r="CL7" s="11">
        <v>19</v>
      </c>
      <c r="CM7" s="11">
        <v>22</v>
      </c>
      <c r="CN7" s="11">
        <v>8</v>
      </c>
      <c r="CO7" s="11">
        <v>6</v>
      </c>
      <c r="CP7" s="11">
        <v>0</v>
      </c>
      <c r="CQ7" s="11">
        <v>5</v>
      </c>
      <c r="CR7" s="11">
        <v>21</v>
      </c>
      <c r="CS7" s="11">
        <v>3</v>
      </c>
      <c r="CT7" s="11">
        <v>9</v>
      </c>
      <c r="CU7" s="11">
        <f t="shared" si="17"/>
        <v>8</v>
      </c>
      <c r="CV7" s="15">
        <f t="shared" si="18"/>
        <v>30</v>
      </c>
      <c r="CW7" s="14">
        <v>4</v>
      </c>
      <c r="CX7" s="11">
        <v>12</v>
      </c>
      <c r="CY7" s="11">
        <v>9</v>
      </c>
      <c r="CZ7" s="11">
        <v>1</v>
      </c>
      <c r="DA7" s="11">
        <v>2</v>
      </c>
      <c r="DB7" s="11">
        <v>1</v>
      </c>
      <c r="DC7" s="11">
        <v>6</v>
      </c>
      <c r="DD7" s="11">
        <v>8</v>
      </c>
      <c r="DE7" s="11">
        <v>0</v>
      </c>
      <c r="DF7" s="11">
        <v>5</v>
      </c>
      <c r="DG7" s="11">
        <f t="shared" si="19"/>
        <v>6</v>
      </c>
      <c r="DH7" s="15">
        <f t="shared" si="20"/>
        <v>13</v>
      </c>
      <c r="DI7" s="14">
        <v>4</v>
      </c>
      <c r="DJ7" s="11">
        <v>19</v>
      </c>
      <c r="DK7" s="11">
        <v>11</v>
      </c>
      <c r="DL7" s="11">
        <v>2</v>
      </c>
      <c r="DM7" s="11">
        <v>2</v>
      </c>
      <c r="DN7" s="11">
        <v>4</v>
      </c>
      <c r="DO7" s="11">
        <v>6</v>
      </c>
      <c r="DP7" s="11">
        <v>14</v>
      </c>
      <c r="DQ7" s="11">
        <v>1</v>
      </c>
      <c r="DR7" s="11">
        <v>9</v>
      </c>
      <c r="DS7" s="11">
        <f t="shared" si="21"/>
        <v>7</v>
      </c>
      <c r="DT7" s="15">
        <f t="shared" si="22"/>
        <v>23</v>
      </c>
      <c r="DU7" s="14" t="s">
        <v>122</v>
      </c>
      <c r="DV7" s="11">
        <v>16</v>
      </c>
      <c r="DW7" s="11">
        <v>9</v>
      </c>
      <c r="DX7" s="11">
        <v>1</v>
      </c>
      <c r="DY7" s="11">
        <v>2</v>
      </c>
      <c r="DZ7" s="11">
        <v>0</v>
      </c>
      <c r="EA7" s="11">
        <v>2</v>
      </c>
      <c r="EB7" s="11">
        <v>9</v>
      </c>
      <c r="EC7" s="11">
        <v>4</v>
      </c>
      <c r="ED7" s="11">
        <v>5</v>
      </c>
      <c r="EE7" s="11">
        <f t="shared" si="23"/>
        <v>6</v>
      </c>
      <c r="EF7" s="31">
        <f t="shared" si="24"/>
        <v>14</v>
      </c>
      <c r="EG7" s="14">
        <v>4</v>
      </c>
      <c r="EH7" s="31">
        <v>24</v>
      </c>
      <c r="EI7" s="31">
        <v>18</v>
      </c>
      <c r="EJ7" s="31">
        <v>5</v>
      </c>
      <c r="EK7" s="31">
        <v>3</v>
      </c>
      <c r="EL7" s="31">
        <v>1</v>
      </c>
      <c r="EM7" s="31">
        <v>12</v>
      </c>
      <c r="EN7" s="31">
        <v>20</v>
      </c>
      <c r="EO7" s="31">
        <v>0</v>
      </c>
      <c r="EP7" s="31">
        <v>2</v>
      </c>
      <c r="EQ7" s="31">
        <f t="shared" si="25"/>
        <v>12</v>
      </c>
      <c r="ER7" s="15">
        <f t="shared" si="26"/>
        <v>22</v>
      </c>
      <c r="ET7" s="3" t="s">
        <v>23</v>
      </c>
      <c r="EU7" s="7"/>
      <c r="EV7" s="7"/>
      <c r="EW7" s="7"/>
      <c r="EX7" s="7"/>
      <c r="EY7" s="7"/>
      <c r="EZ7" s="505">
        <f>EZ6/FA6</f>
        <v>0.41795831106360232</v>
      </c>
      <c r="FA7" s="505"/>
      <c r="FB7" s="505">
        <f>FB6/FC6</f>
        <v>0.23758389261744964</v>
      </c>
      <c r="FC7" s="505"/>
      <c r="FD7" s="505">
        <f>FD6/FE6</f>
        <v>0.35051028944286433</v>
      </c>
      <c r="FE7" s="505"/>
      <c r="FF7" s="4" t="s">
        <v>110</v>
      </c>
      <c r="FI7" s="3" t="s">
        <v>146</v>
      </c>
      <c r="FJ7" s="7">
        <v>23</v>
      </c>
      <c r="FK7" s="7">
        <v>10</v>
      </c>
      <c r="FL7" s="7">
        <v>3</v>
      </c>
      <c r="FM7" s="18">
        <v>3</v>
      </c>
      <c r="FN7" s="18">
        <v>3</v>
      </c>
      <c r="FO7" s="18">
        <v>10</v>
      </c>
      <c r="FP7" s="18">
        <v>21</v>
      </c>
      <c r="FQ7" s="18">
        <v>1</v>
      </c>
      <c r="FR7" s="18">
        <v>4</v>
      </c>
      <c r="FS7" s="7">
        <f t="shared" si="27"/>
        <v>11</v>
      </c>
      <c r="FT7" s="4">
        <f t="shared" si="28"/>
        <v>25</v>
      </c>
      <c r="FU7" s="3" t="s">
        <v>146</v>
      </c>
      <c r="FV7" s="7">
        <v>22</v>
      </c>
      <c r="FW7" s="7">
        <v>12</v>
      </c>
      <c r="FX7" s="7">
        <v>2</v>
      </c>
      <c r="FY7" s="18">
        <v>3</v>
      </c>
      <c r="FZ7" s="18">
        <v>2</v>
      </c>
      <c r="GA7" s="18">
        <v>8</v>
      </c>
      <c r="GB7" s="18">
        <v>26</v>
      </c>
      <c r="GC7" s="18">
        <v>2</v>
      </c>
      <c r="GD7" s="18">
        <v>6</v>
      </c>
      <c r="GE7" s="7">
        <f t="shared" si="29"/>
        <v>10</v>
      </c>
      <c r="GF7" s="4">
        <f t="shared" si="30"/>
        <v>32</v>
      </c>
      <c r="GG7" s="3" t="s">
        <v>146</v>
      </c>
      <c r="GH7" s="18">
        <v>38</v>
      </c>
      <c r="GI7" s="18">
        <v>13</v>
      </c>
      <c r="GJ7" s="18">
        <v>2</v>
      </c>
      <c r="GK7" s="18">
        <v>1</v>
      </c>
      <c r="GL7" s="18">
        <v>4</v>
      </c>
      <c r="GM7" s="18">
        <v>7</v>
      </c>
      <c r="GN7" s="18">
        <v>18</v>
      </c>
      <c r="GO7" s="18">
        <v>8</v>
      </c>
      <c r="GP7" s="18">
        <v>20</v>
      </c>
      <c r="GQ7" s="7">
        <f t="shared" si="31"/>
        <v>15</v>
      </c>
      <c r="GR7" s="4">
        <f t="shared" si="32"/>
        <v>38</v>
      </c>
      <c r="GS7" s="3" t="s">
        <v>146</v>
      </c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106"/>
      <c r="HE7" s="3" t="s">
        <v>146</v>
      </c>
      <c r="HF7" s="18">
        <v>13</v>
      </c>
      <c r="HG7" s="18">
        <v>7</v>
      </c>
      <c r="HH7" s="18">
        <v>1</v>
      </c>
      <c r="HI7" s="18">
        <v>3</v>
      </c>
      <c r="HJ7" s="18">
        <v>0</v>
      </c>
      <c r="HK7" s="18">
        <v>5</v>
      </c>
      <c r="HL7" s="18">
        <v>13</v>
      </c>
      <c r="HM7" s="18">
        <v>1</v>
      </c>
      <c r="HN7" s="18">
        <v>5</v>
      </c>
      <c r="HO7" s="7">
        <f t="shared" si="33"/>
        <v>6</v>
      </c>
      <c r="HP7" s="4">
        <f t="shared" si="34"/>
        <v>18</v>
      </c>
      <c r="HQ7" s="3" t="s">
        <v>146</v>
      </c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106"/>
      <c r="ID7" s="3" t="s">
        <v>23</v>
      </c>
      <c r="IE7" s="7"/>
      <c r="IF7" s="7"/>
      <c r="IG7" s="7"/>
      <c r="IH7" s="7"/>
      <c r="II7" s="7"/>
      <c r="IJ7" s="505">
        <f>IJ6/IK6</f>
        <v>0.41463414634146339</v>
      </c>
      <c r="IK7" s="505"/>
      <c r="IL7" s="505">
        <f>IL6/IM6</f>
        <v>0.22380952380952382</v>
      </c>
      <c r="IM7" s="505"/>
      <c r="IN7" s="505">
        <f>IN6/IO6</f>
        <v>0.35400907715582453</v>
      </c>
      <c r="IO7" s="505"/>
      <c r="IP7" s="4" t="s">
        <v>110</v>
      </c>
    </row>
    <row r="8" spans="1:250">
      <c r="A8" s="72" t="s">
        <v>41</v>
      </c>
      <c r="B8" s="66"/>
      <c r="C8" s="67"/>
      <c r="D8" s="67" t="s">
        <v>37</v>
      </c>
      <c r="E8" s="67"/>
      <c r="F8" s="67"/>
      <c r="G8" s="65"/>
      <c r="H8" s="66" t="s">
        <v>37</v>
      </c>
      <c r="I8" s="67" t="s">
        <v>37</v>
      </c>
      <c r="J8" s="68"/>
      <c r="K8" s="67"/>
      <c r="L8" s="73" t="s">
        <v>37</v>
      </c>
      <c r="M8" s="7">
        <v>2</v>
      </c>
      <c r="N8" s="7">
        <v>7</v>
      </c>
      <c r="O8" s="44">
        <f t="shared" si="2"/>
        <v>0.22222222222222221</v>
      </c>
      <c r="Q8" s="3">
        <v>5</v>
      </c>
      <c r="R8" s="18">
        <v>27</v>
      </c>
      <c r="S8" s="18">
        <v>9</v>
      </c>
      <c r="T8" s="18">
        <v>3</v>
      </c>
      <c r="U8" s="18">
        <v>7</v>
      </c>
      <c r="V8" s="18">
        <v>1</v>
      </c>
      <c r="W8" s="18">
        <v>6</v>
      </c>
      <c r="X8" s="18">
        <v>9</v>
      </c>
      <c r="Y8" s="18">
        <v>5</v>
      </c>
      <c r="Z8" s="18">
        <v>16</v>
      </c>
      <c r="AA8" s="7">
        <f t="shared" si="5"/>
        <v>11</v>
      </c>
      <c r="AB8" s="4">
        <f t="shared" si="6"/>
        <v>25</v>
      </c>
      <c r="AC8" s="14">
        <v>5</v>
      </c>
      <c r="AD8" s="11">
        <v>26</v>
      </c>
      <c r="AE8" s="11">
        <v>9</v>
      </c>
      <c r="AF8" s="11">
        <v>5</v>
      </c>
      <c r="AG8" s="11">
        <v>0</v>
      </c>
      <c r="AH8" s="11">
        <v>4</v>
      </c>
      <c r="AI8" s="11">
        <v>7</v>
      </c>
      <c r="AJ8" s="11">
        <v>18</v>
      </c>
      <c r="AK8" s="11">
        <v>4</v>
      </c>
      <c r="AL8" s="11">
        <v>15</v>
      </c>
      <c r="AM8" s="11">
        <f t="shared" si="7"/>
        <v>11</v>
      </c>
      <c r="AN8" s="15">
        <f t="shared" si="8"/>
        <v>33</v>
      </c>
      <c r="AO8" s="14">
        <v>5</v>
      </c>
      <c r="AP8" s="11">
        <v>24</v>
      </c>
      <c r="AQ8" s="11">
        <v>15</v>
      </c>
      <c r="AR8" s="11">
        <v>1</v>
      </c>
      <c r="AS8" s="11">
        <v>3</v>
      </c>
      <c r="AT8" s="11">
        <v>1</v>
      </c>
      <c r="AU8" s="11">
        <v>6</v>
      </c>
      <c r="AV8" s="11">
        <v>23</v>
      </c>
      <c r="AW8" s="11">
        <v>4</v>
      </c>
      <c r="AX8" s="11">
        <v>11</v>
      </c>
      <c r="AY8" s="11">
        <f t="shared" si="9"/>
        <v>10</v>
      </c>
      <c r="AZ8" s="15">
        <f t="shared" si="10"/>
        <v>34</v>
      </c>
      <c r="BA8" s="14">
        <v>5</v>
      </c>
      <c r="BB8" s="11">
        <v>16</v>
      </c>
      <c r="BC8" s="11">
        <v>13</v>
      </c>
      <c r="BD8" s="11">
        <v>1</v>
      </c>
      <c r="BE8" s="11">
        <v>1</v>
      </c>
      <c r="BF8" s="11">
        <v>2</v>
      </c>
      <c r="BG8" s="11">
        <v>8</v>
      </c>
      <c r="BH8" s="11">
        <v>22</v>
      </c>
      <c r="BI8" s="11">
        <v>0</v>
      </c>
      <c r="BJ8" s="11">
        <v>4</v>
      </c>
      <c r="BK8" s="11">
        <f t="shared" si="11"/>
        <v>8</v>
      </c>
      <c r="BL8" s="15">
        <f t="shared" si="12"/>
        <v>26</v>
      </c>
      <c r="BM8" s="14">
        <v>5</v>
      </c>
      <c r="BN8" s="11">
        <v>18</v>
      </c>
      <c r="BO8" s="11">
        <v>24</v>
      </c>
      <c r="BP8" s="11">
        <v>5</v>
      </c>
      <c r="BQ8" s="11">
        <v>1</v>
      </c>
      <c r="BR8" s="11">
        <v>1</v>
      </c>
      <c r="BS8" s="11">
        <v>9</v>
      </c>
      <c r="BT8" s="11">
        <v>18</v>
      </c>
      <c r="BU8" s="11">
        <v>0</v>
      </c>
      <c r="BV8" s="11">
        <v>0</v>
      </c>
      <c r="BW8" s="11">
        <f t="shared" si="13"/>
        <v>9</v>
      </c>
      <c r="BX8" s="15">
        <f t="shared" si="14"/>
        <v>18</v>
      </c>
      <c r="BY8" s="14">
        <v>5</v>
      </c>
      <c r="BZ8" s="11">
        <v>21</v>
      </c>
      <c r="CA8" s="11">
        <v>14</v>
      </c>
      <c r="CB8" s="11">
        <v>1</v>
      </c>
      <c r="CC8" s="11">
        <v>0</v>
      </c>
      <c r="CD8" s="11">
        <v>0</v>
      </c>
      <c r="CE8" s="11">
        <v>9</v>
      </c>
      <c r="CF8" s="11">
        <v>23</v>
      </c>
      <c r="CG8" s="11">
        <v>1</v>
      </c>
      <c r="CH8" s="11">
        <v>15</v>
      </c>
      <c r="CI8" s="11">
        <f t="shared" si="15"/>
        <v>10</v>
      </c>
      <c r="CJ8" s="15">
        <f t="shared" si="16"/>
        <v>38</v>
      </c>
      <c r="CK8" s="14">
        <v>5</v>
      </c>
      <c r="CL8" s="11">
        <v>25</v>
      </c>
      <c r="CM8" s="11">
        <v>15</v>
      </c>
      <c r="CN8" s="11">
        <v>4</v>
      </c>
      <c r="CO8" s="11">
        <v>0</v>
      </c>
      <c r="CP8" s="11">
        <v>0</v>
      </c>
      <c r="CQ8" s="11">
        <v>11</v>
      </c>
      <c r="CR8" s="11">
        <v>21</v>
      </c>
      <c r="CS8" s="11">
        <v>1</v>
      </c>
      <c r="CT8" s="11">
        <v>7</v>
      </c>
      <c r="CU8" s="11">
        <f t="shared" si="17"/>
        <v>12</v>
      </c>
      <c r="CV8" s="15">
        <f t="shared" si="18"/>
        <v>28</v>
      </c>
      <c r="CW8" s="14">
        <v>5</v>
      </c>
      <c r="CX8" s="11">
        <v>24</v>
      </c>
      <c r="CY8" s="11">
        <v>23</v>
      </c>
      <c r="CZ8" s="11">
        <v>2</v>
      </c>
      <c r="DA8" s="11">
        <v>1</v>
      </c>
      <c r="DB8" s="11">
        <v>0</v>
      </c>
      <c r="DC8" s="11">
        <v>12</v>
      </c>
      <c r="DD8" s="11">
        <v>18</v>
      </c>
      <c r="DE8" s="11">
        <v>0</v>
      </c>
      <c r="DF8" s="11">
        <v>1</v>
      </c>
      <c r="DG8" s="11">
        <f t="shared" si="19"/>
        <v>12</v>
      </c>
      <c r="DH8" s="15">
        <f t="shared" si="20"/>
        <v>19</v>
      </c>
      <c r="DI8" s="14">
        <v>5</v>
      </c>
      <c r="DJ8" s="11">
        <v>12</v>
      </c>
      <c r="DK8" s="11">
        <v>16</v>
      </c>
      <c r="DL8" s="11">
        <v>3</v>
      </c>
      <c r="DM8" s="11">
        <v>4</v>
      </c>
      <c r="DN8" s="11">
        <v>4</v>
      </c>
      <c r="DO8" s="11">
        <v>6</v>
      </c>
      <c r="DP8" s="11">
        <v>10</v>
      </c>
      <c r="DQ8" s="11">
        <v>0</v>
      </c>
      <c r="DR8" s="11">
        <v>1</v>
      </c>
      <c r="DS8" s="11">
        <f t="shared" si="21"/>
        <v>6</v>
      </c>
      <c r="DT8" s="15">
        <f t="shared" si="22"/>
        <v>11</v>
      </c>
      <c r="DU8" s="14">
        <v>5</v>
      </c>
      <c r="DV8" s="11">
        <v>20</v>
      </c>
      <c r="DW8" s="11">
        <v>10</v>
      </c>
      <c r="DX8" s="11">
        <v>0</v>
      </c>
      <c r="DY8" s="11">
        <v>0</v>
      </c>
      <c r="DZ8" s="11">
        <v>0</v>
      </c>
      <c r="EA8" s="11">
        <v>1</v>
      </c>
      <c r="EB8" s="11">
        <v>12</v>
      </c>
      <c r="EC8" s="11">
        <v>6</v>
      </c>
      <c r="ED8" s="11">
        <v>15</v>
      </c>
      <c r="EE8" s="11">
        <f t="shared" si="23"/>
        <v>7</v>
      </c>
      <c r="EF8" s="31">
        <f t="shared" si="24"/>
        <v>27</v>
      </c>
      <c r="EG8" s="14">
        <v>5</v>
      </c>
      <c r="EH8" s="31">
        <v>26</v>
      </c>
      <c r="EI8" s="31">
        <v>16</v>
      </c>
      <c r="EJ8" s="31">
        <v>2</v>
      </c>
      <c r="EK8" s="31">
        <v>2</v>
      </c>
      <c r="EL8" s="31">
        <v>1</v>
      </c>
      <c r="EM8" s="31">
        <v>7</v>
      </c>
      <c r="EN8" s="31">
        <v>16</v>
      </c>
      <c r="EO8" s="31">
        <v>4</v>
      </c>
      <c r="EP8" s="31">
        <v>10</v>
      </c>
      <c r="EQ8" s="31">
        <f t="shared" si="25"/>
        <v>11</v>
      </c>
      <c r="ER8" s="15">
        <f t="shared" si="26"/>
        <v>26</v>
      </c>
      <c r="ET8" s="23" t="s">
        <v>111</v>
      </c>
      <c r="EU8" s="7">
        <f>EU6/($FF$4/$FF$8)</f>
        <v>15.278846153846155</v>
      </c>
      <c r="EV8" s="7">
        <f t="shared" ref="EV8:FE8" si="37">EV6/($FF$4/$FF$8)</f>
        <v>10.839743589743589</v>
      </c>
      <c r="EW8" s="7">
        <f t="shared" si="37"/>
        <v>2.1762820512820511</v>
      </c>
      <c r="EX8" s="7">
        <f t="shared" si="37"/>
        <v>1.0320512820512819</v>
      </c>
      <c r="EY8" s="7">
        <f t="shared" si="37"/>
        <v>1.4551282051282051</v>
      </c>
      <c r="EZ8" s="7">
        <f t="shared" si="37"/>
        <v>5.0128205128205119</v>
      </c>
      <c r="FA8" s="7">
        <f t="shared" si="37"/>
        <v>11.993589743589743</v>
      </c>
      <c r="FB8" s="7">
        <f t="shared" si="37"/>
        <v>1.7019230769230766</v>
      </c>
      <c r="FC8" s="7">
        <f t="shared" si="37"/>
        <v>7.1634615384615392</v>
      </c>
      <c r="FD8" s="7">
        <f t="shared" si="37"/>
        <v>6.7147435897435894</v>
      </c>
      <c r="FE8" s="7">
        <f t="shared" si="37"/>
        <v>19.157051282051281</v>
      </c>
      <c r="FF8" s="4">
        <v>11</v>
      </c>
      <c r="FI8" s="3" t="s">
        <v>147</v>
      </c>
      <c r="FJ8" s="18">
        <v>30</v>
      </c>
      <c r="FK8" s="18">
        <v>13</v>
      </c>
      <c r="FL8" s="18">
        <v>7</v>
      </c>
      <c r="FM8" s="18">
        <v>0</v>
      </c>
      <c r="FN8" s="18">
        <v>1</v>
      </c>
      <c r="FO8" s="18">
        <v>15</v>
      </c>
      <c r="FP8" s="18">
        <v>35</v>
      </c>
      <c r="FQ8" s="18">
        <v>0</v>
      </c>
      <c r="FR8" s="18">
        <v>4</v>
      </c>
      <c r="FS8" s="7">
        <f t="shared" si="27"/>
        <v>15</v>
      </c>
      <c r="FT8" s="4">
        <f t="shared" si="28"/>
        <v>39</v>
      </c>
      <c r="FU8" s="3" t="s">
        <v>147</v>
      </c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106"/>
      <c r="GG8" s="3" t="s">
        <v>147</v>
      </c>
      <c r="GH8" s="18">
        <v>30</v>
      </c>
      <c r="GI8" s="18">
        <v>9</v>
      </c>
      <c r="GJ8" s="18">
        <v>2</v>
      </c>
      <c r="GK8" s="18">
        <v>2</v>
      </c>
      <c r="GL8" s="18">
        <v>1</v>
      </c>
      <c r="GM8" s="18">
        <v>9</v>
      </c>
      <c r="GN8" s="18">
        <v>16</v>
      </c>
      <c r="GO8" s="18">
        <v>4</v>
      </c>
      <c r="GP8" s="18">
        <v>21</v>
      </c>
      <c r="GQ8" s="7">
        <f t="shared" si="31"/>
        <v>13</v>
      </c>
      <c r="GR8" s="4">
        <f t="shared" si="32"/>
        <v>37</v>
      </c>
      <c r="GS8" s="3" t="s">
        <v>147</v>
      </c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106"/>
      <c r="HE8" s="3" t="s">
        <v>147</v>
      </c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106"/>
      <c r="HQ8" s="3" t="s">
        <v>147</v>
      </c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106"/>
      <c r="ID8" s="23" t="s">
        <v>111</v>
      </c>
      <c r="IE8" s="61">
        <f>IE4/3</f>
        <v>15.666666666666666</v>
      </c>
      <c r="IF8" s="61">
        <f t="shared" ref="IF8:IO8" si="38">IF4/3</f>
        <v>10.772727272727273</v>
      </c>
      <c r="IG8" s="61">
        <f t="shared" si="38"/>
        <v>2.3181818181818179</v>
      </c>
      <c r="IH8" s="61">
        <f t="shared" si="38"/>
        <v>1.0606060606060606</v>
      </c>
      <c r="II8" s="61">
        <f t="shared" si="38"/>
        <v>1.3939393939393938</v>
      </c>
      <c r="IJ8" s="61">
        <f t="shared" si="38"/>
        <v>5.666666666666667</v>
      </c>
      <c r="IK8" s="61">
        <f t="shared" si="38"/>
        <v>13.666666666666666</v>
      </c>
      <c r="IL8" s="61">
        <f t="shared" si="38"/>
        <v>1.4242424242424241</v>
      </c>
      <c r="IM8" s="61">
        <f t="shared" si="38"/>
        <v>6.3636363636363633</v>
      </c>
      <c r="IN8" s="61">
        <f t="shared" si="38"/>
        <v>7.0909090909090908</v>
      </c>
      <c r="IO8" s="61">
        <f t="shared" si="38"/>
        <v>20.030303030303031</v>
      </c>
      <c r="IP8" s="4">
        <v>6</v>
      </c>
    </row>
    <row r="9" spans="1:250" ht="17" thickBot="1">
      <c r="A9" s="72" t="s">
        <v>8</v>
      </c>
      <c r="B9" s="66"/>
      <c r="C9" s="67" t="s">
        <v>37</v>
      </c>
      <c r="D9" s="66" t="s">
        <v>37</v>
      </c>
      <c r="E9" s="66" t="s">
        <v>37</v>
      </c>
      <c r="F9" s="67" t="s">
        <v>37</v>
      </c>
      <c r="G9" s="67"/>
      <c r="H9" s="65"/>
      <c r="I9" s="67" t="s">
        <v>37</v>
      </c>
      <c r="J9" s="66"/>
      <c r="K9" s="67"/>
      <c r="L9" s="73" t="s">
        <v>37</v>
      </c>
      <c r="M9" s="7">
        <v>4</v>
      </c>
      <c r="N9" s="7">
        <v>6</v>
      </c>
      <c r="O9" s="44">
        <f t="shared" si="2"/>
        <v>0.4</v>
      </c>
      <c r="Q9" s="3">
        <v>6</v>
      </c>
      <c r="R9" s="18">
        <v>35</v>
      </c>
      <c r="S9" s="18">
        <v>19</v>
      </c>
      <c r="T9" s="18">
        <v>2</v>
      </c>
      <c r="U9" s="18">
        <v>2</v>
      </c>
      <c r="V9" s="18">
        <v>2</v>
      </c>
      <c r="W9" s="18">
        <v>14</v>
      </c>
      <c r="X9" s="18">
        <v>21</v>
      </c>
      <c r="Y9" s="18">
        <v>3</v>
      </c>
      <c r="Z9" s="18">
        <v>15</v>
      </c>
      <c r="AA9" s="7">
        <f t="shared" si="5"/>
        <v>17</v>
      </c>
      <c r="AB9" s="4">
        <f t="shared" si="6"/>
        <v>36</v>
      </c>
      <c r="AC9" s="14">
        <v>6</v>
      </c>
      <c r="AD9" s="11">
        <v>22</v>
      </c>
      <c r="AE9" s="11">
        <v>10</v>
      </c>
      <c r="AF9" s="11">
        <v>4</v>
      </c>
      <c r="AG9" s="11">
        <v>1</v>
      </c>
      <c r="AH9" s="11">
        <v>2</v>
      </c>
      <c r="AI9" s="11">
        <v>8</v>
      </c>
      <c r="AJ9" s="11">
        <v>23</v>
      </c>
      <c r="AK9" s="11">
        <v>2</v>
      </c>
      <c r="AL9" s="11">
        <v>6</v>
      </c>
      <c r="AM9" s="11">
        <f t="shared" si="7"/>
        <v>10</v>
      </c>
      <c r="AN9" s="15">
        <f t="shared" si="8"/>
        <v>29</v>
      </c>
      <c r="AO9" s="14">
        <v>6</v>
      </c>
      <c r="AP9" s="11">
        <v>28</v>
      </c>
      <c r="AQ9" s="11">
        <v>18</v>
      </c>
      <c r="AR9" s="11">
        <v>3</v>
      </c>
      <c r="AS9" s="11">
        <v>2</v>
      </c>
      <c r="AT9" s="11">
        <v>1</v>
      </c>
      <c r="AU9" s="11">
        <v>8</v>
      </c>
      <c r="AV9" s="11">
        <v>17</v>
      </c>
      <c r="AW9" s="11">
        <v>4</v>
      </c>
      <c r="AX9" s="11">
        <v>11</v>
      </c>
      <c r="AY9" s="11">
        <f t="shared" si="9"/>
        <v>12</v>
      </c>
      <c r="AZ9" s="15">
        <f t="shared" si="10"/>
        <v>28</v>
      </c>
      <c r="BA9" s="14">
        <v>6</v>
      </c>
      <c r="BB9" s="11">
        <v>19</v>
      </c>
      <c r="BC9" s="11">
        <v>12</v>
      </c>
      <c r="BD9" s="11">
        <v>1</v>
      </c>
      <c r="BE9" s="11">
        <v>2</v>
      </c>
      <c r="BF9" s="11">
        <v>1</v>
      </c>
      <c r="BG9" s="11">
        <v>2</v>
      </c>
      <c r="BH9" s="11">
        <v>17</v>
      </c>
      <c r="BI9" s="11">
        <v>5</v>
      </c>
      <c r="BJ9" s="11">
        <v>14</v>
      </c>
      <c r="BK9" s="11">
        <f t="shared" si="11"/>
        <v>7</v>
      </c>
      <c r="BL9" s="15">
        <f t="shared" si="12"/>
        <v>31</v>
      </c>
      <c r="BM9" s="14">
        <v>6</v>
      </c>
      <c r="BN9" s="11">
        <v>25</v>
      </c>
      <c r="BO9" s="11">
        <v>14</v>
      </c>
      <c r="BP9" s="11">
        <v>0</v>
      </c>
      <c r="BQ9" s="11">
        <v>1</v>
      </c>
      <c r="BR9" s="11">
        <v>2</v>
      </c>
      <c r="BS9" s="11">
        <v>11</v>
      </c>
      <c r="BT9" s="11">
        <v>18</v>
      </c>
      <c r="BU9" s="11">
        <v>1</v>
      </c>
      <c r="BV9" s="11">
        <v>2</v>
      </c>
      <c r="BW9" s="11">
        <f t="shared" si="13"/>
        <v>12</v>
      </c>
      <c r="BX9" s="15">
        <f t="shared" si="14"/>
        <v>20</v>
      </c>
      <c r="BY9" s="14">
        <v>6</v>
      </c>
      <c r="BZ9" s="11">
        <v>32</v>
      </c>
      <c r="CA9" s="11">
        <v>6</v>
      </c>
      <c r="CB9" s="11">
        <v>1</v>
      </c>
      <c r="CC9" s="11">
        <v>1</v>
      </c>
      <c r="CD9" s="11">
        <v>3</v>
      </c>
      <c r="CE9" s="11">
        <v>10</v>
      </c>
      <c r="CF9" s="11">
        <v>21</v>
      </c>
      <c r="CG9" s="11">
        <v>4</v>
      </c>
      <c r="CH9" s="11">
        <v>10</v>
      </c>
      <c r="CI9" s="11">
        <f t="shared" si="15"/>
        <v>14</v>
      </c>
      <c r="CJ9" s="15">
        <f t="shared" si="16"/>
        <v>31</v>
      </c>
      <c r="CK9" s="14">
        <v>6</v>
      </c>
      <c r="CL9" s="11">
        <v>27</v>
      </c>
      <c r="CM9" s="11">
        <v>11</v>
      </c>
      <c r="CN9" s="11">
        <v>2</v>
      </c>
      <c r="CO9" s="11">
        <v>1</v>
      </c>
      <c r="CP9" s="11">
        <v>1</v>
      </c>
      <c r="CQ9" s="11">
        <v>12</v>
      </c>
      <c r="CR9" s="11">
        <v>19</v>
      </c>
      <c r="CS9" s="11">
        <v>1</v>
      </c>
      <c r="CT9" s="11">
        <v>4</v>
      </c>
      <c r="CU9" s="11">
        <f t="shared" si="17"/>
        <v>13</v>
      </c>
      <c r="CV9" s="15">
        <f t="shared" si="18"/>
        <v>23</v>
      </c>
      <c r="CW9" s="14" t="s">
        <v>132</v>
      </c>
      <c r="CX9" s="11">
        <v>11</v>
      </c>
      <c r="CY9" s="11">
        <v>5</v>
      </c>
      <c r="CZ9" s="11">
        <v>4</v>
      </c>
      <c r="DA9" s="11">
        <v>3</v>
      </c>
      <c r="DB9" s="11">
        <v>1</v>
      </c>
      <c r="DC9" s="11">
        <v>4</v>
      </c>
      <c r="DD9" s="11">
        <v>14</v>
      </c>
      <c r="DE9" s="11">
        <v>1</v>
      </c>
      <c r="DF9" s="11">
        <v>9</v>
      </c>
      <c r="DG9" s="11">
        <f t="shared" si="19"/>
        <v>5</v>
      </c>
      <c r="DH9" s="15">
        <f t="shared" si="20"/>
        <v>23</v>
      </c>
      <c r="DI9" s="14">
        <v>6</v>
      </c>
      <c r="DJ9" s="11">
        <v>22</v>
      </c>
      <c r="DK9" s="11">
        <v>14</v>
      </c>
      <c r="DL9" s="11">
        <v>6</v>
      </c>
      <c r="DM9" s="11">
        <v>1</v>
      </c>
      <c r="DN9" s="11">
        <v>4</v>
      </c>
      <c r="DO9" s="11">
        <v>11</v>
      </c>
      <c r="DP9" s="11">
        <v>20</v>
      </c>
      <c r="DQ9" s="11">
        <v>0</v>
      </c>
      <c r="DR9" s="11">
        <v>4</v>
      </c>
      <c r="DS9" s="11">
        <f t="shared" si="21"/>
        <v>11</v>
      </c>
      <c r="DT9" s="15">
        <f t="shared" si="22"/>
        <v>24</v>
      </c>
      <c r="DU9" s="14">
        <v>6</v>
      </c>
      <c r="DV9" s="11">
        <v>16</v>
      </c>
      <c r="DW9" s="11">
        <v>9</v>
      </c>
      <c r="DX9" s="11">
        <v>0</v>
      </c>
      <c r="DY9" s="11">
        <v>1</v>
      </c>
      <c r="DZ9" s="11">
        <v>0</v>
      </c>
      <c r="EA9" s="11">
        <v>7</v>
      </c>
      <c r="EB9" s="11">
        <v>17</v>
      </c>
      <c r="EC9" s="11">
        <v>0</v>
      </c>
      <c r="ED9" s="11">
        <v>5</v>
      </c>
      <c r="EE9" s="11">
        <f t="shared" si="23"/>
        <v>7</v>
      </c>
      <c r="EF9" s="31">
        <f t="shared" si="24"/>
        <v>22</v>
      </c>
      <c r="EG9" s="14">
        <v>6</v>
      </c>
      <c r="EH9" s="31">
        <v>24</v>
      </c>
      <c r="EI9" s="31">
        <v>24</v>
      </c>
      <c r="EJ9" s="31">
        <v>5</v>
      </c>
      <c r="EK9" s="31">
        <v>1</v>
      </c>
      <c r="EL9" s="31">
        <v>3</v>
      </c>
      <c r="EM9" s="31">
        <v>12</v>
      </c>
      <c r="EN9" s="31">
        <v>27</v>
      </c>
      <c r="EO9" s="31">
        <v>0</v>
      </c>
      <c r="EP9" s="31">
        <v>2</v>
      </c>
      <c r="EQ9" s="31">
        <f t="shared" si="25"/>
        <v>12</v>
      </c>
      <c r="ER9" s="15">
        <f t="shared" si="26"/>
        <v>29</v>
      </c>
      <c r="ET9" s="39" t="s">
        <v>23</v>
      </c>
      <c r="EU9" s="8"/>
      <c r="EV9" s="8"/>
      <c r="EW9" s="8"/>
      <c r="EX9" s="8"/>
      <c r="EY9" s="8"/>
      <c r="EZ9" s="504">
        <f>EZ8/FA8</f>
        <v>0.41795831106360232</v>
      </c>
      <c r="FA9" s="504"/>
      <c r="FB9" s="504">
        <f>FB8/FC8</f>
        <v>0.23758389261744961</v>
      </c>
      <c r="FC9" s="504"/>
      <c r="FD9" s="504">
        <f>FD8/FE8</f>
        <v>0.35051028944286433</v>
      </c>
      <c r="FE9" s="504"/>
      <c r="FF9" s="6"/>
      <c r="FI9" s="3" t="s">
        <v>148</v>
      </c>
      <c r="FJ9" s="18">
        <v>27</v>
      </c>
      <c r="FK9" s="18">
        <v>13</v>
      </c>
      <c r="FL9" s="18">
        <v>7</v>
      </c>
      <c r="FM9" s="18">
        <v>1</v>
      </c>
      <c r="FN9" s="18">
        <v>2</v>
      </c>
      <c r="FO9" s="18">
        <v>12</v>
      </c>
      <c r="FP9" s="18">
        <v>34</v>
      </c>
      <c r="FQ9" s="18">
        <v>1</v>
      </c>
      <c r="FR9" s="18">
        <v>7</v>
      </c>
      <c r="FS9" s="7">
        <f t="shared" si="27"/>
        <v>13</v>
      </c>
      <c r="FT9" s="4">
        <f t="shared" si="28"/>
        <v>41</v>
      </c>
      <c r="FU9" s="3" t="s">
        <v>148</v>
      </c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106"/>
      <c r="GG9" s="3" t="s">
        <v>148</v>
      </c>
      <c r="GH9" s="18">
        <v>32</v>
      </c>
      <c r="GI9" s="18">
        <v>19</v>
      </c>
      <c r="GJ9" s="18">
        <v>2</v>
      </c>
      <c r="GK9" s="18">
        <v>3</v>
      </c>
      <c r="GL9" s="18">
        <v>3</v>
      </c>
      <c r="GM9" s="18">
        <v>13</v>
      </c>
      <c r="GN9" s="18">
        <v>25</v>
      </c>
      <c r="GO9" s="18">
        <v>2</v>
      </c>
      <c r="GP9" s="18">
        <v>17</v>
      </c>
      <c r="GQ9" s="7">
        <f t="shared" si="31"/>
        <v>15</v>
      </c>
      <c r="GR9" s="4">
        <f t="shared" si="32"/>
        <v>42</v>
      </c>
      <c r="GS9" s="3" t="s">
        <v>148</v>
      </c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106"/>
      <c r="HE9" s="3" t="s">
        <v>148</v>
      </c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106"/>
      <c r="HQ9" s="3" t="s">
        <v>148</v>
      </c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106"/>
      <c r="ID9" s="39" t="s">
        <v>23</v>
      </c>
      <c r="IE9" s="8"/>
      <c r="IF9" s="8"/>
      <c r="IG9" s="8"/>
      <c r="IH9" s="8"/>
      <c r="II9" s="8"/>
      <c r="IJ9" s="504">
        <f>IJ8/IK8</f>
        <v>0.41463414634146345</v>
      </c>
      <c r="IK9" s="504"/>
      <c r="IL9" s="504">
        <f>IL8/IM8</f>
        <v>0.22380952380952379</v>
      </c>
      <c r="IM9" s="504"/>
      <c r="IN9" s="504">
        <f>IN8/IO8</f>
        <v>0.35400907715582447</v>
      </c>
      <c r="IO9" s="504"/>
      <c r="IP9" s="6"/>
    </row>
    <row r="10" spans="1:250" ht="17" thickBot="1">
      <c r="A10" s="72" t="s">
        <v>9</v>
      </c>
      <c r="B10" s="67" t="s">
        <v>37</v>
      </c>
      <c r="C10" s="66" t="s">
        <v>37</v>
      </c>
      <c r="D10" s="67"/>
      <c r="E10" s="66"/>
      <c r="F10" s="67"/>
      <c r="G10" s="66"/>
      <c r="H10" s="66"/>
      <c r="I10" s="65"/>
      <c r="J10" s="67" t="s">
        <v>37</v>
      </c>
      <c r="K10" s="67" t="s">
        <v>37</v>
      </c>
      <c r="L10" s="73" t="s">
        <v>37</v>
      </c>
      <c r="M10" s="7">
        <v>4</v>
      </c>
      <c r="N10" s="7">
        <v>6</v>
      </c>
      <c r="O10" s="44">
        <f t="shared" si="2"/>
        <v>0.4</v>
      </c>
      <c r="Q10" s="3">
        <v>7</v>
      </c>
      <c r="R10" s="18">
        <v>44</v>
      </c>
      <c r="S10" s="18">
        <v>10</v>
      </c>
      <c r="T10" s="18">
        <v>1</v>
      </c>
      <c r="U10" s="18">
        <v>2</v>
      </c>
      <c r="V10" s="18">
        <v>1</v>
      </c>
      <c r="W10" s="18">
        <v>10</v>
      </c>
      <c r="X10" s="18">
        <v>16</v>
      </c>
      <c r="Y10" s="18">
        <v>8</v>
      </c>
      <c r="Z10" s="18">
        <v>19</v>
      </c>
      <c r="AA10" s="7">
        <f>W10+Y10</f>
        <v>18</v>
      </c>
      <c r="AB10" s="4">
        <f t="shared" si="6"/>
        <v>35</v>
      </c>
      <c r="AC10" s="14">
        <v>7</v>
      </c>
      <c r="AD10" s="11">
        <v>12</v>
      </c>
      <c r="AE10" s="11">
        <v>13</v>
      </c>
      <c r="AF10" s="11">
        <v>11</v>
      </c>
      <c r="AG10" s="11">
        <v>3</v>
      </c>
      <c r="AH10" s="11">
        <v>1</v>
      </c>
      <c r="AI10" s="11">
        <v>6</v>
      </c>
      <c r="AJ10" s="11">
        <v>14</v>
      </c>
      <c r="AK10" s="11">
        <v>0</v>
      </c>
      <c r="AL10" s="11">
        <v>1</v>
      </c>
      <c r="AM10" s="11">
        <f t="shared" si="7"/>
        <v>6</v>
      </c>
      <c r="AN10" s="15">
        <f t="shared" si="8"/>
        <v>15</v>
      </c>
      <c r="AO10" s="14">
        <v>7</v>
      </c>
      <c r="AP10" s="11">
        <v>30</v>
      </c>
      <c r="AQ10" s="11">
        <v>15</v>
      </c>
      <c r="AR10" s="11">
        <v>0</v>
      </c>
      <c r="AS10" s="11">
        <v>1</v>
      </c>
      <c r="AT10" s="11">
        <v>4</v>
      </c>
      <c r="AU10" s="11">
        <v>9</v>
      </c>
      <c r="AV10" s="11">
        <v>23</v>
      </c>
      <c r="AW10" s="11">
        <v>4</v>
      </c>
      <c r="AX10" s="11">
        <v>14</v>
      </c>
      <c r="AY10" s="11">
        <f t="shared" si="9"/>
        <v>13</v>
      </c>
      <c r="AZ10" s="15">
        <f t="shared" si="10"/>
        <v>37</v>
      </c>
      <c r="BA10" s="14">
        <v>7</v>
      </c>
      <c r="BB10" s="11">
        <v>14</v>
      </c>
      <c r="BC10" s="11">
        <v>17</v>
      </c>
      <c r="BD10" s="11">
        <v>0</v>
      </c>
      <c r="BE10" s="11">
        <v>2</v>
      </c>
      <c r="BF10" s="11">
        <v>0</v>
      </c>
      <c r="BG10" s="11">
        <v>7</v>
      </c>
      <c r="BH10" s="11">
        <v>13</v>
      </c>
      <c r="BI10" s="11">
        <v>0</v>
      </c>
      <c r="BJ10" s="11">
        <v>2</v>
      </c>
      <c r="BK10" s="11">
        <f t="shared" si="11"/>
        <v>7</v>
      </c>
      <c r="BL10" s="15">
        <f t="shared" si="12"/>
        <v>15</v>
      </c>
      <c r="BM10" s="14">
        <v>7</v>
      </c>
      <c r="BN10" s="11">
        <v>12</v>
      </c>
      <c r="BO10" s="11">
        <v>23</v>
      </c>
      <c r="BP10" s="11">
        <v>2</v>
      </c>
      <c r="BQ10" s="11">
        <v>0</v>
      </c>
      <c r="BR10" s="11">
        <v>0</v>
      </c>
      <c r="BS10" s="11">
        <v>6</v>
      </c>
      <c r="BT10" s="11">
        <v>20</v>
      </c>
      <c r="BU10" s="11">
        <v>0</v>
      </c>
      <c r="BV10" s="11">
        <v>0</v>
      </c>
      <c r="BW10" s="11">
        <f t="shared" si="13"/>
        <v>6</v>
      </c>
      <c r="BX10" s="15">
        <f t="shared" si="14"/>
        <v>20</v>
      </c>
      <c r="BY10" s="14">
        <v>7</v>
      </c>
      <c r="BZ10" s="11">
        <v>13</v>
      </c>
      <c r="CA10" s="11">
        <v>6</v>
      </c>
      <c r="CB10" s="11">
        <v>1</v>
      </c>
      <c r="CC10" s="11">
        <v>2</v>
      </c>
      <c r="CD10" s="11">
        <v>0</v>
      </c>
      <c r="CE10" s="11">
        <v>5</v>
      </c>
      <c r="CF10" s="11">
        <v>14</v>
      </c>
      <c r="CG10" s="11">
        <v>1</v>
      </c>
      <c r="CH10" s="11">
        <v>13</v>
      </c>
      <c r="CI10" s="11">
        <f t="shared" si="15"/>
        <v>6</v>
      </c>
      <c r="CJ10" s="15">
        <f t="shared" si="16"/>
        <v>27</v>
      </c>
      <c r="CK10" s="14">
        <v>7</v>
      </c>
      <c r="CL10" s="11">
        <v>30</v>
      </c>
      <c r="CM10" s="11">
        <v>23</v>
      </c>
      <c r="CN10" s="11">
        <v>5</v>
      </c>
      <c r="CO10" s="11">
        <v>7</v>
      </c>
      <c r="CP10" s="11">
        <v>2</v>
      </c>
      <c r="CQ10" s="11">
        <v>9</v>
      </c>
      <c r="CR10" s="11">
        <v>32</v>
      </c>
      <c r="CS10" s="11">
        <v>4</v>
      </c>
      <c r="CT10" s="11">
        <v>9</v>
      </c>
      <c r="CU10" s="11">
        <f t="shared" si="17"/>
        <v>13</v>
      </c>
      <c r="CV10" s="15">
        <f t="shared" si="18"/>
        <v>41</v>
      </c>
      <c r="CW10" s="14" t="s">
        <v>24</v>
      </c>
      <c r="CX10" s="11">
        <v>6</v>
      </c>
      <c r="CY10" s="11">
        <v>10</v>
      </c>
      <c r="CZ10" s="11">
        <v>1</v>
      </c>
      <c r="DA10" s="11">
        <v>0</v>
      </c>
      <c r="DB10" s="11">
        <v>1</v>
      </c>
      <c r="DC10" s="11">
        <v>3</v>
      </c>
      <c r="DD10" s="11">
        <v>8</v>
      </c>
      <c r="DE10" s="11">
        <v>0</v>
      </c>
      <c r="DF10" s="11">
        <v>7</v>
      </c>
      <c r="DG10" s="11">
        <f t="shared" si="19"/>
        <v>3</v>
      </c>
      <c r="DH10" s="15">
        <f t="shared" si="20"/>
        <v>15</v>
      </c>
      <c r="DI10" s="14">
        <v>7</v>
      </c>
      <c r="DJ10" s="11">
        <v>22</v>
      </c>
      <c r="DK10" s="11">
        <v>16</v>
      </c>
      <c r="DL10" s="11">
        <v>0</v>
      </c>
      <c r="DM10" s="11">
        <v>1</v>
      </c>
      <c r="DN10" s="11">
        <v>3</v>
      </c>
      <c r="DO10" s="11">
        <v>7</v>
      </c>
      <c r="DP10" s="11">
        <v>11</v>
      </c>
      <c r="DQ10" s="11">
        <v>2</v>
      </c>
      <c r="DR10" s="11">
        <v>14</v>
      </c>
      <c r="DS10" s="11">
        <f t="shared" si="21"/>
        <v>9</v>
      </c>
      <c r="DT10" s="15">
        <f t="shared" si="22"/>
        <v>25</v>
      </c>
      <c r="DU10" s="14">
        <v>7</v>
      </c>
      <c r="DV10" s="11">
        <v>18</v>
      </c>
      <c r="DW10" s="11">
        <v>7</v>
      </c>
      <c r="DX10" s="11">
        <v>1</v>
      </c>
      <c r="DY10" s="11">
        <v>0</v>
      </c>
      <c r="DZ10" s="11">
        <v>1</v>
      </c>
      <c r="EA10" s="11">
        <v>6</v>
      </c>
      <c r="EB10" s="11">
        <v>11</v>
      </c>
      <c r="EC10" s="11">
        <v>2</v>
      </c>
      <c r="ED10" s="11">
        <v>9</v>
      </c>
      <c r="EE10" s="11">
        <f t="shared" si="23"/>
        <v>8</v>
      </c>
      <c r="EF10" s="31">
        <f t="shared" si="24"/>
        <v>20</v>
      </c>
      <c r="EG10" s="14" t="s">
        <v>135</v>
      </c>
      <c r="EH10" s="31">
        <v>20</v>
      </c>
      <c r="EI10" s="31">
        <v>8</v>
      </c>
      <c r="EJ10" s="31">
        <v>0</v>
      </c>
      <c r="EK10" s="31">
        <v>1</v>
      </c>
      <c r="EL10" s="31">
        <v>2</v>
      </c>
      <c r="EM10" s="31">
        <v>7</v>
      </c>
      <c r="EN10" s="31">
        <v>18</v>
      </c>
      <c r="EO10" s="31">
        <v>2</v>
      </c>
      <c r="EP10" s="31">
        <v>15</v>
      </c>
      <c r="EQ10" s="31">
        <f t="shared" si="25"/>
        <v>9</v>
      </c>
      <c r="ER10" s="15">
        <f t="shared" si="26"/>
        <v>33</v>
      </c>
      <c r="FI10" s="3" t="s">
        <v>149</v>
      </c>
      <c r="FJ10" s="18">
        <v>32</v>
      </c>
      <c r="FK10" s="18">
        <v>16</v>
      </c>
      <c r="FL10" s="18">
        <v>2</v>
      </c>
      <c r="FM10" s="18">
        <v>1</v>
      </c>
      <c r="FN10" s="18">
        <v>2</v>
      </c>
      <c r="FO10" s="18">
        <v>10</v>
      </c>
      <c r="FP10" s="18">
        <v>38</v>
      </c>
      <c r="FQ10" s="18">
        <v>4</v>
      </c>
      <c r="FR10" s="18">
        <v>10</v>
      </c>
      <c r="FS10" s="7">
        <f t="shared" si="27"/>
        <v>14</v>
      </c>
      <c r="FT10" s="4">
        <f t="shared" si="28"/>
        <v>48</v>
      </c>
      <c r="FU10" s="3" t="s">
        <v>149</v>
      </c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106"/>
      <c r="GG10" s="3" t="s">
        <v>149</v>
      </c>
      <c r="GH10" s="18">
        <v>33</v>
      </c>
      <c r="GI10" s="18">
        <v>22</v>
      </c>
      <c r="GJ10" s="18">
        <v>2</v>
      </c>
      <c r="GK10" s="18">
        <v>4</v>
      </c>
      <c r="GL10" s="18">
        <v>1</v>
      </c>
      <c r="GM10" s="18">
        <v>9</v>
      </c>
      <c r="GN10" s="18">
        <v>17</v>
      </c>
      <c r="GO10" s="18">
        <v>5</v>
      </c>
      <c r="GP10" s="18">
        <v>18</v>
      </c>
      <c r="GQ10" s="7">
        <f t="shared" si="31"/>
        <v>14</v>
      </c>
      <c r="GR10" s="4">
        <f t="shared" si="32"/>
        <v>35</v>
      </c>
      <c r="GS10" s="3" t="s">
        <v>149</v>
      </c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106"/>
      <c r="HE10" s="3" t="s">
        <v>149</v>
      </c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106"/>
      <c r="HQ10" s="3" t="s">
        <v>149</v>
      </c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106"/>
    </row>
    <row r="11" spans="1:250" ht="17" thickBot="1">
      <c r="A11" s="72" t="s">
        <v>45</v>
      </c>
      <c r="B11" s="67"/>
      <c r="C11" s="67" t="s">
        <v>37</v>
      </c>
      <c r="D11" s="67"/>
      <c r="E11" s="66" t="s">
        <v>37</v>
      </c>
      <c r="F11" s="67" t="s">
        <v>37</v>
      </c>
      <c r="G11" s="68"/>
      <c r="H11" s="67" t="s">
        <v>37</v>
      </c>
      <c r="I11" s="66"/>
      <c r="J11" s="65"/>
      <c r="K11" s="67" t="s">
        <v>37</v>
      </c>
      <c r="L11" s="73"/>
      <c r="M11" s="7">
        <v>2</v>
      </c>
      <c r="N11" s="7">
        <v>7</v>
      </c>
      <c r="O11" s="44">
        <f t="shared" si="2"/>
        <v>0.22222222222222221</v>
      </c>
      <c r="Q11" s="3">
        <v>8</v>
      </c>
      <c r="R11" s="18">
        <v>37</v>
      </c>
      <c r="S11" s="18">
        <v>14</v>
      </c>
      <c r="T11" s="18">
        <v>2</v>
      </c>
      <c r="U11" s="18">
        <v>2</v>
      </c>
      <c r="V11" s="18">
        <v>1</v>
      </c>
      <c r="W11" s="18">
        <v>6</v>
      </c>
      <c r="X11" s="18">
        <v>12</v>
      </c>
      <c r="Y11" s="18">
        <v>9</v>
      </c>
      <c r="Z11" s="18">
        <v>20</v>
      </c>
      <c r="AA11" s="7">
        <f t="shared" si="5"/>
        <v>15</v>
      </c>
      <c r="AB11" s="4">
        <f t="shared" si="6"/>
        <v>32</v>
      </c>
      <c r="AC11" s="14">
        <v>8</v>
      </c>
      <c r="AD11" s="11">
        <v>25</v>
      </c>
      <c r="AE11" s="11">
        <v>3</v>
      </c>
      <c r="AF11" s="11">
        <v>4</v>
      </c>
      <c r="AG11" s="11">
        <v>1</v>
      </c>
      <c r="AH11" s="11">
        <v>0</v>
      </c>
      <c r="AI11" s="11">
        <v>11</v>
      </c>
      <c r="AJ11" s="11">
        <v>17</v>
      </c>
      <c r="AK11" s="11">
        <v>1</v>
      </c>
      <c r="AL11" s="11">
        <v>6</v>
      </c>
      <c r="AM11" s="11">
        <f t="shared" si="7"/>
        <v>12</v>
      </c>
      <c r="AN11" s="15">
        <f t="shared" si="8"/>
        <v>23</v>
      </c>
      <c r="AO11" s="14">
        <v>8</v>
      </c>
      <c r="AP11" s="11">
        <v>23</v>
      </c>
      <c r="AQ11" s="11">
        <v>7</v>
      </c>
      <c r="AR11" s="11">
        <v>3</v>
      </c>
      <c r="AS11" s="11">
        <v>0</v>
      </c>
      <c r="AT11" s="11">
        <v>2</v>
      </c>
      <c r="AU11" s="11">
        <v>10</v>
      </c>
      <c r="AV11" s="11">
        <v>23</v>
      </c>
      <c r="AW11" s="11">
        <v>1</v>
      </c>
      <c r="AX11" s="11">
        <v>6</v>
      </c>
      <c r="AY11" s="11">
        <f t="shared" si="9"/>
        <v>11</v>
      </c>
      <c r="AZ11" s="15">
        <f t="shared" si="10"/>
        <v>29</v>
      </c>
      <c r="BA11" s="14">
        <v>8</v>
      </c>
      <c r="BB11" s="11">
        <v>6</v>
      </c>
      <c r="BC11" s="11">
        <v>24</v>
      </c>
      <c r="BD11" s="11">
        <v>0</v>
      </c>
      <c r="BE11" s="11">
        <v>1</v>
      </c>
      <c r="BF11" s="11">
        <v>1</v>
      </c>
      <c r="BG11" s="11">
        <v>3</v>
      </c>
      <c r="BH11" s="11">
        <v>13</v>
      </c>
      <c r="BI11" s="11">
        <v>0</v>
      </c>
      <c r="BJ11" s="11">
        <v>4</v>
      </c>
      <c r="BK11" s="11">
        <f t="shared" si="11"/>
        <v>3</v>
      </c>
      <c r="BL11" s="15">
        <f t="shared" si="12"/>
        <v>17</v>
      </c>
      <c r="BM11" s="14">
        <v>8</v>
      </c>
      <c r="BN11" s="11">
        <v>26</v>
      </c>
      <c r="BO11" s="11">
        <v>34</v>
      </c>
      <c r="BP11" s="11">
        <v>1</v>
      </c>
      <c r="BQ11" s="11">
        <v>0</v>
      </c>
      <c r="BR11" s="11">
        <v>3</v>
      </c>
      <c r="BS11" s="11">
        <v>13</v>
      </c>
      <c r="BT11" s="11">
        <v>24</v>
      </c>
      <c r="BU11" s="11">
        <v>0</v>
      </c>
      <c r="BV11" s="11">
        <v>2</v>
      </c>
      <c r="BW11" s="11">
        <f t="shared" si="13"/>
        <v>13</v>
      </c>
      <c r="BX11" s="15">
        <f t="shared" si="14"/>
        <v>26</v>
      </c>
      <c r="BY11" s="14">
        <v>8</v>
      </c>
      <c r="BZ11" s="11">
        <v>23</v>
      </c>
      <c r="CA11" s="11">
        <v>4</v>
      </c>
      <c r="CB11" s="11">
        <v>3</v>
      </c>
      <c r="CC11" s="11">
        <v>1</v>
      </c>
      <c r="CD11" s="11">
        <v>1</v>
      </c>
      <c r="CE11" s="11">
        <v>4</v>
      </c>
      <c r="CF11" s="11">
        <v>12</v>
      </c>
      <c r="CG11" s="11">
        <v>5</v>
      </c>
      <c r="CH11" s="11">
        <v>8</v>
      </c>
      <c r="CI11" s="11">
        <f t="shared" si="15"/>
        <v>9</v>
      </c>
      <c r="CJ11" s="15">
        <f t="shared" si="16"/>
        <v>20</v>
      </c>
      <c r="CK11" s="14">
        <v>8</v>
      </c>
      <c r="CL11" s="11">
        <v>32</v>
      </c>
      <c r="CM11" s="11">
        <v>6</v>
      </c>
      <c r="CN11" s="11">
        <v>0</v>
      </c>
      <c r="CO11" s="11">
        <v>0</v>
      </c>
      <c r="CP11" s="11">
        <v>0</v>
      </c>
      <c r="CQ11" s="11">
        <v>10</v>
      </c>
      <c r="CR11" s="11">
        <v>24</v>
      </c>
      <c r="CS11" s="11">
        <v>4</v>
      </c>
      <c r="CT11" s="11">
        <v>6</v>
      </c>
      <c r="CU11" s="11">
        <f t="shared" si="17"/>
        <v>14</v>
      </c>
      <c r="CV11" s="15">
        <f t="shared" si="18"/>
        <v>30</v>
      </c>
      <c r="CW11" s="14" t="s">
        <v>132</v>
      </c>
      <c r="CX11" s="11">
        <v>0</v>
      </c>
      <c r="CY11" s="11">
        <v>16</v>
      </c>
      <c r="CZ11" s="11">
        <v>3</v>
      </c>
      <c r="DA11" s="11">
        <v>1</v>
      </c>
      <c r="DB11" s="11">
        <v>0</v>
      </c>
      <c r="DC11" s="11">
        <v>0</v>
      </c>
      <c r="DD11" s="11">
        <v>6</v>
      </c>
      <c r="DE11" s="11">
        <v>0</v>
      </c>
      <c r="DF11" s="11">
        <v>6</v>
      </c>
      <c r="DG11" s="11">
        <f t="shared" si="19"/>
        <v>0</v>
      </c>
      <c r="DH11" s="15">
        <f t="shared" si="20"/>
        <v>12</v>
      </c>
      <c r="DI11" s="14">
        <v>8</v>
      </c>
      <c r="DJ11" s="11">
        <v>6</v>
      </c>
      <c r="DK11" s="11">
        <v>15</v>
      </c>
      <c r="DL11" s="11">
        <v>2</v>
      </c>
      <c r="DM11" s="11">
        <v>1</v>
      </c>
      <c r="DN11" s="11">
        <v>3</v>
      </c>
      <c r="DO11" s="11">
        <v>3</v>
      </c>
      <c r="DP11" s="11">
        <v>10</v>
      </c>
      <c r="DQ11" s="11">
        <v>0</v>
      </c>
      <c r="DR11" s="11">
        <v>1</v>
      </c>
      <c r="DS11" s="11">
        <f t="shared" si="21"/>
        <v>3</v>
      </c>
      <c r="DT11" s="15">
        <f t="shared" si="22"/>
        <v>11</v>
      </c>
      <c r="DU11" s="14" t="s">
        <v>24</v>
      </c>
      <c r="DV11" s="11">
        <v>8</v>
      </c>
      <c r="DW11" s="11">
        <v>7</v>
      </c>
      <c r="DX11" s="11">
        <v>1</v>
      </c>
      <c r="DY11" s="11">
        <v>0</v>
      </c>
      <c r="DZ11" s="11">
        <v>0</v>
      </c>
      <c r="EA11" s="11">
        <v>4</v>
      </c>
      <c r="EB11" s="11">
        <v>8</v>
      </c>
      <c r="EC11" s="11">
        <v>0</v>
      </c>
      <c r="ED11" s="11">
        <v>2</v>
      </c>
      <c r="EE11" s="11">
        <f>EA11+EC11</f>
        <v>4</v>
      </c>
      <c r="EF11" s="31">
        <f>EB11+ED11</f>
        <v>10</v>
      </c>
      <c r="EG11" s="14" t="s">
        <v>121</v>
      </c>
      <c r="EH11" s="31">
        <v>17</v>
      </c>
      <c r="EI11" s="31">
        <v>7</v>
      </c>
      <c r="EJ11" s="31">
        <v>1</v>
      </c>
      <c r="EK11" s="31">
        <v>2</v>
      </c>
      <c r="EL11" s="31">
        <v>4</v>
      </c>
      <c r="EM11" s="31">
        <v>4</v>
      </c>
      <c r="EN11" s="31">
        <v>19</v>
      </c>
      <c r="EO11" s="31">
        <v>3</v>
      </c>
      <c r="EP11" s="31">
        <v>13</v>
      </c>
      <c r="EQ11" s="31">
        <f t="shared" si="25"/>
        <v>7</v>
      </c>
      <c r="ER11" s="15">
        <f t="shared" si="26"/>
        <v>32</v>
      </c>
      <c r="ET11" s="496" t="s">
        <v>117</v>
      </c>
      <c r="EU11" s="497"/>
      <c r="EV11" s="497"/>
      <c r="EW11" s="497"/>
      <c r="EX11" s="497"/>
      <c r="EY11" s="497"/>
      <c r="EZ11" s="497"/>
      <c r="FA11" s="497"/>
      <c r="FB11" s="498"/>
      <c r="FI11" s="3" t="s">
        <v>22</v>
      </c>
      <c r="FJ11" s="7">
        <f>SUM(FJ4:FJ10)</f>
        <v>170</v>
      </c>
      <c r="FK11" s="7">
        <f t="shared" ref="FK11:FR11" si="39">SUM(FK4:FK10)</f>
        <v>83</v>
      </c>
      <c r="FL11" s="7">
        <f t="shared" si="39"/>
        <v>28</v>
      </c>
      <c r="FM11" s="7">
        <f t="shared" si="39"/>
        <v>11</v>
      </c>
      <c r="FN11" s="7">
        <f t="shared" si="39"/>
        <v>12</v>
      </c>
      <c r="FO11" s="7">
        <f t="shared" si="39"/>
        <v>73</v>
      </c>
      <c r="FP11" s="7">
        <f t="shared" si="39"/>
        <v>185</v>
      </c>
      <c r="FQ11" s="7">
        <f t="shared" si="39"/>
        <v>8</v>
      </c>
      <c r="FR11" s="7">
        <f t="shared" si="39"/>
        <v>40</v>
      </c>
      <c r="FS11" s="7">
        <f>SUM(FS4:FS10)</f>
        <v>81</v>
      </c>
      <c r="FT11" s="7">
        <f>SUM(FT4:FT10)</f>
        <v>225</v>
      </c>
      <c r="FU11" s="3" t="s">
        <v>22</v>
      </c>
      <c r="FV11" s="7">
        <f t="shared" ref="FV11:GD11" si="40">SUM(FV4:FV10)</f>
        <v>75</v>
      </c>
      <c r="FW11" s="7">
        <f t="shared" si="40"/>
        <v>37</v>
      </c>
      <c r="FX11" s="7">
        <f t="shared" si="40"/>
        <v>5</v>
      </c>
      <c r="FY11" s="7">
        <f t="shared" si="40"/>
        <v>6</v>
      </c>
      <c r="FZ11" s="7">
        <f t="shared" si="40"/>
        <v>4</v>
      </c>
      <c r="GA11" s="7">
        <f t="shared" si="40"/>
        <v>30</v>
      </c>
      <c r="GB11" s="7">
        <f t="shared" si="40"/>
        <v>69</v>
      </c>
      <c r="GC11" s="7">
        <f t="shared" si="40"/>
        <v>5</v>
      </c>
      <c r="GD11" s="7">
        <f t="shared" si="40"/>
        <v>24</v>
      </c>
      <c r="GE11" s="7">
        <f t="shared" si="29"/>
        <v>35</v>
      </c>
      <c r="GF11" s="4">
        <f t="shared" si="30"/>
        <v>93</v>
      </c>
      <c r="GG11" s="3" t="s">
        <v>22</v>
      </c>
      <c r="GH11" s="7">
        <f t="shared" ref="GH11:GP11" si="41">SUM(GH4:GH10)</f>
        <v>225</v>
      </c>
      <c r="GI11" s="7">
        <f t="shared" si="41"/>
        <v>102</v>
      </c>
      <c r="GJ11" s="7">
        <f t="shared" si="41"/>
        <v>18</v>
      </c>
      <c r="GK11" s="7">
        <f t="shared" si="41"/>
        <v>13</v>
      </c>
      <c r="GL11" s="7">
        <f t="shared" si="41"/>
        <v>13</v>
      </c>
      <c r="GM11" s="7">
        <f t="shared" si="41"/>
        <v>69</v>
      </c>
      <c r="GN11" s="7">
        <f t="shared" si="41"/>
        <v>138</v>
      </c>
      <c r="GO11" s="7">
        <f t="shared" si="41"/>
        <v>29</v>
      </c>
      <c r="GP11" s="7">
        <f t="shared" si="41"/>
        <v>118</v>
      </c>
      <c r="GQ11" s="7">
        <f t="shared" si="31"/>
        <v>98</v>
      </c>
      <c r="GR11" s="4">
        <f t="shared" si="32"/>
        <v>256</v>
      </c>
      <c r="GS11" s="3" t="s">
        <v>22</v>
      </c>
      <c r="GT11" s="7">
        <f t="shared" ref="GT11:HB11" si="42">SUM(GT4:GT10)</f>
        <v>22</v>
      </c>
      <c r="GU11" s="7">
        <f t="shared" si="42"/>
        <v>25</v>
      </c>
      <c r="GV11" s="7">
        <f t="shared" si="42"/>
        <v>4</v>
      </c>
      <c r="GW11" s="7">
        <f t="shared" si="42"/>
        <v>3</v>
      </c>
      <c r="GX11" s="7">
        <f t="shared" si="42"/>
        <v>3</v>
      </c>
      <c r="GY11" s="7">
        <f t="shared" si="42"/>
        <v>11</v>
      </c>
      <c r="GZ11" s="7">
        <f t="shared" si="42"/>
        <v>18</v>
      </c>
      <c r="HA11" s="7">
        <f t="shared" si="42"/>
        <v>0</v>
      </c>
      <c r="HB11" s="7">
        <f t="shared" si="42"/>
        <v>2</v>
      </c>
      <c r="HC11" s="7">
        <f>GY11+HA11</f>
        <v>11</v>
      </c>
      <c r="HD11" s="4">
        <f>GZ11+HB11</f>
        <v>20</v>
      </c>
      <c r="HE11" s="3" t="s">
        <v>22</v>
      </c>
      <c r="HF11" s="7">
        <f t="shared" ref="HF11:HN11" si="43">SUM(HF4:HF10)</f>
        <v>90</v>
      </c>
      <c r="HG11" s="7">
        <f t="shared" si="43"/>
        <v>36</v>
      </c>
      <c r="HH11" s="7">
        <f t="shared" si="43"/>
        <v>10</v>
      </c>
      <c r="HI11" s="7">
        <f t="shared" si="43"/>
        <v>10</v>
      </c>
      <c r="HJ11" s="7">
        <f t="shared" si="43"/>
        <v>3</v>
      </c>
      <c r="HK11" s="7">
        <f t="shared" si="43"/>
        <v>21</v>
      </c>
      <c r="HL11" s="7">
        <f t="shared" si="43"/>
        <v>55</v>
      </c>
      <c r="HM11" s="7">
        <f t="shared" si="43"/>
        <v>16</v>
      </c>
      <c r="HN11" s="7">
        <f t="shared" si="43"/>
        <v>40</v>
      </c>
      <c r="HO11" s="7">
        <f t="shared" si="33"/>
        <v>37</v>
      </c>
      <c r="HP11" s="4">
        <f t="shared" si="34"/>
        <v>95</v>
      </c>
      <c r="HQ11" s="3" t="s">
        <v>22</v>
      </c>
      <c r="HR11" s="7">
        <f t="shared" ref="HR11:HZ11" si="44">SUM(HR4:HR10)</f>
        <v>14</v>
      </c>
      <c r="HS11" s="7">
        <f t="shared" si="44"/>
        <v>10</v>
      </c>
      <c r="HT11" s="7">
        <f t="shared" si="44"/>
        <v>0</v>
      </c>
      <c r="HU11" s="7">
        <f t="shared" si="44"/>
        <v>0</v>
      </c>
      <c r="HV11" s="7">
        <f t="shared" si="44"/>
        <v>1</v>
      </c>
      <c r="HW11" s="7">
        <f t="shared" si="44"/>
        <v>7</v>
      </c>
      <c r="HX11" s="7">
        <f t="shared" si="44"/>
        <v>22</v>
      </c>
      <c r="HY11" s="7">
        <f t="shared" si="44"/>
        <v>0</v>
      </c>
      <c r="HZ11" s="7">
        <f t="shared" si="44"/>
        <v>13</v>
      </c>
      <c r="IA11" s="7">
        <f>HW11+HY11</f>
        <v>7</v>
      </c>
      <c r="IB11" s="4">
        <f>HX11+HZ11</f>
        <v>35</v>
      </c>
    </row>
    <row r="12" spans="1:250" ht="17" thickBot="1">
      <c r="A12" s="72" t="s">
        <v>10</v>
      </c>
      <c r="B12" s="67"/>
      <c r="C12" s="66"/>
      <c r="D12" s="66" t="s">
        <v>37</v>
      </c>
      <c r="E12" s="66"/>
      <c r="F12" s="67" t="s">
        <v>37</v>
      </c>
      <c r="G12" s="66" t="s">
        <v>37</v>
      </c>
      <c r="H12" s="66" t="s">
        <v>37</v>
      </c>
      <c r="I12" s="66"/>
      <c r="J12" s="66"/>
      <c r="K12" s="65"/>
      <c r="L12" s="73"/>
      <c r="M12" s="7">
        <v>7</v>
      </c>
      <c r="N12" s="7">
        <v>3</v>
      </c>
      <c r="O12" s="44">
        <f t="shared" si="2"/>
        <v>0.7</v>
      </c>
      <c r="Q12" s="3">
        <v>9</v>
      </c>
      <c r="R12" s="18">
        <v>39</v>
      </c>
      <c r="S12" s="18">
        <v>12</v>
      </c>
      <c r="T12" s="18">
        <v>1</v>
      </c>
      <c r="U12" s="18">
        <v>1</v>
      </c>
      <c r="V12" s="18">
        <v>3</v>
      </c>
      <c r="W12" s="18">
        <v>12</v>
      </c>
      <c r="X12" s="18">
        <v>24</v>
      </c>
      <c r="Y12" s="18">
        <v>5</v>
      </c>
      <c r="Z12" s="18">
        <v>18</v>
      </c>
      <c r="AA12" s="7">
        <f t="shared" si="5"/>
        <v>17</v>
      </c>
      <c r="AB12" s="4">
        <f t="shared" si="6"/>
        <v>42</v>
      </c>
      <c r="AC12" s="14">
        <v>9</v>
      </c>
      <c r="AD12" s="11">
        <v>22</v>
      </c>
      <c r="AE12" s="11">
        <v>7</v>
      </c>
      <c r="AF12" s="11">
        <v>3</v>
      </c>
      <c r="AG12" s="11">
        <v>0</v>
      </c>
      <c r="AH12" s="11">
        <v>3</v>
      </c>
      <c r="AI12" s="11">
        <v>8</v>
      </c>
      <c r="AJ12" s="11">
        <v>16</v>
      </c>
      <c r="AK12" s="11">
        <v>2</v>
      </c>
      <c r="AL12" s="11">
        <v>5</v>
      </c>
      <c r="AM12" s="11">
        <f t="shared" si="7"/>
        <v>10</v>
      </c>
      <c r="AN12" s="15">
        <f t="shared" si="8"/>
        <v>21</v>
      </c>
      <c r="AO12" s="14">
        <v>9</v>
      </c>
      <c r="AP12" s="11">
        <v>24</v>
      </c>
      <c r="AQ12" s="11">
        <v>11</v>
      </c>
      <c r="AR12" s="11">
        <v>2</v>
      </c>
      <c r="AS12" s="11">
        <v>2</v>
      </c>
      <c r="AT12" s="11">
        <v>4</v>
      </c>
      <c r="AU12" s="11">
        <v>12</v>
      </c>
      <c r="AV12" s="11">
        <v>23</v>
      </c>
      <c r="AW12" s="11">
        <v>0</v>
      </c>
      <c r="AX12" s="11">
        <v>7</v>
      </c>
      <c r="AY12" s="11">
        <f t="shared" si="9"/>
        <v>12</v>
      </c>
      <c r="AZ12" s="15">
        <f t="shared" si="10"/>
        <v>30</v>
      </c>
      <c r="BA12" s="14">
        <v>9</v>
      </c>
      <c r="BB12" s="11">
        <v>20</v>
      </c>
      <c r="BC12" s="11">
        <v>11</v>
      </c>
      <c r="BD12" s="11">
        <v>1</v>
      </c>
      <c r="BE12" s="11">
        <v>2</v>
      </c>
      <c r="BF12" s="11">
        <v>1</v>
      </c>
      <c r="BG12" s="11">
        <v>3</v>
      </c>
      <c r="BH12" s="11">
        <v>5</v>
      </c>
      <c r="BI12" s="11">
        <v>4</v>
      </c>
      <c r="BJ12" s="11">
        <v>9</v>
      </c>
      <c r="BK12" s="11">
        <f t="shared" si="11"/>
        <v>7</v>
      </c>
      <c r="BL12" s="15">
        <f t="shared" si="12"/>
        <v>14</v>
      </c>
      <c r="BM12" s="14">
        <v>9</v>
      </c>
      <c r="BN12" s="11">
        <v>29</v>
      </c>
      <c r="BO12" s="11">
        <v>21</v>
      </c>
      <c r="BP12" s="11">
        <v>2</v>
      </c>
      <c r="BQ12" s="11">
        <v>1</v>
      </c>
      <c r="BR12" s="11">
        <v>3</v>
      </c>
      <c r="BS12" s="11">
        <v>13</v>
      </c>
      <c r="BT12" s="11">
        <v>21</v>
      </c>
      <c r="BU12" s="11">
        <v>1</v>
      </c>
      <c r="BV12" s="11">
        <v>3</v>
      </c>
      <c r="BW12" s="11">
        <f t="shared" si="13"/>
        <v>14</v>
      </c>
      <c r="BX12" s="15">
        <f t="shared" si="14"/>
        <v>24</v>
      </c>
      <c r="BY12" s="14">
        <v>9</v>
      </c>
      <c r="BZ12" s="11">
        <v>34</v>
      </c>
      <c r="CA12" s="11">
        <v>9</v>
      </c>
      <c r="CB12" s="11">
        <v>1</v>
      </c>
      <c r="CC12" s="11">
        <v>0</v>
      </c>
      <c r="CD12" s="11">
        <v>1</v>
      </c>
      <c r="CE12" s="11">
        <v>5</v>
      </c>
      <c r="CF12" s="11">
        <v>14</v>
      </c>
      <c r="CG12" s="11">
        <v>8</v>
      </c>
      <c r="CH12" s="11">
        <v>22</v>
      </c>
      <c r="CI12" s="11">
        <f t="shared" si="15"/>
        <v>13</v>
      </c>
      <c r="CJ12" s="15">
        <f t="shared" si="16"/>
        <v>36</v>
      </c>
      <c r="CK12" s="14" t="s">
        <v>121</v>
      </c>
      <c r="CL12" s="11">
        <v>26</v>
      </c>
      <c r="CM12" s="11">
        <v>21</v>
      </c>
      <c r="CN12" s="11">
        <v>8</v>
      </c>
      <c r="CO12" s="11">
        <v>2</v>
      </c>
      <c r="CP12" s="11">
        <v>0</v>
      </c>
      <c r="CQ12" s="11">
        <v>13</v>
      </c>
      <c r="CR12" s="11">
        <v>26</v>
      </c>
      <c r="CS12" s="11">
        <v>0</v>
      </c>
      <c r="CT12" s="11">
        <v>5</v>
      </c>
      <c r="CU12" s="11">
        <f t="shared" si="17"/>
        <v>13</v>
      </c>
      <c r="CV12" s="15">
        <f t="shared" si="18"/>
        <v>31</v>
      </c>
      <c r="CW12" s="14">
        <v>9</v>
      </c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5"/>
      <c r="DI12" s="14">
        <v>9</v>
      </c>
      <c r="DJ12" s="11">
        <v>16</v>
      </c>
      <c r="DK12" s="11">
        <v>20</v>
      </c>
      <c r="DL12" s="11">
        <v>2</v>
      </c>
      <c r="DM12" s="11">
        <v>0</v>
      </c>
      <c r="DN12" s="11">
        <v>1</v>
      </c>
      <c r="DO12" s="11">
        <v>8</v>
      </c>
      <c r="DP12" s="11">
        <v>20</v>
      </c>
      <c r="DQ12" s="11">
        <v>0</v>
      </c>
      <c r="DR12" s="11">
        <v>1</v>
      </c>
      <c r="DS12" s="11">
        <f t="shared" si="21"/>
        <v>8</v>
      </c>
      <c r="DT12" s="15">
        <f t="shared" si="22"/>
        <v>21</v>
      </c>
      <c r="DU12" s="14">
        <v>9</v>
      </c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6"/>
      <c r="EG12" s="14" t="s">
        <v>135</v>
      </c>
      <c r="EH12" s="31">
        <v>16</v>
      </c>
      <c r="EI12" s="31">
        <v>7</v>
      </c>
      <c r="EJ12" s="31">
        <v>0</v>
      </c>
      <c r="EK12" s="31">
        <v>2</v>
      </c>
      <c r="EL12" s="31">
        <v>2</v>
      </c>
      <c r="EM12" s="31">
        <v>5</v>
      </c>
      <c r="EN12" s="31">
        <v>14</v>
      </c>
      <c r="EO12" s="31">
        <v>2</v>
      </c>
      <c r="EP12" s="31">
        <v>12</v>
      </c>
      <c r="EQ12" s="31">
        <f t="shared" si="25"/>
        <v>7</v>
      </c>
      <c r="ER12" s="15">
        <f t="shared" si="26"/>
        <v>26</v>
      </c>
      <c r="ET12" s="1" t="s">
        <v>116</v>
      </c>
      <c r="EU12" s="9" t="s">
        <v>13</v>
      </c>
      <c r="EV12" s="9" t="s">
        <v>14</v>
      </c>
      <c r="EW12" s="9" t="s">
        <v>15</v>
      </c>
      <c r="EX12" s="9" t="s">
        <v>16</v>
      </c>
      <c r="EY12" s="9" t="s">
        <v>17</v>
      </c>
      <c r="EZ12" s="33" t="s">
        <v>96</v>
      </c>
      <c r="FA12" s="9" t="s">
        <v>97</v>
      </c>
      <c r="FB12" s="2" t="s">
        <v>95</v>
      </c>
      <c r="FI12" s="5" t="s">
        <v>63</v>
      </c>
      <c r="FJ12" s="8">
        <f>AVERAGE(FJ4:FJ10)</f>
        <v>28.333333333333332</v>
      </c>
      <c r="FK12" s="8">
        <f>AVERAGE(FK4:FK10)</f>
        <v>13.833333333333334</v>
      </c>
      <c r="FL12" s="8">
        <f>AVERAGE(FL4:FL10)</f>
        <v>4.666666666666667</v>
      </c>
      <c r="FM12" s="8">
        <f>AVERAGE(FM4:FM10)</f>
        <v>1.8333333333333333</v>
      </c>
      <c r="FN12" s="8">
        <f>AVERAGE(FN4:FN10)</f>
        <v>2</v>
      </c>
      <c r="FO12" s="492">
        <f>FO11/FP11</f>
        <v>0.39459459459459462</v>
      </c>
      <c r="FP12" s="492"/>
      <c r="FQ12" s="492">
        <f>FQ11/FR11</f>
        <v>0.2</v>
      </c>
      <c r="FR12" s="492"/>
      <c r="FS12" s="492">
        <f>FS11/FT11</f>
        <v>0.36</v>
      </c>
      <c r="FT12" s="493"/>
      <c r="FU12" s="5" t="s">
        <v>63</v>
      </c>
      <c r="FV12" s="8">
        <f>AVERAGE(FV4:FV10)</f>
        <v>25</v>
      </c>
      <c r="FW12" s="8">
        <f>AVERAGE(FW4:FW10)</f>
        <v>12.333333333333334</v>
      </c>
      <c r="FX12" s="8">
        <f>AVERAGE(FX4:FX10)</f>
        <v>1.6666666666666667</v>
      </c>
      <c r="FY12" s="8">
        <f>AVERAGE(FY4:FY10)</f>
        <v>2</v>
      </c>
      <c r="FZ12" s="8">
        <f>AVERAGE(FZ4:FZ10)</f>
        <v>1.3333333333333333</v>
      </c>
      <c r="GA12" s="492">
        <f>GA11/GB11</f>
        <v>0.43478260869565216</v>
      </c>
      <c r="GB12" s="492"/>
      <c r="GC12" s="492">
        <f>GC11/GD11</f>
        <v>0.20833333333333334</v>
      </c>
      <c r="GD12" s="492"/>
      <c r="GE12" s="492">
        <f>GE11/GF11</f>
        <v>0.37634408602150538</v>
      </c>
      <c r="GF12" s="493"/>
      <c r="GG12" s="5" t="s">
        <v>63</v>
      </c>
      <c r="GH12" s="8">
        <f>AVERAGE(GH4:GH10)</f>
        <v>32.142857142857146</v>
      </c>
      <c r="GI12" s="8">
        <f>AVERAGE(GI4:GI10)</f>
        <v>14.571428571428571</v>
      </c>
      <c r="GJ12" s="8">
        <f>AVERAGE(GJ4:GJ10)</f>
        <v>2.5714285714285716</v>
      </c>
      <c r="GK12" s="8">
        <f>AVERAGE(GK4:GK10)</f>
        <v>1.8571428571428572</v>
      </c>
      <c r="GL12" s="8">
        <f>AVERAGE(GL4:GL10)</f>
        <v>1.8571428571428572</v>
      </c>
      <c r="GM12" s="492">
        <f>GM11/GN11</f>
        <v>0.5</v>
      </c>
      <c r="GN12" s="492"/>
      <c r="GO12" s="492">
        <f>GO11/GP11</f>
        <v>0.24576271186440679</v>
      </c>
      <c r="GP12" s="492"/>
      <c r="GQ12" s="492">
        <f>GQ11/GR11</f>
        <v>0.3828125</v>
      </c>
      <c r="GR12" s="493"/>
      <c r="GS12" s="5" t="s">
        <v>63</v>
      </c>
      <c r="GT12" s="8">
        <f>AVERAGE(GT4:GT10)</f>
        <v>22</v>
      </c>
      <c r="GU12" s="8">
        <f>AVERAGE(GU4:GU10)</f>
        <v>25</v>
      </c>
      <c r="GV12" s="8">
        <f>AVERAGE(GV4:GV10)</f>
        <v>4</v>
      </c>
      <c r="GW12" s="8">
        <f>AVERAGE(GW4:GW10)</f>
        <v>3</v>
      </c>
      <c r="GX12" s="8">
        <f>AVERAGE(GX4:GX10)</f>
        <v>3</v>
      </c>
      <c r="GY12" s="492">
        <f>GY11/GZ11</f>
        <v>0.61111111111111116</v>
      </c>
      <c r="GZ12" s="492"/>
      <c r="HA12" s="492">
        <f>HA11/HB11</f>
        <v>0</v>
      </c>
      <c r="HB12" s="492"/>
      <c r="HC12" s="492">
        <f>HC11/HD11</f>
        <v>0.55000000000000004</v>
      </c>
      <c r="HD12" s="493"/>
      <c r="HE12" s="5" t="s">
        <v>63</v>
      </c>
      <c r="HF12" s="8">
        <f>AVERAGE(HF4:HF10)</f>
        <v>22.5</v>
      </c>
      <c r="HG12" s="8">
        <f>AVERAGE(HG4:HG10)</f>
        <v>9</v>
      </c>
      <c r="HH12" s="8">
        <f>AVERAGE(HH4:HH10)</f>
        <v>2.5</v>
      </c>
      <c r="HI12" s="8">
        <f>AVERAGE(HI4:HI10)</f>
        <v>2.5</v>
      </c>
      <c r="HJ12" s="8">
        <f>AVERAGE(HJ4:HJ10)</f>
        <v>0.75</v>
      </c>
      <c r="HK12" s="492">
        <f>HK11/HL11</f>
        <v>0.38181818181818183</v>
      </c>
      <c r="HL12" s="492"/>
      <c r="HM12" s="492">
        <f>HM11/HN11</f>
        <v>0.4</v>
      </c>
      <c r="HN12" s="492"/>
      <c r="HO12" s="492">
        <f>HO11/HP11</f>
        <v>0.38947368421052631</v>
      </c>
      <c r="HP12" s="493"/>
      <c r="HQ12" s="5" t="s">
        <v>63</v>
      </c>
      <c r="HR12" s="8">
        <f>AVERAGE(HR4:HR10)</f>
        <v>14</v>
      </c>
      <c r="HS12" s="8">
        <f>AVERAGE(HS4:HS10)</f>
        <v>10</v>
      </c>
      <c r="HT12" s="8">
        <f>AVERAGE(HT4:HT10)</f>
        <v>0</v>
      </c>
      <c r="HU12" s="8">
        <f>AVERAGE(HU4:HU10)</f>
        <v>0</v>
      </c>
      <c r="HV12" s="8">
        <f>AVERAGE(HV4:HV10)</f>
        <v>1</v>
      </c>
      <c r="HW12" s="492">
        <f>HW11/HX11</f>
        <v>0.31818181818181818</v>
      </c>
      <c r="HX12" s="492"/>
      <c r="HY12" s="492">
        <f>HY11/HZ11</f>
        <v>0</v>
      </c>
      <c r="HZ12" s="492"/>
      <c r="IA12" s="492">
        <f>IA11/IB11</f>
        <v>0.2</v>
      </c>
      <c r="IB12" s="493"/>
    </row>
    <row r="13" spans="1:250" ht="17" thickBot="1">
      <c r="A13" s="75" t="s">
        <v>11</v>
      </c>
      <c r="B13" s="77" t="s">
        <v>37</v>
      </c>
      <c r="C13" s="76"/>
      <c r="D13" s="76"/>
      <c r="E13" s="76"/>
      <c r="F13" s="77" t="s">
        <v>37</v>
      </c>
      <c r="G13" s="76"/>
      <c r="H13" s="76"/>
      <c r="I13" s="76"/>
      <c r="J13" s="76" t="s">
        <v>37</v>
      </c>
      <c r="K13" s="76" t="s">
        <v>37</v>
      </c>
      <c r="L13" s="78"/>
      <c r="M13" s="8">
        <v>8</v>
      </c>
      <c r="N13" s="8">
        <v>2</v>
      </c>
      <c r="O13" s="45">
        <f t="shared" si="2"/>
        <v>0.8</v>
      </c>
      <c r="Q13" s="3">
        <v>10</v>
      </c>
      <c r="R13" s="18">
        <v>17</v>
      </c>
      <c r="S13" s="18">
        <v>6</v>
      </c>
      <c r="T13" s="18">
        <v>4</v>
      </c>
      <c r="U13" s="18">
        <v>1</v>
      </c>
      <c r="V13" s="18">
        <v>1</v>
      </c>
      <c r="W13" s="18">
        <v>4</v>
      </c>
      <c r="X13" s="18">
        <v>9</v>
      </c>
      <c r="Y13" s="18">
        <v>3</v>
      </c>
      <c r="Z13" s="18">
        <v>17</v>
      </c>
      <c r="AA13" s="7">
        <f t="shared" si="5"/>
        <v>7</v>
      </c>
      <c r="AB13" s="4">
        <f t="shared" si="6"/>
        <v>26</v>
      </c>
      <c r="AC13" s="14">
        <v>10</v>
      </c>
      <c r="AD13" s="11">
        <v>34</v>
      </c>
      <c r="AE13" s="11">
        <v>9</v>
      </c>
      <c r="AF13" s="11">
        <v>4</v>
      </c>
      <c r="AG13" s="11">
        <v>0</v>
      </c>
      <c r="AH13" s="11">
        <v>1</v>
      </c>
      <c r="AI13" s="11">
        <v>5</v>
      </c>
      <c r="AJ13" s="11">
        <v>11</v>
      </c>
      <c r="AK13" s="11">
        <v>8</v>
      </c>
      <c r="AL13" s="11">
        <v>10</v>
      </c>
      <c r="AM13" s="11">
        <f t="shared" si="7"/>
        <v>13</v>
      </c>
      <c r="AN13" s="15">
        <f t="shared" si="8"/>
        <v>21</v>
      </c>
      <c r="AO13" s="14">
        <v>10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  <c r="BA13" s="14">
        <v>10</v>
      </c>
      <c r="BB13" s="11">
        <v>14</v>
      </c>
      <c r="BC13" s="11">
        <v>5</v>
      </c>
      <c r="BD13" s="11">
        <v>0</v>
      </c>
      <c r="BE13" s="11">
        <v>8</v>
      </c>
      <c r="BF13" s="11">
        <v>3</v>
      </c>
      <c r="BG13" s="11">
        <v>7</v>
      </c>
      <c r="BH13" s="11">
        <v>13</v>
      </c>
      <c r="BI13" s="11">
        <v>0</v>
      </c>
      <c r="BJ13" s="11">
        <v>9</v>
      </c>
      <c r="BK13" s="11">
        <f t="shared" si="11"/>
        <v>7</v>
      </c>
      <c r="BL13" s="15">
        <f>BH13+BJ13</f>
        <v>22</v>
      </c>
      <c r="BM13" s="14">
        <v>10</v>
      </c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5"/>
      <c r="BY13" s="14" t="s">
        <v>140</v>
      </c>
      <c r="BZ13" s="11">
        <v>20</v>
      </c>
      <c r="CA13" s="11">
        <v>3</v>
      </c>
      <c r="CB13" s="11">
        <v>2</v>
      </c>
      <c r="CC13" s="11">
        <v>6</v>
      </c>
      <c r="CD13" s="11">
        <v>0</v>
      </c>
      <c r="CE13" s="11">
        <v>7</v>
      </c>
      <c r="CF13" s="11">
        <v>13</v>
      </c>
      <c r="CG13" s="11">
        <v>2</v>
      </c>
      <c r="CH13" s="11">
        <v>11</v>
      </c>
      <c r="CI13" s="11">
        <f>CE13+CG13</f>
        <v>9</v>
      </c>
      <c r="CJ13" s="15">
        <f t="shared" si="16"/>
        <v>24</v>
      </c>
      <c r="CK13" s="14">
        <v>10</v>
      </c>
      <c r="CL13" s="11">
        <v>25</v>
      </c>
      <c r="CM13" s="11">
        <v>14</v>
      </c>
      <c r="CN13" s="11">
        <v>4</v>
      </c>
      <c r="CO13" s="11">
        <v>1</v>
      </c>
      <c r="CP13" s="11">
        <v>2</v>
      </c>
      <c r="CQ13" s="11">
        <v>11</v>
      </c>
      <c r="CR13" s="11">
        <v>27</v>
      </c>
      <c r="CS13" s="11">
        <v>1</v>
      </c>
      <c r="CT13" s="11">
        <v>3</v>
      </c>
      <c r="CU13" s="11">
        <f>CQ13+CS13</f>
        <v>12</v>
      </c>
      <c r="CV13" s="15">
        <f t="shared" si="18"/>
        <v>30</v>
      </c>
      <c r="CW13" s="14">
        <v>10</v>
      </c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5"/>
      <c r="DI13" s="14" t="s">
        <v>121</v>
      </c>
      <c r="DJ13" s="11">
        <v>28</v>
      </c>
      <c r="DK13" s="11">
        <v>20</v>
      </c>
      <c r="DL13" s="11">
        <v>1</v>
      </c>
      <c r="DM13" s="11">
        <v>1</v>
      </c>
      <c r="DN13" s="11">
        <v>1</v>
      </c>
      <c r="DO13" s="11">
        <v>14</v>
      </c>
      <c r="DP13" s="11">
        <v>15</v>
      </c>
      <c r="DQ13" s="11">
        <v>0</v>
      </c>
      <c r="DR13" s="11">
        <v>6</v>
      </c>
      <c r="DS13" s="11">
        <f>DO13+DQ13</f>
        <v>14</v>
      </c>
      <c r="DT13" s="15">
        <f t="shared" si="22"/>
        <v>21</v>
      </c>
      <c r="DU13" s="14">
        <v>10</v>
      </c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6"/>
      <c r="EG13" s="14" t="s">
        <v>121</v>
      </c>
      <c r="EH13" s="31">
        <v>20</v>
      </c>
      <c r="EI13" s="31">
        <v>14</v>
      </c>
      <c r="EJ13" s="31">
        <v>2</v>
      </c>
      <c r="EK13" s="31">
        <v>2</v>
      </c>
      <c r="EL13" s="31">
        <v>1</v>
      </c>
      <c r="EM13" s="31">
        <v>7</v>
      </c>
      <c r="EN13" s="31">
        <v>14</v>
      </c>
      <c r="EO13" s="31">
        <v>2</v>
      </c>
      <c r="EP13" s="31">
        <v>14</v>
      </c>
      <c r="EQ13" s="31">
        <f t="shared" si="25"/>
        <v>9</v>
      </c>
      <c r="ER13" s="15">
        <f t="shared" si="26"/>
        <v>28</v>
      </c>
      <c r="ET13" s="3" t="s">
        <v>2</v>
      </c>
      <c r="EU13" s="61">
        <f t="shared" ref="EU13:EZ13" si="45">R56</f>
        <v>48</v>
      </c>
      <c r="EV13" s="61">
        <f t="shared" si="45"/>
        <v>32.1</v>
      </c>
      <c r="EW13" s="61">
        <f t="shared" si="45"/>
        <v>8.8000000000000007</v>
      </c>
      <c r="EX13" s="61">
        <f t="shared" si="45"/>
        <v>4.4000000000000004</v>
      </c>
      <c r="EY13" s="61">
        <f t="shared" si="45"/>
        <v>3.6</v>
      </c>
      <c r="EZ13" s="51">
        <f t="shared" si="45"/>
        <v>0.46794871794871795</v>
      </c>
      <c r="FA13" s="51">
        <f>Y56</f>
        <v>0.24124513618677043</v>
      </c>
      <c r="FB13" s="52">
        <f>AA56</f>
        <v>0.36555360281195082</v>
      </c>
      <c r="FI13" s="1" t="s">
        <v>35</v>
      </c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2"/>
      <c r="FU13" s="1" t="s">
        <v>41</v>
      </c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2"/>
      <c r="GG13" s="1" t="s">
        <v>5</v>
      </c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2"/>
      <c r="GS13" s="1" t="s">
        <v>7</v>
      </c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2"/>
      <c r="HE13" s="1" t="s">
        <v>24</v>
      </c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2"/>
      <c r="HQ13" s="1" t="s">
        <v>30</v>
      </c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2"/>
    </row>
    <row r="14" spans="1:250">
      <c r="Q14" s="3" t="s">
        <v>22</v>
      </c>
      <c r="R14" s="7">
        <f>SUM(R4:R13)</f>
        <v>315</v>
      </c>
      <c r="S14" s="7">
        <f t="shared" ref="S14:AB14" si="46">SUM(S4:S13)</f>
        <v>120</v>
      </c>
      <c r="T14" s="7">
        <f t="shared" si="46"/>
        <v>25</v>
      </c>
      <c r="U14" s="7">
        <f t="shared" si="46"/>
        <v>23</v>
      </c>
      <c r="V14" s="7">
        <f t="shared" si="46"/>
        <v>14</v>
      </c>
      <c r="W14" s="7">
        <f t="shared" si="46"/>
        <v>98</v>
      </c>
      <c r="X14" s="7">
        <f t="shared" si="46"/>
        <v>181</v>
      </c>
      <c r="Y14" s="7">
        <f t="shared" si="46"/>
        <v>39</v>
      </c>
      <c r="Z14" s="7">
        <f t="shared" si="46"/>
        <v>126</v>
      </c>
      <c r="AA14" s="7">
        <f t="shared" si="46"/>
        <v>137</v>
      </c>
      <c r="AB14" s="7">
        <f t="shared" si="46"/>
        <v>307</v>
      </c>
      <c r="AC14" s="14" t="s">
        <v>22</v>
      </c>
      <c r="AD14" s="11">
        <f>SUM(AD4:AD13)</f>
        <v>244</v>
      </c>
      <c r="AE14" s="11">
        <f t="shared" ref="AE14:AN14" si="47">SUM(AE4:AE13)</f>
        <v>124</v>
      </c>
      <c r="AF14" s="11">
        <f t="shared" si="47"/>
        <v>37</v>
      </c>
      <c r="AG14" s="11">
        <f t="shared" si="47"/>
        <v>10</v>
      </c>
      <c r="AH14" s="11">
        <f t="shared" si="47"/>
        <v>21</v>
      </c>
      <c r="AI14" s="11">
        <f t="shared" si="47"/>
        <v>86</v>
      </c>
      <c r="AJ14" s="11">
        <f t="shared" si="47"/>
        <v>189</v>
      </c>
      <c r="AK14" s="11">
        <f t="shared" si="47"/>
        <v>24</v>
      </c>
      <c r="AL14" s="11">
        <f t="shared" si="47"/>
        <v>66</v>
      </c>
      <c r="AM14" s="11">
        <f t="shared" si="47"/>
        <v>110</v>
      </c>
      <c r="AN14" s="11">
        <f t="shared" si="47"/>
        <v>255</v>
      </c>
      <c r="AO14" s="14" t="s">
        <v>22</v>
      </c>
      <c r="AP14" s="11">
        <f>SUM(AP4:AP13)</f>
        <v>230</v>
      </c>
      <c r="AQ14" s="11">
        <f t="shared" ref="AQ14:AZ14" si="48">SUM(AQ4:AQ13)</f>
        <v>153</v>
      </c>
      <c r="AR14" s="11">
        <f t="shared" si="48"/>
        <v>27</v>
      </c>
      <c r="AS14" s="11">
        <f t="shared" si="48"/>
        <v>17</v>
      </c>
      <c r="AT14" s="11">
        <f t="shared" si="48"/>
        <v>23</v>
      </c>
      <c r="AU14" s="11">
        <f t="shared" si="48"/>
        <v>85</v>
      </c>
      <c r="AV14" s="11">
        <f t="shared" si="48"/>
        <v>194</v>
      </c>
      <c r="AW14" s="11">
        <f t="shared" si="48"/>
        <v>18</v>
      </c>
      <c r="AX14" s="11">
        <f t="shared" si="48"/>
        <v>76</v>
      </c>
      <c r="AY14" s="11">
        <f t="shared" si="48"/>
        <v>103</v>
      </c>
      <c r="AZ14" s="11">
        <f t="shared" si="48"/>
        <v>270</v>
      </c>
      <c r="BA14" s="14" t="s">
        <v>22</v>
      </c>
      <c r="BB14" s="11">
        <f t="shared" ref="BB14:BL14" si="49">SUM(BB4:BB13)</f>
        <v>142</v>
      </c>
      <c r="BC14" s="11">
        <f t="shared" si="49"/>
        <v>128</v>
      </c>
      <c r="BD14" s="11">
        <f t="shared" si="49"/>
        <v>8</v>
      </c>
      <c r="BE14" s="11">
        <f t="shared" si="49"/>
        <v>26</v>
      </c>
      <c r="BF14" s="11">
        <f t="shared" si="49"/>
        <v>13</v>
      </c>
      <c r="BG14" s="11">
        <f t="shared" si="49"/>
        <v>48</v>
      </c>
      <c r="BH14" s="11">
        <f t="shared" si="49"/>
        <v>123</v>
      </c>
      <c r="BI14" s="11">
        <f t="shared" si="49"/>
        <v>14</v>
      </c>
      <c r="BJ14" s="11">
        <f t="shared" si="49"/>
        <v>65</v>
      </c>
      <c r="BK14" s="11">
        <f t="shared" si="49"/>
        <v>62</v>
      </c>
      <c r="BL14" s="11">
        <f t="shared" si="49"/>
        <v>188</v>
      </c>
      <c r="BM14" s="14" t="s">
        <v>22</v>
      </c>
      <c r="BN14" s="11">
        <f t="shared" ref="BN14:BX14" si="50">SUM(BN4:BN13)</f>
        <v>200</v>
      </c>
      <c r="BO14" s="11">
        <f t="shared" si="50"/>
        <v>202</v>
      </c>
      <c r="BP14" s="11">
        <f t="shared" si="50"/>
        <v>29</v>
      </c>
      <c r="BQ14" s="11">
        <f t="shared" si="50"/>
        <v>8</v>
      </c>
      <c r="BR14" s="11">
        <f t="shared" si="50"/>
        <v>10</v>
      </c>
      <c r="BS14" s="11">
        <f t="shared" si="50"/>
        <v>95</v>
      </c>
      <c r="BT14" s="11">
        <f t="shared" si="50"/>
        <v>174</v>
      </c>
      <c r="BU14" s="11">
        <f t="shared" si="50"/>
        <v>2</v>
      </c>
      <c r="BV14" s="11">
        <f t="shared" si="50"/>
        <v>10</v>
      </c>
      <c r="BW14" s="11">
        <f t="shared" si="50"/>
        <v>97</v>
      </c>
      <c r="BX14" s="11">
        <f t="shared" si="50"/>
        <v>184</v>
      </c>
      <c r="BY14" s="14" t="s">
        <v>22</v>
      </c>
      <c r="BZ14" s="11">
        <f t="shared" ref="BZ14:CJ14" si="51">SUM(BZ4:BZ13)</f>
        <v>244</v>
      </c>
      <c r="CA14" s="11">
        <f t="shared" si="51"/>
        <v>81</v>
      </c>
      <c r="CB14" s="11">
        <f t="shared" si="51"/>
        <v>15</v>
      </c>
      <c r="CC14" s="11">
        <f t="shared" si="51"/>
        <v>13</v>
      </c>
      <c r="CD14" s="11">
        <f t="shared" si="51"/>
        <v>20</v>
      </c>
      <c r="CE14" s="11">
        <f t="shared" si="51"/>
        <v>73</v>
      </c>
      <c r="CF14" s="11">
        <f t="shared" si="51"/>
        <v>177</v>
      </c>
      <c r="CG14" s="11">
        <f t="shared" si="51"/>
        <v>32</v>
      </c>
      <c r="CH14" s="11">
        <f t="shared" si="51"/>
        <v>130</v>
      </c>
      <c r="CI14" s="11">
        <f t="shared" si="51"/>
        <v>105</v>
      </c>
      <c r="CJ14" s="11">
        <f t="shared" si="51"/>
        <v>307</v>
      </c>
      <c r="CK14" s="14" t="s">
        <v>22</v>
      </c>
      <c r="CL14" s="11">
        <f t="shared" ref="CL14:CV14" si="52">SUM(CL4:CL13)</f>
        <v>269</v>
      </c>
      <c r="CM14" s="11">
        <f t="shared" si="52"/>
        <v>161</v>
      </c>
      <c r="CN14" s="11">
        <f t="shared" si="52"/>
        <v>37</v>
      </c>
      <c r="CO14" s="11">
        <f t="shared" si="52"/>
        <v>23</v>
      </c>
      <c r="CP14" s="11">
        <f t="shared" si="52"/>
        <v>10</v>
      </c>
      <c r="CQ14" s="11">
        <f t="shared" si="52"/>
        <v>109</v>
      </c>
      <c r="CR14" s="11">
        <f t="shared" si="52"/>
        <v>242</v>
      </c>
      <c r="CS14" s="11">
        <f t="shared" si="52"/>
        <v>17</v>
      </c>
      <c r="CT14" s="11">
        <f t="shared" si="52"/>
        <v>59</v>
      </c>
      <c r="CU14" s="11">
        <f t="shared" si="52"/>
        <v>126</v>
      </c>
      <c r="CV14" s="11">
        <f t="shared" si="52"/>
        <v>301</v>
      </c>
      <c r="CW14" s="14" t="s">
        <v>22</v>
      </c>
      <c r="CX14" s="11">
        <f t="shared" ref="CX14:DH14" si="53">SUM(CX4:CX13)</f>
        <v>108</v>
      </c>
      <c r="CY14" s="11">
        <f t="shared" si="53"/>
        <v>116</v>
      </c>
      <c r="CZ14" s="11">
        <f t="shared" si="53"/>
        <v>21</v>
      </c>
      <c r="DA14" s="11">
        <f t="shared" si="53"/>
        <v>9</v>
      </c>
      <c r="DB14" s="11">
        <f t="shared" si="53"/>
        <v>12</v>
      </c>
      <c r="DC14" s="11">
        <f t="shared" si="53"/>
        <v>47</v>
      </c>
      <c r="DD14" s="11">
        <f t="shared" si="53"/>
        <v>96</v>
      </c>
      <c r="DE14" s="11">
        <f t="shared" si="53"/>
        <v>4</v>
      </c>
      <c r="DF14" s="11">
        <f t="shared" si="53"/>
        <v>50</v>
      </c>
      <c r="DG14" s="11">
        <f t="shared" si="53"/>
        <v>51</v>
      </c>
      <c r="DH14" s="11">
        <f t="shared" si="53"/>
        <v>146</v>
      </c>
      <c r="DI14" s="14" t="s">
        <v>22</v>
      </c>
      <c r="DJ14" s="11">
        <f t="shared" ref="DJ14:DT14" si="54">SUM(DJ4:DJ13)</f>
        <v>164</v>
      </c>
      <c r="DK14" s="11">
        <f t="shared" si="54"/>
        <v>147</v>
      </c>
      <c r="DL14" s="11">
        <f t="shared" si="54"/>
        <v>26</v>
      </c>
      <c r="DM14" s="11">
        <f t="shared" si="54"/>
        <v>16</v>
      </c>
      <c r="DN14" s="11">
        <f t="shared" si="54"/>
        <v>21</v>
      </c>
      <c r="DO14" s="11">
        <f t="shared" si="54"/>
        <v>67</v>
      </c>
      <c r="DP14" s="11">
        <f t="shared" si="54"/>
        <v>132</v>
      </c>
      <c r="DQ14" s="11">
        <f t="shared" si="54"/>
        <v>8</v>
      </c>
      <c r="DR14" s="11">
        <f t="shared" si="54"/>
        <v>45</v>
      </c>
      <c r="DS14" s="11">
        <f t="shared" si="54"/>
        <v>75</v>
      </c>
      <c r="DT14" s="11">
        <f t="shared" si="54"/>
        <v>177</v>
      </c>
      <c r="DU14" s="14" t="s">
        <v>22</v>
      </c>
      <c r="DV14" s="11">
        <f t="shared" ref="DV14:EF14" si="55">SUM(DV4:DV13)</f>
        <v>127</v>
      </c>
      <c r="DW14" s="11">
        <f t="shared" si="55"/>
        <v>73</v>
      </c>
      <c r="DX14" s="11">
        <f t="shared" si="55"/>
        <v>11</v>
      </c>
      <c r="DY14" s="11">
        <f t="shared" si="55"/>
        <v>5</v>
      </c>
      <c r="DZ14" s="11">
        <f t="shared" si="55"/>
        <v>7</v>
      </c>
      <c r="EA14" s="11">
        <f t="shared" si="55"/>
        <v>37</v>
      </c>
      <c r="EB14" s="11">
        <f t="shared" si="55"/>
        <v>111</v>
      </c>
      <c r="EC14" s="11">
        <f t="shared" si="55"/>
        <v>17</v>
      </c>
      <c r="ED14" s="11">
        <f t="shared" si="55"/>
        <v>65</v>
      </c>
      <c r="EE14" s="11">
        <f t="shared" si="55"/>
        <v>54</v>
      </c>
      <c r="EF14" s="11">
        <f t="shared" si="55"/>
        <v>176</v>
      </c>
      <c r="EG14" s="14" t="s">
        <v>22</v>
      </c>
      <c r="EH14" s="31">
        <f t="shared" ref="EH14:ER14" si="56">SUM(EH4:EH13)</f>
        <v>214</v>
      </c>
      <c r="EI14" s="31">
        <f t="shared" si="56"/>
        <v>138</v>
      </c>
      <c r="EJ14" s="31">
        <f t="shared" si="56"/>
        <v>24</v>
      </c>
      <c r="EK14" s="31">
        <f t="shared" si="56"/>
        <v>15</v>
      </c>
      <c r="EL14" s="31">
        <f t="shared" si="56"/>
        <v>26</v>
      </c>
      <c r="EM14" s="31">
        <f t="shared" si="56"/>
        <v>73</v>
      </c>
      <c r="EN14" s="31">
        <f t="shared" si="56"/>
        <v>179</v>
      </c>
      <c r="EO14" s="31">
        <f t="shared" si="56"/>
        <v>22</v>
      </c>
      <c r="EP14" s="31">
        <f t="shared" si="56"/>
        <v>105</v>
      </c>
      <c r="EQ14" s="31">
        <f t="shared" si="56"/>
        <v>95</v>
      </c>
      <c r="ER14" s="15">
        <f t="shared" si="56"/>
        <v>284</v>
      </c>
      <c r="ET14" s="3" t="s">
        <v>3</v>
      </c>
      <c r="EU14" s="61">
        <f t="shared" ref="EU14:EZ14" si="57">AD56</f>
        <v>47.3</v>
      </c>
      <c r="EV14" s="61">
        <f t="shared" si="57"/>
        <v>31.1</v>
      </c>
      <c r="EW14" s="61">
        <f t="shared" si="57"/>
        <v>5.9</v>
      </c>
      <c r="EX14" s="61">
        <f t="shared" si="57"/>
        <v>3.2</v>
      </c>
      <c r="EY14" s="61">
        <f t="shared" si="57"/>
        <v>5.0999999999999996</v>
      </c>
      <c r="EZ14" s="51">
        <f t="shared" si="57"/>
        <v>0.44110275689223055</v>
      </c>
      <c r="FA14" s="51">
        <f>AK56</f>
        <v>0.29104477611940299</v>
      </c>
      <c r="FB14" s="52">
        <f>AM56</f>
        <v>0.40337711069418386</v>
      </c>
      <c r="FI14" s="14" t="s">
        <v>12</v>
      </c>
      <c r="FJ14" s="31" t="s">
        <v>13</v>
      </c>
      <c r="FK14" s="31" t="s">
        <v>14</v>
      </c>
      <c r="FL14" s="31" t="s">
        <v>15</v>
      </c>
      <c r="FM14" s="31" t="s">
        <v>16</v>
      </c>
      <c r="FN14" s="31" t="s">
        <v>17</v>
      </c>
      <c r="FO14" s="31" t="s">
        <v>28</v>
      </c>
      <c r="FP14" s="31" t="s">
        <v>27</v>
      </c>
      <c r="FQ14" s="31" t="s">
        <v>21</v>
      </c>
      <c r="FR14" s="31" t="s">
        <v>20</v>
      </c>
      <c r="FS14" s="31" t="s">
        <v>19</v>
      </c>
      <c r="FT14" s="15" t="s">
        <v>18</v>
      </c>
      <c r="FU14" s="14" t="s">
        <v>12</v>
      </c>
      <c r="FV14" s="31" t="s">
        <v>13</v>
      </c>
      <c r="FW14" s="31" t="s">
        <v>14</v>
      </c>
      <c r="FX14" s="31" t="s">
        <v>15</v>
      </c>
      <c r="FY14" s="31" t="s">
        <v>16</v>
      </c>
      <c r="FZ14" s="31" t="s">
        <v>17</v>
      </c>
      <c r="GA14" s="31" t="s">
        <v>28</v>
      </c>
      <c r="GB14" s="31" t="s">
        <v>27</v>
      </c>
      <c r="GC14" s="31" t="s">
        <v>21</v>
      </c>
      <c r="GD14" s="31" t="s">
        <v>20</v>
      </c>
      <c r="GE14" s="31" t="s">
        <v>19</v>
      </c>
      <c r="GF14" s="15" t="s">
        <v>18</v>
      </c>
      <c r="GG14" s="14" t="s">
        <v>12</v>
      </c>
      <c r="GH14" s="31" t="s">
        <v>13</v>
      </c>
      <c r="GI14" s="31" t="s">
        <v>14</v>
      </c>
      <c r="GJ14" s="31" t="s">
        <v>15</v>
      </c>
      <c r="GK14" s="31" t="s">
        <v>16</v>
      </c>
      <c r="GL14" s="31" t="s">
        <v>17</v>
      </c>
      <c r="GM14" s="31" t="s">
        <v>28</v>
      </c>
      <c r="GN14" s="31" t="s">
        <v>27</v>
      </c>
      <c r="GO14" s="31" t="s">
        <v>21</v>
      </c>
      <c r="GP14" s="31" t="s">
        <v>20</v>
      </c>
      <c r="GQ14" s="31" t="s">
        <v>19</v>
      </c>
      <c r="GR14" s="15" t="s">
        <v>18</v>
      </c>
      <c r="GS14" s="14" t="s">
        <v>12</v>
      </c>
      <c r="GT14" s="31" t="s">
        <v>13</v>
      </c>
      <c r="GU14" s="31" t="s">
        <v>14</v>
      </c>
      <c r="GV14" s="31" t="s">
        <v>15</v>
      </c>
      <c r="GW14" s="31" t="s">
        <v>16</v>
      </c>
      <c r="GX14" s="31" t="s">
        <v>17</v>
      </c>
      <c r="GY14" s="31" t="s">
        <v>28</v>
      </c>
      <c r="GZ14" s="31" t="s">
        <v>27</v>
      </c>
      <c r="HA14" s="31" t="s">
        <v>21</v>
      </c>
      <c r="HB14" s="31" t="s">
        <v>20</v>
      </c>
      <c r="HC14" s="31" t="s">
        <v>19</v>
      </c>
      <c r="HD14" s="15" t="s">
        <v>18</v>
      </c>
      <c r="HE14" s="14" t="s">
        <v>12</v>
      </c>
      <c r="HF14" s="31" t="s">
        <v>13</v>
      </c>
      <c r="HG14" s="31" t="s">
        <v>14</v>
      </c>
      <c r="HH14" s="31" t="s">
        <v>15</v>
      </c>
      <c r="HI14" s="31" t="s">
        <v>16</v>
      </c>
      <c r="HJ14" s="31" t="s">
        <v>17</v>
      </c>
      <c r="HK14" s="31" t="s">
        <v>28</v>
      </c>
      <c r="HL14" s="31" t="s">
        <v>27</v>
      </c>
      <c r="HM14" s="31" t="s">
        <v>21</v>
      </c>
      <c r="HN14" s="31" t="s">
        <v>20</v>
      </c>
      <c r="HO14" s="31" t="s">
        <v>19</v>
      </c>
      <c r="HP14" s="15" t="s">
        <v>18</v>
      </c>
      <c r="HQ14" s="14" t="s">
        <v>12</v>
      </c>
      <c r="HR14" s="31" t="s">
        <v>13</v>
      </c>
      <c r="HS14" s="31" t="s">
        <v>14</v>
      </c>
      <c r="HT14" s="31" t="s">
        <v>15</v>
      </c>
      <c r="HU14" s="31" t="s">
        <v>16</v>
      </c>
      <c r="HV14" s="31" t="s">
        <v>17</v>
      </c>
      <c r="HW14" s="31" t="s">
        <v>28</v>
      </c>
      <c r="HX14" s="31" t="s">
        <v>27</v>
      </c>
      <c r="HY14" s="31" t="s">
        <v>21</v>
      </c>
      <c r="HZ14" s="31" t="s">
        <v>20</v>
      </c>
      <c r="IA14" s="31" t="s">
        <v>19</v>
      </c>
      <c r="IB14" s="15" t="s">
        <v>18</v>
      </c>
    </row>
    <row r="15" spans="1:250" ht="17" thickBo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 t="s">
        <v>63</v>
      </c>
      <c r="R15" s="8">
        <f>AVERAGE(R4,R6:R13)</f>
        <v>31.777777777777779</v>
      </c>
      <c r="S15" s="8">
        <f>AVERAGE(S4,S6:S13)</f>
        <v>11.666666666666666</v>
      </c>
      <c r="T15" s="8">
        <f>AVERAGE(T4,T6:T13)</f>
        <v>2.5555555555555554</v>
      </c>
      <c r="U15" s="8">
        <f>AVERAGE(U4,U6:U13)</f>
        <v>2.3333333333333335</v>
      </c>
      <c r="V15" s="8">
        <f>AVERAGE(V4,V6:V13)</f>
        <v>1.5555555555555556</v>
      </c>
      <c r="W15" s="492">
        <f>W14/X14</f>
        <v>0.54143646408839774</v>
      </c>
      <c r="X15" s="492"/>
      <c r="Y15" s="492">
        <f>Y14/Z14</f>
        <v>0.30952380952380953</v>
      </c>
      <c r="Z15" s="492"/>
      <c r="AA15" s="492">
        <f>AA14/AB14</f>
        <v>0.44625407166123776</v>
      </c>
      <c r="AB15" s="493"/>
      <c r="AC15" s="5" t="s">
        <v>63</v>
      </c>
      <c r="AD15" s="17">
        <f>AVERAGE(AD4:AD13)</f>
        <v>24.4</v>
      </c>
      <c r="AE15" s="17">
        <f>AVERAGE(AE4:AE13)</f>
        <v>12.4</v>
      </c>
      <c r="AF15" s="17">
        <f>AVERAGE(AF4:AF13)</f>
        <v>3.7</v>
      </c>
      <c r="AG15" s="17">
        <f>AVERAGE(AG4:AG13)</f>
        <v>1</v>
      </c>
      <c r="AH15" s="17">
        <f>AVERAGE(AH4:AH13)</f>
        <v>2.1</v>
      </c>
      <c r="AI15" s="494">
        <f>AI14/AJ14</f>
        <v>0.455026455026455</v>
      </c>
      <c r="AJ15" s="494"/>
      <c r="AK15" s="494">
        <f>AK14/AL14</f>
        <v>0.36363636363636365</v>
      </c>
      <c r="AL15" s="494"/>
      <c r="AM15" s="494">
        <f>AM14/AN14</f>
        <v>0.43137254901960786</v>
      </c>
      <c r="AN15" s="495"/>
      <c r="AO15" s="16" t="s">
        <v>63</v>
      </c>
      <c r="AP15" s="17">
        <f>AVERAGE(AP4:AP13)</f>
        <v>25.555555555555557</v>
      </c>
      <c r="AQ15" s="17">
        <f>AVERAGE(AQ4:AQ13)</f>
        <v>17</v>
      </c>
      <c r="AR15" s="17">
        <f>AVERAGE(AR4:AR13)</f>
        <v>3</v>
      </c>
      <c r="AS15" s="17">
        <f>AVERAGE(AS4:AS13)</f>
        <v>1.8888888888888888</v>
      </c>
      <c r="AT15" s="17">
        <f>AVERAGE(AT4:AT13)</f>
        <v>2.5555555555555554</v>
      </c>
      <c r="AU15" s="494">
        <f>AU14/AV14</f>
        <v>0.43814432989690721</v>
      </c>
      <c r="AV15" s="494"/>
      <c r="AW15" s="494">
        <f>AW14/AX14</f>
        <v>0.23684210526315788</v>
      </c>
      <c r="AX15" s="494"/>
      <c r="AY15" s="494">
        <f>AY14/AZ14</f>
        <v>0.38148148148148148</v>
      </c>
      <c r="AZ15" s="495"/>
      <c r="BA15" s="16" t="s">
        <v>63</v>
      </c>
      <c r="BB15" s="17">
        <f>AVERAGE(BB4:BB13)</f>
        <v>14.2</v>
      </c>
      <c r="BC15" s="17">
        <f>AVERAGE(BC4:BC13)</f>
        <v>12.8</v>
      </c>
      <c r="BD15" s="17">
        <f>AVERAGE(BD4:BD13)</f>
        <v>0.8</v>
      </c>
      <c r="BE15" s="17">
        <f>AVERAGE(BE4:BE13)</f>
        <v>2.6</v>
      </c>
      <c r="BF15" s="17">
        <f>AVERAGE(BF4:BF13)</f>
        <v>1.3</v>
      </c>
      <c r="BG15" s="494">
        <f>BG14/BH14</f>
        <v>0.3902439024390244</v>
      </c>
      <c r="BH15" s="494"/>
      <c r="BI15" s="494">
        <f>BI14/BJ14</f>
        <v>0.2153846153846154</v>
      </c>
      <c r="BJ15" s="494"/>
      <c r="BK15" s="494">
        <f>BK14/BL14</f>
        <v>0.32978723404255317</v>
      </c>
      <c r="BL15" s="495"/>
      <c r="BM15" s="16" t="s">
        <v>63</v>
      </c>
      <c r="BN15" s="17">
        <f>AVERAGE(BN4:BN13)</f>
        <v>22.222222222222221</v>
      </c>
      <c r="BO15" s="17">
        <f>AVERAGE(BO4:BO13)</f>
        <v>22.444444444444443</v>
      </c>
      <c r="BP15" s="17">
        <f>AVERAGE(BP4:BP13)</f>
        <v>3.2222222222222223</v>
      </c>
      <c r="BQ15" s="17">
        <f>AVERAGE(BQ4:BQ13)</f>
        <v>0.88888888888888884</v>
      </c>
      <c r="BR15" s="17">
        <f>AVERAGE(BR4:BR13)</f>
        <v>1.1111111111111112</v>
      </c>
      <c r="BS15" s="494">
        <f>BS14/BT14</f>
        <v>0.54597701149425293</v>
      </c>
      <c r="BT15" s="494"/>
      <c r="BU15" s="494">
        <f>BU14/BV14</f>
        <v>0.2</v>
      </c>
      <c r="BV15" s="494"/>
      <c r="BW15" s="494">
        <f>BW14/BX14</f>
        <v>0.52717391304347827</v>
      </c>
      <c r="BX15" s="495"/>
      <c r="BY15" s="16" t="s">
        <v>63</v>
      </c>
      <c r="BZ15" s="17">
        <f>AVERAGE(BZ6:BZ12)</f>
        <v>24</v>
      </c>
      <c r="CA15" s="17">
        <f>AVERAGE(CA6:CA12)</f>
        <v>6.8571428571428568</v>
      </c>
      <c r="CB15" s="17">
        <f>AVERAGE(CB6:CB12)</f>
        <v>1.1428571428571428</v>
      </c>
      <c r="CC15" s="17">
        <f>AVERAGE(CC6:CC12)</f>
        <v>0.7142857142857143</v>
      </c>
      <c r="CD15" s="17">
        <f>AVERAGE(CD6:CD12)</f>
        <v>1.4285714285714286</v>
      </c>
      <c r="CE15" s="494">
        <f>SUM(CE6:CE12)/SUM(CF6:CF12)</f>
        <v>0.40909090909090912</v>
      </c>
      <c r="CF15" s="494"/>
      <c r="CG15" s="494">
        <f>SUM(CG6:CG12)/SUM(CH6:CH12)</f>
        <v>0.26262626262626265</v>
      </c>
      <c r="CH15" s="494"/>
      <c r="CI15" s="494">
        <f>SUM(CI6:CI12)/SUM(CJ6:CJ12)</f>
        <v>0.33971291866028708</v>
      </c>
      <c r="CJ15" s="494"/>
      <c r="CK15" s="16" t="s">
        <v>63</v>
      </c>
      <c r="CL15" s="17">
        <f>AVERAGE(CL4:CL11,CL13)</f>
        <v>27</v>
      </c>
      <c r="CM15" s="17">
        <f>AVERAGE(CM4:CM11,CM13)</f>
        <v>15.555555555555555</v>
      </c>
      <c r="CN15" s="17">
        <f>AVERAGE(CN4:CN11,CN13)</f>
        <v>3.2222222222222223</v>
      </c>
      <c r="CO15" s="17">
        <f>AVERAGE(CO4:CO11,CO13)</f>
        <v>2.3333333333333335</v>
      </c>
      <c r="CP15" s="17">
        <f>AVERAGE(CP4:CP11,CP13)</f>
        <v>1.1111111111111112</v>
      </c>
      <c r="CQ15" s="494">
        <f>CQ14/CR14</f>
        <v>0.45041322314049587</v>
      </c>
      <c r="CR15" s="494"/>
      <c r="CS15" s="494">
        <f>CS14/CT14</f>
        <v>0.28813559322033899</v>
      </c>
      <c r="CT15" s="494"/>
      <c r="CU15" s="494">
        <f>CU14/CV14</f>
        <v>0.41860465116279072</v>
      </c>
      <c r="CV15" s="495"/>
      <c r="CW15" s="16" t="s">
        <v>63</v>
      </c>
      <c r="CX15" s="17">
        <f>AVERAGE(CX6:CX8,CX12:CX13)</f>
        <v>13.333333333333334</v>
      </c>
      <c r="CY15" s="17">
        <f>AVERAGE(CY6:CY8,CY12:CY13)</f>
        <v>16</v>
      </c>
      <c r="CZ15" s="17">
        <f>AVERAGE(CZ6:CZ8,CZ12:CZ13)</f>
        <v>1.3333333333333333</v>
      </c>
      <c r="DA15" s="17">
        <f>AVERAGE(DA6:DA8,DA12:DA13)</f>
        <v>1</v>
      </c>
      <c r="DB15" s="17">
        <f>AVERAGE(DB6:DB8,DB12:DB13)</f>
        <v>0.33333333333333331</v>
      </c>
      <c r="DC15" s="494">
        <f>SUM(DC6:DC8,DC12:DC13)/SUM(DD6:DD8,DD12:DD13)</f>
        <v>0.5714285714285714</v>
      </c>
      <c r="DD15" s="494"/>
      <c r="DE15" s="494">
        <f>SUM(DE6:DE8,DE12:DE13)/SUM(DF6:DF8,DF12:DF13)</f>
        <v>0</v>
      </c>
      <c r="DF15" s="494"/>
      <c r="DG15" s="494">
        <f>SUM(DG6:DG8,DG12:DG13)/SUM(DH6:DH8,DH12:DH13)</f>
        <v>0.40816326530612246</v>
      </c>
      <c r="DH15" s="494"/>
      <c r="DI15" s="16" t="s">
        <v>63</v>
      </c>
      <c r="DJ15" s="17">
        <f>AVERAGE(DJ4:DJ8,DJ9:DJ12)</f>
        <v>15.111111111111111</v>
      </c>
      <c r="DK15" s="17">
        <f>AVERAGE(DK4:DK8,DK9:DK12)</f>
        <v>14.111111111111111</v>
      </c>
      <c r="DL15" s="17">
        <f>AVERAGE(DL4:DL8,DL9:DL12)</f>
        <v>2.7777777777777777</v>
      </c>
      <c r="DM15" s="17">
        <f>AVERAGE(DM4:DM8,DM9:DM12)</f>
        <v>1.6666666666666667</v>
      </c>
      <c r="DN15" s="17">
        <f>AVERAGE(DN4:DN8,DN9:DN12)</f>
        <v>2.2222222222222223</v>
      </c>
      <c r="DO15" s="494">
        <f>DO14/DP14</f>
        <v>0.50757575757575757</v>
      </c>
      <c r="DP15" s="494"/>
      <c r="DQ15" s="494">
        <f>DQ14/DR14</f>
        <v>0.17777777777777778</v>
      </c>
      <c r="DR15" s="494"/>
      <c r="DS15" s="494">
        <f>DS14/DT14</f>
        <v>0.42372881355932202</v>
      </c>
      <c r="DT15" s="495"/>
      <c r="DU15" s="16" t="s">
        <v>63</v>
      </c>
      <c r="DV15" s="17">
        <f>AVERAGE(DV4:DV6,DV8:DV10,DV12:DV13)</f>
        <v>17.166666666666668</v>
      </c>
      <c r="DW15" s="17">
        <f>AVERAGE(DW4:DW6,DW8:DW10,DW12:DW13)</f>
        <v>9.5</v>
      </c>
      <c r="DX15" s="17">
        <f>AVERAGE(DX4:DX6,DX8:DX10,DX12:DX13)</f>
        <v>1.5</v>
      </c>
      <c r="DY15" s="17">
        <f>AVERAGE(DY4:DY6,DY8:DY10,DY12:DY13)</f>
        <v>0.5</v>
      </c>
      <c r="DZ15" s="17">
        <f>AVERAGE(DZ4:DZ6,DZ8:DZ10,DZ12:DZ13)</f>
        <v>1.1666666666666667</v>
      </c>
      <c r="EA15" s="494">
        <f>SUM(EA4:EA6,EA8:EA10,EA12:EA13)/SUM(EB4:EB6,EB8:EB10,EB12:EB13)</f>
        <v>0.32978723404255317</v>
      </c>
      <c r="EB15" s="494"/>
      <c r="EC15" s="494">
        <f>SUM(EC4:EC6,EC8:EC10,EC12:EC13)/SUM(ED4:ED6,ED8:ED10,ED12:ED13)</f>
        <v>0.22413793103448276</v>
      </c>
      <c r="ED15" s="494"/>
      <c r="EE15" s="494">
        <f>SUM(EE4:EE6,EE8:EE10,EE12:EE13)/SUM(EF4:EF6,EF8:EF10,EF12:EF13)</f>
        <v>0.28947368421052633</v>
      </c>
      <c r="EF15" s="494"/>
      <c r="EG15" s="16" t="s">
        <v>63</v>
      </c>
      <c r="EH15" s="17">
        <f>AVERAGE(EH4:EH7,EH8:EH9)</f>
        <v>23.5</v>
      </c>
      <c r="EI15" s="17">
        <f>AVERAGE(EI4:EI7,EI8:EI9)</f>
        <v>17</v>
      </c>
      <c r="EJ15" s="17">
        <f>AVERAGE(EJ4:EJ7,EJ8:EJ9)</f>
        <v>3.5</v>
      </c>
      <c r="EK15" s="17">
        <f>AVERAGE(EK4:EK7,EK8:EK9)</f>
        <v>1.3333333333333333</v>
      </c>
      <c r="EL15" s="17">
        <f>AVERAGE(EL4:EL7,EL8:EL9)</f>
        <v>2.8333333333333335</v>
      </c>
      <c r="EM15" s="494">
        <f>SUM(EM4:EM9,EM11,EM13)/SUM(EN4:EN9,EN11,EN13)</f>
        <v>0.41496598639455784</v>
      </c>
      <c r="EN15" s="494"/>
      <c r="EO15" s="494">
        <f>SUM(EO4:EO9,EO11,EO13)/SUM(EP4:EP9,EP11,EP13)</f>
        <v>0.23076923076923078</v>
      </c>
      <c r="EP15" s="494"/>
      <c r="EQ15" s="494">
        <f>SUM(EQ4:EQ9,EQ11,EQ13)/SUM(ER4:ER9,ER11,ER13)</f>
        <v>0.3511111111111111</v>
      </c>
      <c r="ER15" s="495"/>
      <c r="ET15" s="3" t="s">
        <v>34</v>
      </c>
      <c r="EU15" s="61">
        <f t="shared" ref="EU15:EZ15" si="58">BZ56</f>
        <v>41.2</v>
      </c>
      <c r="EV15" s="61">
        <f t="shared" si="58"/>
        <v>21.7</v>
      </c>
      <c r="EW15" s="61">
        <f t="shared" si="58"/>
        <v>4.0999999999999996</v>
      </c>
      <c r="EX15" s="61">
        <f t="shared" si="58"/>
        <v>2.2999999999999998</v>
      </c>
      <c r="EY15" s="61">
        <f t="shared" si="58"/>
        <v>5.6</v>
      </c>
      <c r="EZ15" s="51">
        <f t="shared" si="58"/>
        <v>0.37931034482758619</v>
      </c>
      <c r="FA15" s="51">
        <f>CG56</f>
        <v>0.22966507177033493</v>
      </c>
      <c r="FB15" s="52">
        <f>CI56</f>
        <v>0.3231597845601436</v>
      </c>
      <c r="FI15" s="3" t="s">
        <v>143</v>
      </c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106"/>
      <c r="FU15" s="3" t="s">
        <v>143</v>
      </c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106"/>
      <c r="GG15" s="3" t="s">
        <v>143</v>
      </c>
      <c r="GH15" s="7">
        <v>21</v>
      </c>
      <c r="GI15" s="7">
        <v>24</v>
      </c>
      <c r="GJ15" s="7">
        <v>1</v>
      </c>
      <c r="GK15" s="18">
        <v>0</v>
      </c>
      <c r="GL15" s="18">
        <v>0</v>
      </c>
      <c r="GM15" s="18">
        <v>6</v>
      </c>
      <c r="GN15" s="18">
        <v>18</v>
      </c>
      <c r="GO15" s="18">
        <v>3</v>
      </c>
      <c r="GP15" s="18">
        <v>12</v>
      </c>
      <c r="GQ15" s="7">
        <f>GM15+GO15</f>
        <v>9</v>
      </c>
      <c r="GR15" s="4">
        <f>GN15+GP15</f>
        <v>30</v>
      </c>
      <c r="GS15" s="3" t="s">
        <v>143</v>
      </c>
      <c r="GT15" s="7">
        <v>11</v>
      </c>
      <c r="GU15" s="7">
        <v>6</v>
      </c>
      <c r="GV15" s="7">
        <v>3</v>
      </c>
      <c r="GW15" s="18">
        <v>1</v>
      </c>
      <c r="GX15" s="18">
        <v>1</v>
      </c>
      <c r="GY15" s="18">
        <v>1</v>
      </c>
      <c r="GZ15" s="18">
        <v>3</v>
      </c>
      <c r="HA15" s="18">
        <v>3</v>
      </c>
      <c r="HB15" s="18">
        <v>22</v>
      </c>
      <c r="HC15" s="7">
        <f>GY15+HA15</f>
        <v>4</v>
      </c>
      <c r="HD15" s="4">
        <f>GZ15+HB15</f>
        <v>25</v>
      </c>
      <c r="HE15" s="3" t="s">
        <v>143</v>
      </c>
      <c r="HF15" s="7">
        <v>19</v>
      </c>
      <c r="HG15" s="7">
        <v>19</v>
      </c>
      <c r="HH15" s="7">
        <v>0</v>
      </c>
      <c r="HI15" s="18">
        <v>2</v>
      </c>
      <c r="HJ15" s="18">
        <v>1</v>
      </c>
      <c r="HK15" s="18">
        <v>5</v>
      </c>
      <c r="HL15" s="18">
        <v>15</v>
      </c>
      <c r="HM15" s="18">
        <v>3</v>
      </c>
      <c r="HN15" s="18">
        <v>8</v>
      </c>
      <c r="HO15" s="7">
        <f>HK15+HM15</f>
        <v>8</v>
      </c>
      <c r="HP15" s="4">
        <f>HL15+HN15</f>
        <v>23</v>
      </c>
      <c r="HQ15" s="3" t="s">
        <v>143</v>
      </c>
      <c r="HR15" s="7">
        <v>10</v>
      </c>
      <c r="HS15" s="7">
        <v>13</v>
      </c>
      <c r="HT15" s="7">
        <v>0</v>
      </c>
      <c r="HU15" s="18">
        <v>1</v>
      </c>
      <c r="HV15" s="18">
        <v>1</v>
      </c>
      <c r="HW15" s="18">
        <v>2</v>
      </c>
      <c r="HX15" s="18">
        <v>3</v>
      </c>
      <c r="HY15" s="18">
        <v>2</v>
      </c>
      <c r="HZ15" s="18">
        <v>11</v>
      </c>
      <c r="IA15" s="7">
        <f>HW15+HY15</f>
        <v>4</v>
      </c>
      <c r="IB15" s="4">
        <f>HX15+HZ15</f>
        <v>14</v>
      </c>
    </row>
    <row r="16" spans="1:250" ht="17" thickBot="1">
      <c r="A16" s="507" t="s">
        <v>40</v>
      </c>
      <c r="B16" s="508"/>
      <c r="C16" s="496" t="s">
        <v>47</v>
      </c>
      <c r="D16" s="498"/>
      <c r="E16" s="496" t="s">
        <v>82</v>
      </c>
      <c r="F16" s="498"/>
      <c r="G16" s="496" t="s">
        <v>83</v>
      </c>
      <c r="H16" s="498"/>
      <c r="I16" s="496" t="s">
        <v>84</v>
      </c>
      <c r="J16" s="498"/>
      <c r="K16" s="500" t="s">
        <v>90</v>
      </c>
      <c r="L16" s="501"/>
      <c r="M16" s="496" t="s">
        <v>78</v>
      </c>
      <c r="N16" s="498"/>
      <c r="O16" s="24"/>
      <c r="P16" s="7"/>
      <c r="Q16" s="1" t="s">
        <v>2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2"/>
      <c r="AC16" s="10" t="s">
        <v>24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3"/>
      <c r="AO16" s="10" t="s">
        <v>5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  <c r="BA16" s="10" t="s">
        <v>30</v>
      </c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3"/>
      <c r="BM16" s="10" t="s">
        <v>7</v>
      </c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3"/>
      <c r="BY16" s="10" t="s">
        <v>34</v>
      </c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3"/>
      <c r="CK16" s="10" t="s">
        <v>35</v>
      </c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3"/>
      <c r="CW16" s="10" t="s">
        <v>41</v>
      </c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3"/>
      <c r="DI16" s="10" t="s">
        <v>43</v>
      </c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3"/>
      <c r="DU16" s="10" t="s">
        <v>50</v>
      </c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3"/>
      <c r="EG16" s="10" t="s">
        <v>52</v>
      </c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3"/>
      <c r="ET16" s="3" t="s">
        <v>5</v>
      </c>
      <c r="EU16" s="61">
        <f t="shared" ref="EU16:EZ16" si="59">EH56</f>
        <v>44.9</v>
      </c>
      <c r="EV16" s="61">
        <f t="shared" si="59"/>
        <v>37.799999999999997</v>
      </c>
      <c r="EW16" s="61">
        <f t="shared" si="59"/>
        <v>5</v>
      </c>
      <c r="EX16" s="61">
        <f t="shared" si="59"/>
        <v>2.8</v>
      </c>
      <c r="EY16" s="61">
        <f t="shared" si="59"/>
        <v>4</v>
      </c>
      <c r="EZ16" s="51">
        <f t="shared" si="59"/>
        <v>0.3884514435695538</v>
      </c>
      <c r="FA16" s="51">
        <f>EO56</f>
        <v>0.20920502092050208</v>
      </c>
      <c r="FB16" s="52">
        <f>EQ56</f>
        <v>0.3193548387096774</v>
      </c>
      <c r="FI16" s="3" t="s">
        <v>144</v>
      </c>
      <c r="FJ16" s="7">
        <v>10</v>
      </c>
      <c r="FK16" s="7">
        <v>7</v>
      </c>
      <c r="FL16" s="7">
        <v>1</v>
      </c>
      <c r="FM16" s="18">
        <v>0</v>
      </c>
      <c r="FN16" s="18">
        <v>1</v>
      </c>
      <c r="FO16" s="18">
        <v>5</v>
      </c>
      <c r="FP16" s="18">
        <v>9</v>
      </c>
      <c r="FQ16" s="18">
        <v>0</v>
      </c>
      <c r="FR16" s="18">
        <v>3</v>
      </c>
      <c r="FS16" s="7">
        <f t="shared" ref="FS16:FS22" si="60">FO16+FQ16</f>
        <v>5</v>
      </c>
      <c r="FT16" s="4">
        <f t="shared" ref="FT16:FT22" si="61">FP16+FR16</f>
        <v>12</v>
      </c>
      <c r="FU16" s="3" t="s">
        <v>144</v>
      </c>
      <c r="FV16" s="7">
        <v>8</v>
      </c>
      <c r="FW16" s="7">
        <v>11</v>
      </c>
      <c r="FX16" s="7">
        <v>4</v>
      </c>
      <c r="FY16" s="18">
        <v>0</v>
      </c>
      <c r="FZ16" s="18">
        <v>2</v>
      </c>
      <c r="GA16" s="18">
        <v>4</v>
      </c>
      <c r="GB16" s="18">
        <v>10</v>
      </c>
      <c r="GC16" s="18">
        <v>0</v>
      </c>
      <c r="GD16" s="18">
        <v>0</v>
      </c>
      <c r="GE16" s="7">
        <f t="shared" ref="GE16:GE22" si="62">GA16+GC16</f>
        <v>4</v>
      </c>
      <c r="GF16" s="4">
        <f t="shared" ref="GF16:GF22" si="63">GB16+GD16</f>
        <v>10</v>
      </c>
      <c r="GG16" s="3" t="s">
        <v>144</v>
      </c>
      <c r="GH16" s="7">
        <v>18</v>
      </c>
      <c r="GI16" s="7">
        <v>9</v>
      </c>
      <c r="GJ16" s="7">
        <v>3</v>
      </c>
      <c r="GK16" s="18">
        <v>0</v>
      </c>
      <c r="GL16" s="18">
        <v>3</v>
      </c>
      <c r="GM16" s="18">
        <v>9</v>
      </c>
      <c r="GN16" s="18">
        <v>17</v>
      </c>
      <c r="GO16" s="18">
        <v>0</v>
      </c>
      <c r="GP16" s="18">
        <v>4</v>
      </c>
      <c r="GQ16" s="7">
        <f t="shared" ref="GQ16:GQ22" si="64">GM16+GO16</f>
        <v>9</v>
      </c>
      <c r="GR16" s="4">
        <f t="shared" ref="GR16:GR22" si="65">GN16+GP16</f>
        <v>21</v>
      </c>
      <c r="GS16" s="3" t="s">
        <v>144</v>
      </c>
      <c r="GT16" s="64"/>
      <c r="GU16" s="64"/>
      <c r="GV16" s="64"/>
      <c r="GW16" s="64"/>
      <c r="GX16" s="64"/>
      <c r="GY16" s="64"/>
      <c r="GZ16" s="64"/>
      <c r="HA16" s="64"/>
      <c r="HB16" s="64"/>
      <c r="HC16" s="64"/>
      <c r="HD16" s="106"/>
      <c r="HE16" s="3" t="s">
        <v>144</v>
      </c>
      <c r="HF16" s="7">
        <v>15</v>
      </c>
      <c r="HG16" s="7">
        <v>6</v>
      </c>
      <c r="HH16" s="7">
        <v>2</v>
      </c>
      <c r="HI16" s="18">
        <v>0</v>
      </c>
      <c r="HJ16" s="18">
        <v>2</v>
      </c>
      <c r="HK16" s="18">
        <v>6</v>
      </c>
      <c r="HL16" s="18">
        <v>18</v>
      </c>
      <c r="HM16" s="18">
        <v>1</v>
      </c>
      <c r="HN16" s="18">
        <v>12</v>
      </c>
      <c r="HO16" s="7">
        <f t="shared" ref="HO16:HO22" si="66">HK16+HM16</f>
        <v>7</v>
      </c>
      <c r="HP16" s="4">
        <f t="shared" ref="HP16:HP22" si="67">HL16+HN16</f>
        <v>30</v>
      </c>
      <c r="HQ16" s="3" t="s">
        <v>144</v>
      </c>
      <c r="HR16" s="64"/>
      <c r="HS16" s="64"/>
      <c r="HT16" s="64"/>
      <c r="HU16" s="64"/>
      <c r="HV16" s="64"/>
      <c r="HW16" s="64"/>
      <c r="HX16" s="64"/>
      <c r="HY16" s="64"/>
      <c r="HZ16" s="64"/>
      <c r="IA16" s="64"/>
      <c r="IB16" s="106"/>
    </row>
    <row r="17" spans="1:243" ht="17" thickBot="1">
      <c r="A17" s="41" t="s">
        <v>38</v>
      </c>
      <c r="B17" s="27" t="s">
        <v>39</v>
      </c>
      <c r="C17" s="41" t="s">
        <v>38</v>
      </c>
      <c r="D17" s="27" t="s">
        <v>39</v>
      </c>
      <c r="E17" s="41" t="s">
        <v>38</v>
      </c>
      <c r="F17" s="27" t="s">
        <v>39</v>
      </c>
      <c r="G17" s="41" t="s">
        <v>38</v>
      </c>
      <c r="H17" s="27" t="s">
        <v>39</v>
      </c>
      <c r="I17" s="41" t="s">
        <v>38</v>
      </c>
      <c r="J17" s="26" t="s">
        <v>39</v>
      </c>
      <c r="K17" s="102">
        <v>1</v>
      </c>
      <c r="L17" s="9" t="s">
        <v>124</v>
      </c>
      <c r="M17" s="1">
        <v>1</v>
      </c>
      <c r="N17" s="2" t="s">
        <v>44</v>
      </c>
      <c r="O17" s="7"/>
      <c r="P17" s="7"/>
      <c r="Q17" s="3" t="s">
        <v>12</v>
      </c>
      <c r="R17" s="7" t="s">
        <v>13</v>
      </c>
      <c r="S17" s="7" t="s">
        <v>14</v>
      </c>
      <c r="T17" s="7" t="s">
        <v>15</v>
      </c>
      <c r="U17" s="7" t="s">
        <v>16</v>
      </c>
      <c r="V17" s="7" t="s">
        <v>17</v>
      </c>
      <c r="W17" s="7" t="s">
        <v>28</v>
      </c>
      <c r="X17" s="7" t="s">
        <v>27</v>
      </c>
      <c r="Y17" s="18" t="s">
        <v>21</v>
      </c>
      <c r="Z17" s="7" t="s">
        <v>20</v>
      </c>
      <c r="AA17" s="18" t="s">
        <v>19</v>
      </c>
      <c r="AB17" s="4" t="s">
        <v>18</v>
      </c>
      <c r="AC17" s="14" t="s">
        <v>12</v>
      </c>
      <c r="AD17" s="11" t="s">
        <v>13</v>
      </c>
      <c r="AE17" s="11" t="s">
        <v>14</v>
      </c>
      <c r="AF17" s="11" t="s">
        <v>15</v>
      </c>
      <c r="AG17" s="11" t="s">
        <v>16</v>
      </c>
      <c r="AH17" s="11" t="s">
        <v>17</v>
      </c>
      <c r="AI17" s="7" t="s">
        <v>28</v>
      </c>
      <c r="AJ17" s="7" t="s">
        <v>27</v>
      </c>
      <c r="AK17" s="18" t="s">
        <v>21</v>
      </c>
      <c r="AL17" s="7" t="s">
        <v>20</v>
      </c>
      <c r="AM17" s="18" t="s">
        <v>19</v>
      </c>
      <c r="AN17" s="4" t="s">
        <v>18</v>
      </c>
      <c r="AO17" s="14" t="s">
        <v>12</v>
      </c>
      <c r="AP17" s="11" t="s">
        <v>13</v>
      </c>
      <c r="AQ17" s="11" t="s">
        <v>14</v>
      </c>
      <c r="AR17" s="11" t="s">
        <v>15</v>
      </c>
      <c r="AS17" s="11" t="s">
        <v>16</v>
      </c>
      <c r="AT17" s="11" t="s">
        <v>17</v>
      </c>
      <c r="AU17" s="7" t="s">
        <v>28</v>
      </c>
      <c r="AV17" s="7" t="s">
        <v>27</v>
      </c>
      <c r="AW17" s="18" t="s">
        <v>21</v>
      </c>
      <c r="AX17" s="7" t="s">
        <v>20</v>
      </c>
      <c r="AY17" s="18" t="s">
        <v>19</v>
      </c>
      <c r="AZ17" s="4" t="s">
        <v>18</v>
      </c>
      <c r="BA17" s="14" t="s">
        <v>12</v>
      </c>
      <c r="BB17" s="11" t="s">
        <v>13</v>
      </c>
      <c r="BC17" s="11" t="s">
        <v>14</v>
      </c>
      <c r="BD17" s="11" t="s">
        <v>15</v>
      </c>
      <c r="BE17" s="11" t="s">
        <v>16</v>
      </c>
      <c r="BF17" s="11" t="s">
        <v>17</v>
      </c>
      <c r="BG17" s="7" t="s">
        <v>28</v>
      </c>
      <c r="BH17" s="7" t="s">
        <v>27</v>
      </c>
      <c r="BI17" s="18" t="s">
        <v>21</v>
      </c>
      <c r="BJ17" s="7" t="s">
        <v>20</v>
      </c>
      <c r="BK17" s="18" t="s">
        <v>19</v>
      </c>
      <c r="BL17" s="4" t="s">
        <v>18</v>
      </c>
      <c r="BM17" s="14" t="s">
        <v>12</v>
      </c>
      <c r="BN17" s="11" t="s">
        <v>13</v>
      </c>
      <c r="BO17" s="11" t="s">
        <v>14</v>
      </c>
      <c r="BP17" s="11" t="s">
        <v>15</v>
      </c>
      <c r="BQ17" s="11" t="s">
        <v>16</v>
      </c>
      <c r="BR17" s="11" t="s">
        <v>17</v>
      </c>
      <c r="BS17" s="7" t="s">
        <v>28</v>
      </c>
      <c r="BT17" s="7" t="s">
        <v>27</v>
      </c>
      <c r="BU17" s="18" t="s">
        <v>21</v>
      </c>
      <c r="BV17" s="7" t="s">
        <v>20</v>
      </c>
      <c r="BW17" s="18" t="s">
        <v>19</v>
      </c>
      <c r="BX17" s="4" t="s">
        <v>18</v>
      </c>
      <c r="BY17" s="14" t="s">
        <v>12</v>
      </c>
      <c r="BZ17" s="11" t="s">
        <v>13</v>
      </c>
      <c r="CA17" s="11" t="s">
        <v>14</v>
      </c>
      <c r="CB17" s="11" t="s">
        <v>15</v>
      </c>
      <c r="CC17" s="11" t="s">
        <v>16</v>
      </c>
      <c r="CD17" s="11" t="s">
        <v>17</v>
      </c>
      <c r="CE17" s="11" t="s">
        <v>28</v>
      </c>
      <c r="CF17" s="11" t="s">
        <v>27</v>
      </c>
      <c r="CG17" s="11" t="s">
        <v>21</v>
      </c>
      <c r="CH17" s="11" t="s">
        <v>20</v>
      </c>
      <c r="CI17" s="11" t="s">
        <v>19</v>
      </c>
      <c r="CJ17" s="15" t="s">
        <v>18</v>
      </c>
      <c r="CK17" s="14" t="s">
        <v>12</v>
      </c>
      <c r="CL17" s="11" t="s">
        <v>13</v>
      </c>
      <c r="CM17" s="11" t="s">
        <v>14</v>
      </c>
      <c r="CN17" s="11" t="s">
        <v>15</v>
      </c>
      <c r="CO17" s="11" t="s">
        <v>16</v>
      </c>
      <c r="CP17" s="11" t="s">
        <v>17</v>
      </c>
      <c r="CQ17" s="11" t="s">
        <v>28</v>
      </c>
      <c r="CR17" s="11" t="s">
        <v>27</v>
      </c>
      <c r="CS17" s="11" t="s">
        <v>21</v>
      </c>
      <c r="CT17" s="11" t="s">
        <v>20</v>
      </c>
      <c r="CU17" s="11" t="s">
        <v>19</v>
      </c>
      <c r="CV17" s="15" t="s">
        <v>18</v>
      </c>
      <c r="CW17" s="14" t="s">
        <v>12</v>
      </c>
      <c r="CX17" s="11" t="s">
        <v>13</v>
      </c>
      <c r="CY17" s="11" t="s">
        <v>14</v>
      </c>
      <c r="CZ17" s="11" t="s">
        <v>15</v>
      </c>
      <c r="DA17" s="11" t="s">
        <v>16</v>
      </c>
      <c r="DB17" s="11" t="s">
        <v>17</v>
      </c>
      <c r="DC17" s="11" t="s">
        <v>28</v>
      </c>
      <c r="DD17" s="11" t="s">
        <v>27</v>
      </c>
      <c r="DE17" s="11" t="s">
        <v>21</v>
      </c>
      <c r="DF17" s="11" t="s">
        <v>20</v>
      </c>
      <c r="DG17" s="11" t="s">
        <v>19</v>
      </c>
      <c r="DH17" s="15" t="s">
        <v>18</v>
      </c>
      <c r="DI17" s="14" t="s">
        <v>12</v>
      </c>
      <c r="DJ17" s="11" t="s">
        <v>13</v>
      </c>
      <c r="DK17" s="11" t="s">
        <v>14</v>
      </c>
      <c r="DL17" s="11" t="s">
        <v>15</v>
      </c>
      <c r="DM17" s="11" t="s">
        <v>16</v>
      </c>
      <c r="DN17" s="11" t="s">
        <v>17</v>
      </c>
      <c r="DO17" s="11" t="s">
        <v>28</v>
      </c>
      <c r="DP17" s="11" t="s">
        <v>27</v>
      </c>
      <c r="DQ17" s="11" t="s">
        <v>21</v>
      </c>
      <c r="DR17" s="11" t="s">
        <v>20</v>
      </c>
      <c r="DS17" s="11" t="s">
        <v>19</v>
      </c>
      <c r="DT17" s="15" t="s">
        <v>18</v>
      </c>
      <c r="DU17" s="14" t="s">
        <v>12</v>
      </c>
      <c r="DV17" s="11" t="s">
        <v>13</v>
      </c>
      <c r="DW17" s="11" t="s">
        <v>14</v>
      </c>
      <c r="DX17" s="11" t="s">
        <v>15</v>
      </c>
      <c r="DY17" s="11" t="s">
        <v>16</v>
      </c>
      <c r="DZ17" s="11" t="s">
        <v>17</v>
      </c>
      <c r="EA17" s="11" t="s">
        <v>28</v>
      </c>
      <c r="EB17" s="11" t="s">
        <v>27</v>
      </c>
      <c r="EC17" s="11" t="s">
        <v>21</v>
      </c>
      <c r="ED17" s="11" t="s">
        <v>20</v>
      </c>
      <c r="EE17" s="11" t="s">
        <v>19</v>
      </c>
      <c r="EF17" s="15" t="s">
        <v>18</v>
      </c>
      <c r="EG17" s="14" t="s">
        <v>12</v>
      </c>
      <c r="EH17" s="31" t="s">
        <v>13</v>
      </c>
      <c r="EI17" s="31" t="s">
        <v>14</v>
      </c>
      <c r="EJ17" s="31" t="s">
        <v>15</v>
      </c>
      <c r="EK17" s="31" t="s">
        <v>16</v>
      </c>
      <c r="EL17" s="31" t="s">
        <v>17</v>
      </c>
      <c r="EM17" s="31" t="s">
        <v>28</v>
      </c>
      <c r="EN17" s="31" t="s">
        <v>27</v>
      </c>
      <c r="EO17" s="31" t="s">
        <v>21</v>
      </c>
      <c r="EP17" s="31" t="s">
        <v>20</v>
      </c>
      <c r="EQ17" s="31" t="s">
        <v>19</v>
      </c>
      <c r="ER17" s="15" t="s">
        <v>18</v>
      </c>
      <c r="ET17" s="3" t="s">
        <v>44</v>
      </c>
      <c r="EU17" s="61">
        <f t="shared" ref="EU17:EZ17" si="68">AP56</f>
        <v>48.111111111111114</v>
      </c>
      <c r="EV17" s="61">
        <f t="shared" si="68"/>
        <v>39.222222222222221</v>
      </c>
      <c r="EW17" s="61">
        <f t="shared" si="68"/>
        <v>6.4444444444444446</v>
      </c>
      <c r="EX17" s="61">
        <f t="shared" si="68"/>
        <v>3.3333333333333335</v>
      </c>
      <c r="EY17" s="61">
        <f t="shared" si="68"/>
        <v>6.2222222222222223</v>
      </c>
      <c r="EZ17" s="51">
        <f t="shared" si="68"/>
        <v>0.42204301075268819</v>
      </c>
      <c r="FA17" s="51">
        <f>AW56</f>
        <v>0.185</v>
      </c>
      <c r="FB17" s="52">
        <f>AY56</f>
        <v>0.33916083916083917</v>
      </c>
      <c r="FI17" s="3" t="s">
        <v>145</v>
      </c>
      <c r="FJ17" s="7">
        <v>6</v>
      </c>
      <c r="FK17" s="7">
        <v>2</v>
      </c>
      <c r="FL17" s="7">
        <v>3</v>
      </c>
      <c r="FM17" s="18">
        <v>0</v>
      </c>
      <c r="FN17" s="18">
        <v>0</v>
      </c>
      <c r="FO17" s="18">
        <v>3</v>
      </c>
      <c r="FP17" s="18">
        <v>10</v>
      </c>
      <c r="FQ17" s="18">
        <v>0</v>
      </c>
      <c r="FR17" s="18">
        <v>2</v>
      </c>
      <c r="FS17" s="7">
        <f t="shared" si="60"/>
        <v>3</v>
      </c>
      <c r="FT17" s="4">
        <f t="shared" si="61"/>
        <v>12</v>
      </c>
      <c r="FU17" s="3" t="s">
        <v>145</v>
      </c>
      <c r="FV17" s="7">
        <v>20</v>
      </c>
      <c r="FW17" s="7">
        <v>10</v>
      </c>
      <c r="FX17" s="7">
        <v>1</v>
      </c>
      <c r="FY17" s="18">
        <v>1</v>
      </c>
      <c r="FZ17" s="18">
        <v>1</v>
      </c>
      <c r="GA17" s="18">
        <v>10</v>
      </c>
      <c r="GB17" s="18">
        <v>15</v>
      </c>
      <c r="GC17" s="18">
        <v>0</v>
      </c>
      <c r="GD17" s="18">
        <v>0</v>
      </c>
      <c r="GE17" s="7">
        <f t="shared" si="62"/>
        <v>10</v>
      </c>
      <c r="GF17" s="4">
        <f t="shared" si="63"/>
        <v>15</v>
      </c>
      <c r="GG17" s="3" t="s">
        <v>145</v>
      </c>
      <c r="GH17" s="7">
        <v>6</v>
      </c>
      <c r="GI17" s="7">
        <v>6</v>
      </c>
      <c r="GJ17" s="7">
        <v>4</v>
      </c>
      <c r="GK17" s="18">
        <v>1</v>
      </c>
      <c r="GL17" s="18">
        <v>1</v>
      </c>
      <c r="GM17" s="18">
        <v>3</v>
      </c>
      <c r="GN17" s="18">
        <v>8</v>
      </c>
      <c r="GO17" s="18">
        <v>0</v>
      </c>
      <c r="GP17" s="18">
        <v>4</v>
      </c>
      <c r="GQ17" s="7">
        <f t="shared" si="64"/>
        <v>3</v>
      </c>
      <c r="GR17" s="4">
        <f t="shared" si="65"/>
        <v>12</v>
      </c>
      <c r="GS17" s="3" t="s">
        <v>145</v>
      </c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106"/>
      <c r="HE17" s="3" t="s">
        <v>145</v>
      </c>
      <c r="HF17" s="7">
        <v>28</v>
      </c>
      <c r="HG17" s="7">
        <v>23</v>
      </c>
      <c r="HH17" s="7">
        <v>0</v>
      </c>
      <c r="HI17" s="18">
        <v>4</v>
      </c>
      <c r="HJ17" s="18">
        <v>3</v>
      </c>
      <c r="HK17" s="18">
        <v>12</v>
      </c>
      <c r="HL17" s="18">
        <v>26</v>
      </c>
      <c r="HM17" s="18">
        <v>2</v>
      </c>
      <c r="HN17" s="18">
        <v>10</v>
      </c>
      <c r="HO17" s="7">
        <f t="shared" si="66"/>
        <v>14</v>
      </c>
      <c r="HP17" s="4">
        <f t="shared" si="67"/>
        <v>36</v>
      </c>
      <c r="HQ17" s="3" t="s">
        <v>145</v>
      </c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106"/>
      <c r="II17" s="138"/>
    </row>
    <row r="18" spans="1:243">
      <c r="A18" s="23" t="s">
        <v>10</v>
      </c>
      <c r="B18" s="19" t="s">
        <v>2</v>
      </c>
      <c r="C18" s="28" t="s">
        <v>10</v>
      </c>
      <c r="D18" s="21" t="s">
        <v>5</v>
      </c>
      <c r="E18" s="3" t="s">
        <v>34</v>
      </c>
      <c r="F18" s="19" t="s">
        <v>10</v>
      </c>
      <c r="G18" s="3" t="s">
        <v>3</v>
      </c>
      <c r="H18" s="19" t="s">
        <v>9</v>
      </c>
      <c r="I18" s="28" t="s">
        <v>2</v>
      </c>
      <c r="J18" s="18" t="s">
        <v>11</v>
      </c>
      <c r="K18" s="93">
        <v>2</v>
      </c>
      <c r="L18" s="7" t="s">
        <v>107</v>
      </c>
      <c r="M18" s="3">
        <v>2</v>
      </c>
      <c r="N18" s="4" t="s">
        <v>11</v>
      </c>
      <c r="O18" s="7"/>
      <c r="P18" s="7"/>
      <c r="Q18" s="3">
        <v>1</v>
      </c>
      <c r="R18" s="7">
        <v>15</v>
      </c>
      <c r="S18" s="7">
        <v>6</v>
      </c>
      <c r="T18" s="18">
        <v>7</v>
      </c>
      <c r="U18" s="18">
        <v>1</v>
      </c>
      <c r="V18" s="18">
        <v>1</v>
      </c>
      <c r="W18" s="18">
        <v>3</v>
      </c>
      <c r="X18" s="18">
        <v>8</v>
      </c>
      <c r="Y18" s="18">
        <v>3</v>
      </c>
      <c r="Z18" s="18">
        <v>9</v>
      </c>
      <c r="AA18" s="7">
        <f>W18+Y18</f>
        <v>6</v>
      </c>
      <c r="AB18" s="4">
        <f>X18+Z18</f>
        <v>17</v>
      </c>
      <c r="AC18" s="14">
        <v>1</v>
      </c>
      <c r="AD18" s="11">
        <v>22</v>
      </c>
      <c r="AE18" s="11">
        <v>15</v>
      </c>
      <c r="AF18" s="11">
        <v>2</v>
      </c>
      <c r="AG18" s="11">
        <v>2</v>
      </c>
      <c r="AH18" s="11">
        <v>3</v>
      </c>
      <c r="AI18" s="11">
        <v>8</v>
      </c>
      <c r="AJ18" s="11">
        <v>18</v>
      </c>
      <c r="AK18" s="11">
        <v>2</v>
      </c>
      <c r="AL18" s="11">
        <v>7</v>
      </c>
      <c r="AM18" s="11">
        <f>AI18+AK18</f>
        <v>10</v>
      </c>
      <c r="AN18" s="15">
        <f>AL18+AJ18</f>
        <v>25</v>
      </c>
      <c r="AO18" s="14">
        <v>1</v>
      </c>
      <c r="AP18" s="11">
        <v>23</v>
      </c>
      <c r="AQ18" s="11">
        <v>13</v>
      </c>
      <c r="AR18" s="11">
        <v>0</v>
      </c>
      <c r="AS18" s="11">
        <v>1</v>
      </c>
      <c r="AT18" s="11">
        <v>2</v>
      </c>
      <c r="AU18" s="11">
        <v>10</v>
      </c>
      <c r="AV18" s="11">
        <v>24</v>
      </c>
      <c r="AW18" s="11">
        <v>1</v>
      </c>
      <c r="AX18" s="11">
        <v>4</v>
      </c>
      <c r="AY18" s="11">
        <f>AU18+AW18</f>
        <v>11</v>
      </c>
      <c r="AZ18" s="15">
        <f>AV18+AX18</f>
        <v>28</v>
      </c>
      <c r="BA18" s="14">
        <v>1</v>
      </c>
      <c r="BB18" s="11">
        <v>14</v>
      </c>
      <c r="BC18" s="11">
        <v>5</v>
      </c>
      <c r="BD18" s="11">
        <v>4</v>
      </c>
      <c r="BE18" s="11">
        <v>0</v>
      </c>
      <c r="BF18" s="11">
        <v>0</v>
      </c>
      <c r="BG18" s="11">
        <v>1</v>
      </c>
      <c r="BH18" s="11">
        <v>7</v>
      </c>
      <c r="BI18" s="11">
        <v>4</v>
      </c>
      <c r="BJ18" s="11">
        <v>7</v>
      </c>
      <c r="BK18" s="11">
        <f>BG18+BI18</f>
        <v>5</v>
      </c>
      <c r="BL18" s="15">
        <f>BH18+BJ18</f>
        <v>14</v>
      </c>
      <c r="BM18" s="14">
        <v>1</v>
      </c>
      <c r="BN18" s="11">
        <v>13</v>
      </c>
      <c r="BO18" s="11">
        <v>7</v>
      </c>
      <c r="BP18" s="11">
        <v>0</v>
      </c>
      <c r="BQ18" s="11">
        <v>3</v>
      </c>
      <c r="BR18" s="11">
        <v>0</v>
      </c>
      <c r="BS18" s="11">
        <v>2</v>
      </c>
      <c r="BT18" s="11">
        <v>5</v>
      </c>
      <c r="BU18" s="11">
        <v>3</v>
      </c>
      <c r="BV18" s="11">
        <v>16</v>
      </c>
      <c r="BW18" s="11">
        <f>BS18+BU18</f>
        <v>5</v>
      </c>
      <c r="BX18" s="15">
        <f>BT18+BV18</f>
        <v>21</v>
      </c>
      <c r="BY18" s="14">
        <v>1</v>
      </c>
      <c r="BZ18" s="11">
        <v>19</v>
      </c>
      <c r="CA18" s="11">
        <v>8</v>
      </c>
      <c r="CB18" s="11">
        <v>4</v>
      </c>
      <c r="CC18" s="11">
        <v>1</v>
      </c>
      <c r="CD18" s="11">
        <v>3</v>
      </c>
      <c r="CE18" s="11">
        <v>5</v>
      </c>
      <c r="CF18" s="11">
        <v>15</v>
      </c>
      <c r="CG18" s="11">
        <v>3</v>
      </c>
      <c r="CH18" s="11">
        <v>8</v>
      </c>
      <c r="CI18" s="11">
        <f>CE18+CG18</f>
        <v>8</v>
      </c>
      <c r="CJ18" s="15">
        <f>CF18+CH18</f>
        <v>23</v>
      </c>
      <c r="CK18" s="14">
        <v>1</v>
      </c>
      <c r="CL18" s="11">
        <v>10</v>
      </c>
      <c r="CM18" s="11">
        <v>10</v>
      </c>
      <c r="CN18" s="11">
        <v>2</v>
      </c>
      <c r="CO18" s="11">
        <v>1</v>
      </c>
      <c r="CP18" s="11">
        <v>1</v>
      </c>
      <c r="CQ18" s="11">
        <v>5</v>
      </c>
      <c r="CR18" s="11">
        <v>19</v>
      </c>
      <c r="CS18" s="11">
        <v>0</v>
      </c>
      <c r="CT18" s="11">
        <v>3</v>
      </c>
      <c r="CU18" s="11">
        <f>CQ18+CS18</f>
        <v>5</v>
      </c>
      <c r="CV18" s="15">
        <f>CR18+CT18</f>
        <v>22</v>
      </c>
      <c r="CW18" s="14">
        <v>1</v>
      </c>
      <c r="CX18" s="11">
        <v>19</v>
      </c>
      <c r="CY18" s="11">
        <v>6</v>
      </c>
      <c r="CZ18" s="11">
        <v>2</v>
      </c>
      <c r="DA18" s="11">
        <v>0</v>
      </c>
      <c r="DB18" s="11">
        <v>2</v>
      </c>
      <c r="DC18" s="11">
        <v>2</v>
      </c>
      <c r="DD18" s="11">
        <v>7</v>
      </c>
      <c r="DE18" s="11">
        <v>5</v>
      </c>
      <c r="DF18" s="11">
        <v>13</v>
      </c>
      <c r="DG18" s="11">
        <f>DC18+DE18</f>
        <v>7</v>
      </c>
      <c r="DH18" s="15">
        <f>DD18+DF18</f>
        <v>20</v>
      </c>
      <c r="DI18" s="14">
        <v>1</v>
      </c>
      <c r="DJ18" s="11">
        <v>12</v>
      </c>
      <c r="DK18" s="11">
        <v>4</v>
      </c>
      <c r="DL18" s="11">
        <v>2</v>
      </c>
      <c r="DM18" s="11">
        <v>0</v>
      </c>
      <c r="DN18" s="11">
        <v>1</v>
      </c>
      <c r="DO18" s="11">
        <v>1</v>
      </c>
      <c r="DP18" s="11">
        <v>5</v>
      </c>
      <c r="DQ18" s="11">
        <v>2</v>
      </c>
      <c r="DR18" s="11">
        <v>9</v>
      </c>
      <c r="DS18" s="11">
        <f>DO18+DQ18</f>
        <v>3</v>
      </c>
      <c r="DT18" s="15">
        <f>DP18+DR18</f>
        <v>14</v>
      </c>
      <c r="DU18" s="14">
        <v>1</v>
      </c>
      <c r="DV18" s="11">
        <v>8</v>
      </c>
      <c r="DW18" s="11">
        <v>16</v>
      </c>
      <c r="DX18" s="11">
        <v>3</v>
      </c>
      <c r="DY18" s="11">
        <v>5</v>
      </c>
      <c r="DZ18" s="11">
        <v>1</v>
      </c>
      <c r="EA18" s="11">
        <v>4</v>
      </c>
      <c r="EB18" s="11">
        <v>7</v>
      </c>
      <c r="EC18" s="11">
        <v>0</v>
      </c>
      <c r="ED18" s="11">
        <v>1</v>
      </c>
      <c r="EE18" s="11">
        <f>EA18+EC18</f>
        <v>4</v>
      </c>
      <c r="EF18" s="15">
        <f>EB18+ED18</f>
        <v>8</v>
      </c>
      <c r="EG18" s="14">
        <v>1</v>
      </c>
      <c r="EH18" s="31">
        <v>14</v>
      </c>
      <c r="EI18" s="31">
        <v>10</v>
      </c>
      <c r="EJ18" s="31">
        <v>0</v>
      </c>
      <c r="EK18" s="31">
        <v>0</v>
      </c>
      <c r="EL18" s="31">
        <v>1</v>
      </c>
      <c r="EM18" s="31">
        <v>4</v>
      </c>
      <c r="EN18" s="31">
        <v>9</v>
      </c>
      <c r="EO18" s="31">
        <v>2</v>
      </c>
      <c r="EP18" s="31">
        <v>5</v>
      </c>
      <c r="EQ18" s="31">
        <f>EM18+EO18</f>
        <v>6</v>
      </c>
      <c r="ER18" s="15">
        <f>EN18+EP18</f>
        <v>14</v>
      </c>
      <c r="ET18" s="46" t="s">
        <v>41</v>
      </c>
      <c r="EU18" s="61">
        <f t="shared" ref="EU18:EZ18" si="69">CX56</f>
        <v>42.375</v>
      </c>
      <c r="EV18" s="61">
        <f t="shared" si="69"/>
        <v>32.625</v>
      </c>
      <c r="EW18" s="61">
        <f t="shared" si="69"/>
        <v>6.375</v>
      </c>
      <c r="EX18" s="61">
        <f t="shared" si="69"/>
        <v>2.375</v>
      </c>
      <c r="EY18" s="61">
        <f t="shared" si="69"/>
        <v>3.625</v>
      </c>
      <c r="EZ18" s="51">
        <f t="shared" si="69"/>
        <v>0.45754716981132076</v>
      </c>
      <c r="FA18" s="51">
        <f>DE56</f>
        <v>0.2088888888888889</v>
      </c>
      <c r="FB18" s="52">
        <f>DG56</f>
        <v>0.32951945080091533</v>
      </c>
      <c r="FD18" s="80"/>
      <c r="FI18" s="3" t="s">
        <v>146</v>
      </c>
      <c r="FJ18" s="7">
        <v>17</v>
      </c>
      <c r="FK18" s="7">
        <v>8</v>
      </c>
      <c r="FL18" s="7">
        <v>1</v>
      </c>
      <c r="FM18" s="18">
        <v>0</v>
      </c>
      <c r="FN18" s="18">
        <v>3</v>
      </c>
      <c r="FO18" s="18">
        <v>4</v>
      </c>
      <c r="FP18" s="18">
        <v>6</v>
      </c>
      <c r="FQ18" s="18">
        <v>3</v>
      </c>
      <c r="FR18" s="18">
        <v>6</v>
      </c>
      <c r="FS18" s="7">
        <f t="shared" si="60"/>
        <v>7</v>
      </c>
      <c r="FT18" s="4">
        <f t="shared" si="61"/>
        <v>12</v>
      </c>
      <c r="FU18" s="3" t="s">
        <v>146</v>
      </c>
      <c r="FV18" s="7">
        <v>16</v>
      </c>
      <c r="FW18" s="7">
        <v>8</v>
      </c>
      <c r="FX18" s="7">
        <v>3</v>
      </c>
      <c r="FY18" s="18">
        <v>0</v>
      </c>
      <c r="FZ18" s="18">
        <v>0</v>
      </c>
      <c r="GA18" s="18">
        <v>8</v>
      </c>
      <c r="GB18" s="18">
        <v>15</v>
      </c>
      <c r="GC18" s="18">
        <v>0</v>
      </c>
      <c r="GD18" s="18">
        <v>0</v>
      </c>
      <c r="GE18" s="7">
        <f t="shared" si="62"/>
        <v>8</v>
      </c>
      <c r="GF18" s="4">
        <f t="shared" si="63"/>
        <v>15</v>
      </c>
      <c r="GG18" s="3" t="s">
        <v>146</v>
      </c>
      <c r="GH18" s="18">
        <v>7</v>
      </c>
      <c r="GI18" s="18">
        <v>11</v>
      </c>
      <c r="GJ18" s="18">
        <v>2</v>
      </c>
      <c r="GK18" s="18">
        <v>2</v>
      </c>
      <c r="GL18" s="18">
        <v>1</v>
      </c>
      <c r="GM18" s="18">
        <v>2</v>
      </c>
      <c r="GN18" s="18">
        <v>12</v>
      </c>
      <c r="GO18" s="18">
        <v>1</v>
      </c>
      <c r="GP18" s="18">
        <v>3</v>
      </c>
      <c r="GQ18" s="7">
        <f t="shared" si="64"/>
        <v>3</v>
      </c>
      <c r="GR18" s="4">
        <f t="shared" si="65"/>
        <v>15</v>
      </c>
      <c r="GS18" s="3" t="s">
        <v>146</v>
      </c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106"/>
      <c r="HE18" s="3" t="s">
        <v>146</v>
      </c>
      <c r="HF18" s="18">
        <v>16</v>
      </c>
      <c r="HG18" s="18">
        <v>6</v>
      </c>
      <c r="HH18" s="18">
        <v>1</v>
      </c>
      <c r="HI18" s="18">
        <v>0</v>
      </c>
      <c r="HJ18" s="18">
        <v>1</v>
      </c>
      <c r="HK18" s="18">
        <v>5</v>
      </c>
      <c r="HL18" s="18">
        <v>12</v>
      </c>
      <c r="HM18" s="18">
        <v>2</v>
      </c>
      <c r="HN18" s="18">
        <v>5</v>
      </c>
      <c r="HO18" s="7">
        <f t="shared" si="66"/>
        <v>7</v>
      </c>
      <c r="HP18" s="4">
        <f t="shared" si="67"/>
        <v>17</v>
      </c>
      <c r="HQ18" s="3" t="s">
        <v>146</v>
      </c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106"/>
    </row>
    <row r="19" spans="1:243">
      <c r="A19" s="23" t="s">
        <v>9</v>
      </c>
      <c r="B19" s="19" t="s">
        <v>4</v>
      </c>
      <c r="C19" s="3" t="s">
        <v>4</v>
      </c>
      <c r="D19" s="19" t="s">
        <v>6</v>
      </c>
      <c r="E19" s="3" t="s">
        <v>45</v>
      </c>
      <c r="F19" s="19" t="s">
        <v>6</v>
      </c>
      <c r="G19" s="28" t="s">
        <v>6</v>
      </c>
      <c r="H19" s="4" t="s">
        <v>10</v>
      </c>
      <c r="I19" s="3" t="s">
        <v>8</v>
      </c>
      <c r="J19" s="20" t="s">
        <v>10</v>
      </c>
      <c r="K19" s="93">
        <v>3</v>
      </c>
      <c r="L19" s="7" t="s">
        <v>128</v>
      </c>
      <c r="M19" s="3">
        <v>3</v>
      </c>
      <c r="N19" s="4" t="s">
        <v>3</v>
      </c>
      <c r="O19" s="7"/>
      <c r="P19" s="7"/>
      <c r="Q19" s="3" t="s">
        <v>121</v>
      </c>
      <c r="R19" s="7">
        <v>4</v>
      </c>
      <c r="S19" s="7">
        <v>5</v>
      </c>
      <c r="T19" s="18">
        <v>0</v>
      </c>
      <c r="U19" s="18">
        <v>0</v>
      </c>
      <c r="V19" s="18">
        <v>1</v>
      </c>
      <c r="W19" s="18">
        <v>2</v>
      </c>
      <c r="X19" s="18">
        <v>5</v>
      </c>
      <c r="Y19" s="18">
        <v>0</v>
      </c>
      <c r="Z19" s="18">
        <v>3</v>
      </c>
      <c r="AA19" s="7">
        <f t="shared" ref="AA19:AA27" si="70">W19+Y19</f>
        <v>2</v>
      </c>
      <c r="AB19" s="4">
        <f t="shared" ref="AB19:AB27" si="71">X19+Z19</f>
        <v>8</v>
      </c>
      <c r="AC19" s="14">
        <v>2</v>
      </c>
      <c r="AD19" s="11">
        <v>11</v>
      </c>
      <c r="AE19" s="11">
        <v>11</v>
      </c>
      <c r="AF19" s="11">
        <v>2</v>
      </c>
      <c r="AG19" s="11">
        <v>1</v>
      </c>
      <c r="AH19" s="11">
        <v>0</v>
      </c>
      <c r="AI19" s="11">
        <v>4</v>
      </c>
      <c r="AJ19" s="11">
        <v>8</v>
      </c>
      <c r="AK19" s="11">
        <v>1</v>
      </c>
      <c r="AL19" s="11">
        <v>6</v>
      </c>
      <c r="AM19" s="11">
        <f t="shared" ref="AM19:AM27" si="72">AI19+AK19</f>
        <v>5</v>
      </c>
      <c r="AN19" s="15">
        <f t="shared" ref="AN19:AN27" si="73">AL19+AJ19</f>
        <v>14</v>
      </c>
      <c r="AO19" s="14">
        <v>2</v>
      </c>
      <c r="AP19" s="11">
        <v>8</v>
      </c>
      <c r="AQ19" s="11">
        <v>15</v>
      </c>
      <c r="AR19" s="11">
        <v>5</v>
      </c>
      <c r="AS19" s="11">
        <v>2</v>
      </c>
      <c r="AT19" s="11">
        <v>0</v>
      </c>
      <c r="AU19" s="11">
        <v>3</v>
      </c>
      <c r="AV19" s="11">
        <v>11</v>
      </c>
      <c r="AW19" s="11">
        <v>0</v>
      </c>
      <c r="AX19" s="11">
        <v>5</v>
      </c>
      <c r="AY19" s="11">
        <f t="shared" ref="AY19:AY26" si="74">AU19+AW19</f>
        <v>3</v>
      </c>
      <c r="AZ19" s="15">
        <f t="shared" ref="AZ19:AZ26" si="75">AV19+AX19</f>
        <v>16</v>
      </c>
      <c r="BA19" s="14">
        <v>2</v>
      </c>
      <c r="BB19" s="11">
        <v>20</v>
      </c>
      <c r="BC19" s="11">
        <v>4</v>
      </c>
      <c r="BD19" s="11">
        <v>0</v>
      </c>
      <c r="BE19" s="11">
        <v>0</v>
      </c>
      <c r="BF19" s="11">
        <v>2</v>
      </c>
      <c r="BG19" s="11">
        <v>4</v>
      </c>
      <c r="BH19" s="11">
        <v>8</v>
      </c>
      <c r="BI19" s="11">
        <v>4</v>
      </c>
      <c r="BJ19" s="11">
        <v>6</v>
      </c>
      <c r="BK19" s="11">
        <f t="shared" ref="BK19:BK27" si="76">BG19+BI19</f>
        <v>8</v>
      </c>
      <c r="BL19" s="15">
        <f t="shared" ref="BL19:BL26" si="77">BH19+BJ19</f>
        <v>14</v>
      </c>
      <c r="BM19" s="14">
        <v>2</v>
      </c>
      <c r="BN19" s="11">
        <v>23</v>
      </c>
      <c r="BO19" s="11">
        <v>5</v>
      </c>
      <c r="BP19" s="11">
        <v>3</v>
      </c>
      <c r="BQ19" s="11">
        <v>0</v>
      </c>
      <c r="BR19" s="11">
        <v>2</v>
      </c>
      <c r="BS19" s="11">
        <v>7</v>
      </c>
      <c r="BT19" s="11">
        <v>13</v>
      </c>
      <c r="BU19" s="11">
        <v>3</v>
      </c>
      <c r="BV19" s="11">
        <v>14</v>
      </c>
      <c r="BW19" s="11">
        <f t="shared" ref="BW19:BW26" si="78">BS19+BU19</f>
        <v>10</v>
      </c>
      <c r="BX19" s="15">
        <f t="shared" ref="BX19:BX26" si="79">BT19+BV19</f>
        <v>27</v>
      </c>
      <c r="BY19" s="14">
        <v>2</v>
      </c>
      <c r="BZ19" s="11">
        <v>11</v>
      </c>
      <c r="CA19" s="11">
        <v>17</v>
      </c>
      <c r="CB19" s="11">
        <v>1</v>
      </c>
      <c r="CC19" s="11">
        <v>0</v>
      </c>
      <c r="CD19" s="11">
        <v>1</v>
      </c>
      <c r="CE19" s="11">
        <v>4</v>
      </c>
      <c r="CF19" s="11">
        <v>11</v>
      </c>
      <c r="CG19" s="11">
        <v>1</v>
      </c>
      <c r="CH19" s="11">
        <v>17</v>
      </c>
      <c r="CI19" s="11">
        <f t="shared" ref="CI19:CI27" si="80">CE19+CG19</f>
        <v>5</v>
      </c>
      <c r="CJ19" s="15">
        <f t="shared" ref="CJ19:CJ27" si="81">CF19+CH19</f>
        <v>28</v>
      </c>
      <c r="CK19" s="14">
        <v>2</v>
      </c>
      <c r="CL19" s="11">
        <v>11</v>
      </c>
      <c r="CM19" s="11">
        <v>7</v>
      </c>
      <c r="CN19" s="11">
        <v>1</v>
      </c>
      <c r="CO19" s="11">
        <v>1</v>
      </c>
      <c r="CP19" s="11">
        <v>0</v>
      </c>
      <c r="CQ19" s="11">
        <v>4</v>
      </c>
      <c r="CR19" s="11">
        <v>5</v>
      </c>
      <c r="CS19" s="11">
        <v>1</v>
      </c>
      <c r="CT19" s="11">
        <v>5</v>
      </c>
      <c r="CU19" s="11">
        <f t="shared" ref="CU19:CU26" si="82">CQ19+CS19</f>
        <v>5</v>
      </c>
      <c r="CV19" s="15">
        <f t="shared" ref="CV19:CV27" si="83">CR19+CT19</f>
        <v>10</v>
      </c>
      <c r="CW19" s="14" t="s">
        <v>121</v>
      </c>
      <c r="CX19" s="11">
        <v>4</v>
      </c>
      <c r="CY19" s="11">
        <v>4</v>
      </c>
      <c r="CZ19" s="11">
        <v>2</v>
      </c>
      <c r="DA19" s="11">
        <v>0</v>
      </c>
      <c r="DB19" s="11">
        <v>0</v>
      </c>
      <c r="DC19" s="11">
        <v>2</v>
      </c>
      <c r="DD19" s="11">
        <v>2</v>
      </c>
      <c r="DE19" s="11">
        <v>0</v>
      </c>
      <c r="DF19" s="11">
        <v>2</v>
      </c>
      <c r="DG19" s="11">
        <f t="shared" ref="DG19:DG25" si="84">DC19+DE19</f>
        <v>2</v>
      </c>
      <c r="DH19" s="15">
        <f t="shared" ref="DH19:DH25" si="85">DD19+DF19</f>
        <v>4</v>
      </c>
      <c r="DI19" s="14">
        <v>2</v>
      </c>
      <c r="DJ19" s="11">
        <v>8</v>
      </c>
      <c r="DK19" s="11">
        <v>9</v>
      </c>
      <c r="DL19" s="11">
        <v>3</v>
      </c>
      <c r="DM19" s="11">
        <v>1</v>
      </c>
      <c r="DN19" s="11">
        <v>0</v>
      </c>
      <c r="DO19" s="11">
        <v>4</v>
      </c>
      <c r="DP19" s="11">
        <v>5</v>
      </c>
      <c r="DQ19" s="11">
        <v>0</v>
      </c>
      <c r="DR19" s="11">
        <v>7</v>
      </c>
      <c r="DS19" s="11">
        <f t="shared" ref="DS19:DS27" si="86">DO19+DQ19</f>
        <v>4</v>
      </c>
      <c r="DT19" s="15">
        <f t="shared" ref="DT19:DT27" si="87">DP19+DR19</f>
        <v>12</v>
      </c>
      <c r="DU19" s="14">
        <v>2</v>
      </c>
      <c r="DV19" s="11">
        <v>9</v>
      </c>
      <c r="DW19" s="11">
        <v>13</v>
      </c>
      <c r="DX19" s="11">
        <v>3</v>
      </c>
      <c r="DY19" s="11">
        <v>3</v>
      </c>
      <c r="DZ19" s="11">
        <v>5</v>
      </c>
      <c r="EA19" s="11">
        <v>3</v>
      </c>
      <c r="EB19" s="11">
        <v>12</v>
      </c>
      <c r="EC19" s="11">
        <v>1</v>
      </c>
      <c r="ED19" s="11">
        <v>8</v>
      </c>
      <c r="EE19" s="11">
        <f t="shared" ref="EE19:EE25" si="88">EA19+EC19</f>
        <v>4</v>
      </c>
      <c r="EF19" s="15">
        <f t="shared" ref="EF19:EF25" si="89">EB19+ED19</f>
        <v>20</v>
      </c>
      <c r="EG19" s="14">
        <v>2</v>
      </c>
      <c r="EH19" s="31">
        <v>13</v>
      </c>
      <c r="EI19" s="31">
        <v>12</v>
      </c>
      <c r="EJ19" s="31">
        <v>1</v>
      </c>
      <c r="EK19" s="31">
        <v>0</v>
      </c>
      <c r="EL19" s="31">
        <v>3</v>
      </c>
      <c r="EM19" s="31">
        <v>2</v>
      </c>
      <c r="EN19" s="31">
        <v>4</v>
      </c>
      <c r="EO19" s="31">
        <v>3</v>
      </c>
      <c r="EP19" s="31">
        <v>19</v>
      </c>
      <c r="EQ19" s="31">
        <f t="shared" ref="EQ19:EQ27" si="90">EM19+EO19</f>
        <v>5</v>
      </c>
      <c r="ER19" s="15">
        <f t="shared" ref="ER19:ER27" si="91">EN19+EP19</f>
        <v>23</v>
      </c>
      <c r="ET19" s="3" t="s">
        <v>8</v>
      </c>
      <c r="EU19" s="61">
        <f t="shared" ref="EU19:EZ19" si="92">DJ56</f>
        <v>44.2</v>
      </c>
      <c r="EV19" s="61">
        <f t="shared" si="92"/>
        <v>29.1</v>
      </c>
      <c r="EW19" s="61">
        <f t="shared" si="92"/>
        <v>6.4</v>
      </c>
      <c r="EX19" s="61">
        <f t="shared" si="92"/>
        <v>2.9</v>
      </c>
      <c r="EY19" s="61">
        <f t="shared" si="92"/>
        <v>5.3</v>
      </c>
      <c r="EZ19" s="51">
        <f t="shared" si="92"/>
        <v>0.44582043343653249</v>
      </c>
      <c r="FA19" s="51">
        <f>DQ56</f>
        <v>0.23557692307692307</v>
      </c>
      <c r="FB19" s="52">
        <f>DS56</f>
        <v>0.36346516007532959</v>
      </c>
      <c r="FD19" s="80"/>
      <c r="FI19" s="3" t="s">
        <v>147</v>
      </c>
      <c r="FJ19" s="18">
        <v>6</v>
      </c>
      <c r="FK19" s="18">
        <v>7</v>
      </c>
      <c r="FL19" s="18">
        <v>3</v>
      </c>
      <c r="FM19" s="18">
        <v>0</v>
      </c>
      <c r="FN19" s="18">
        <v>2</v>
      </c>
      <c r="FO19" s="18">
        <v>3</v>
      </c>
      <c r="FP19" s="18">
        <v>7</v>
      </c>
      <c r="FQ19" s="18">
        <v>0</v>
      </c>
      <c r="FR19" s="18">
        <v>2</v>
      </c>
      <c r="FS19" s="7">
        <f t="shared" si="60"/>
        <v>3</v>
      </c>
      <c r="FT19" s="4">
        <f t="shared" si="61"/>
        <v>9</v>
      </c>
      <c r="FU19" s="3" t="s">
        <v>147</v>
      </c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106"/>
      <c r="GG19" s="3" t="s">
        <v>147</v>
      </c>
      <c r="GH19" s="18">
        <v>10</v>
      </c>
      <c r="GI19" s="18">
        <v>4</v>
      </c>
      <c r="GJ19" s="18">
        <v>2</v>
      </c>
      <c r="GK19" s="18">
        <v>0</v>
      </c>
      <c r="GL19" s="18">
        <v>2</v>
      </c>
      <c r="GM19" s="18">
        <v>4</v>
      </c>
      <c r="GN19" s="18">
        <v>11</v>
      </c>
      <c r="GO19" s="18">
        <v>0</v>
      </c>
      <c r="GP19" s="18">
        <v>2</v>
      </c>
      <c r="GQ19" s="7">
        <f t="shared" si="64"/>
        <v>4</v>
      </c>
      <c r="GR19" s="4">
        <f t="shared" si="65"/>
        <v>13</v>
      </c>
      <c r="GS19" s="3" t="s">
        <v>147</v>
      </c>
      <c r="GT19" s="64"/>
      <c r="GU19" s="64"/>
      <c r="GV19" s="64"/>
      <c r="GW19" s="64"/>
      <c r="GX19" s="64"/>
      <c r="GY19" s="64"/>
      <c r="GZ19" s="64"/>
      <c r="HA19" s="64"/>
      <c r="HB19" s="64"/>
      <c r="HC19" s="64"/>
      <c r="HD19" s="106"/>
      <c r="HE19" s="3" t="s">
        <v>147</v>
      </c>
      <c r="HF19" s="64"/>
      <c r="HG19" s="64"/>
      <c r="HH19" s="64"/>
      <c r="HI19" s="64"/>
      <c r="HJ19" s="64"/>
      <c r="HK19" s="64"/>
      <c r="HL19" s="64"/>
      <c r="HM19" s="64"/>
      <c r="HN19" s="64"/>
      <c r="HO19" s="64"/>
      <c r="HP19" s="106"/>
      <c r="HQ19" s="3" t="s">
        <v>147</v>
      </c>
      <c r="HR19" s="64"/>
      <c r="HS19" s="64"/>
      <c r="HT19" s="64"/>
      <c r="HU19" s="64"/>
      <c r="HV19" s="64"/>
      <c r="HW19" s="64"/>
      <c r="HX19" s="64"/>
      <c r="HY19" s="64"/>
      <c r="HZ19" s="64"/>
      <c r="IA19" s="64"/>
      <c r="IB19" s="106"/>
    </row>
    <row r="20" spans="1:243">
      <c r="A20" s="28" t="s">
        <v>6</v>
      </c>
      <c r="B20" s="21" t="s">
        <v>11</v>
      </c>
      <c r="C20" s="28" t="s">
        <v>7</v>
      </c>
      <c r="D20" s="4" t="s">
        <v>2</v>
      </c>
      <c r="E20" s="3" t="s">
        <v>3</v>
      </c>
      <c r="F20" s="19" t="s">
        <v>5</v>
      </c>
      <c r="G20" s="3" t="s">
        <v>5</v>
      </c>
      <c r="H20" s="19" t="s">
        <v>45</v>
      </c>
      <c r="I20" s="3" t="s">
        <v>41</v>
      </c>
      <c r="J20" s="20" t="s">
        <v>3</v>
      </c>
      <c r="K20" s="93">
        <v>4</v>
      </c>
      <c r="L20" s="18" t="s">
        <v>123</v>
      </c>
      <c r="M20" s="3">
        <v>4</v>
      </c>
      <c r="N20" s="4" t="s">
        <v>25</v>
      </c>
      <c r="O20" s="7"/>
      <c r="P20" s="7"/>
      <c r="Q20" s="3">
        <v>3</v>
      </c>
      <c r="R20" s="7">
        <v>6</v>
      </c>
      <c r="S20" s="7">
        <v>15</v>
      </c>
      <c r="T20" s="18">
        <v>6</v>
      </c>
      <c r="U20" s="18">
        <v>3</v>
      </c>
      <c r="V20" s="18">
        <v>3</v>
      </c>
      <c r="W20" s="18">
        <v>3</v>
      </c>
      <c r="X20" s="18">
        <v>5</v>
      </c>
      <c r="Y20" s="18">
        <v>0</v>
      </c>
      <c r="Z20" s="18">
        <v>1</v>
      </c>
      <c r="AA20" s="7">
        <f t="shared" si="70"/>
        <v>3</v>
      </c>
      <c r="AB20" s="4">
        <f t="shared" si="71"/>
        <v>6</v>
      </c>
      <c r="AC20" s="14">
        <v>3</v>
      </c>
      <c r="AD20" s="11">
        <v>12</v>
      </c>
      <c r="AE20" s="11">
        <v>17</v>
      </c>
      <c r="AF20" s="11">
        <v>2</v>
      </c>
      <c r="AG20" s="11">
        <v>1</v>
      </c>
      <c r="AH20" s="11">
        <v>2</v>
      </c>
      <c r="AI20" s="11">
        <v>6</v>
      </c>
      <c r="AJ20" s="11">
        <v>17</v>
      </c>
      <c r="AK20" s="11">
        <v>0</v>
      </c>
      <c r="AL20" s="11">
        <v>5</v>
      </c>
      <c r="AM20" s="11">
        <f t="shared" si="72"/>
        <v>6</v>
      </c>
      <c r="AN20" s="15">
        <f t="shared" si="73"/>
        <v>22</v>
      </c>
      <c r="AO20" s="14">
        <v>3</v>
      </c>
      <c r="AP20" s="11">
        <v>19</v>
      </c>
      <c r="AQ20" s="11">
        <v>10</v>
      </c>
      <c r="AR20" s="11">
        <v>4</v>
      </c>
      <c r="AS20" s="11">
        <v>0</v>
      </c>
      <c r="AT20" s="11">
        <v>2</v>
      </c>
      <c r="AU20" s="11">
        <v>8</v>
      </c>
      <c r="AV20" s="11">
        <v>13</v>
      </c>
      <c r="AW20" s="11">
        <v>1</v>
      </c>
      <c r="AX20" s="11">
        <v>8</v>
      </c>
      <c r="AY20" s="11">
        <f t="shared" si="74"/>
        <v>9</v>
      </c>
      <c r="AZ20" s="15">
        <f t="shared" si="75"/>
        <v>21</v>
      </c>
      <c r="BA20" s="14">
        <v>3</v>
      </c>
      <c r="BB20" s="11">
        <v>21</v>
      </c>
      <c r="BC20" s="11">
        <v>2</v>
      </c>
      <c r="BD20" s="11">
        <v>2</v>
      </c>
      <c r="BE20" s="11">
        <v>0</v>
      </c>
      <c r="BF20" s="11">
        <v>1</v>
      </c>
      <c r="BG20" s="11">
        <v>0</v>
      </c>
      <c r="BH20" s="11">
        <v>3</v>
      </c>
      <c r="BI20" s="11">
        <v>7</v>
      </c>
      <c r="BJ20" s="11">
        <v>11</v>
      </c>
      <c r="BK20" s="11">
        <f t="shared" si="76"/>
        <v>7</v>
      </c>
      <c r="BL20" s="15">
        <f t="shared" si="77"/>
        <v>14</v>
      </c>
      <c r="BM20" s="14">
        <v>3</v>
      </c>
      <c r="BN20" s="11">
        <v>13</v>
      </c>
      <c r="BO20" s="11">
        <v>14</v>
      </c>
      <c r="BP20" s="11">
        <v>6</v>
      </c>
      <c r="BQ20" s="11">
        <v>1</v>
      </c>
      <c r="BR20" s="11">
        <v>0</v>
      </c>
      <c r="BS20" s="11">
        <v>3</v>
      </c>
      <c r="BT20" s="11">
        <v>7</v>
      </c>
      <c r="BU20" s="11">
        <v>3</v>
      </c>
      <c r="BV20" s="11">
        <v>6</v>
      </c>
      <c r="BW20" s="11">
        <f t="shared" si="78"/>
        <v>6</v>
      </c>
      <c r="BX20" s="15">
        <f t="shared" si="79"/>
        <v>13</v>
      </c>
      <c r="BY20" s="14">
        <v>3</v>
      </c>
      <c r="BZ20" s="11">
        <v>10</v>
      </c>
      <c r="CA20" s="11">
        <v>5</v>
      </c>
      <c r="CB20" s="11">
        <v>1</v>
      </c>
      <c r="CC20" s="11">
        <v>0</v>
      </c>
      <c r="CD20" s="11">
        <v>1</v>
      </c>
      <c r="CE20" s="11">
        <v>2</v>
      </c>
      <c r="CF20" s="11">
        <v>6</v>
      </c>
      <c r="CG20" s="11">
        <v>2</v>
      </c>
      <c r="CH20" s="11">
        <v>5</v>
      </c>
      <c r="CI20" s="11">
        <f t="shared" si="80"/>
        <v>4</v>
      </c>
      <c r="CJ20" s="15">
        <f t="shared" si="81"/>
        <v>11</v>
      </c>
      <c r="CK20" s="14">
        <v>3</v>
      </c>
      <c r="CL20" s="11">
        <v>21</v>
      </c>
      <c r="CM20" s="11">
        <v>13</v>
      </c>
      <c r="CN20" s="11">
        <v>2</v>
      </c>
      <c r="CO20" s="11">
        <v>1</v>
      </c>
      <c r="CP20" s="11">
        <v>2</v>
      </c>
      <c r="CQ20" s="11">
        <v>9</v>
      </c>
      <c r="CR20" s="11">
        <v>11</v>
      </c>
      <c r="CS20" s="11">
        <v>1</v>
      </c>
      <c r="CT20" s="11">
        <v>5</v>
      </c>
      <c r="CU20" s="11">
        <f t="shared" si="82"/>
        <v>10</v>
      </c>
      <c r="CV20" s="15">
        <f t="shared" si="83"/>
        <v>16</v>
      </c>
      <c r="CW20" s="14">
        <v>3</v>
      </c>
      <c r="CX20" s="11">
        <v>16</v>
      </c>
      <c r="CY20" s="11">
        <v>10</v>
      </c>
      <c r="CZ20" s="11">
        <v>2</v>
      </c>
      <c r="DA20" s="11">
        <v>0</v>
      </c>
      <c r="DB20" s="11">
        <v>2</v>
      </c>
      <c r="DC20" s="11">
        <v>5</v>
      </c>
      <c r="DD20" s="11">
        <v>7</v>
      </c>
      <c r="DE20" s="11">
        <v>2</v>
      </c>
      <c r="DF20" s="11">
        <v>10</v>
      </c>
      <c r="DG20" s="11">
        <f t="shared" si="84"/>
        <v>7</v>
      </c>
      <c r="DH20" s="15">
        <f t="shared" si="85"/>
        <v>17</v>
      </c>
      <c r="DI20" s="14">
        <v>3</v>
      </c>
      <c r="DJ20" s="11">
        <v>19</v>
      </c>
      <c r="DK20" s="11">
        <v>9</v>
      </c>
      <c r="DL20" s="11">
        <v>3</v>
      </c>
      <c r="DM20" s="11">
        <v>1</v>
      </c>
      <c r="DN20" s="11">
        <v>0</v>
      </c>
      <c r="DO20" s="11">
        <v>5</v>
      </c>
      <c r="DP20" s="11">
        <v>10</v>
      </c>
      <c r="DQ20" s="11">
        <v>3</v>
      </c>
      <c r="DR20" s="11">
        <v>10</v>
      </c>
      <c r="DS20" s="11">
        <f t="shared" si="86"/>
        <v>8</v>
      </c>
      <c r="DT20" s="15">
        <f t="shared" si="87"/>
        <v>20</v>
      </c>
      <c r="DU20" s="14" t="s">
        <v>7</v>
      </c>
      <c r="DV20" s="11">
        <v>13</v>
      </c>
      <c r="DW20" s="11">
        <v>6</v>
      </c>
      <c r="DX20" s="11">
        <v>1</v>
      </c>
      <c r="DY20" s="11">
        <v>0</v>
      </c>
      <c r="DZ20" s="11">
        <v>0</v>
      </c>
      <c r="EA20" s="11">
        <v>5</v>
      </c>
      <c r="EB20" s="11">
        <v>10</v>
      </c>
      <c r="EC20" s="11">
        <v>1</v>
      </c>
      <c r="ED20" s="11">
        <v>5</v>
      </c>
      <c r="EE20" s="11">
        <f t="shared" si="88"/>
        <v>6</v>
      </c>
      <c r="EF20" s="15">
        <f t="shared" si="89"/>
        <v>15</v>
      </c>
      <c r="EG20" s="14" t="s">
        <v>105</v>
      </c>
      <c r="EH20" s="31">
        <v>4</v>
      </c>
      <c r="EI20" s="31">
        <v>9</v>
      </c>
      <c r="EJ20" s="31">
        <v>1</v>
      </c>
      <c r="EK20" s="31">
        <v>0</v>
      </c>
      <c r="EL20" s="31">
        <v>1</v>
      </c>
      <c r="EM20" s="31">
        <v>2</v>
      </c>
      <c r="EN20" s="31">
        <v>5</v>
      </c>
      <c r="EO20" s="31">
        <v>0</v>
      </c>
      <c r="EP20" s="31">
        <v>0</v>
      </c>
      <c r="EQ20" s="31">
        <f t="shared" si="90"/>
        <v>2</v>
      </c>
      <c r="ER20" s="15">
        <f t="shared" si="91"/>
        <v>5</v>
      </c>
      <c r="ET20" s="3" t="s">
        <v>9</v>
      </c>
      <c r="EU20" s="61">
        <f t="shared" ref="EU20:EZ20" si="93">BB56</f>
        <v>47.2</v>
      </c>
      <c r="EV20" s="61">
        <f t="shared" si="93"/>
        <v>29.9</v>
      </c>
      <c r="EW20" s="61">
        <f t="shared" si="93"/>
        <v>5.6</v>
      </c>
      <c r="EX20" s="61">
        <f t="shared" si="93"/>
        <v>3.7</v>
      </c>
      <c r="EY20" s="61">
        <f t="shared" si="93"/>
        <v>4.3</v>
      </c>
      <c r="EZ20" s="51">
        <f t="shared" si="93"/>
        <v>0.3687707641196013</v>
      </c>
      <c r="FA20" s="51">
        <f>BI56</f>
        <v>0.28275862068965518</v>
      </c>
      <c r="FB20" s="52">
        <f>BK56</f>
        <v>0.32656514382402707</v>
      </c>
      <c r="FD20" s="80"/>
      <c r="FI20" s="3" t="s">
        <v>148</v>
      </c>
      <c r="FJ20" s="18">
        <v>11</v>
      </c>
      <c r="FK20" s="18">
        <v>12</v>
      </c>
      <c r="FL20" s="18">
        <v>3</v>
      </c>
      <c r="FM20" s="18">
        <v>0</v>
      </c>
      <c r="FN20" s="18">
        <v>0</v>
      </c>
      <c r="FO20" s="18">
        <v>4</v>
      </c>
      <c r="FP20" s="18">
        <v>5</v>
      </c>
      <c r="FQ20" s="18">
        <v>1</v>
      </c>
      <c r="FR20" s="18">
        <v>4</v>
      </c>
      <c r="FS20" s="7">
        <f t="shared" si="60"/>
        <v>5</v>
      </c>
      <c r="FT20" s="4">
        <f t="shared" si="61"/>
        <v>9</v>
      </c>
      <c r="FU20" s="3" t="s">
        <v>148</v>
      </c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106"/>
      <c r="GG20" s="3" t="s">
        <v>148</v>
      </c>
      <c r="GH20" s="18">
        <v>9</v>
      </c>
      <c r="GI20" s="18">
        <v>13</v>
      </c>
      <c r="GJ20" s="18">
        <v>4</v>
      </c>
      <c r="GK20" s="18">
        <v>1</v>
      </c>
      <c r="GL20" s="18">
        <v>1</v>
      </c>
      <c r="GM20" s="18">
        <v>3</v>
      </c>
      <c r="GN20" s="18">
        <v>13</v>
      </c>
      <c r="GO20" s="18">
        <v>1</v>
      </c>
      <c r="GP20" s="18">
        <v>6</v>
      </c>
      <c r="GQ20" s="7">
        <f t="shared" si="64"/>
        <v>4</v>
      </c>
      <c r="GR20" s="4">
        <f t="shared" si="65"/>
        <v>19</v>
      </c>
      <c r="GS20" s="3" t="s">
        <v>148</v>
      </c>
      <c r="GT20" s="64"/>
      <c r="GU20" s="64"/>
      <c r="GV20" s="64"/>
      <c r="GW20" s="64"/>
      <c r="GX20" s="64"/>
      <c r="GY20" s="64"/>
      <c r="GZ20" s="64"/>
      <c r="HA20" s="64"/>
      <c r="HB20" s="64"/>
      <c r="HC20" s="64"/>
      <c r="HD20" s="106"/>
      <c r="HE20" s="3" t="s">
        <v>148</v>
      </c>
      <c r="HF20" s="64"/>
      <c r="HG20" s="64"/>
      <c r="HH20" s="64"/>
      <c r="HI20" s="64"/>
      <c r="HJ20" s="64"/>
      <c r="HK20" s="64"/>
      <c r="HL20" s="64"/>
      <c r="HM20" s="64"/>
      <c r="HN20" s="64"/>
      <c r="HO20" s="64"/>
      <c r="HP20" s="106"/>
      <c r="HQ20" s="3" t="s">
        <v>148</v>
      </c>
      <c r="HR20" s="64"/>
      <c r="HS20" s="64"/>
      <c r="HT20" s="64"/>
      <c r="HU20" s="64"/>
      <c r="HV20" s="64"/>
      <c r="HW20" s="64"/>
      <c r="HX20" s="64"/>
      <c r="HY20" s="64"/>
      <c r="HZ20" s="64"/>
      <c r="IA20" s="64"/>
      <c r="IB20" s="106"/>
    </row>
    <row r="21" spans="1:243">
      <c r="A21" s="23" t="s">
        <v>8</v>
      </c>
      <c r="B21" s="19" t="s">
        <v>7</v>
      </c>
      <c r="C21" s="28" t="s">
        <v>11</v>
      </c>
      <c r="D21" s="4" t="s">
        <v>3</v>
      </c>
      <c r="E21" s="28" t="s">
        <v>8</v>
      </c>
      <c r="F21" s="4" t="s">
        <v>2</v>
      </c>
      <c r="G21" s="28" t="s">
        <v>2</v>
      </c>
      <c r="H21" s="4" t="s">
        <v>34</v>
      </c>
      <c r="I21" s="28" t="s">
        <v>45</v>
      </c>
      <c r="J21" s="18" t="s">
        <v>9</v>
      </c>
      <c r="K21" s="93">
        <v>5</v>
      </c>
      <c r="L21" s="18" t="s">
        <v>106</v>
      </c>
      <c r="M21" s="3">
        <v>5</v>
      </c>
      <c r="N21" s="4" t="s">
        <v>24</v>
      </c>
      <c r="O21" s="7"/>
      <c r="P21" s="7"/>
      <c r="Q21" s="3">
        <v>4</v>
      </c>
      <c r="R21" s="18">
        <v>16</v>
      </c>
      <c r="S21" s="18">
        <v>18</v>
      </c>
      <c r="T21" s="18">
        <v>4</v>
      </c>
      <c r="U21" s="18">
        <v>0</v>
      </c>
      <c r="V21" s="18">
        <v>1</v>
      </c>
      <c r="W21" s="18">
        <v>8</v>
      </c>
      <c r="X21" s="18">
        <v>12</v>
      </c>
      <c r="Y21" s="18">
        <v>0</v>
      </c>
      <c r="Z21" s="18">
        <v>5</v>
      </c>
      <c r="AA21" s="7">
        <f t="shared" si="70"/>
        <v>8</v>
      </c>
      <c r="AB21" s="4">
        <f t="shared" si="71"/>
        <v>17</v>
      </c>
      <c r="AC21" s="14">
        <v>4</v>
      </c>
      <c r="AD21" s="11">
        <v>11</v>
      </c>
      <c r="AE21" s="11">
        <v>10</v>
      </c>
      <c r="AF21" s="11">
        <v>1</v>
      </c>
      <c r="AG21" s="11">
        <v>2</v>
      </c>
      <c r="AH21" s="11">
        <v>0</v>
      </c>
      <c r="AI21" s="11">
        <v>4</v>
      </c>
      <c r="AJ21" s="11">
        <v>11</v>
      </c>
      <c r="AK21" s="11">
        <v>1</v>
      </c>
      <c r="AL21" s="11">
        <v>3</v>
      </c>
      <c r="AM21" s="11">
        <f t="shared" si="72"/>
        <v>5</v>
      </c>
      <c r="AN21" s="15">
        <f t="shared" si="73"/>
        <v>14</v>
      </c>
      <c r="AO21" s="14">
        <v>4</v>
      </c>
      <c r="AP21" s="11">
        <v>17</v>
      </c>
      <c r="AQ21" s="11">
        <v>12</v>
      </c>
      <c r="AR21" s="11">
        <v>3</v>
      </c>
      <c r="AS21" s="11">
        <v>1</v>
      </c>
      <c r="AT21" s="11">
        <v>0</v>
      </c>
      <c r="AU21" s="11">
        <v>7</v>
      </c>
      <c r="AV21" s="11">
        <v>10</v>
      </c>
      <c r="AW21" s="11">
        <v>1</v>
      </c>
      <c r="AX21" s="11">
        <v>6</v>
      </c>
      <c r="AY21" s="11">
        <f t="shared" si="74"/>
        <v>8</v>
      </c>
      <c r="AZ21" s="15">
        <f t="shared" si="75"/>
        <v>16</v>
      </c>
      <c r="BA21" s="14">
        <v>4</v>
      </c>
      <c r="BB21" s="11">
        <v>20</v>
      </c>
      <c r="BC21" s="11">
        <v>10</v>
      </c>
      <c r="BD21" s="11">
        <v>0</v>
      </c>
      <c r="BE21" s="11">
        <v>0</v>
      </c>
      <c r="BF21" s="11">
        <v>1</v>
      </c>
      <c r="BG21" s="11">
        <v>1</v>
      </c>
      <c r="BH21" s="11">
        <v>1</v>
      </c>
      <c r="BI21" s="11">
        <v>6</v>
      </c>
      <c r="BJ21" s="11">
        <v>30</v>
      </c>
      <c r="BK21" s="11">
        <f t="shared" si="76"/>
        <v>7</v>
      </c>
      <c r="BL21" s="15">
        <f t="shared" si="77"/>
        <v>31</v>
      </c>
      <c r="BM21" s="14">
        <v>4</v>
      </c>
      <c r="BN21" s="11">
        <v>19</v>
      </c>
      <c r="BO21" s="11">
        <v>6</v>
      </c>
      <c r="BP21" s="11">
        <v>2</v>
      </c>
      <c r="BQ21" s="11">
        <v>1</v>
      </c>
      <c r="BR21" s="11">
        <v>2</v>
      </c>
      <c r="BS21" s="11">
        <v>2</v>
      </c>
      <c r="BT21" s="11">
        <v>10</v>
      </c>
      <c r="BU21" s="11">
        <v>5</v>
      </c>
      <c r="BV21" s="11">
        <v>17</v>
      </c>
      <c r="BW21" s="11">
        <f t="shared" si="78"/>
        <v>7</v>
      </c>
      <c r="BX21" s="15">
        <f t="shared" si="79"/>
        <v>27</v>
      </c>
      <c r="BY21" s="14">
        <v>4</v>
      </c>
      <c r="BZ21" s="11">
        <v>4</v>
      </c>
      <c r="CA21" s="11">
        <v>11</v>
      </c>
      <c r="CB21" s="11">
        <v>3</v>
      </c>
      <c r="CC21" s="11">
        <v>0</v>
      </c>
      <c r="CD21" s="11">
        <v>8</v>
      </c>
      <c r="CE21" s="11">
        <v>2</v>
      </c>
      <c r="CF21" s="11">
        <v>7</v>
      </c>
      <c r="CG21" s="11">
        <v>0</v>
      </c>
      <c r="CH21" s="11">
        <v>6</v>
      </c>
      <c r="CI21" s="11">
        <f t="shared" si="80"/>
        <v>2</v>
      </c>
      <c r="CJ21" s="15">
        <f t="shared" si="81"/>
        <v>13</v>
      </c>
      <c r="CK21" s="14">
        <v>4</v>
      </c>
      <c r="CL21" s="11">
        <v>14</v>
      </c>
      <c r="CM21" s="11">
        <v>14</v>
      </c>
      <c r="CN21" s="11">
        <v>3</v>
      </c>
      <c r="CO21" s="11">
        <v>0</v>
      </c>
      <c r="CP21" s="11">
        <v>2</v>
      </c>
      <c r="CQ21" s="11">
        <v>7</v>
      </c>
      <c r="CR21" s="11">
        <v>12</v>
      </c>
      <c r="CS21" s="11">
        <v>0</v>
      </c>
      <c r="CT21" s="11">
        <v>2</v>
      </c>
      <c r="CU21" s="11">
        <f t="shared" si="82"/>
        <v>7</v>
      </c>
      <c r="CV21" s="15">
        <f t="shared" si="83"/>
        <v>14</v>
      </c>
      <c r="CW21" s="14">
        <v>4</v>
      </c>
      <c r="CX21" s="11">
        <v>17</v>
      </c>
      <c r="CY21" s="11">
        <v>12</v>
      </c>
      <c r="CZ21" s="11">
        <v>0</v>
      </c>
      <c r="DA21" s="11">
        <v>1</v>
      </c>
      <c r="DB21" s="11">
        <v>0</v>
      </c>
      <c r="DC21" s="11">
        <v>7</v>
      </c>
      <c r="DD21" s="11">
        <v>10</v>
      </c>
      <c r="DE21" s="11">
        <v>1</v>
      </c>
      <c r="DF21" s="11">
        <v>7</v>
      </c>
      <c r="DG21" s="11">
        <f t="shared" si="84"/>
        <v>8</v>
      </c>
      <c r="DH21" s="15">
        <f t="shared" si="85"/>
        <v>17</v>
      </c>
      <c r="DI21" s="14">
        <v>4</v>
      </c>
      <c r="DJ21" s="11">
        <v>19</v>
      </c>
      <c r="DK21" s="11">
        <v>10</v>
      </c>
      <c r="DL21" s="11">
        <v>1</v>
      </c>
      <c r="DM21" s="11">
        <v>0</v>
      </c>
      <c r="DN21" s="11">
        <v>2</v>
      </c>
      <c r="DO21" s="11">
        <v>5</v>
      </c>
      <c r="DP21" s="11">
        <v>9</v>
      </c>
      <c r="DQ21" s="11">
        <v>3</v>
      </c>
      <c r="DR21" s="11">
        <v>12</v>
      </c>
      <c r="DS21" s="11">
        <f t="shared" si="86"/>
        <v>8</v>
      </c>
      <c r="DT21" s="15">
        <f t="shared" si="87"/>
        <v>21</v>
      </c>
      <c r="DU21" s="14">
        <v>4</v>
      </c>
      <c r="DV21" s="11">
        <v>13</v>
      </c>
      <c r="DW21" s="11">
        <v>28</v>
      </c>
      <c r="DX21" s="11">
        <v>4</v>
      </c>
      <c r="DY21" s="11">
        <v>2</v>
      </c>
      <c r="DZ21" s="11">
        <v>2</v>
      </c>
      <c r="EA21" s="11">
        <v>2</v>
      </c>
      <c r="EB21" s="11">
        <v>12</v>
      </c>
      <c r="EC21" s="11">
        <v>3</v>
      </c>
      <c r="ED21" s="11">
        <v>12</v>
      </c>
      <c r="EE21" s="11">
        <f t="shared" si="88"/>
        <v>5</v>
      </c>
      <c r="EF21" s="15">
        <f t="shared" si="89"/>
        <v>24</v>
      </c>
      <c r="EG21" s="14">
        <v>4</v>
      </c>
      <c r="EH21" s="31">
        <v>18</v>
      </c>
      <c r="EI21" s="31">
        <v>12</v>
      </c>
      <c r="EJ21" s="31">
        <v>6</v>
      </c>
      <c r="EK21" s="31">
        <v>0</v>
      </c>
      <c r="EL21" s="31">
        <v>0</v>
      </c>
      <c r="EM21" s="31">
        <v>6</v>
      </c>
      <c r="EN21" s="31">
        <v>11</v>
      </c>
      <c r="EO21" s="31">
        <v>2</v>
      </c>
      <c r="EP21" s="31">
        <v>6</v>
      </c>
      <c r="EQ21" s="31">
        <f t="shared" si="90"/>
        <v>8</v>
      </c>
      <c r="ER21" s="15">
        <f t="shared" si="91"/>
        <v>17</v>
      </c>
      <c r="ET21" s="3" t="s">
        <v>45</v>
      </c>
      <c r="EU21" s="61">
        <f t="shared" ref="EU21:EZ21" si="94">DV56</f>
        <v>41.125</v>
      </c>
      <c r="EV21" s="61">
        <f t="shared" si="94"/>
        <v>30.125</v>
      </c>
      <c r="EW21" s="61">
        <f t="shared" si="94"/>
        <v>6.625</v>
      </c>
      <c r="EX21" s="61">
        <f t="shared" si="94"/>
        <v>3.875</v>
      </c>
      <c r="EY21" s="61">
        <f t="shared" si="94"/>
        <v>3.75</v>
      </c>
      <c r="EZ21" s="51">
        <f t="shared" si="94"/>
        <v>0.35507246376811596</v>
      </c>
      <c r="FA21" s="51">
        <f>EC56</f>
        <v>0.25443786982248523</v>
      </c>
      <c r="FB21" s="52">
        <f>EE56</f>
        <v>0.31685393258426964</v>
      </c>
      <c r="FI21" s="3" t="s">
        <v>149</v>
      </c>
      <c r="FJ21" s="18">
        <v>6</v>
      </c>
      <c r="FK21" s="18">
        <v>5</v>
      </c>
      <c r="FL21" s="18">
        <v>4</v>
      </c>
      <c r="FM21" s="18">
        <v>0</v>
      </c>
      <c r="FN21" s="18">
        <v>4</v>
      </c>
      <c r="FO21" s="18">
        <v>0</v>
      </c>
      <c r="FP21" s="18">
        <v>2</v>
      </c>
      <c r="FQ21" s="18">
        <v>2</v>
      </c>
      <c r="FR21" s="18">
        <v>6</v>
      </c>
      <c r="FS21" s="7">
        <f t="shared" si="60"/>
        <v>2</v>
      </c>
      <c r="FT21" s="4">
        <f t="shared" si="61"/>
        <v>8</v>
      </c>
      <c r="FU21" s="3" t="s">
        <v>149</v>
      </c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106"/>
      <c r="GG21" s="3" t="s">
        <v>149</v>
      </c>
      <c r="GH21" s="18">
        <v>7</v>
      </c>
      <c r="GI21" s="18">
        <v>12</v>
      </c>
      <c r="GJ21" s="18">
        <v>3</v>
      </c>
      <c r="GK21" s="18">
        <v>3</v>
      </c>
      <c r="GL21" s="18">
        <v>0</v>
      </c>
      <c r="GM21" s="18">
        <v>2</v>
      </c>
      <c r="GN21" s="18">
        <v>13</v>
      </c>
      <c r="GO21" s="18">
        <v>1</v>
      </c>
      <c r="GP21" s="18">
        <v>4</v>
      </c>
      <c r="GQ21" s="7">
        <f t="shared" si="64"/>
        <v>3</v>
      </c>
      <c r="GR21" s="4">
        <f t="shared" si="65"/>
        <v>17</v>
      </c>
      <c r="GS21" s="3" t="s">
        <v>149</v>
      </c>
      <c r="GT21" s="64"/>
      <c r="GU21" s="64"/>
      <c r="GV21" s="64"/>
      <c r="GW21" s="64"/>
      <c r="GX21" s="64"/>
      <c r="GY21" s="64"/>
      <c r="GZ21" s="64"/>
      <c r="HA21" s="64"/>
      <c r="HB21" s="64"/>
      <c r="HC21" s="64"/>
      <c r="HD21" s="106"/>
      <c r="HE21" s="3" t="s">
        <v>149</v>
      </c>
      <c r="HF21" s="64"/>
      <c r="HG21" s="64"/>
      <c r="HH21" s="64"/>
      <c r="HI21" s="64"/>
      <c r="HJ21" s="64"/>
      <c r="HK21" s="64"/>
      <c r="HL21" s="64"/>
      <c r="HM21" s="64"/>
      <c r="HN21" s="64"/>
      <c r="HO21" s="64"/>
      <c r="HP21" s="106"/>
      <c r="HQ21" s="3" t="s">
        <v>149</v>
      </c>
      <c r="HR21" s="64"/>
      <c r="HS21" s="64"/>
      <c r="HT21" s="64"/>
      <c r="HU21" s="64"/>
      <c r="HV21" s="64"/>
      <c r="HW21" s="64"/>
      <c r="HX21" s="64"/>
      <c r="HY21" s="64"/>
      <c r="HZ21" s="64"/>
      <c r="IA21" s="64"/>
      <c r="IB21" s="106"/>
    </row>
    <row r="22" spans="1:243">
      <c r="A22" s="28" t="s">
        <v>3</v>
      </c>
      <c r="B22" s="4" t="s">
        <v>45</v>
      </c>
      <c r="C22" s="28" t="s">
        <v>9</v>
      </c>
      <c r="D22" s="4" t="s">
        <v>8</v>
      </c>
      <c r="E22" s="28" t="s">
        <v>11</v>
      </c>
      <c r="F22" s="4" t="s">
        <v>41</v>
      </c>
      <c r="G22" s="28" t="s">
        <v>11</v>
      </c>
      <c r="H22" s="4" t="s">
        <v>8</v>
      </c>
      <c r="I22" s="28" t="s">
        <v>5</v>
      </c>
      <c r="J22" s="18" t="s">
        <v>34</v>
      </c>
      <c r="K22" s="93">
        <v>6</v>
      </c>
      <c r="L22" s="18" t="s">
        <v>127</v>
      </c>
      <c r="M22" s="3">
        <v>6</v>
      </c>
      <c r="N22" s="4" t="s">
        <v>25</v>
      </c>
      <c r="O22" s="7"/>
      <c r="P22" s="7"/>
      <c r="Q22" s="3">
        <v>5</v>
      </c>
      <c r="R22" s="18">
        <v>16</v>
      </c>
      <c r="S22" s="18">
        <v>13</v>
      </c>
      <c r="T22" s="18">
        <v>4</v>
      </c>
      <c r="U22" s="18">
        <v>2</v>
      </c>
      <c r="V22" s="18">
        <v>1</v>
      </c>
      <c r="W22" s="18">
        <v>2</v>
      </c>
      <c r="X22" s="18">
        <v>5</v>
      </c>
      <c r="Y22" s="18">
        <v>4</v>
      </c>
      <c r="Z22" s="18">
        <v>9</v>
      </c>
      <c r="AA22" s="7">
        <f t="shared" si="70"/>
        <v>6</v>
      </c>
      <c r="AB22" s="4">
        <f t="shared" si="71"/>
        <v>14</v>
      </c>
      <c r="AC22" s="14">
        <v>5</v>
      </c>
      <c r="AD22" s="11">
        <v>26</v>
      </c>
      <c r="AE22" s="11">
        <v>22</v>
      </c>
      <c r="AF22" s="11">
        <v>1</v>
      </c>
      <c r="AG22" s="11">
        <v>0</v>
      </c>
      <c r="AH22" s="11">
        <v>2</v>
      </c>
      <c r="AI22" s="11">
        <v>12</v>
      </c>
      <c r="AJ22" s="11">
        <v>19</v>
      </c>
      <c r="AK22" s="11">
        <v>0</v>
      </c>
      <c r="AL22" s="11">
        <v>1</v>
      </c>
      <c r="AM22" s="11">
        <f t="shared" si="72"/>
        <v>12</v>
      </c>
      <c r="AN22" s="15">
        <f t="shared" si="73"/>
        <v>20</v>
      </c>
      <c r="AO22" s="14">
        <v>5</v>
      </c>
      <c r="AP22" s="11">
        <v>8</v>
      </c>
      <c r="AQ22" s="11">
        <v>12</v>
      </c>
      <c r="AR22" s="11">
        <v>0</v>
      </c>
      <c r="AS22" s="11">
        <v>1</v>
      </c>
      <c r="AT22" s="11">
        <v>1</v>
      </c>
      <c r="AU22" s="11">
        <v>4</v>
      </c>
      <c r="AV22" s="11">
        <v>13</v>
      </c>
      <c r="AW22" s="11">
        <v>0</v>
      </c>
      <c r="AX22" s="11">
        <v>6</v>
      </c>
      <c r="AY22" s="11">
        <f t="shared" si="74"/>
        <v>4</v>
      </c>
      <c r="AZ22" s="15">
        <f t="shared" si="75"/>
        <v>19</v>
      </c>
      <c r="BA22" s="14">
        <v>5</v>
      </c>
      <c r="BB22" s="11">
        <v>14</v>
      </c>
      <c r="BC22" s="11">
        <v>9</v>
      </c>
      <c r="BD22" s="11">
        <v>2</v>
      </c>
      <c r="BE22" s="11">
        <v>1</v>
      </c>
      <c r="BF22" s="11">
        <v>3</v>
      </c>
      <c r="BG22" s="11">
        <v>1</v>
      </c>
      <c r="BH22" s="11">
        <v>2</v>
      </c>
      <c r="BI22" s="11">
        <v>4</v>
      </c>
      <c r="BJ22" s="11">
        <v>15</v>
      </c>
      <c r="BK22" s="11">
        <f t="shared" si="76"/>
        <v>5</v>
      </c>
      <c r="BL22" s="15">
        <f t="shared" si="77"/>
        <v>17</v>
      </c>
      <c r="BM22" s="14">
        <v>5</v>
      </c>
      <c r="BN22" s="11">
        <v>15</v>
      </c>
      <c r="BO22" s="11">
        <v>9</v>
      </c>
      <c r="BP22" s="11">
        <v>1</v>
      </c>
      <c r="BQ22" s="11">
        <v>0</v>
      </c>
      <c r="BR22" s="11">
        <v>1</v>
      </c>
      <c r="BS22" s="11">
        <v>3</v>
      </c>
      <c r="BT22" s="11">
        <v>7</v>
      </c>
      <c r="BU22" s="11">
        <v>3</v>
      </c>
      <c r="BV22" s="11">
        <v>17</v>
      </c>
      <c r="BW22" s="11">
        <f t="shared" si="78"/>
        <v>6</v>
      </c>
      <c r="BX22" s="15">
        <f t="shared" si="79"/>
        <v>24</v>
      </c>
      <c r="BY22" s="14">
        <v>5</v>
      </c>
      <c r="BZ22" s="11">
        <v>8</v>
      </c>
      <c r="CA22" s="11">
        <v>10</v>
      </c>
      <c r="CB22" s="11">
        <v>2</v>
      </c>
      <c r="CC22" s="11">
        <v>0</v>
      </c>
      <c r="CD22" s="11">
        <v>3</v>
      </c>
      <c r="CE22" s="11">
        <v>4</v>
      </c>
      <c r="CF22" s="11">
        <v>13</v>
      </c>
      <c r="CG22" s="11">
        <v>0</v>
      </c>
      <c r="CH22" s="11">
        <v>5</v>
      </c>
      <c r="CI22" s="11">
        <f t="shared" si="80"/>
        <v>4</v>
      </c>
      <c r="CJ22" s="15">
        <f t="shared" si="81"/>
        <v>18</v>
      </c>
      <c r="CK22" s="14">
        <v>5</v>
      </c>
      <c r="CL22" s="11">
        <v>13</v>
      </c>
      <c r="CM22" s="11">
        <v>10</v>
      </c>
      <c r="CN22" s="11">
        <v>3</v>
      </c>
      <c r="CO22" s="11">
        <v>0</v>
      </c>
      <c r="CP22" s="11">
        <v>0</v>
      </c>
      <c r="CQ22" s="11">
        <v>2</v>
      </c>
      <c r="CR22" s="11">
        <v>8</v>
      </c>
      <c r="CS22" s="11">
        <v>3</v>
      </c>
      <c r="CT22" s="11">
        <v>5</v>
      </c>
      <c r="CU22" s="11">
        <f t="shared" si="82"/>
        <v>5</v>
      </c>
      <c r="CV22" s="15">
        <f t="shared" si="83"/>
        <v>13</v>
      </c>
      <c r="CW22" s="14">
        <v>5</v>
      </c>
      <c r="CX22" s="11">
        <v>11</v>
      </c>
      <c r="CY22" s="11">
        <v>10</v>
      </c>
      <c r="CZ22" s="11">
        <v>5</v>
      </c>
      <c r="DA22" s="11">
        <v>2</v>
      </c>
      <c r="DB22" s="11">
        <v>2</v>
      </c>
      <c r="DC22" s="11">
        <v>4</v>
      </c>
      <c r="DD22" s="11">
        <v>9</v>
      </c>
      <c r="DE22" s="11">
        <v>1</v>
      </c>
      <c r="DF22" s="11">
        <v>6</v>
      </c>
      <c r="DG22" s="11">
        <f t="shared" si="84"/>
        <v>5</v>
      </c>
      <c r="DH22" s="15">
        <f t="shared" si="85"/>
        <v>15</v>
      </c>
      <c r="DI22" s="14">
        <v>5</v>
      </c>
      <c r="DJ22" s="11">
        <v>23</v>
      </c>
      <c r="DK22" s="11">
        <v>9</v>
      </c>
      <c r="DL22" s="11">
        <v>2</v>
      </c>
      <c r="DM22" s="11">
        <v>1</v>
      </c>
      <c r="DN22" s="11">
        <v>1</v>
      </c>
      <c r="DO22" s="11">
        <v>7</v>
      </c>
      <c r="DP22" s="11">
        <v>13</v>
      </c>
      <c r="DQ22" s="11">
        <v>3</v>
      </c>
      <c r="DR22" s="11">
        <v>14</v>
      </c>
      <c r="DS22" s="11">
        <f t="shared" si="86"/>
        <v>10</v>
      </c>
      <c r="DT22" s="15">
        <f t="shared" si="87"/>
        <v>27</v>
      </c>
      <c r="DU22" s="14">
        <v>5</v>
      </c>
      <c r="DV22" s="11">
        <v>4</v>
      </c>
      <c r="DW22" s="11">
        <v>11</v>
      </c>
      <c r="DX22" s="11">
        <v>1</v>
      </c>
      <c r="DY22" s="11">
        <v>1</v>
      </c>
      <c r="DZ22" s="11">
        <v>1</v>
      </c>
      <c r="EA22" s="11">
        <v>2</v>
      </c>
      <c r="EB22" s="11">
        <v>8</v>
      </c>
      <c r="EC22" s="11">
        <v>0</v>
      </c>
      <c r="ED22" s="11">
        <v>5</v>
      </c>
      <c r="EE22" s="11">
        <f t="shared" si="88"/>
        <v>2</v>
      </c>
      <c r="EF22" s="15">
        <f t="shared" si="89"/>
        <v>13</v>
      </c>
      <c r="EG22" s="14">
        <v>5</v>
      </c>
      <c r="EH22" s="31">
        <v>14</v>
      </c>
      <c r="EI22" s="31">
        <v>16</v>
      </c>
      <c r="EJ22" s="31">
        <v>1</v>
      </c>
      <c r="EK22" s="31">
        <v>2</v>
      </c>
      <c r="EL22" s="31">
        <v>0</v>
      </c>
      <c r="EM22" s="31">
        <v>3</v>
      </c>
      <c r="EN22" s="31">
        <v>5</v>
      </c>
      <c r="EO22" s="31">
        <v>3</v>
      </c>
      <c r="EP22" s="31">
        <v>13</v>
      </c>
      <c r="EQ22" s="31">
        <f t="shared" si="90"/>
        <v>6</v>
      </c>
      <c r="ER22" s="15">
        <f t="shared" si="91"/>
        <v>18</v>
      </c>
      <c r="ET22" s="3" t="s">
        <v>10</v>
      </c>
      <c r="EU22" s="61">
        <f t="shared" ref="EU22:EZ22" si="95">BN56</f>
        <v>49.222222222222221</v>
      </c>
      <c r="EV22" s="61">
        <f t="shared" si="95"/>
        <v>40.111111111111114</v>
      </c>
      <c r="EW22" s="61">
        <f t="shared" si="95"/>
        <v>9.3333333333333339</v>
      </c>
      <c r="EX22" s="61">
        <f t="shared" si="95"/>
        <v>1.6666666666666667</v>
      </c>
      <c r="EY22" s="61">
        <f t="shared" si="95"/>
        <v>3.3333333333333335</v>
      </c>
      <c r="EZ22" s="51">
        <f t="shared" si="95"/>
        <v>0.43163538873994639</v>
      </c>
      <c r="FA22" s="51">
        <f>BU56</f>
        <v>0.23353293413173654</v>
      </c>
      <c r="FB22" s="52">
        <f>BW56</f>
        <v>0.37037037037037035</v>
      </c>
      <c r="FI22" s="3" t="s">
        <v>22</v>
      </c>
      <c r="FJ22" s="7">
        <f t="shared" ref="FJ22:FR22" si="96">SUM(FJ15:FJ21)</f>
        <v>56</v>
      </c>
      <c r="FK22" s="7">
        <f t="shared" si="96"/>
        <v>41</v>
      </c>
      <c r="FL22" s="7">
        <f t="shared" si="96"/>
        <v>15</v>
      </c>
      <c r="FM22" s="7">
        <f t="shared" si="96"/>
        <v>0</v>
      </c>
      <c r="FN22" s="7">
        <f t="shared" si="96"/>
        <v>10</v>
      </c>
      <c r="FO22" s="7">
        <f t="shared" si="96"/>
        <v>19</v>
      </c>
      <c r="FP22" s="7">
        <f t="shared" si="96"/>
        <v>39</v>
      </c>
      <c r="FQ22" s="7">
        <f t="shared" si="96"/>
        <v>6</v>
      </c>
      <c r="FR22" s="7">
        <f t="shared" si="96"/>
        <v>23</v>
      </c>
      <c r="FS22" s="7">
        <f t="shared" si="60"/>
        <v>25</v>
      </c>
      <c r="FT22" s="4">
        <f t="shared" si="61"/>
        <v>62</v>
      </c>
      <c r="FU22" s="3" t="s">
        <v>22</v>
      </c>
      <c r="FV22" s="7">
        <f t="shared" ref="FV22:GD22" si="97">SUM(FV15:FV21)</f>
        <v>44</v>
      </c>
      <c r="FW22" s="7">
        <f t="shared" si="97"/>
        <v>29</v>
      </c>
      <c r="FX22" s="7">
        <f t="shared" si="97"/>
        <v>8</v>
      </c>
      <c r="FY22" s="7">
        <f t="shared" si="97"/>
        <v>1</v>
      </c>
      <c r="FZ22" s="7">
        <f t="shared" si="97"/>
        <v>3</v>
      </c>
      <c r="GA22" s="7">
        <f t="shared" si="97"/>
        <v>22</v>
      </c>
      <c r="GB22" s="7">
        <f t="shared" si="97"/>
        <v>40</v>
      </c>
      <c r="GC22" s="7">
        <f t="shared" si="97"/>
        <v>0</v>
      </c>
      <c r="GD22" s="7">
        <f t="shared" si="97"/>
        <v>0</v>
      </c>
      <c r="GE22" s="7">
        <f t="shared" si="62"/>
        <v>22</v>
      </c>
      <c r="GF22" s="4">
        <f t="shared" si="63"/>
        <v>40</v>
      </c>
      <c r="GG22" s="3" t="s">
        <v>22</v>
      </c>
      <c r="GH22" s="7">
        <f t="shared" ref="GH22:GP22" si="98">SUM(GH15:GH21)</f>
        <v>78</v>
      </c>
      <c r="GI22" s="7">
        <f t="shared" si="98"/>
        <v>79</v>
      </c>
      <c r="GJ22" s="7">
        <f t="shared" si="98"/>
        <v>19</v>
      </c>
      <c r="GK22" s="7">
        <f t="shared" si="98"/>
        <v>7</v>
      </c>
      <c r="GL22" s="7">
        <f t="shared" si="98"/>
        <v>8</v>
      </c>
      <c r="GM22" s="7">
        <f t="shared" si="98"/>
        <v>29</v>
      </c>
      <c r="GN22" s="7">
        <f t="shared" si="98"/>
        <v>92</v>
      </c>
      <c r="GO22" s="7">
        <f t="shared" si="98"/>
        <v>6</v>
      </c>
      <c r="GP22" s="7">
        <f t="shared" si="98"/>
        <v>35</v>
      </c>
      <c r="GQ22" s="7">
        <f t="shared" si="64"/>
        <v>35</v>
      </c>
      <c r="GR22" s="4">
        <f t="shared" si="65"/>
        <v>127</v>
      </c>
      <c r="GS22" s="3" t="s">
        <v>22</v>
      </c>
      <c r="GT22" s="7">
        <f t="shared" ref="GT22:HB22" si="99">SUM(GT15:GT21)</f>
        <v>11</v>
      </c>
      <c r="GU22" s="7">
        <f t="shared" si="99"/>
        <v>6</v>
      </c>
      <c r="GV22" s="7">
        <f t="shared" si="99"/>
        <v>3</v>
      </c>
      <c r="GW22" s="7">
        <f t="shared" si="99"/>
        <v>1</v>
      </c>
      <c r="GX22" s="7">
        <f t="shared" si="99"/>
        <v>1</v>
      </c>
      <c r="GY22" s="7">
        <f t="shared" si="99"/>
        <v>1</v>
      </c>
      <c r="GZ22" s="7">
        <f t="shared" si="99"/>
        <v>3</v>
      </c>
      <c r="HA22" s="7">
        <f t="shared" si="99"/>
        <v>3</v>
      </c>
      <c r="HB22" s="7">
        <f t="shared" si="99"/>
        <v>22</v>
      </c>
      <c r="HC22" s="7">
        <f>GY22+HA22</f>
        <v>4</v>
      </c>
      <c r="HD22" s="4">
        <f>GZ22+HB22</f>
        <v>25</v>
      </c>
      <c r="HE22" s="3" t="s">
        <v>22</v>
      </c>
      <c r="HF22" s="7">
        <f t="shared" ref="HF22:HN22" si="100">SUM(HF15:HF21)</f>
        <v>78</v>
      </c>
      <c r="HG22" s="7">
        <f t="shared" si="100"/>
        <v>54</v>
      </c>
      <c r="HH22" s="7">
        <f t="shared" si="100"/>
        <v>3</v>
      </c>
      <c r="HI22" s="7">
        <f t="shared" si="100"/>
        <v>6</v>
      </c>
      <c r="HJ22" s="7">
        <f t="shared" si="100"/>
        <v>7</v>
      </c>
      <c r="HK22" s="7">
        <f t="shared" si="100"/>
        <v>28</v>
      </c>
      <c r="HL22" s="7">
        <f t="shared" si="100"/>
        <v>71</v>
      </c>
      <c r="HM22" s="7">
        <f t="shared" si="100"/>
        <v>8</v>
      </c>
      <c r="HN22" s="7">
        <f t="shared" si="100"/>
        <v>35</v>
      </c>
      <c r="HO22" s="7">
        <f t="shared" si="66"/>
        <v>36</v>
      </c>
      <c r="HP22" s="4">
        <f t="shared" si="67"/>
        <v>106</v>
      </c>
      <c r="HQ22" s="3" t="s">
        <v>22</v>
      </c>
      <c r="HR22" s="7">
        <f t="shared" ref="HR22:HZ22" si="101">SUM(HR15:HR21)</f>
        <v>10</v>
      </c>
      <c r="HS22" s="7">
        <f t="shared" si="101"/>
        <v>13</v>
      </c>
      <c r="HT22" s="7">
        <f t="shared" si="101"/>
        <v>0</v>
      </c>
      <c r="HU22" s="7">
        <f t="shared" si="101"/>
        <v>1</v>
      </c>
      <c r="HV22" s="7">
        <f t="shared" si="101"/>
        <v>1</v>
      </c>
      <c r="HW22" s="7">
        <f t="shared" si="101"/>
        <v>2</v>
      </c>
      <c r="HX22" s="7">
        <f t="shared" si="101"/>
        <v>3</v>
      </c>
      <c r="HY22" s="7">
        <f t="shared" si="101"/>
        <v>2</v>
      </c>
      <c r="HZ22" s="7">
        <f t="shared" si="101"/>
        <v>11</v>
      </c>
      <c r="IA22" s="7">
        <f>HW22+HY22</f>
        <v>4</v>
      </c>
      <c r="IB22" s="4">
        <f>HX22+HZ22</f>
        <v>14</v>
      </c>
    </row>
    <row r="23" spans="1:243" ht="17" thickBot="1">
      <c r="A23" s="37" t="s">
        <v>5</v>
      </c>
      <c r="B23" s="38" t="s">
        <v>46</v>
      </c>
      <c r="C23" s="37" t="s">
        <v>45</v>
      </c>
      <c r="D23" s="38" t="s">
        <v>46</v>
      </c>
      <c r="E23" s="37" t="s">
        <v>9</v>
      </c>
      <c r="F23" s="38" t="s">
        <v>46</v>
      </c>
      <c r="G23" s="37" t="s">
        <v>41</v>
      </c>
      <c r="H23" s="38" t="s">
        <v>46</v>
      </c>
      <c r="I23" s="37" t="s">
        <v>44</v>
      </c>
      <c r="J23" s="79" t="s">
        <v>46</v>
      </c>
      <c r="K23" s="93">
        <v>7</v>
      </c>
      <c r="L23" s="18" t="s">
        <v>109</v>
      </c>
      <c r="M23" s="3">
        <v>7</v>
      </c>
      <c r="N23" s="4" t="s">
        <v>11</v>
      </c>
      <c r="O23" s="7"/>
      <c r="Q23" s="3">
        <v>6</v>
      </c>
      <c r="R23" s="18">
        <v>10</v>
      </c>
      <c r="S23" s="18">
        <v>11</v>
      </c>
      <c r="T23" s="18">
        <v>3</v>
      </c>
      <c r="U23" s="18">
        <v>2</v>
      </c>
      <c r="V23" s="18">
        <v>1</v>
      </c>
      <c r="W23" s="18">
        <v>2</v>
      </c>
      <c r="X23" s="18">
        <v>5</v>
      </c>
      <c r="Y23" s="18">
        <v>2</v>
      </c>
      <c r="Z23" s="18">
        <v>8</v>
      </c>
      <c r="AA23" s="7">
        <f t="shared" si="70"/>
        <v>4</v>
      </c>
      <c r="AB23" s="4">
        <f t="shared" si="71"/>
        <v>13</v>
      </c>
      <c r="AC23" s="14">
        <v>6</v>
      </c>
      <c r="AD23" s="11">
        <v>14</v>
      </c>
      <c r="AE23" s="11">
        <v>12</v>
      </c>
      <c r="AF23" s="11">
        <v>1</v>
      </c>
      <c r="AG23" s="11">
        <v>3</v>
      </c>
      <c r="AH23" s="11">
        <v>1</v>
      </c>
      <c r="AI23" s="11">
        <v>7</v>
      </c>
      <c r="AJ23" s="11">
        <v>13</v>
      </c>
      <c r="AK23" s="11">
        <v>0</v>
      </c>
      <c r="AL23" s="11">
        <v>2</v>
      </c>
      <c r="AM23" s="11">
        <f t="shared" si="72"/>
        <v>7</v>
      </c>
      <c r="AN23" s="15">
        <f t="shared" si="73"/>
        <v>15</v>
      </c>
      <c r="AO23" s="14">
        <v>6</v>
      </c>
      <c r="AP23" s="11">
        <v>19</v>
      </c>
      <c r="AQ23" s="11">
        <v>14</v>
      </c>
      <c r="AR23" s="11">
        <v>0</v>
      </c>
      <c r="AS23" s="11">
        <v>0</v>
      </c>
      <c r="AT23" s="11">
        <v>1</v>
      </c>
      <c r="AU23" s="11">
        <v>5</v>
      </c>
      <c r="AV23" s="11">
        <v>13</v>
      </c>
      <c r="AW23" s="11">
        <v>3</v>
      </c>
      <c r="AX23" s="11">
        <v>11</v>
      </c>
      <c r="AY23" s="11">
        <f t="shared" si="74"/>
        <v>8</v>
      </c>
      <c r="AZ23" s="15">
        <f t="shared" si="75"/>
        <v>24</v>
      </c>
      <c r="BA23" s="14">
        <v>6</v>
      </c>
      <c r="BB23" s="11">
        <v>8</v>
      </c>
      <c r="BC23" s="11">
        <v>13</v>
      </c>
      <c r="BD23" s="11">
        <v>0</v>
      </c>
      <c r="BE23" s="11">
        <v>0</v>
      </c>
      <c r="BF23" s="11">
        <v>0</v>
      </c>
      <c r="BG23" s="11">
        <v>1</v>
      </c>
      <c r="BH23" s="11">
        <v>5</v>
      </c>
      <c r="BI23" s="11">
        <v>2</v>
      </c>
      <c r="BJ23" s="11">
        <v>11</v>
      </c>
      <c r="BK23" s="11">
        <f t="shared" si="76"/>
        <v>3</v>
      </c>
      <c r="BL23" s="15">
        <f t="shared" si="77"/>
        <v>16</v>
      </c>
      <c r="BM23" s="14">
        <v>6</v>
      </c>
      <c r="BN23" s="11">
        <v>13</v>
      </c>
      <c r="BO23" s="11">
        <v>6</v>
      </c>
      <c r="BP23" s="11">
        <v>7</v>
      </c>
      <c r="BQ23" s="11">
        <v>0</v>
      </c>
      <c r="BR23" s="11">
        <v>3</v>
      </c>
      <c r="BS23" s="11">
        <v>2</v>
      </c>
      <c r="BT23" s="11">
        <v>7</v>
      </c>
      <c r="BU23" s="11">
        <v>3</v>
      </c>
      <c r="BV23" s="11">
        <v>18</v>
      </c>
      <c r="BW23" s="11">
        <f t="shared" si="78"/>
        <v>5</v>
      </c>
      <c r="BX23" s="15">
        <f t="shared" si="79"/>
        <v>25</v>
      </c>
      <c r="BY23" s="14">
        <v>6</v>
      </c>
      <c r="BZ23" s="11">
        <v>16</v>
      </c>
      <c r="CA23" s="11">
        <v>17</v>
      </c>
      <c r="CB23" s="11">
        <v>3</v>
      </c>
      <c r="CC23" s="11">
        <v>1</v>
      </c>
      <c r="CD23" s="11">
        <v>4</v>
      </c>
      <c r="CE23" s="11">
        <v>8</v>
      </c>
      <c r="CF23" s="11">
        <v>17</v>
      </c>
      <c r="CG23" s="11">
        <v>0</v>
      </c>
      <c r="CH23" s="11">
        <v>5</v>
      </c>
      <c r="CI23" s="11">
        <f t="shared" si="80"/>
        <v>8</v>
      </c>
      <c r="CJ23" s="15">
        <f t="shared" si="81"/>
        <v>22</v>
      </c>
      <c r="CK23" s="14">
        <v>6</v>
      </c>
      <c r="CL23" s="11">
        <v>17</v>
      </c>
      <c r="CM23" s="11">
        <v>10</v>
      </c>
      <c r="CN23" s="11">
        <v>0</v>
      </c>
      <c r="CO23" s="11">
        <v>0</v>
      </c>
      <c r="CP23" s="11">
        <v>2</v>
      </c>
      <c r="CQ23" s="11">
        <v>4</v>
      </c>
      <c r="CR23" s="11">
        <v>7</v>
      </c>
      <c r="CS23" s="11">
        <v>3</v>
      </c>
      <c r="CT23" s="11">
        <v>7</v>
      </c>
      <c r="CU23" s="11">
        <f t="shared" si="82"/>
        <v>7</v>
      </c>
      <c r="CV23" s="15">
        <f t="shared" si="83"/>
        <v>14</v>
      </c>
      <c r="CW23" s="14">
        <v>6</v>
      </c>
      <c r="CX23" s="11">
        <v>21</v>
      </c>
      <c r="CY23" s="11">
        <v>16</v>
      </c>
      <c r="CZ23" s="11">
        <v>3</v>
      </c>
      <c r="DA23" s="11">
        <v>1</v>
      </c>
      <c r="DB23" s="11">
        <v>0</v>
      </c>
      <c r="DC23" s="11">
        <v>6</v>
      </c>
      <c r="DD23" s="11">
        <v>7</v>
      </c>
      <c r="DE23" s="11">
        <v>3</v>
      </c>
      <c r="DF23" s="11">
        <v>13</v>
      </c>
      <c r="DG23" s="11">
        <f t="shared" si="84"/>
        <v>9</v>
      </c>
      <c r="DH23" s="15">
        <f t="shared" si="85"/>
        <v>20</v>
      </c>
      <c r="DI23" s="14">
        <v>6</v>
      </c>
      <c r="DJ23" s="11">
        <v>20</v>
      </c>
      <c r="DK23" s="11">
        <v>12</v>
      </c>
      <c r="DL23" s="11">
        <v>1</v>
      </c>
      <c r="DM23" s="11">
        <v>0</v>
      </c>
      <c r="DN23" s="11">
        <v>2</v>
      </c>
      <c r="DO23" s="11">
        <v>4</v>
      </c>
      <c r="DP23" s="11">
        <v>10</v>
      </c>
      <c r="DQ23" s="11">
        <v>4</v>
      </c>
      <c r="DR23" s="11">
        <v>19</v>
      </c>
      <c r="DS23" s="11">
        <f>DO23+DQ23</f>
        <v>8</v>
      </c>
      <c r="DT23" s="15">
        <f>DP23+DR23</f>
        <v>29</v>
      </c>
      <c r="DU23" s="14">
        <v>6</v>
      </c>
      <c r="DV23" s="11">
        <v>11</v>
      </c>
      <c r="DW23" s="11">
        <v>17</v>
      </c>
      <c r="DX23" s="11">
        <v>8</v>
      </c>
      <c r="DY23" s="11">
        <v>2</v>
      </c>
      <c r="DZ23" s="11">
        <v>4</v>
      </c>
      <c r="EA23" s="11">
        <v>4</v>
      </c>
      <c r="EB23" s="11">
        <v>19</v>
      </c>
      <c r="EC23" s="11">
        <v>1</v>
      </c>
      <c r="ED23" s="11">
        <v>3</v>
      </c>
      <c r="EE23" s="11">
        <f t="shared" si="88"/>
        <v>5</v>
      </c>
      <c r="EF23" s="15">
        <f t="shared" si="89"/>
        <v>22</v>
      </c>
      <c r="EG23" s="14">
        <v>6</v>
      </c>
      <c r="EH23" s="31">
        <v>15</v>
      </c>
      <c r="EI23" s="31">
        <v>10</v>
      </c>
      <c r="EJ23" s="31">
        <v>3</v>
      </c>
      <c r="EK23" s="31">
        <v>0</v>
      </c>
      <c r="EL23" s="31">
        <v>0</v>
      </c>
      <c r="EM23" s="31">
        <v>3</v>
      </c>
      <c r="EN23" s="31">
        <v>8</v>
      </c>
      <c r="EO23" s="31">
        <v>3</v>
      </c>
      <c r="EP23" s="31">
        <v>10</v>
      </c>
      <c r="EQ23" s="31">
        <f t="shared" si="90"/>
        <v>6</v>
      </c>
      <c r="ER23" s="15">
        <f t="shared" si="91"/>
        <v>18</v>
      </c>
      <c r="ET23" s="5" t="s">
        <v>11</v>
      </c>
      <c r="EU23" s="63">
        <f t="shared" ref="EU23:EZ23" si="102">CL56</f>
        <v>49.5</v>
      </c>
      <c r="EV23" s="63">
        <f t="shared" si="102"/>
        <v>34.9</v>
      </c>
      <c r="EW23" s="63">
        <f t="shared" si="102"/>
        <v>7.5</v>
      </c>
      <c r="EX23" s="63">
        <f t="shared" si="102"/>
        <v>3.4</v>
      </c>
      <c r="EY23" s="63">
        <f t="shared" si="102"/>
        <v>3</v>
      </c>
      <c r="EZ23" s="53">
        <f t="shared" si="102"/>
        <v>0.43595505617977526</v>
      </c>
      <c r="FA23" s="53">
        <f>CS56</f>
        <v>0.25547445255474455</v>
      </c>
      <c r="FB23" s="54">
        <f>CU56</f>
        <v>0.39347079037800686</v>
      </c>
      <c r="FI23" s="5" t="s">
        <v>63</v>
      </c>
      <c r="FJ23" s="8">
        <f>AVERAGE(FJ15:FJ21)</f>
        <v>9.3333333333333339</v>
      </c>
      <c r="FK23" s="8">
        <f>AVERAGE(FK15:FK21)</f>
        <v>6.833333333333333</v>
      </c>
      <c r="FL23" s="8">
        <f>AVERAGE(FL15:FL21)</f>
        <v>2.5</v>
      </c>
      <c r="FM23" s="8">
        <f>AVERAGE(FM15:FM21)</f>
        <v>0</v>
      </c>
      <c r="FN23" s="8">
        <f>AVERAGE(FN15:FN21)</f>
        <v>1.6666666666666667</v>
      </c>
      <c r="FO23" s="492">
        <f>FO22/FP22</f>
        <v>0.48717948717948717</v>
      </c>
      <c r="FP23" s="492"/>
      <c r="FQ23" s="492">
        <f>FQ22/FR22</f>
        <v>0.2608695652173913</v>
      </c>
      <c r="FR23" s="492"/>
      <c r="FS23" s="492">
        <f>FS22/FT22</f>
        <v>0.40322580645161288</v>
      </c>
      <c r="FT23" s="493"/>
      <c r="FU23" s="5" t="s">
        <v>63</v>
      </c>
      <c r="FV23" s="8">
        <f>AVERAGE(FV15:FV21)</f>
        <v>14.666666666666666</v>
      </c>
      <c r="FW23" s="8">
        <f>AVERAGE(FW15:FW21)</f>
        <v>9.6666666666666661</v>
      </c>
      <c r="FX23" s="8">
        <f>AVERAGE(FX15:FX21)</f>
        <v>2.6666666666666665</v>
      </c>
      <c r="FY23" s="8">
        <f>AVERAGE(FY15:FY21)</f>
        <v>0.33333333333333331</v>
      </c>
      <c r="FZ23" s="8">
        <f>AVERAGE(FZ15:FZ21)</f>
        <v>1</v>
      </c>
      <c r="GA23" s="492">
        <f>GA22/GB22</f>
        <v>0.55000000000000004</v>
      </c>
      <c r="GB23" s="492"/>
      <c r="GC23" s="492" t="e">
        <f>GC22/GD22</f>
        <v>#DIV/0!</v>
      </c>
      <c r="GD23" s="492"/>
      <c r="GE23" s="492">
        <f>GE22/GF22</f>
        <v>0.55000000000000004</v>
      </c>
      <c r="GF23" s="493"/>
      <c r="GG23" s="5" t="s">
        <v>63</v>
      </c>
      <c r="GH23" s="8">
        <f>AVERAGE(GH15:GH21)</f>
        <v>11.142857142857142</v>
      </c>
      <c r="GI23" s="8">
        <f>AVERAGE(GI15:GI21)</f>
        <v>11.285714285714286</v>
      </c>
      <c r="GJ23" s="8">
        <f>AVERAGE(GJ15:GJ21)</f>
        <v>2.7142857142857144</v>
      </c>
      <c r="GK23" s="8">
        <f>AVERAGE(GK15:GK21)</f>
        <v>1</v>
      </c>
      <c r="GL23" s="8">
        <f>AVERAGE(GL15:GL21)</f>
        <v>1.1428571428571428</v>
      </c>
      <c r="GM23" s="492">
        <f>GM22/GN22</f>
        <v>0.31521739130434784</v>
      </c>
      <c r="GN23" s="492"/>
      <c r="GO23" s="492">
        <f>GO22/GP22</f>
        <v>0.17142857142857143</v>
      </c>
      <c r="GP23" s="492"/>
      <c r="GQ23" s="492">
        <f>GQ22/GR22</f>
        <v>0.27559055118110237</v>
      </c>
      <c r="GR23" s="493"/>
      <c r="GS23" s="5" t="s">
        <v>63</v>
      </c>
      <c r="GT23" s="8">
        <f>AVERAGE(GT15:GT21)</f>
        <v>11</v>
      </c>
      <c r="GU23" s="8">
        <f>AVERAGE(GU15:GU21)</f>
        <v>6</v>
      </c>
      <c r="GV23" s="8">
        <f>AVERAGE(GV15:GV21)</f>
        <v>3</v>
      </c>
      <c r="GW23" s="8">
        <f>AVERAGE(GW15:GW21)</f>
        <v>1</v>
      </c>
      <c r="GX23" s="8">
        <f>AVERAGE(GX15:GX21)</f>
        <v>1</v>
      </c>
      <c r="GY23" s="492">
        <f>GY22/GZ22</f>
        <v>0.33333333333333331</v>
      </c>
      <c r="GZ23" s="492"/>
      <c r="HA23" s="492">
        <f>HA22/HB22</f>
        <v>0.13636363636363635</v>
      </c>
      <c r="HB23" s="492"/>
      <c r="HC23" s="492">
        <f>HC22/HD22</f>
        <v>0.16</v>
      </c>
      <c r="HD23" s="493"/>
      <c r="HE23" s="5" t="s">
        <v>63</v>
      </c>
      <c r="HF23" s="8">
        <f>AVERAGE(HF15:HF21)</f>
        <v>19.5</v>
      </c>
      <c r="HG23" s="8">
        <f>AVERAGE(HG15:HG21)</f>
        <v>13.5</v>
      </c>
      <c r="HH23" s="8">
        <f>AVERAGE(HH15:HH21)</f>
        <v>0.75</v>
      </c>
      <c r="HI23" s="8">
        <f>AVERAGE(HI15:HI21)</f>
        <v>1.5</v>
      </c>
      <c r="HJ23" s="8">
        <f>AVERAGE(HJ15:HJ21)</f>
        <v>1.75</v>
      </c>
      <c r="HK23" s="492">
        <f>HK22/HL22</f>
        <v>0.39436619718309857</v>
      </c>
      <c r="HL23" s="492"/>
      <c r="HM23" s="492">
        <f>HM22/HN22</f>
        <v>0.22857142857142856</v>
      </c>
      <c r="HN23" s="492"/>
      <c r="HO23" s="492">
        <f>HO22/HP22</f>
        <v>0.33962264150943394</v>
      </c>
      <c r="HP23" s="493"/>
      <c r="HQ23" s="5" t="s">
        <v>63</v>
      </c>
      <c r="HR23" s="8">
        <f>AVERAGE(HR15:HR21)</f>
        <v>10</v>
      </c>
      <c r="HS23" s="8">
        <f>AVERAGE(HS15:HS21)</f>
        <v>13</v>
      </c>
      <c r="HT23" s="8">
        <f>AVERAGE(HT15:HT21)</f>
        <v>0</v>
      </c>
      <c r="HU23" s="8">
        <f>AVERAGE(HU15:HU21)</f>
        <v>1</v>
      </c>
      <c r="HV23" s="8">
        <f>AVERAGE(HV15:HV21)</f>
        <v>1</v>
      </c>
      <c r="HW23" s="492">
        <f>HW22/HX22</f>
        <v>0.66666666666666663</v>
      </c>
      <c r="HX23" s="492"/>
      <c r="HY23" s="492">
        <f>HY22/HZ22</f>
        <v>0.18181818181818182</v>
      </c>
      <c r="HZ23" s="492"/>
      <c r="IA23" s="492">
        <f>IA22/IB22</f>
        <v>0.2857142857142857</v>
      </c>
      <c r="IB23" s="493"/>
    </row>
    <row r="24" spans="1:243" ht="17" thickBot="1">
      <c r="A24" s="507" t="s">
        <v>85</v>
      </c>
      <c r="B24" s="508"/>
      <c r="C24" s="496" t="s">
        <v>86</v>
      </c>
      <c r="D24" s="498"/>
      <c r="E24" s="496" t="s">
        <v>87</v>
      </c>
      <c r="F24" s="498"/>
      <c r="G24" s="496" t="s">
        <v>88</v>
      </c>
      <c r="H24" s="498"/>
      <c r="I24" s="496" t="s">
        <v>89</v>
      </c>
      <c r="J24" s="498"/>
      <c r="K24" s="93">
        <v>8</v>
      </c>
      <c r="L24" s="18" t="s">
        <v>125</v>
      </c>
      <c r="M24" s="23">
        <v>8</v>
      </c>
      <c r="N24" s="4" t="s">
        <v>25</v>
      </c>
      <c r="O24" s="7"/>
      <c r="Q24" s="3">
        <v>7</v>
      </c>
      <c r="R24" s="18">
        <v>8</v>
      </c>
      <c r="S24" s="18">
        <v>9</v>
      </c>
      <c r="T24" s="18">
        <v>4</v>
      </c>
      <c r="U24" s="18">
        <v>0</v>
      </c>
      <c r="V24" s="18">
        <v>0</v>
      </c>
      <c r="W24" s="18">
        <v>4</v>
      </c>
      <c r="X24" s="18">
        <v>6</v>
      </c>
      <c r="Y24" s="18">
        <v>0</v>
      </c>
      <c r="Z24" s="18">
        <v>6</v>
      </c>
      <c r="AA24" s="7">
        <f t="shared" si="70"/>
        <v>4</v>
      </c>
      <c r="AB24" s="4">
        <f t="shared" si="71"/>
        <v>12</v>
      </c>
      <c r="AC24" s="14">
        <v>7</v>
      </c>
      <c r="AD24" s="11">
        <v>36</v>
      </c>
      <c r="AE24" s="11">
        <v>13</v>
      </c>
      <c r="AF24" s="11">
        <v>2</v>
      </c>
      <c r="AG24" s="11">
        <v>0</v>
      </c>
      <c r="AH24" s="11">
        <v>1</v>
      </c>
      <c r="AI24" s="11">
        <v>18</v>
      </c>
      <c r="AJ24" s="11">
        <v>39</v>
      </c>
      <c r="AK24" s="11">
        <v>0</v>
      </c>
      <c r="AL24" s="11">
        <v>1</v>
      </c>
      <c r="AM24" s="11">
        <f t="shared" si="72"/>
        <v>18</v>
      </c>
      <c r="AN24" s="15">
        <f t="shared" si="73"/>
        <v>40</v>
      </c>
      <c r="AO24" s="14">
        <v>7</v>
      </c>
      <c r="AP24" s="11">
        <v>12</v>
      </c>
      <c r="AQ24" s="11">
        <v>15</v>
      </c>
      <c r="AR24" s="11">
        <v>1</v>
      </c>
      <c r="AS24" s="11">
        <v>4</v>
      </c>
      <c r="AT24" s="11">
        <v>0</v>
      </c>
      <c r="AU24" s="11">
        <v>3</v>
      </c>
      <c r="AV24" s="11">
        <v>7</v>
      </c>
      <c r="AW24" s="11">
        <v>2</v>
      </c>
      <c r="AX24" s="11">
        <v>8</v>
      </c>
      <c r="AY24" s="11">
        <f t="shared" si="74"/>
        <v>5</v>
      </c>
      <c r="AZ24" s="15">
        <f t="shared" si="75"/>
        <v>15</v>
      </c>
      <c r="BA24" s="14">
        <v>7</v>
      </c>
      <c r="BB24" s="11">
        <v>27</v>
      </c>
      <c r="BC24" s="11">
        <v>9</v>
      </c>
      <c r="BD24" s="11">
        <v>4</v>
      </c>
      <c r="BE24" s="11">
        <v>0</v>
      </c>
      <c r="BF24" s="11">
        <v>2</v>
      </c>
      <c r="BG24" s="11">
        <v>0</v>
      </c>
      <c r="BH24" s="11">
        <v>3</v>
      </c>
      <c r="BI24" s="11">
        <v>9</v>
      </c>
      <c r="BJ24" s="11">
        <v>27</v>
      </c>
      <c r="BK24" s="11">
        <f t="shared" si="76"/>
        <v>9</v>
      </c>
      <c r="BL24" s="15">
        <f t="shared" si="77"/>
        <v>30</v>
      </c>
      <c r="BM24" s="14">
        <v>7</v>
      </c>
      <c r="BN24" s="11">
        <v>25</v>
      </c>
      <c r="BO24" s="11">
        <v>8</v>
      </c>
      <c r="BP24" s="11">
        <v>2</v>
      </c>
      <c r="BQ24" s="11">
        <v>0</v>
      </c>
      <c r="BR24" s="11">
        <v>1</v>
      </c>
      <c r="BS24" s="11">
        <v>2</v>
      </c>
      <c r="BT24" s="11">
        <v>9</v>
      </c>
      <c r="BU24" s="11">
        <v>7</v>
      </c>
      <c r="BV24" s="11">
        <v>23</v>
      </c>
      <c r="BW24" s="11">
        <f t="shared" si="78"/>
        <v>9</v>
      </c>
      <c r="BX24" s="15">
        <f t="shared" si="79"/>
        <v>32</v>
      </c>
      <c r="BY24" s="14">
        <v>7</v>
      </c>
      <c r="BZ24" s="11">
        <v>10</v>
      </c>
      <c r="CA24" s="11">
        <v>7</v>
      </c>
      <c r="CB24" s="11">
        <v>0</v>
      </c>
      <c r="CC24" s="11">
        <v>1</v>
      </c>
      <c r="CD24" s="11">
        <v>4</v>
      </c>
      <c r="CE24" s="11">
        <v>5</v>
      </c>
      <c r="CF24" s="11">
        <v>17</v>
      </c>
      <c r="CG24" s="11">
        <v>0</v>
      </c>
      <c r="CH24" s="11">
        <v>6</v>
      </c>
      <c r="CI24" s="11">
        <f t="shared" si="80"/>
        <v>5</v>
      </c>
      <c r="CJ24" s="15">
        <f t="shared" si="81"/>
        <v>23</v>
      </c>
      <c r="CK24" s="14">
        <v>7</v>
      </c>
      <c r="CL24" s="11">
        <v>16</v>
      </c>
      <c r="CM24" s="11">
        <v>7</v>
      </c>
      <c r="CN24" s="11">
        <v>4</v>
      </c>
      <c r="CO24" s="11">
        <v>0</v>
      </c>
      <c r="CP24" s="11">
        <v>0</v>
      </c>
      <c r="CQ24" s="11">
        <v>5</v>
      </c>
      <c r="CR24" s="11">
        <v>6</v>
      </c>
      <c r="CS24" s="11">
        <v>2</v>
      </c>
      <c r="CT24" s="11">
        <v>6</v>
      </c>
      <c r="CU24" s="11">
        <f t="shared" si="82"/>
        <v>7</v>
      </c>
      <c r="CV24" s="15">
        <f t="shared" si="83"/>
        <v>12</v>
      </c>
      <c r="CW24" s="14">
        <v>7</v>
      </c>
      <c r="CX24" s="11">
        <v>18</v>
      </c>
      <c r="CY24" s="11">
        <v>6</v>
      </c>
      <c r="CZ24" s="11">
        <v>1</v>
      </c>
      <c r="DA24" s="11">
        <v>0</v>
      </c>
      <c r="DB24" s="11">
        <v>1</v>
      </c>
      <c r="DC24" s="11">
        <v>3</v>
      </c>
      <c r="DD24" s="11">
        <v>8</v>
      </c>
      <c r="DE24" s="11">
        <v>4</v>
      </c>
      <c r="DF24" s="11">
        <v>16</v>
      </c>
      <c r="DG24" s="11">
        <f t="shared" si="84"/>
        <v>7</v>
      </c>
      <c r="DH24" s="15">
        <f t="shared" si="85"/>
        <v>24</v>
      </c>
      <c r="DI24" s="14">
        <v>7</v>
      </c>
      <c r="DJ24" s="11">
        <v>16</v>
      </c>
      <c r="DK24" s="11">
        <v>9</v>
      </c>
      <c r="DL24" s="11">
        <v>1</v>
      </c>
      <c r="DM24" s="11">
        <v>0</v>
      </c>
      <c r="DN24" s="11">
        <v>1</v>
      </c>
      <c r="DO24" s="11">
        <v>5</v>
      </c>
      <c r="DP24" s="11">
        <v>10</v>
      </c>
      <c r="DQ24" s="11">
        <v>2</v>
      </c>
      <c r="DR24" s="11">
        <v>17</v>
      </c>
      <c r="DS24" s="11">
        <f t="shared" si="86"/>
        <v>7</v>
      </c>
      <c r="DT24" s="15">
        <f t="shared" si="87"/>
        <v>27</v>
      </c>
      <c r="DU24" s="14">
        <v>7</v>
      </c>
      <c r="DV24" s="11">
        <v>15</v>
      </c>
      <c r="DW24" s="11">
        <v>9</v>
      </c>
      <c r="DX24" s="11">
        <v>4</v>
      </c>
      <c r="DY24" s="11">
        <v>2</v>
      </c>
      <c r="DZ24" s="11">
        <v>2</v>
      </c>
      <c r="EA24" s="11">
        <v>6</v>
      </c>
      <c r="EB24" s="11">
        <v>13</v>
      </c>
      <c r="EC24" s="11">
        <v>1</v>
      </c>
      <c r="ED24" s="11">
        <v>2</v>
      </c>
      <c r="EE24" s="11">
        <f t="shared" si="88"/>
        <v>7</v>
      </c>
      <c r="EF24" s="15">
        <f t="shared" si="89"/>
        <v>15</v>
      </c>
      <c r="EG24" s="14">
        <v>7</v>
      </c>
      <c r="EH24" s="31">
        <v>12</v>
      </c>
      <c r="EI24" s="31">
        <v>18</v>
      </c>
      <c r="EJ24" s="31">
        <v>0</v>
      </c>
      <c r="EK24" s="31">
        <v>0</v>
      </c>
      <c r="EL24" s="31">
        <v>2</v>
      </c>
      <c r="EM24" s="31">
        <v>6</v>
      </c>
      <c r="EN24" s="31">
        <v>8</v>
      </c>
      <c r="EO24" s="31">
        <v>0</v>
      </c>
      <c r="EP24" s="31">
        <v>13</v>
      </c>
      <c r="EQ24" s="31">
        <f t="shared" si="90"/>
        <v>6</v>
      </c>
      <c r="ER24" s="15">
        <f t="shared" si="91"/>
        <v>21</v>
      </c>
      <c r="FI24" s="1" t="s">
        <v>36</v>
      </c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2"/>
      <c r="FU24" s="1" t="s">
        <v>26</v>
      </c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2"/>
      <c r="GG24" s="1" t="s">
        <v>29</v>
      </c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2"/>
      <c r="GS24" s="1" t="s">
        <v>32</v>
      </c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2"/>
      <c r="HE24" s="1" t="s">
        <v>48</v>
      </c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2"/>
      <c r="HQ24" s="1" t="s">
        <v>31</v>
      </c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2"/>
    </row>
    <row r="25" spans="1:243" ht="17" thickBot="1">
      <c r="A25" s="41" t="s">
        <v>38</v>
      </c>
      <c r="B25" s="27" t="s">
        <v>39</v>
      </c>
      <c r="C25" s="41" t="s">
        <v>38</v>
      </c>
      <c r="D25" s="27" t="s">
        <v>39</v>
      </c>
      <c r="E25" s="41" t="s">
        <v>38</v>
      </c>
      <c r="F25" s="27" t="s">
        <v>39</v>
      </c>
      <c r="G25" s="41" t="s">
        <v>38</v>
      </c>
      <c r="H25" s="27" t="s">
        <v>39</v>
      </c>
      <c r="I25" s="41" t="s">
        <v>38</v>
      </c>
      <c r="J25" s="27" t="s">
        <v>39</v>
      </c>
      <c r="K25" s="93">
        <v>9</v>
      </c>
      <c r="L25" s="18" t="s">
        <v>108</v>
      </c>
      <c r="M25" s="23">
        <v>9</v>
      </c>
      <c r="N25" s="4" t="s">
        <v>41</v>
      </c>
      <c r="O25" s="7"/>
      <c r="Q25" s="3">
        <v>8</v>
      </c>
      <c r="R25" s="18">
        <v>14</v>
      </c>
      <c r="S25" s="18">
        <v>17</v>
      </c>
      <c r="T25" s="18">
        <v>3</v>
      </c>
      <c r="U25" s="18">
        <v>2</v>
      </c>
      <c r="V25" s="18">
        <v>0</v>
      </c>
      <c r="W25" s="18">
        <v>4</v>
      </c>
      <c r="X25" s="18">
        <v>11</v>
      </c>
      <c r="Y25" s="18">
        <v>2</v>
      </c>
      <c r="Z25" s="18">
        <v>11</v>
      </c>
      <c r="AA25" s="7">
        <f t="shared" si="70"/>
        <v>6</v>
      </c>
      <c r="AB25" s="4">
        <f t="shared" si="71"/>
        <v>22</v>
      </c>
      <c r="AC25" s="14">
        <v>8</v>
      </c>
      <c r="AD25" s="11">
        <v>22</v>
      </c>
      <c r="AE25" s="11">
        <v>10</v>
      </c>
      <c r="AF25" s="11">
        <v>1</v>
      </c>
      <c r="AG25" s="11">
        <v>0</v>
      </c>
      <c r="AH25" s="11">
        <v>4</v>
      </c>
      <c r="AI25" s="11">
        <v>8</v>
      </c>
      <c r="AJ25" s="11">
        <v>14</v>
      </c>
      <c r="AK25" s="11">
        <v>2</v>
      </c>
      <c r="AL25" s="11">
        <v>3</v>
      </c>
      <c r="AM25" s="11">
        <f t="shared" si="72"/>
        <v>10</v>
      </c>
      <c r="AN25" s="15">
        <f t="shared" si="73"/>
        <v>17</v>
      </c>
      <c r="AO25" s="14">
        <v>8</v>
      </c>
      <c r="AP25" s="11">
        <v>18</v>
      </c>
      <c r="AQ25" s="11">
        <v>18</v>
      </c>
      <c r="AR25" s="11">
        <v>1</v>
      </c>
      <c r="AS25" s="11">
        <v>0</v>
      </c>
      <c r="AT25" s="11">
        <v>1</v>
      </c>
      <c r="AU25" s="11">
        <v>3</v>
      </c>
      <c r="AV25" s="11">
        <v>9</v>
      </c>
      <c r="AW25" s="11">
        <v>4</v>
      </c>
      <c r="AX25" s="11">
        <v>13</v>
      </c>
      <c r="AY25" s="11">
        <f t="shared" si="74"/>
        <v>7</v>
      </c>
      <c r="AZ25" s="15">
        <f t="shared" si="75"/>
        <v>22</v>
      </c>
      <c r="BA25" s="14">
        <v>8</v>
      </c>
      <c r="BB25" s="11">
        <v>22</v>
      </c>
      <c r="BC25" s="11">
        <v>13</v>
      </c>
      <c r="BD25" s="11">
        <v>3</v>
      </c>
      <c r="BE25" s="11">
        <v>0</v>
      </c>
      <c r="BF25" s="11">
        <v>0</v>
      </c>
      <c r="BG25" s="11">
        <v>5</v>
      </c>
      <c r="BH25" s="11">
        <v>12</v>
      </c>
      <c r="BI25" s="11">
        <v>4</v>
      </c>
      <c r="BJ25" s="11">
        <v>14</v>
      </c>
      <c r="BK25" s="11">
        <f t="shared" si="76"/>
        <v>9</v>
      </c>
      <c r="BL25" s="15">
        <f t="shared" si="77"/>
        <v>26</v>
      </c>
      <c r="BM25" s="14">
        <v>8</v>
      </c>
      <c r="BN25" s="11">
        <v>12</v>
      </c>
      <c r="BO25" s="11">
        <v>13</v>
      </c>
      <c r="BP25" s="11">
        <v>2</v>
      </c>
      <c r="BQ25" s="11">
        <v>0</v>
      </c>
      <c r="BR25" s="11">
        <v>1</v>
      </c>
      <c r="BS25" s="11">
        <v>3</v>
      </c>
      <c r="BT25" s="11">
        <v>12</v>
      </c>
      <c r="BU25" s="11">
        <v>2</v>
      </c>
      <c r="BV25" s="11">
        <v>19</v>
      </c>
      <c r="BW25" s="11">
        <f t="shared" si="78"/>
        <v>5</v>
      </c>
      <c r="BX25" s="15">
        <f t="shared" si="79"/>
        <v>31</v>
      </c>
      <c r="BY25" s="14">
        <v>8</v>
      </c>
      <c r="BZ25" s="11">
        <v>14</v>
      </c>
      <c r="CA25" s="11">
        <v>5</v>
      </c>
      <c r="CB25" s="11">
        <v>1</v>
      </c>
      <c r="CC25" s="11">
        <v>1</v>
      </c>
      <c r="CD25" s="11">
        <v>1</v>
      </c>
      <c r="CE25" s="11">
        <v>4</v>
      </c>
      <c r="CF25" s="11">
        <v>4</v>
      </c>
      <c r="CG25" s="11">
        <v>2</v>
      </c>
      <c r="CH25" s="11">
        <v>3</v>
      </c>
      <c r="CI25" s="11">
        <f t="shared" si="80"/>
        <v>6</v>
      </c>
      <c r="CJ25" s="15">
        <f t="shared" si="81"/>
        <v>7</v>
      </c>
      <c r="CK25" s="14" t="s">
        <v>137</v>
      </c>
      <c r="CL25" s="11">
        <v>12</v>
      </c>
      <c r="CM25" s="11">
        <v>18</v>
      </c>
      <c r="CN25" s="11">
        <v>1</v>
      </c>
      <c r="CO25" s="11">
        <v>1</v>
      </c>
      <c r="CP25" s="11">
        <v>1</v>
      </c>
      <c r="CQ25" s="11">
        <v>5</v>
      </c>
      <c r="CR25" s="11">
        <v>12</v>
      </c>
      <c r="CS25" s="11">
        <v>0</v>
      </c>
      <c r="CT25" s="11">
        <v>0</v>
      </c>
      <c r="CU25" s="11">
        <f t="shared" si="82"/>
        <v>5</v>
      </c>
      <c r="CV25" s="15">
        <f t="shared" si="83"/>
        <v>12</v>
      </c>
      <c r="CW25" s="14">
        <v>8</v>
      </c>
      <c r="CX25" s="11">
        <v>32</v>
      </c>
      <c r="CY25" s="11">
        <v>14</v>
      </c>
      <c r="CZ25" s="11">
        <v>0</v>
      </c>
      <c r="DA25" s="11">
        <v>1</v>
      </c>
      <c r="DB25" s="11">
        <v>1</v>
      </c>
      <c r="DC25" s="11">
        <v>1</v>
      </c>
      <c r="DD25" s="11">
        <v>1</v>
      </c>
      <c r="DE25" s="11">
        <v>10</v>
      </c>
      <c r="DF25" s="11">
        <v>23</v>
      </c>
      <c r="DG25" s="11">
        <f t="shared" si="84"/>
        <v>11</v>
      </c>
      <c r="DH25" s="15">
        <f t="shared" si="85"/>
        <v>24</v>
      </c>
      <c r="DI25" s="14">
        <v>8</v>
      </c>
      <c r="DJ25" s="11">
        <v>25</v>
      </c>
      <c r="DK25" s="11">
        <v>4</v>
      </c>
      <c r="DL25" s="11">
        <v>1</v>
      </c>
      <c r="DM25" s="11">
        <v>1</v>
      </c>
      <c r="DN25" s="11">
        <v>0</v>
      </c>
      <c r="DO25" s="11">
        <v>2</v>
      </c>
      <c r="DP25" s="11">
        <v>5</v>
      </c>
      <c r="DQ25" s="11">
        <v>7</v>
      </c>
      <c r="DR25" s="11">
        <v>20</v>
      </c>
      <c r="DS25" s="11">
        <f t="shared" si="86"/>
        <v>9</v>
      </c>
      <c r="DT25" s="15">
        <f t="shared" si="87"/>
        <v>25</v>
      </c>
      <c r="DU25" s="14">
        <v>8</v>
      </c>
      <c r="DV25" s="11">
        <v>6</v>
      </c>
      <c r="DW25" s="11">
        <v>11</v>
      </c>
      <c r="DX25" s="11">
        <v>8</v>
      </c>
      <c r="DY25" s="11">
        <v>5</v>
      </c>
      <c r="DZ25" s="11">
        <v>1</v>
      </c>
      <c r="EA25" s="11">
        <v>3</v>
      </c>
      <c r="EB25" s="11">
        <v>10</v>
      </c>
      <c r="EC25" s="11">
        <v>0</v>
      </c>
      <c r="ED25" s="11">
        <v>3</v>
      </c>
      <c r="EE25" s="11">
        <f t="shared" si="88"/>
        <v>3</v>
      </c>
      <c r="EF25" s="15">
        <f t="shared" si="89"/>
        <v>13</v>
      </c>
      <c r="EG25" s="14" t="s">
        <v>121</v>
      </c>
      <c r="EH25" s="31">
        <v>26</v>
      </c>
      <c r="EI25" s="31">
        <v>25</v>
      </c>
      <c r="EJ25" s="31">
        <v>0</v>
      </c>
      <c r="EK25" s="31">
        <v>1</v>
      </c>
      <c r="EL25" s="31">
        <v>0</v>
      </c>
      <c r="EM25" s="31">
        <v>7</v>
      </c>
      <c r="EN25" s="31">
        <v>13</v>
      </c>
      <c r="EO25" s="31">
        <v>4</v>
      </c>
      <c r="EP25" s="31">
        <v>19</v>
      </c>
      <c r="EQ25" s="31">
        <f t="shared" si="90"/>
        <v>11</v>
      </c>
      <c r="ER25" s="15">
        <f t="shared" si="91"/>
        <v>32</v>
      </c>
      <c r="ET25" s="496" t="s">
        <v>118</v>
      </c>
      <c r="EU25" s="497"/>
      <c r="EV25" s="497"/>
      <c r="EW25" s="497"/>
      <c r="EX25" s="497"/>
      <c r="EY25" s="497"/>
      <c r="EZ25" s="497"/>
      <c r="FA25" s="497"/>
      <c r="FB25" s="498"/>
      <c r="FI25" s="14" t="s">
        <v>12</v>
      </c>
      <c r="FJ25" s="31" t="s">
        <v>13</v>
      </c>
      <c r="FK25" s="31" t="s">
        <v>14</v>
      </c>
      <c r="FL25" s="31" t="s">
        <v>15</v>
      </c>
      <c r="FM25" s="31" t="s">
        <v>16</v>
      </c>
      <c r="FN25" s="31" t="s">
        <v>17</v>
      </c>
      <c r="FO25" s="31" t="s">
        <v>28</v>
      </c>
      <c r="FP25" s="31" t="s">
        <v>27</v>
      </c>
      <c r="FQ25" s="31" t="s">
        <v>21</v>
      </c>
      <c r="FR25" s="31" t="s">
        <v>20</v>
      </c>
      <c r="FS25" s="31" t="s">
        <v>19</v>
      </c>
      <c r="FT25" s="15" t="s">
        <v>18</v>
      </c>
      <c r="FU25" s="14" t="s">
        <v>12</v>
      </c>
      <c r="FV25" s="31" t="s">
        <v>13</v>
      </c>
      <c r="FW25" s="31" t="s">
        <v>14</v>
      </c>
      <c r="FX25" s="31" t="s">
        <v>15</v>
      </c>
      <c r="FY25" s="31" t="s">
        <v>16</v>
      </c>
      <c r="FZ25" s="31" t="s">
        <v>17</v>
      </c>
      <c r="GA25" s="31" t="s">
        <v>28</v>
      </c>
      <c r="GB25" s="31" t="s">
        <v>27</v>
      </c>
      <c r="GC25" s="31" t="s">
        <v>21</v>
      </c>
      <c r="GD25" s="31" t="s">
        <v>20</v>
      </c>
      <c r="GE25" s="31" t="s">
        <v>19</v>
      </c>
      <c r="GF25" s="15" t="s">
        <v>18</v>
      </c>
      <c r="GG25" s="14" t="s">
        <v>12</v>
      </c>
      <c r="GH25" s="31" t="s">
        <v>13</v>
      </c>
      <c r="GI25" s="31" t="s">
        <v>14</v>
      </c>
      <c r="GJ25" s="31" t="s">
        <v>15</v>
      </c>
      <c r="GK25" s="31" t="s">
        <v>16</v>
      </c>
      <c r="GL25" s="31" t="s">
        <v>17</v>
      </c>
      <c r="GM25" s="31" t="s">
        <v>28</v>
      </c>
      <c r="GN25" s="31" t="s">
        <v>27</v>
      </c>
      <c r="GO25" s="31" t="s">
        <v>21</v>
      </c>
      <c r="GP25" s="31" t="s">
        <v>20</v>
      </c>
      <c r="GQ25" s="31" t="s">
        <v>19</v>
      </c>
      <c r="GR25" s="15" t="s">
        <v>18</v>
      </c>
      <c r="GS25" s="14" t="s">
        <v>12</v>
      </c>
      <c r="GT25" s="31" t="s">
        <v>13</v>
      </c>
      <c r="GU25" s="31" t="s">
        <v>14</v>
      </c>
      <c r="GV25" s="31" t="s">
        <v>15</v>
      </c>
      <c r="GW25" s="31" t="s">
        <v>16</v>
      </c>
      <c r="GX25" s="31" t="s">
        <v>17</v>
      </c>
      <c r="GY25" s="31" t="s">
        <v>28</v>
      </c>
      <c r="GZ25" s="31" t="s">
        <v>27</v>
      </c>
      <c r="HA25" s="31" t="s">
        <v>21</v>
      </c>
      <c r="HB25" s="31" t="s">
        <v>20</v>
      </c>
      <c r="HC25" s="31" t="s">
        <v>19</v>
      </c>
      <c r="HD25" s="15" t="s">
        <v>18</v>
      </c>
      <c r="HE25" s="14" t="s">
        <v>12</v>
      </c>
      <c r="HF25" s="31" t="s">
        <v>13</v>
      </c>
      <c r="HG25" s="31" t="s">
        <v>14</v>
      </c>
      <c r="HH25" s="31" t="s">
        <v>15</v>
      </c>
      <c r="HI25" s="31" t="s">
        <v>16</v>
      </c>
      <c r="HJ25" s="31" t="s">
        <v>17</v>
      </c>
      <c r="HK25" s="31" t="s">
        <v>28</v>
      </c>
      <c r="HL25" s="31" t="s">
        <v>27</v>
      </c>
      <c r="HM25" s="31" t="s">
        <v>21</v>
      </c>
      <c r="HN25" s="31" t="s">
        <v>20</v>
      </c>
      <c r="HO25" s="31" t="s">
        <v>19</v>
      </c>
      <c r="HP25" s="15" t="s">
        <v>18</v>
      </c>
      <c r="HQ25" s="14" t="s">
        <v>12</v>
      </c>
      <c r="HR25" s="31" t="s">
        <v>13</v>
      </c>
      <c r="HS25" s="31" t="s">
        <v>14</v>
      </c>
      <c r="HT25" s="31" t="s">
        <v>15</v>
      </c>
      <c r="HU25" s="31" t="s">
        <v>16</v>
      </c>
      <c r="HV25" s="31" t="s">
        <v>17</v>
      </c>
      <c r="HW25" s="31" t="s">
        <v>28</v>
      </c>
      <c r="HX25" s="31" t="s">
        <v>27</v>
      </c>
      <c r="HY25" s="31" t="s">
        <v>21</v>
      </c>
      <c r="HZ25" s="31" t="s">
        <v>20</v>
      </c>
      <c r="IA25" s="31" t="s">
        <v>19</v>
      </c>
      <c r="IB25" s="15" t="s">
        <v>18</v>
      </c>
    </row>
    <row r="26" spans="1:243">
      <c r="A26" s="28" t="s">
        <v>5</v>
      </c>
      <c r="B26" s="21" t="s">
        <v>44</v>
      </c>
      <c r="C26" s="28" t="s">
        <v>3</v>
      </c>
      <c r="D26" s="21" t="s">
        <v>34</v>
      </c>
      <c r="E26" s="20" t="s">
        <v>44</v>
      </c>
      <c r="F26" s="21" t="s">
        <v>8</v>
      </c>
      <c r="G26" s="28" t="s">
        <v>11</v>
      </c>
      <c r="H26" s="21" t="s">
        <v>5</v>
      </c>
      <c r="I26" s="22" t="s">
        <v>34</v>
      </c>
      <c r="J26" s="87" t="s">
        <v>8</v>
      </c>
      <c r="K26" s="103">
        <v>10</v>
      </c>
      <c r="L26" s="18" t="s">
        <v>126</v>
      </c>
      <c r="M26" s="23">
        <v>10</v>
      </c>
      <c r="N26" s="4" t="s">
        <v>25</v>
      </c>
      <c r="O26" s="7"/>
      <c r="Q26" s="3">
        <v>9</v>
      </c>
      <c r="R26" s="18">
        <v>9</v>
      </c>
      <c r="S26" s="18">
        <v>16</v>
      </c>
      <c r="T26" s="18">
        <v>1</v>
      </c>
      <c r="U26" s="18">
        <v>6</v>
      </c>
      <c r="V26" s="18">
        <v>2</v>
      </c>
      <c r="W26" s="18">
        <v>3</v>
      </c>
      <c r="X26" s="18">
        <v>13</v>
      </c>
      <c r="Y26" s="18">
        <v>1</v>
      </c>
      <c r="Z26" s="18">
        <v>7</v>
      </c>
      <c r="AA26" s="7">
        <f t="shared" si="70"/>
        <v>4</v>
      </c>
      <c r="AB26" s="4">
        <f t="shared" si="71"/>
        <v>20</v>
      </c>
      <c r="AC26" s="14">
        <v>9</v>
      </c>
      <c r="AD26" s="11">
        <v>23</v>
      </c>
      <c r="AE26" s="11">
        <v>20</v>
      </c>
      <c r="AF26" s="11">
        <v>2</v>
      </c>
      <c r="AG26" s="11">
        <v>3</v>
      </c>
      <c r="AH26" s="11">
        <v>2</v>
      </c>
      <c r="AI26" s="11">
        <v>9</v>
      </c>
      <c r="AJ26" s="11">
        <v>14</v>
      </c>
      <c r="AK26" s="11">
        <v>1</v>
      </c>
      <c r="AL26" s="11">
        <v>1</v>
      </c>
      <c r="AM26" s="11">
        <f t="shared" si="72"/>
        <v>10</v>
      </c>
      <c r="AN26" s="15">
        <f t="shared" si="73"/>
        <v>15</v>
      </c>
      <c r="AO26" s="14">
        <v>9</v>
      </c>
      <c r="AP26" s="11">
        <v>4</v>
      </c>
      <c r="AQ26" s="11">
        <v>6</v>
      </c>
      <c r="AR26" s="11">
        <v>4</v>
      </c>
      <c r="AS26" s="11">
        <v>0</v>
      </c>
      <c r="AT26" s="11">
        <v>1</v>
      </c>
      <c r="AU26" s="11">
        <v>2</v>
      </c>
      <c r="AV26" s="11">
        <v>13</v>
      </c>
      <c r="AW26" s="11">
        <v>0</v>
      </c>
      <c r="AX26" s="11">
        <v>8</v>
      </c>
      <c r="AY26" s="11">
        <f t="shared" si="74"/>
        <v>2</v>
      </c>
      <c r="AZ26" s="15">
        <f t="shared" si="75"/>
        <v>21</v>
      </c>
      <c r="BA26" s="14">
        <v>9</v>
      </c>
      <c r="BB26" s="11">
        <v>8</v>
      </c>
      <c r="BC26" s="11">
        <v>2</v>
      </c>
      <c r="BD26" s="11">
        <v>3</v>
      </c>
      <c r="BE26" s="11">
        <v>4</v>
      </c>
      <c r="BF26" s="11">
        <v>6</v>
      </c>
      <c r="BG26" s="11">
        <v>1</v>
      </c>
      <c r="BH26" s="11">
        <v>3</v>
      </c>
      <c r="BI26" s="11">
        <v>2</v>
      </c>
      <c r="BJ26" s="11">
        <v>10</v>
      </c>
      <c r="BK26" s="11">
        <f t="shared" si="76"/>
        <v>3</v>
      </c>
      <c r="BL26" s="15">
        <f t="shared" si="77"/>
        <v>13</v>
      </c>
      <c r="BM26" s="14" t="s">
        <v>137</v>
      </c>
      <c r="BN26" s="11">
        <v>8</v>
      </c>
      <c r="BO26" s="11">
        <v>11</v>
      </c>
      <c r="BP26" s="11">
        <v>3</v>
      </c>
      <c r="BQ26" s="11">
        <v>0</v>
      </c>
      <c r="BR26" s="11">
        <v>1</v>
      </c>
      <c r="BS26" s="11">
        <v>4</v>
      </c>
      <c r="BT26" s="11">
        <v>9</v>
      </c>
      <c r="BU26" s="11">
        <v>0</v>
      </c>
      <c r="BV26" s="11">
        <v>0</v>
      </c>
      <c r="BW26" s="11">
        <f t="shared" si="78"/>
        <v>4</v>
      </c>
      <c r="BX26" s="15">
        <f t="shared" si="79"/>
        <v>9</v>
      </c>
      <c r="BY26" s="14">
        <v>9</v>
      </c>
      <c r="BZ26" s="11">
        <v>14</v>
      </c>
      <c r="CA26" s="11">
        <v>10</v>
      </c>
      <c r="CB26" s="11">
        <v>2</v>
      </c>
      <c r="CC26" s="11">
        <v>0</v>
      </c>
      <c r="CD26" s="11">
        <v>3</v>
      </c>
      <c r="CE26" s="11">
        <v>3</v>
      </c>
      <c r="CF26" s="11">
        <v>9</v>
      </c>
      <c r="CG26" s="11">
        <v>2</v>
      </c>
      <c r="CH26" s="11">
        <v>4</v>
      </c>
      <c r="CI26" s="11">
        <f t="shared" si="80"/>
        <v>5</v>
      </c>
      <c r="CJ26" s="15">
        <f t="shared" si="81"/>
        <v>13</v>
      </c>
      <c r="CK26" s="14" t="s">
        <v>121</v>
      </c>
      <c r="CL26" s="11">
        <v>19</v>
      </c>
      <c r="CM26" s="11">
        <v>11</v>
      </c>
      <c r="CN26" s="11">
        <v>2</v>
      </c>
      <c r="CO26" s="11">
        <v>0</v>
      </c>
      <c r="CP26" s="11">
        <v>0</v>
      </c>
      <c r="CQ26" s="11">
        <v>5</v>
      </c>
      <c r="CR26" s="11">
        <v>11</v>
      </c>
      <c r="CS26" s="11">
        <v>3</v>
      </c>
      <c r="CT26" s="11">
        <v>5</v>
      </c>
      <c r="CU26" s="11">
        <f t="shared" si="82"/>
        <v>8</v>
      </c>
      <c r="CV26" s="15">
        <f t="shared" si="83"/>
        <v>16</v>
      </c>
      <c r="CW26" s="14">
        <v>9</v>
      </c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5"/>
      <c r="DI26" s="14">
        <v>9</v>
      </c>
      <c r="DJ26" s="11">
        <v>20</v>
      </c>
      <c r="DK26" s="11">
        <v>11</v>
      </c>
      <c r="DL26" s="11">
        <v>4</v>
      </c>
      <c r="DM26" s="11">
        <v>0</v>
      </c>
      <c r="DN26" s="11">
        <v>2</v>
      </c>
      <c r="DO26" s="11">
        <v>1</v>
      </c>
      <c r="DP26" s="11">
        <v>6</v>
      </c>
      <c r="DQ26" s="11">
        <v>6</v>
      </c>
      <c r="DR26" s="11">
        <v>16</v>
      </c>
      <c r="DS26" s="11">
        <f t="shared" si="86"/>
        <v>7</v>
      </c>
      <c r="DT26" s="15">
        <f t="shared" si="87"/>
        <v>22</v>
      </c>
      <c r="DU26" s="14">
        <v>9</v>
      </c>
      <c r="DV26" s="124"/>
      <c r="DW26" s="124"/>
      <c r="DX26" s="124"/>
      <c r="DY26" s="124"/>
      <c r="DZ26" s="124"/>
      <c r="EA26" s="124"/>
      <c r="EB26" s="124"/>
      <c r="EC26" s="124"/>
      <c r="ED26" s="124"/>
      <c r="EE26" s="124"/>
      <c r="EF26" s="125"/>
      <c r="EG26" s="14">
        <v>9</v>
      </c>
      <c r="EH26" s="31">
        <v>19</v>
      </c>
      <c r="EI26" s="31">
        <v>22</v>
      </c>
      <c r="EJ26" s="31">
        <v>4</v>
      </c>
      <c r="EK26" s="31">
        <v>0</v>
      </c>
      <c r="EL26" s="31">
        <v>1</v>
      </c>
      <c r="EM26" s="31">
        <v>5</v>
      </c>
      <c r="EN26" s="31">
        <v>13</v>
      </c>
      <c r="EO26" s="31">
        <v>3</v>
      </c>
      <c r="EP26" s="31">
        <v>10</v>
      </c>
      <c r="EQ26" s="31">
        <f t="shared" si="90"/>
        <v>8</v>
      </c>
      <c r="ER26" s="15">
        <f t="shared" si="91"/>
        <v>23</v>
      </c>
      <c r="ET26" s="1" t="s">
        <v>116</v>
      </c>
      <c r="EU26" s="9" t="s">
        <v>13</v>
      </c>
      <c r="EV26" s="9" t="s">
        <v>14</v>
      </c>
      <c r="EW26" s="9" t="s">
        <v>15</v>
      </c>
      <c r="EX26" s="9" t="s">
        <v>16</v>
      </c>
      <c r="EY26" s="9" t="s">
        <v>17</v>
      </c>
      <c r="EZ26" s="33" t="s">
        <v>96</v>
      </c>
      <c r="FA26" s="9" t="s">
        <v>97</v>
      </c>
      <c r="FB26" s="2" t="s">
        <v>95</v>
      </c>
      <c r="FI26" s="3" t="s">
        <v>143</v>
      </c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106"/>
      <c r="FU26" s="3" t="s">
        <v>143</v>
      </c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106"/>
      <c r="GG26" s="3" t="s">
        <v>143</v>
      </c>
      <c r="GH26" s="7">
        <v>5</v>
      </c>
      <c r="GI26" s="7">
        <v>10</v>
      </c>
      <c r="GJ26" s="7">
        <v>2</v>
      </c>
      <c r="GK26" s="18">
        <v>0</v>
      </c>
      <c r="GL26" s="18">
        <v>1</v>
      </c>
      <c r="GM26" s="18">
        <v>1</v>
      </c>
      <c r="GN26" s="18">
        <v>4</v>
      </c>
      <c r="GO26" s="18">
        <v>1</v>
      </c>
      <c r="GP26" s="18">
        <v>6</v>
      </c>
      <c r="GQ26" s="7">
        <f>GM26+GO26</f>
        <v>2</v>
      </c>
      <c r="GR26" s="4">
        <f>GN26+GP26</f>
        <v>10</v>
      </c>
      <c r="GS26" s="3" t="s">
        <v>143</v>
      </c>
      <c r="GT26" s="7">
        <v>12</v>
      </c>
      <c r="GU26" s="7">
        <v>6</v>
      </c>
      <c r="GV26" s="7">
        <v>3</v>
      </c>
      <c r="GW26" s="18">
        <v>0</v>
      </c>
      <c r="GX26" s="18">
        <v>1</v>
      </c>
      <c r="GY26" s="18">
        <v>5</v>
      </c>
      <c r="GZ26" s="18">
        <v>15</v>
      </c>
      <c r="HA26" s="18">
        <v>0</v>
      </c>
      <c r="HB26" s="18">
        <v>2</v>
      </c>
      <c r="HC26" s="7">
        <f>GY26+HA26</f>
        <v>5</v>
      </c>
      <c r="HD26" s="4">
        <f>GZ26+HB26</f>
        <v>17</v>
      </c>
      <c r="HE26" s="3" t="s">
        <v>143</v>
      </c>
      <c r="HF26" s="7">
        <v>0</v>
      </c>
      <c r="HG26" s="7">
        <v>5</v>
      </c>
      <c r="HH26" s="7">
        <v>1</v>
      </c>
      <c r="HI26" s="18">
        <v>0</v>
      </c>
      <c r="HJ26" s="18">
        <v>3</v>
      </c>
      <c r="HK26" s="18">
        <v>0</v>
      </c>
      <c r="HL26" s="18">
        <v>5</v>
      </c>
      <c r="HM26" s="18">
        <v>0</v>
      </c>
      <c r="HN26" s="18">
        <v>2</v>
      </c>
      <c r="HO26" s="7">
        <f>HK26+HM26</f>
        <v>0</v>
      </c>
      <c r="HP26" s="4">
        <f>HL26+HN26</f>
        <v>7</v>
      </c>
      <c r="HQ26" s="3" t="s">
        <v>143</v>
      </c>
      <c r="HR26" s="7">
        <v>11</v>
      </c>
      <c r="HS26" s="7">
        <v>14</v>
      </c>
      <c r="HT26" s="7">
        <v>1</v>
      </c>
      <c r="HU26" s="18">
        <v>0</v>
      </c>
      <c r="HV26" s="18">
        <v>1</v>
      </c>
      <c r="HW26" s="18">
        <v>1</v>
      </c>
      <c r="HX26" s="18">
        <v>13</v>
      </c>
      <c r="HY26" s="18">
        <v>3</v>
      </c>
      <c r="HZ26" s="18">
        <v>10</v>
      </c>
      <c r="IA26" s="7">
        <f>HW26+HY26</f>
        <v>4</v>
      </c>
      <c r="IB26" s="4">
        <f>HX26+HZ26</f>
        <v>23</v>
      </c>
    </row>
    <row r="27" spans="1:243" ht="17" thickBot="1">
      <c r="A27" s="28" t="s">
        <v>34</v>
      </c>
      <c r="B27" s="21" t="s">
        <v>41</v>
      </c>
      <c r="C27" s="23" t="s">
        <v>10</v>
      </c>
      <c r="D27" s="19" t="s">
        <v>11</v>
      </c>
      <c r="E27" s="23" t="s">
        <v>49</v>
      </c>
      <c r="F27" s="19" t="s">
        <v>2</v>
      </c>
      <c r="G27" s="28" t="s">
        <v>3</v>
      </c>
      <c r="H27" s="21" t="s">
        <v>8</v>
      </c>
      <c r="I27" s="23" t="s">
        <v>44</v>
      </c>
      <c r="J27" s="19" t="s">
        <v>3</v>
      </c>
      <c r="K27" s="104">
        <v>11</v>
      </c>
      <c r="L27" s="8" t="s">
        <v>129</v>
      </c>
      <c r="M27" s="39">
        <v>11</v>
      </c>
      <c r="N27" s="6" t="s">
        <v>3</v>
      </c>
      <c r="Q27" s="3">
        <v>10</v>
      </c>
      <c r="R27" s="18">
        <v>10</v>
      </c>
      <c r="S27" s="18">
        <v>10</v>
      </c>
      <c r="T27" s="18">
        <v>1</v>
      </c>
      <c r="U27" s="18">
        <v>2</v>
      </c>
      <c r="V27" s="18">
        <v>2</v>
      </c>
      <c r="W27" s="18">
        <v>2</v>
      </c>
      <c r="X27" s="18">
        <v>8</v>
      </c>
      <c r="Y27" s="18">
        <v>2</v>
      </c>
      <c r="Z27" s="18">
        <v>9</v>
      </c>
      <c r="AA27" s="7">
        <f t="shared" si="70"/>
        <v>4</v>
      </c>
      <c r="AB27" s="4">
        <f t="shared" si="71"/>
        <v>17</v>
      </c>
      <c r="AC27" s="14">
        <v>10</v>
      </c>
      <c r="AD27" s="11">
        <v>15</v>
      </c>
      <c r="AE27" s="11">
        <v>14</v>
      </c>
      <c r="AF27" s="11">
        <v>1</v>
      </c>
      <c r="AG27" s="11">
        <v>1</v>
      </c>
      <c r="AH27" s="11">
        <v>1</v>
      </c>
      <c r="AI27" s="11">
        <v>6</v>
      </c>
      <c r="AJ27" s="11">
        <v>16</v>
      </c>
      <c r="AK27" s="11">
        <v>1</v>
      </c>
      <c r="AL27" s="11">
        <v>2</v>
      </c>
      <c r="AM27" s="11">
        <f t="shared" si="72"/>
        <v>7</v>
      </c>
      <c r="AN27" s="15">
        <f t="shared" si="73"/>
        <v>18</v>
      </c>
      <c r="AO27" s="14">
        <v>10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  <c r="BA27" s="14">
        <v>10</v>
      </c>
      <c r="BB27" s="11">
        <v>0</v>
      </c>
      <c r="BC27" s="11">
        <v>9</v>
      </c>
      <c r="BD27" s="11">
        <v>1</v>
      </c>
      <c r="BE27" s="11">
        <v>0</v>
      </c>
      <c r="BF27" s="11">
        <v>0</v>
      </c>
      <c r="BG27" s="11">
        <v>0</v>
      </c>
      <c r="BH27" s="11">
        <v>2</v>
      </c>
      <c r="BI27" s="11">
        <v>0</v>
      </c>
      <c r="BJ27" s="11">
        <v>10</v>
      </c>
      <c r="BK27" s="11">
        <f t="shared" si="76"/>
        <v>0</v>
      </c>
      <c r="BL27" s="15">
        <f>BH27+BJ27</f>
        <v>12</v>
      </c>
      <c r="BM27" s="14">
        <v>10</v>
      </c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5"/>
      <c r="BY27" s="14">
        <v>10</v>
      </c>
      <c r="BZ27" s="11">
        <v>18</v>
      </c>
      <c r="CA27" s="11">
        <v>9</v>
      </c>
      <c r="CB27" s="11">
        <v>0</v>
      </c>
      <c r="CC27" s="11">
        <v>1</v>
      </c>
      <c r="CD27" s="11">
        <v>2</v>
      </c>
      <c r="CE27" s="11">
        <v>6</v>
      </c>
      <c r="CF27" s="11">
        <v>8</v>
      </c>
      <c r="CG27" s="11">
        <v>2</v>
      </c>
      <c r="CH27" s="11">
        <v>3</v>
      </c>
      <c r="CI27" s="11">
        <f t="shared" si="80"/>
        <v>8</v>
      </c>
      <c r="CJ27" s="15">
        <f t="shared" si="81"/>
        <v>11</v>
      </c>
      <c r="CK27" s="14">
        <v>10</v>
      </c>
      <c r="CL27" s="11">
        <v>15</v>
      </c>
      <c r="CM27" s="11">
        <v>10</v>
      </c>
      <c r="CN27" s="11">
        <v>2</v>
      </c>
      <c r="CO27" s="11">
        <v>0</v>
      </c>
      <c r="CP27" s="11">
        <v>3</v>
      </c>
      <c r="CQ27" s="11">
        <v>6</v>
      </c>
      <c r="CR27" s="11">
        <v>10</v>
      </c>
      <c r="CS27" s="11">
        <v>1</v>
      </c>
      <c r="CT27" s="11">
        <v>4</v>
      </c>
      <c r="CU27" s="11">
        <f>CQ27+CS27</f>
        <v>7</v>
      </c>
      <c r="CV27" s="15">
        <f t="shared" si="83"/>
        <v>14</v>
      </c>
      <c r="CW27" s="14">
        <v>10</v>
      </c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5"/>
      <c r="DI27" s="14" t="s">
        <v>121</v>
      </c>
      <c r="DJ27" s="11">
        <v>23</v>
      </c>
      <c r="DK27" s="11">
        <v>8</v>
      </c>
      <c r="DL27" s="11">
        <v>2</v>
      </c>
      <c r="DM27" s="11">
        <v>0</v>
      </c>
      <c r="DN27" s="11">
        <v>0</v>
      </c>
      <c r="DO27" s="11">
        <v>4</v>
      </c>
      <c r="DP27" s="11">
        <v>5</v>
      </c>
      <c r="DQ27" s="11">
        <v>6</v>
      </c>
      <c r="DR27" s="11">
        <v>13</v>
      </c>
      <c r="DS27" s="11">
        <f t="shared" si="86"/>
        <v>10</v>
      </c>
      <c r="DT27" s="15">
        <f t="shared" si="87"/>
        <v>18</v>
      </c>
      <c r="DU27" s="14">
        <v>10</v>
      </c>
      <c r="DV27" s="124"/>
      <c r="DW27" s="124"/>
      <c r="DX27" s="124"/>
      <c r="DY27" s="124"/>
      <c r="DZ27" s="124"/>
      <c r="EA27" s="124"/>
      <c r="EB27" s="124"/>
      <c r="EC27" s="124"/>
      <c r="ED27" s="124"/>
      <c r="EE27" s="124"/>
      <c r="EF27" s="125"/>
      <c r="EG27" s="14" t="s">
        <v>121</v>
      </c>
      <c r="EH27" s="31">
        <v>18</v>
      </c>
      <c r="EI27" s="31">
        <v>16</v>
      </c>
      <c r="EJ27" s="31">
        <v>2</v>
      </c>
      <c r="EK27" s="31">
        <v>0</v>
      </c>
      <c r="EL27" s="31">
        <v>1</v>
      </c>
      <c r="EM27" s="31">
        <v>2</v>
      </c>
      <c r="EN27" s="31">
        <v>10</v>
      </c>
      <c r="EO27" s="31">
        <v>4</v>
      </c>
      <c r="EP27" s="31">
        <v>18</v>
      </c>
      <c r="EQ27" s="31">
        <f t="shared" si="90"/>
        <v>6</v>
      </c>
      <c r="ER27" s="15">
        <f t="shared" si="91"/>
        <v>28</v>
      </c>
      <c r="ET27" s="3" t="s">
        <v>2</v>
      </c>
      <c r="EU27" s="61">
        <f t="shared" ref="EU27:EZ27" si="103">R69</f>
        <v>45.5</v>
      </c>
      <c r="EV27" s="61">
        <f t="shared" si="103"/>
        <v>30.6</v>
      </c>
      <c r="EW27" s="61">
        <f t="shared" si="103"/>
        <v>6.2</v>
      </c>
      <c r="EX27" s="61">
        <f t="shared" si="103"/>
        <v>1.7</v>
      </c>
      <c r="EY27" s="61">
        <f t="shared" si="103"/>
        <v>3.8</v>
      </c>
      <c r="EZ27" s="51">
        <f t="shared" si="103"/>
        <v>0.43342776203966005</v>
      </c>
      <c r="FA27" s="51">
        <f>Y69</f>
        <v>0.25</v>
      </c>
      <c r="FB27" s="52">
        <f>AA69</f>
        <v>0.36794171220400729</v>
      </c>
      <c r="FI27" s="3" t="s">
        <v>144</v>
      </c>
      <c r="FJ27" s="7">
        <v>14</v>
      </c>
      <c r="FK27" s="7">
        <v>11</v>
      </c>
      <c r="FL27" s="7">
        <v>2</v>
      </c>
      <c r="FM27" s="18">
        <v>0</v>
      </c>
      <c r="FN27" s="18">
        <v>1</v>
      </c>
      <c r="FO27" s="18">
        <v>7</v>
      </c>
      <c r="FP27" s="18">
        <v>17</v>
      </c>
      <c r="FQ27" s="18">
        <v>0</v>
      </c>
      <c r="FR27" s="18">
        <v>0</v>
      </c>
      <c r="FS27" s="7">
        <f t="shared" ref="FS27:FS33" si="104">FO27+FQ27</f>
        <v>7</v>
      </c>
      <c r="FT27" s="4">
        <f t="shared" ref="FT27:FT33" si="105">FP27+FR27</f>
        <v>17</v>
      </c>
      <c r="FU27" s="3" t="s">
        <v>144</v>
      </c>
      <c r="FV27" s="7">
        <v>13</v>
      </c>
      <c r="FW27" s="7">
        <v>8</v>
      </c>
      <c r="FX27" s="7">
        <v>2</v>
      </c>
      <c r="FY27" s="18">
        <v>0</v>
      </c>
      <c r="FZ27" s="18">
        <v>0</v>
      </c>
      <c r="GA27" s="18">
        <v>5</v>
      </c>
      <c r="GB27" s="18">
        <v>6</v>
      </c>
      <c r="GC27" s="18">
        <v>1</v>
      </c>
      <c r="GD27" s="18">
        <v>2</v>
      </c>
      <c r="GE27" s="7">
        <f t="shared" ref="GE27:GE33" si="106">GA27+GC27</f>
        <v>6</v>
      </c>
      <c r="GF27" s="4">
        <f t="shared" ref="GF27:GF33" si="107">GB27+GD27</f>
        <v>8</v>
      </c>
      <c r="GG27" s="3" t="s">
        <v>144</v>
      </c>
      <c r="GH27" s="7">
        <v>4</v>
      </c>
      <c r="GI27" s="7">
        <v>7</v>
      </c>
      <c r="GJ27" s="7">
        <v>2</v>
      </c>
      <c r="GK27" s="18">
        <v>0</v>
      </c>
      <c r="GL27" s="18">
        <v>6</v>
      </c>
      <c r="GM27" s="18">
        <v>2</v>
      </c>
      <c r="GN27" s="18">
        <v>5</v>
      </c>
      <c r="GO27" s="18">
        <v>0</v>
      </c>
      <c r="GP27" s="18">
        <v>1</v>
      </c>
      <c r="GQ27" s="7">
        <f t="shared" ref="GQ27:GQ33" si="108">GM27+GO27</f>
        <v>2</v>
      </c>
      <c r="GR27" s="4">
        <f t="shared" ref="GR27:GR33" si="109">GN27+GP27</f>
        <v>6</v>
      </c>
      <c r="GS27" s="3" t="s">
        <v>144</v>
      </c>
      <c r="GT27" s="64"/>
      <c r="GU27" s="64"/>
      <c r="GV27" s="64"/>
      <c r="GW27" s="64"/>
      <c r="GX27" s="64"/>
      <c r="GY27" s="64"/>
      <c r="GZ27" s="64"/>
      <c r="HA27" s="64"/>
      <c r="HB27" s="64"/>
      <c r="HC27" s="64"/>
      <c r="HD27" s="106"/>
      <c r="HE27" s="3" t="s">
        <v>144</v>
      </c>
      <c r="HF27" s="7">
        <v>3</v>
      </c>
      <c r="HG27" s="7">
        <v>9</v>
      </c>
      <c r="HH27" s="7">
        <v>2</v>
      </c>
      <c r="HI27" s="18">
        <v>3</v>
      </c>
      <c r="HJ27" s="18">
        <v>0</v>
      </c>
      <c r="HK27" s="18">
        <v>0</v>
      </c>
      <c r="HL27" s="18">
        <v>0</v>
      </c>
      <c r="HM27" s="18">
        <v>1</v>
      </c>
      <c r="HN27" s="18">
        <v>2</v>
      </c>
      <c r="HO27" s="7">
        <f t="shared" ref="HO27:HO33" si="110">HK27+HM27</f>
        <v>1</v>
      </c>
      <c r="HP27" s="4">
        <f t="shared" ref="HP27:HP33" si="111">HL27+HN27</f>
        <v>2</v>
      </c>
      <c r="HQ27" s="3" t="s">
        <v>144</v>
      </c>
      <c r="HR27" s="64"/>
      <c r="HS27" s="64"/>
      <c r="HT27" s="64"/>
      <c r="HU27" s="64"/>
      <c r="HV27" s="64"/>
      <c r="HW27" s="64"/>
      <c r="HX27" s="64"/>
      <c r="HY27" s="64"/>
      <c r="HZ27" s="64"/>
      <c r="IA27" s="64"/>
      <c r="IB27" s="106"/>
    </row>
    <row r="28" spans="1:243">
      <c r="A28" s="28" t="s">
        <v>2</v>
      </c>
      <c r="B28" s="21" t="s">
        <v>9</v>
      </c>
      <c r="C28" s="23" t="s">
        <v>9</v>
      </c>
      <c r="D28" s="19" t="s">
        <v>44</v>
      </c>
      <c r="E28" s="23" t="s">
        <v>41</v>
      </c>
      <c r="F28" s="19" t="s">
        <v>10</v>
      </c>
      <c r="G28" s="28" t="s">
        <v>9</v>
      </c>
      <c r="H28" s="21" t="s">
        <v>41</v>
      </c>
      <c r="I28" s="23" t="s">
        <v>5</v>
      </c>
      <c r="J28" s="19" t="s">
        <v>2</v>
      </c>
      <c r="Q28" s="3" t="s">
        <v>22</v>
      </c>
      <c r="R28" s="7">
        <f>SUM(R18:R27)</f>
        <v>108</v>
      </c>
      <c r="S28" s="7">
        <f t="shared" ref="S28:AB28" si="112">SUM(S18:S27)</f>
        <v>120</v>
      </c>
      <c r="T28" s="7">
        <f t="shared" si="112"/>
        <v>33</v>
      </c>
      <c r="U28" s="7">
        <f t="shared" si="112"/>
        <v>18</v>
      </c>
      <c r="V28" s="7">
        <f t="shared" si="112"/>
        <v>12</v>
      </c>
      <c r="W28" s="7">
        <f t="shared" si="112"/>
        <v>33</v>
      </c>
      <c r="X28" s="7">
        <f t="shared" si="112"/>
        <v>78</v>
      </c>
      <c r="Y28" s="7">
        <f t="shared" si="112"/>
        <v>14</v>
      </c>
      <c r="Z28" s="7">
        <f t="shared" si="112"/>
        <v>68</v>
      </c>
      <c r="AA28" s="7">
        <f t="shared" si="112"/>
        <v>47</v>
      </c>
      <c r="AB28" s="7">
        <f t="shared" si="112"/>
        <v>146</v>
      </c>
      <c r="AC28" s="14" t="s">
        <v>22</v>
      </c>
      <c r="AD28" s="11">
        <f>SUM(AD18:AD27)</f>
        <v>192</v>
      </c>
      <c r="AE28" s="11">
        <f t="shared" ref="AE28:AN28" si="113">SUM(AE18:AE27)</f>
        <v>144</v>
      </c>
      <c r="AF28" s="11">
        <f t="shared" si="113"/>
        <v>15</v>
      </c>
      <c r="AG28" s="11">
        <f t="shared" si="113"/>
        <v>13</v>
      </c>
      <c r="AH28" s="11">
        <f t="shared" si="113"/>
        <v>16</v>
      </c>
      <c r="AI28" s="11">
        <f t="shared" si="113"/>
        <v>82</v>
      </c>
      <c r="AJ28" s="11">
        <f t="shared" si="113"/>
        <v>169</v>
      </c>
      <c r="AK28" s="11">
        <f t="shared" si="113"/>
        <v>8</v>
      </c>
      <c r="AL28" s="11">
        <f t="shared" si="113"/>
        <v>31</v>
      </c>
      <c r="AM28" s="11">
        <f t="shared" si="113"/>
        <v>90</v>
      </c>
      <c r="AN28" s="11">
        <f t="shared" si="113"/>
        <v>200</v>
      </c>
      <c r="AO28" s="14" t="s">
        <v>22</v>
      </c>
      <c r="AP28" s="11">
        <f>SUM(AP18:AP27)</f>
        <v>128</v>
      </c>
      <c r="AQ28" s="11">
        <f t="shared" ref="AQ28:AZ28" si="114">SUM(AQ18:AQ27)</f>
        <v>115</v>
      </c>
      <c r="AR28" s="11">
        <f t="shared" si="114"/>
        <v>18</v>
      </c>
      <c r="AS28" s="11">
        <f t="shared" si="114"/>
        <v>9</v>
      </c>
      <c r="AT28" s="11">
        <f t="shared" si="114"/>
        <v>8</v>
      </c>
      <c r="AU28" s="11">
        <f t="shared" si="114"/>
        <v>45</v>
      </c>
      <c r="AV28" s="11">
        <f t="shared" si="114"/>
        <v>113</v>
      </c>
      <c r="AW28" s="11">
        <f t="shared" si="114"/>
        <v>12</v>
      </c>
      <c r="AX28" s="11">
        <f t="shared" si="114"/>
        <v>69</v>
      </c>
      <c r="AY28" s="11">
        <f t="shared" si="114"/>
        <v>57</v>
      </c>
      <c r="AZ28" s="11">
        <f t="shared" si="114"/>
        <v>182</v>
      </c>
      <c r="BA28" s="14" t="s">
        <v>22</v>
      </c>
      <c r="BB28" s="11">
        <f t="shared" ref="BB28:BL28" si="115">SUM(BB18:BB27)</f>
        <v>154</v>
      </c>
      <c r="BC28" s="11">
        <f t="shared" si="115"/>
        <v>76</v>
      </c>
      <c r="BD28" s="11">
        <f t="shared" si="115"/>
        <v>19</v>
      </c>
      <c r="BE28" s="11">
        <f t="shared" si="115"/>
        <v>5</v>
      </c>
      <c r="BF28" s="11">
        <f t="shared" si="115"/>
        <v>15</v>
      </c>
      <c r="BG28" s="11">
        <f t="shared" si="115"/>
        <v>14</v>
      </c>
      <c r="BH28" s="11">
        <f t="shared" si="115"/>
        <v>46</v>
      </c>
      <c r="BI28" s="11">
        <f t="shared" si="115"/>
        <v>42</v>
      </c>
      <c r="BJ28" s="11">
        <f t="shared" si="115"/>
        <v>141</v>
      </c>
      <c r="BK28" s="11">
        <f t="shared" si="115"/>
        <v>56</v>
      </c>
      <c r="BL28" s="11">
        <f t="shared" si="115"/>
        <v>187</v>
      </c>
      <c r="BM28" s="14" t="s">
        <v>22</v>
      </c>
      <c r="BN28" s="11">
        <f t="shared" ref="BN28:BX28" si="116">SUM(BN18:BN27)</f>
        <v>141</v>
      </c>
      <c r="BO28" s="11">
        <f t="shared" si="116"/>
        <v>79</v>
      </c>
      <c r="BP28" s="11">
        <f t="shared" si="116"/>
        <v>26</v>
      </c>
      <c r="BQ28" s="11">
        <f t="shared" si="116"/>
        <v>5</v>
      </c>
      <c r="BR28" s="11">
        <f t="shared" si="116"/>
        <v>11</v>
      </c>
      <c r="BS28" s="11">
        <f t="shared" si="116"/>
        <v>28</v>
      </c>
      <c r="BT28" s="11">
        <f t="shared" si="116"/>
        <v>79</v>
      </c>
      <c r="BU28" s="11">
        <f t="shared" si="116"/>
        <v>29</v>
      </c>
      <c r="BV28" s="11">
        <f t="shared" si="116"/>
        <v>130</v>
      </c>
      <c r="BW28" s="11">
        <f t="shared" si="116"/>
        <v>57</v>
      </c>
      <c r="BX28" s="11">
        <f t="shared" si="116"/>
        <v>209</v>
      </c>
      <c r="BY28" s="14" t="s">
        <v>22</v>
      </c>
      <c r="BZ28" s="11">
        <f t="shared" ref="BZ28:CJ28" si="117">SUM(BZ18:BZ27)</f>
        <v>124</v>
      </c>
      <c r="CA28" s="11">
        <f t="shared" si="117"/>
        <v>99</v>
      </c>
      <c r="CB28" s="11">
        <f t="shared" si="117"/>
        <v>17</v>
      </c>
      <c r="CC28" s="11">
        <f t="shared" si="117"/>
        <v>5</v>
      </c>
      <c r="CD28" s="11">
        <f t="shared" si="117"/>
        <v>30</v>
      </c>
      <c r="CE28" s="11">
        <f t="shared" si="117"/>
        <v>43</v>
      </c>
      <c r="CF28" s="11">
        <f t="shared" si="117"/>
        <v>107</v>
      </c>
      <c r="CG28" s="11">
        <f t="shared" si="117"/>
        <v>12</v>
      </c>
      <c r="CH28" s="11">
        <f t="shared" si="117"/>
        <v>62</v>
      </c>
      <c r="CI28" s="11">
        <f t="shared" si="117"/>
        <v>55</v>
      </c>
      <c r="CJ28" s="11">
        <f t="shared" si="117"/>
        <v>169</v>
      </c>
      <c r="CK28" s="14" t="s">
        <v>22</v>
      </c>
      <c r="CL28" s="11">
        <f t="shared" ref="CL28:CV28" si="118">SUM(CL18:CL27)</f>
        <v>148</v>
      </c>
      <c r="CM28" s="11">
        <f t="shared" si="118"/>
        <v>110</v>
      </c>
      <c r="CN28" s="11">
        <f t="shared" si="118"/>
        <v>20</v>
      </c>
      <c r="CO28" s="11">
        <f t="shared" si="118"/>
        <v>4</v>
      </c>
      <c r="CP28" s="11">
        <f t="shared" si="118"/>
        <v>11</v>
      </c>
      <c r="CQ28" s="11">
        <f t="shared" si="118"/>
        <v>52</v>
      </c>
      <c r="CR28" s="11">
        <f t="shared" si="118"/>
        <v>101</v>
      </c>
      <c r="CS28" s="11">
        <f t="shared" si="118"/>
        <v>14</v>
      </c>
      <c r="CT28" s="11">
        <f t="shared" si="118"/>
        <v>42</v>
      </c>
      <c r="CU28" s="11">
        <f t="shared" si="118"/>
        <v>66</v>
      </c>
      <c r="CV28" s="11">
        <f t="shared" si="118"/>
        <v>143</v>
      </c>
      <c r="CW28" s="14" t="s">
        <v>22</v>
      </c>
      <c r="CX28" s="11">
        <f t="shared" ref="CX28:DH28" si="119">SUM(CX18:CX27)</f>
        <v>138</v>
      </c>
      <c r="CY28" s="11">
        <f t="shared" si="119"/>
        <v>78</v>
      </c>
      <c r="CZ28" s="11">
        <f t="shared" si="119"/>
        <v>15</v>
      </c>
      <c r="DA28" s="11">
        <f t="shared" si="119"/>
        <v>5</v>
      </c>
      <c r="DB28" s="11">
        <f t="shared" si="119"/>
        <v>8</v>
      </c>
      <c r="DC28" s="11">
        <f t="shared" si="119"/>
        <v>30</v>
      </c>
      <c r="DD28" s="11">
        <f t="shared" si="119"/>
        <v>51</v>
      </c>
      <c r="DE28" s="11">
        <f t="shared" si="119"/>
        <v>26</v>
      </c>
      <c r="DF28" s="11">
        <f t="shared" si="119"/>
        <v>90</v>
      </c>
      <c r="DG28" s="11">
        <f t="shared" si="119"/>
        <v>56</v>
      </c>
      <c r="DH28" s="11">
        <f t="shared" si="119"/>
        <v>141</v>
      </c>
      <c r="DI28" s="14" t="s">
        <v>22</v>
      </c>
      <c r="DJ28" s="11">
        <f t="shared" ref="DJ28:DT28" si="120">SUM(DJ18:DJ27)</f>
        <v>185</v>
      </c>
      <c r="DK28" s="11">
        <f t="shared" si="120"/>
        <v>85</v>
      </c>
      <c r="DL28" s="11">
        <f t="shared" si="120"/>
        <v>20</v>
      </c>
      <c r="DM28" s="11">
        <f t="shared" si="120"/>
        <v>4</v>
      </c>
      <c r="DN28" s="11">
        <f t="shared" si="120"/>
        <v>9</v>
      </c>
      <c r="DO28" s="11">
        <f t="shared" si="120"/>
        <v>38</v>
      </c>
      <c r="DP28" s="11">
        <f t="shared" si="120"/>
        <v>78</v>
      </c>
      <c r="DQ28" s="11">
        <f t="shared" si="120"/>
        <v>36</v>
      </c>
      <c r="DR28" s="11">
        <f t="shared" si="120"/>
        <v>137</v>
      </c>
      <c r="DS28" s="11">
        <f t="shared" si="120"/>
        <v>74</v>
      </c>
      <c r="DT28" s="11">
        <f t="shared" si="120"/>
        <v>215</v>
      </c>
      <c r="DU28" s="14" t="s">
        <v>22</v>
      </c>
      <c r="DV28" s="11">
        <f t="shared" ref="DV28:EF28" si="121">SUM(DV18:DV27)</f>
        <v>79</v>
      </c>
      <c r="DW28" s="11">
        <f t="shared" si="121"/>
        <v>111</v>
      </c>
      <c r="DX28" s="11">
        <f t="shared" si="121"/>
        <v>32</v>
      </c>
      <c r="DY28" s="11">
        <f t="shared" si="121"/>
        <v>20</v>
      </c>
      <c r="DZ28" s="11">
        <f t="shared" si="121"/>
        <v>16</v>
      </c>
      <c r="EA28" s="11">
        <f t="shared" si="121"/>
        <v>29</v>
      </c>
      <c r="EB28" s="11">
        <f t="shared" si="121"/>
        <v>91</v>
      </c>
      <c r="EC28" s="11">
        <f t="shared" si="121"/>
        <v>7</v>
      </c>
      <c r="ED28" s="11">
        <f t="shared" si="121"/>
        <v>39</v>
      </c>
      <c r="EE28" s="11">
        <f t="shared" si="121"/>
        <v>36</v>
      </c>
      <c r="EF28" s="11">
        <f t="shared" si="121"/>
        <v>130</v>
      </c>
      <c r="EG28" s="14" t="s">
        <v>22</v>
      </c>
      <c r="EH28" s="31">
        <f t="shared" ref="EH28:ER28" si="122">SUM(EH18:EH27)</f>
        <v>153</v>
      </c>
      <c r="EI28" s="31">
        <f t="shared" si="122"/>
        <v>150</v>
      </c>
      <c r="EJ28" s="31">
        <f t="shared" si="122"/>
        <v>18</v>
      </c>
      <c r="EK28" s="31">
        <f t="shared" si="122"/>
        <v>3</v>
      </c>
      <c r="EL28" s="31">
        <f t="shared" si="122"/>
        <v>9</v>
      </c>
      <c r="EM28" s="31">
        <f t="shared" si="122"/>
        <v>40</v>
      </c>
      <c r="EN28" s="31">
        <f t="shared" si="122"/>
        <v>86</v>
      </c>
      <c r="EO28" s="31">
        <f t="shared" si="122"/>
        <v>24</v>
      </c>
      <c r="EP28" s="31">
        <f t="shared" si="122"/>
        <v>113</v>
      </c>
      <c r="EQ28" s="31">
        <f t="shared" si="122"/>
        <v>64</v>
      </c>
      <c r="ER28" s="15">
        <f t="shared" si="122"/>
        <v>199</v>
      </c>
      <c r="ET28" s="3" t="s">
        <v>3</v>
      </c>
      <c r="EU28" s="61">
        <f t="shared" ref="EU28:EZ28" si="123">AD69</f>
        <v>42.9</v>
      </c>
      <c r="EV28" s="61">
        <f t="shared" si="123"/>
        <v>25.4</v>
      </c>
      <c r="EW28" s="61">
        <f t="shared" si="123"/>
        <v>6.3</v>
      </c>
      <c r="EX28" s="61">
        <f t="shared" si="123"/>
        <v>3.6</v>
      </c>
      <c r="EY28" s="61">
        <f t="shared" si="123"/>
        <v>5.5</v>
      </c>
      <c r="EZ28" s="51">
        <f t="shared" si="123"/>
        <v>0.43269230769230771</v>
      </c>
      <c r="FA28" s="51">
        <f>AK69</f>
        <v>0.23144104803493451</v>
      </c>
      <c r="FB28" s="52">
        <f>AM69</f>
        <v>0.34750462107208874</v>
      </c>
      <c r="FI28" s="3" t="s">
        <v>145</v>
      </c>
      <c r="FJ28" s="7">
        <v>10</v>
      </c>
      <c r="FK28" s="7">
        <v>20</v>
      </c>
      <c r="FL28" s="7">
        <v>1</v>
      </c>
      <c r="FM28" s="18">
        <v>0</v>
      </c>
      <c r="FN28" s="18">
        <v>3</v>
      </c>
      <c r="FO28" s="18">
        <v>5</v>
      </c>
      <c r="FP28" s="18">
        <v>17</v>
      </c>
      <c r="FQ28" s="18">
        <v>0</v>
      </c>
      <c r="FR28" s="18">
        <v>0</v>
      </c>
      <c r="FS28" s="7">
        <f t="shared" si="104"/>
        <v>5</v>
      </c>
      <c r="FT28" s="4">
        <f t="shared" si="105"/>
        <v>17</v>
      </c>
      <c r="FU28" s="3" t="s">
        <v>145</v>
      </c>
      <c r="FV28" s="7">
        <v>5</v>
      </c>
      <c r="FW28" s="7">
        <v>12</v>
      </c>
      <c r="FX28" s="7">
        <v>6</v>
      </c>
      <c r="FY28" s="18">
        <v>0</v>
      </c>
      <c r="FZ28" s="18">
        <v>0</v>
      </c>
      <c r="GA28" s="18">
        <v>1</v>
      </c>
      <c r="GB28" s="18">
        <v>10</v>
      </c>
      <c r="GC28" s="18">
        <v>1</v>
      </c>
      <c r="GD28" s="18">
        <v>5</v>
      </c>
      <c r="GE28" s="7">
        <f t="shared" si="106"/>
        <v>2</v>
      </c>
      <c r="GF28" s="4">
        <f t="shared" si="107"/>
        <v>15</v>
      </c>
      <c r="GG28" s="3" t="s">
        <v>194</v>
      </c>
      <c r="GH28" s="7">
        <v>4</v>
      </c>
      <c r="GI28" s="7">
        <v>3</v>
      </c>
      <c r="GJ28" s="7">
        <v>1</v>
      </c>
      <c r="GK28" s="18">
        <v>2</v>
      </c>
      <c r="GL28" s="18">
        <v>0</v>
      </c>
      <c r="GM28" s="18">
        <v>2</v>
      </c>
      <c r="GN28" s="18">
        <v>5</v>
      </c>
      <c r="GO28" s="18">
        <v>0</v>
      </c>
      <c r="GP28" s="18">
        <v>1</v>
      </c>
      <c r="GQ28" s="7">
        <f t="shared" si="108"/>
        <v>2</v>
      </c>
      <c r="GR28" s="4">
        <f t="shared" si="109"/>
        <v>6</v>
      </c>
      <c r="GS28" s="3" t="s">
        <v>145</v>
      </c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106"/>
      <c r="HE28" s="3" t="s">
        <v>145</v>
      </c>
      <c r="HF28" s="7">
        <v>0</v>
      </c>
      <c r="HG28" s="7">
        <v>3</v>
      </c>
      <c r="HH28" s="7">
        <v>1</v>
      </c>
      <c r="HI28" s="18">
        <v>1</v>
      </c>
      <c r="HJ28" s="18">
        <v>1</v>
      </c>
      <c r="HK28" s="18">
        <v>0</v>
      </c>
      <c r="HL28" s="18">
        <v>4</v>
      </c>
      <c r="HM28" s="18">
        <v>0</v>
      </c>
      <c r="HN28" s="18">
        <v>3</v>
      </c>
      <c r="HO28" s="7">
        <f t="shared" si="110"/>
        <v>0</v>
      </c>
      <c r="HP28" s="4">
        <f t="shared" si="111"/>
        <v>7</v>
      </c>
      <c r="HQ28" s="3" t="s">
        <v>145</v>
      </c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106"/>
    </row>
    <row r="29" spans="1:243" ht="17" thickBot="1">
      <c r="A29" s="23" t="s">
        <v>49</v>
      </c>
      <c r="B29" s="19" t="s">
        <v>11</v>
      </c>
      <c r="C29" s="28" t="s">
        <v>8</v>
      </c>
      <c r="D29" s="18" t="s">
        <v>49</v>
      </c>
      <c r="E29" s="28" t="s">
        <v>9</v>
      </c>
      <c r="F29" s="21" t="s">
        <v>5</v>
      </c>
      <c r="G29" s="82" t="s">
        <v>2</v>
      </c>
      <c r="H29" s="90" t="s">
        <v>44</v>
      </c>
      <c r="I29" s="82" t="s">
        <v>10</v>
      </c>
      <c r="J29" s="21" t="s">
        <v>9</v>
      </c>
      <c r="Q29" s="5" t="s">
        <v>63</v>
      </c>
      <c r="R29" s="8">
        <f>AVERAGE(R18,R20:R27)</f>
        <v>11.555555555555555</v>
      </c>
      <c r="S29" s="8">
        <f>AVERAGE(S18,S20:S27)</f>
        <v>12.777777777777779</v>
      </c>
      <c r="T29" s="8">
        <f>AVERAGE(T18,T20:T27)</f>
        <v>3.6666666666666665</v>
      </c>
      <c r="U29" s="8">
        <f>AVERAGE(U18,U20:U27)</f>
        <v>2</v>
      </c>
      <c r="V29" s="8">
        <f>AVERAGE(V18,V20:V27)</f>
        <v>1.2222222222222223</v>
      </c>
      <c r="W29" s="492">
        <f>W28/X28</f>
        <v>0.42307692307692307</v>
      </c>
      <c r="X29" s="492"/>
      <c r="Y29" s="492">
        <f>Y28/Z28</f>
        <v>0.20588235294117646</v>
      </c>
      <c r="Z29" s="492"/>
      <c r="AA29" s="492">
        <f>AA28/AB28</f>
        <v>0.32191780821917809</v>
      </c>
      <c r="AB29" s="493"/>
      <c r="AC29" s="5" t="s">
        <v>63</v>
      </c>
      <c r="AD29" s="17">
        <f>AVERAGE(AD18:AD27)</f>
        <v>19.2</v>
      </c>
      <c r="AE29" s="17">
        <f>AVERAGE(AE18:AE27)</f>
        <v>14.4</v>
      </c>
      <c r="AF29" s="17">
        <f>AVERAGE(AF18:AF27)</f>
        <v>1.5</v>
      </c>
      <c r="AG29" s="17">
        <f>AVERAGE(AG18:AG27)</f>
        <v>1.3</v>
      </c>
      <c r="AH29" s="17">
        <f>AVERAGE(AH18:AH27)</f>
        <v>1.6</v>
      </c>
      <c r="AI29" s="494">
        <f>AI28/AJ28</f>
        <v>0.48520710059171596</v>
      </c>
      <c r="AJ29" s="494"/>
      <c r="AK29" s="494">
        <f>AK28/AL28</f>
        <v>0.25806451612903225</v>
      </c>
      <c r="AL29" s="494"/>
      <c r="AM29" s="494">
        <f>AM28/AN28</f>
        <v>0.45</v>
      </c>
      <c r="AN29" s="495"/>
      <c r="AO29" s="16" t="s">
        <v>63</v>
      </c>
      <c r="AP29" s="17">
        <f>AVERAGE(AP18:AP27)</f>
        <v>14.222222222222221</v>
      </c>
      <c r="AQ29" s="17">
        <f>AVERAGE(AQ18:AQ27)</f>
        <v>12.777777777777779</v>
      </c>
      <c r="AR29" s="17">
        <f>AVERAGE(AR18:AR27)</f>
        <v>2</v>
      </c>
      <c r="AS29" s="17">
        <f>AVERAGE(AS18:AS27)</f>
        <v>1</v>
      </c>
      <c r="AT29" s="17">
        <f>AVERAGE(AT18:AT27)</f>
        <v>0.88888888888888884</v>
      </c>
      <c r="AU29" s="494">
        <f>AU28/AV28</f>
        <v>0.39823008849557523</v>
      </c>
      <c r="AV29" s="494"/>
      <c r="AW29" s="494">
        <f>AW28/AX28</f>
        <v>0.17391304347826086</v>
      </c>
      <c r="AX29" s="494"/>
      <c r="AY29" s="494">
        <f>AY28/AZ28</f>
        <v>0.31318681318681318</v>
      </c>
      <c r="AZ29" s="495"/>
      <c r="BA29" s="16" t="s">
        <v>63</v>
      </c>
      <c r="BB29" s="17">
        <f>AVERAGE(BB18:BB27)</f>
        <v>15.4</v>
      </c>
      <c r="BC29" s="17">
        <f>AVERAGE(BC18:BC27)</f>
        <v>7.6</v>
      </c>
      <c r="BD29" s="17">
        <f>AVERAGE(BD18:BD27)</f>
        <v>1.9</v>
      </c>
      <c r="BE29" s="17">
        <f>AVERAGE(BE18:BE27)</f>
        <v>0.5</v>
      </c>
      <c r="BF29" s="17">
        <f>AVERAGE(BF18:BF27)</f>
        <v>1.5</v>
      </c>
      <c r="BG29" s="494">
        <f>BG28/BH28</f>
        <v>0.30434782608695654</v>
      </c>
      <c r="BH29" s="494"/>
      <c r="BI29" s="494">
        <f>BI28/BJ28</f>
        <v>0.2978723404255319</v>
      </c>
      <c r="BJ29" s="494"/>
      <c r="BK29" s="494">
        <f>BK28/BL28</f>
        <v>0.29946524064171121</v>
      </c>
      <c r="BL29" s="495"/>
      <c r="BM29" s="16" t="s">
        <v>63</v>
      </c>
      <c r="BN29" s="17">
        <f>AVERAGE(BN18:BN25,BN27)</f>
        <v>16.625</v>
      </c>
      <c r="BO29" s="17">
        <f>AVERAGE(BO18:BO25,BO27)</f>
        <v>8.5</v>
      </c>
      <c r="BP29" s="17">
        <f>AVERAGE(BP18:BP25,BP27)</f>
        <v>2.875</v>
      </c>
      <c r="BQ29" s="17">
        <f>AVERAGE(BQ18:BQ25,BQ27)</f>
        <v>0.625</v>
      </c>
      <c r="BR29" s="17">
        <f>AVERAGE(BR18:BR25,BR27)</f>
        <v>1.25</v>
      </c>
      <c r="BS29" s="494">
        <f>SUM(BS18:BS25,BS27)/SUM(BT18:BT25,BT27)</f>
        <v>0.34285714285714286</v>
      </c>
      <c r="BT29" s="494"/>
      <c r="BU29" s="494">
        <f>SUM(BU18:BU25,BU27)/SUM(BV18:BV25,BV27)</f>
        <v>0.22307692307692309</v>
      </c>
      <c r="BV29" s="494"/>
      <c r="BW29" s="494">
        <f>SUM(BW18:BW25,BW27)/SUM(BX18:BX25,BX27)</f>
        <v>0.26500000000000001</v>
      </c>
      <c r="BX29" s="494"/>
      <c r="BY29" s="16" t="s">
        <v>63</v>
      </c>
      <c r="BZ29" s="17">
        <f>AVERAGE(BZ18:BZ27)</f>
        <v>12.4</v>
      </c>
      <c r="CA29" s="17">
        <f>AVERAGE(CA18:CA27)</f>
        <v>9.9</v>
      </c>
      <c r="CB29" s="17">
        <f>AVERAGE(CB18:CB27)</f>
        <v>1.7</v>
      </c>
      <c r="CC29" s="17">
        <f>AVERAGE(CC18:CC27)</f>
        <v>0.5</v>
      </c>
      <c r="CD29" s="17">
        <f>AVERAGE(CD18:CD27)</f>
        <v>3</v>
      </c>
      <c r="CE29" s="494">
        <f>CE28/CF28</f>
        <v>0.40186915887850466</v>
      </c>
      <c r="CF29" s="494"/>
      <c r="CG29" s="494">
        <f>CG28/CH28</f>
        <v>0.19354838709677419</v>
      </c>
      <c r="CH29" s="494"/>
      <c r="CI29" s="494">
        <f>CI28/CJ28</f>
        <v>0.32544378698224852</v>
      </c>
      <c r="CJ29" s="495"/>
      <c r="CK29" s="16" t="s">
        <v>63</v>
      </c>
      <c r="CL29" s="17">
        <f>AVERAGE(CL18:CL24,CL27)</f>
        <v>14.625</v>
      </c>
      <c r="CM29" s="17">
        <f>AVERAGE(CM18:CM24,CM27)</f>
        <v>10.125</v>
      </c>
      <c r="CN29" s="17">
        <f>AVERAGE(CN18:CN24,CN27)</f>
        <v>2.125</v>
      </c>
      <c r="CO29" s="17">
        <f>AVERAGE(CO18:CO24,CO27)</f>
        <v>0.375</v>
      </c>
      <c r="CP29" s="17">
        <f>AVERAGE(CP18:CP24,CP27)</f>
        <v>1.25</v>
      </c>
      <c r="CQ29" s="494">
        <f>SUM(CQ18:CQ24,CQ26:CQ27)/SUM(CR18:CR24,CR26:CR27)</f>
        <v>0.5280898876404494</v>
      </c>
      <c r="CR29" s="494"/>
      <c r="CS29" s="494">
        <f>SUM(CS18:CS24,CS26:CS27)/SUM(CT18:CT24,CT26:CT27)</f>
        <v>0.33333333333333331</v>
      </c>
      <c r="CT29" s="494"/>
      <c r="CU29" s="494">
        <f>SUM(CU18:CU24,CU26:CU27)/SUM(CV18:CV24,CV26:CV27)</f>
        <v>0.46564885496183206</v>
      </c>
      <c r="CV29" s="494"/>
      <c r="CW29" s="16" t="s">
        <v>63</v>
      </c>
      <c r="CX29" s="17">
        <f>AVERAGE(CX18,CX20:CX27)</f>
        <v>19.142857142857142</v>
      </c>
      <c r="CY29" s="17">
        <f>AVERAGE(CY18,CY20:CY27)</f>
        <v>10.571428571428571</v>
      </c>
      <c r="CZ29" s="17">
        <f>AVERAGE(CZ18,CZ20:CZ27)</f>
        <v>1.8571428571428572</v>
      </c>
      <c r="DA29" s="17">
        <f>AVERAGE(DA18,DA20:DA27)</f>
        <v>0.7142857142857143</v>
      </c>
      <c r="DB29" s="17">
        <f>AVERAGE(DB18,DB20:DB27)</f>
        <v>1.1428571428571428</v>
      </c>
      <c r="DC29" s="494">
        <f>DC28/DD28</f>
        <v>0.58823529411764708</v>
      </c>
      <c r="DD29" s="494"/>
      <c r="DE29" s="494">
        <f>DE28/DF28</f>
        <v>0.28888888888888886</v>
      </c>
      <c r="DF29" s="494"/>
      <c r="DG29" s="494">
        <f>DG28/DH28</f>
        <v>0.3971631205673759</v>
      </c>
      <c r="DH29" s="495"/>
      <c r="DI29" s="16" t="s">
        <v>63</v>
      </c>
      <c r="DJ29" s="17">
        <f>AVERAGE(DJ18:DJ22,DJ23:DJ26)</f>
        <v>18</v>
      </c>
      <c r="DK29" s="17">
        <f>AVERAGE(DK18:DK22,DK23:DK26)</f>
        <v>8.5555555555555554</v>
      </c>
      <c r="DL29" s="17">
        <f>AVERAGE(DL18:DL22,DL23:DL26)</f>
        <v>2</v>
      </c>
      <c r="DM29" s="17">
        <f>AVERAGE(DM18:DM22,DM23:DM26)</f>
        <v>0.44444444444444442</v>
      </c>
      <c r="DN29" s="17">
        <f>AVERAGE(DN18:DN22,DN23:DN26)</f>
        <v>1</v>
      </c>
      <c r="DO29" s="494">
        <f>DO28/DP28</f>
        <v>0.48717948717948717</v>
      </c>
      <c r="DP29" s="494"/>
      <c r="DQ29" s="494">
        <f>DQ28/DR28</f>
        <v>0.26277372262773724</v>
      </c>
      <c r="DR29" s="494"/>
      <c r="DS29" s="494">
        <f>DS28/DT28</f>
        <v>0.34418604651162793</v>
      </c>
      <c r="DT29" s="495"/>
      <c r="DU29" s="16" t="s">
        <v>63</v>
      </c>
      <c r="DV29" s="17">
        <f>AVERAGE(DV18:DV19,DV21:DV27)</f>
        <v>9.4285714285714288</v>
      </c>
      <c r="DW29" s="17">
        <f>AVERAGE(DW18:DW19,DW21:DW27)</f>
        <v>15</v>
      </c>
      <c r="DX29" s="17">
        <f>AVERAGE(DX18:DX19,DX21:DX27)</f>
        <v>4.4285714285714288</v>
      </c>
      <c r="DY29" s="17">
        <f>AVERAGE(DY18:DY19,DY21:DY27)</f>
        <v>2.8571428571428572</v>
      </c>
      <c r="DZ29" s="17">
        <f>AVERAGE(DZ18:DZ19,DZ21:DZ27)</f>
        <v>2.2857142857142856</v>
      </c>
      <c r="EA29" s="494">
        <f>SUM(EA18:EA19,EA21:EA27)/SUM(EB18:EB19,EB21:EB27)</f>
        <v>0.29629629629629628</v>
      </c>
      <c r="EB29" s="494"/>
      <c r="EC29" s="494">
        <f>SUM(EC18:EC19,EC21:EC27)/SUM(ED18:ED19,ED21:ED27)</f>
        <v>0.17647058823529413</v>
      </c>
      <c r="ED29" s="494"/>
      <c r="EE29" s="494">
        <f>SUM(EE18:EE19,EE21:EE27)/SUM(EF18:EF19,EF21:EF27)</f>
        <v>0.2608695652173913</v>
      </c>
      <c r="EF29" s="494"/>
      <c r="EG29" s="16" t="s">
        <v>63</v>
      </c>
      <c r="EH29" s="17">
        <f>AVERAGE(EH18:EH19,EH21,EH22:EH24,EH26)</f>
        <v>15</v>
      </c>
      <c r="EI29" s="17">
        <f>AVERAGE(EI18:EI19,EI21,EI22:EI24,EI26)</f>
        <v>14.285714285714286</v>
      </c>
      <c r="EJ29" s="17">
        <f>AVERAGE(EJ18:EJ19,EJ21,EJ22:EJ24,EJ26)</f>
        <v>2.1428571428571428</v>
      </c>
      <c r="EK29" s="17">
        <f>AVERAGE(EK18:EK19,EK21,EK22:EK24,EK26)</f>
        <v>0.2857142857142857</v>
      </c>
      <c r="EL29" s="17">
        <f>AVERAGE(EL18:EL19,EL21,EL22:EL24,EL26)</f>
        <v>1</v>
      </c>
      <c r="EM29" s="494">
        <f>SUM(EM18:EM19,EM21:EM27)/SUM(EN18:EN19,EN21:EN27)</f>
        <v>0.46913580246913578</v>
      </c>
      <c r="EN29" s="494"/>
      <c r="EO29" s="494">
        <f>SUM(EO18:EO19,EO21:EO27)/SUM(EP18:EP19,EP21:EP27)</f>
        <v>0.21238938053097345</v>
      </c>
      <c r="EP29" s="494"/>
      <c r="EQ29" s="494">
        <f>SUM(EQ18:EQ19,EQ21:EQ27)/SUM(ER18:ER19,ER21:ER27)</f>
        <v>0.31958762886597936</v>
      </c>
      <c r="ER29" s="495"/>
      <c r="ET29" s="3" t="s">
        <v>34</v>
      </c>
      <c r="EU29" s="61">
        <f t="shared" ref="EU29:EZ29" si="124">BZ69</f>
        <v>48.9</v>
      </c>
      <c r="EV29" s="61">
        <f t="shared" si="124"/>
        <v>36.9</v>
      </c>
      <c r="EW29" s="61">
        <f t="shared" si="124"/>
        <v>10.3</v>
      </c>
      <c r="EX29" s="61">
        <f t="shared" si="124"/>
        <v>3.7</v>
      </c>
      <c r="EY29" s="61">
        <f t="shared" si="124"/>
        <v>2.7</v>
      </c>
      <c r="EZ29" s="51">
        <f t="shared" si="124"/>
        <v>0.47969543147208121</v>
      </c>
      <c r="FA29" s="51">
        <f>CG69</f>
        <v>0.24475524475524477</v>
      </c>
      <c r="FB29" s="52">
        <f>CI69</f>
        <v>0.41713221601489758</v>
      </c>
      <c r="FI29" s="3" t="s">
        <v>146</v>
      </c>
      <c r="FJ29" s="7">
        <v>10</v>
      </c>
      <c r="FK29" s="7">
        <v>5</v>
      </c>
      <c r="FL29" s="7">
        <v>4</v>
      </c>
      <c r="FM29" s="18">
        <v>0</v>
      </c>
      <c r="FN29" s="18">
        <v>0</v>
      </c>
      <c r="FO29" s="18">
        <v>5</v>
      </c>
      <c r="FP29" s="18">
        <v>7</v>
      </c>
      <c r="FQ29" s="18">
        <v>0</v>
      </c>
      <c r="FR29" s="18">
        <v>0</v>
      </c>
      <c r="FS29" s="7">
        <f t="shared" si="104"/>
        <v>5</v>
      </c>
      <c r="FT29" s="4">
        <f t="shared" si="105"/>
        <v>7</v>
      </c>
      <c r="FU29" s="3" t="s">
        <v>146</v>
      </c>
      <c r="FV29" s="7">
        <v>6</v>
      </c>
      <c r="FW29" s="7">
        <v>11</v>
      </c>
      <c r="FX29" s="7">
        <v>5</v>
      </c>
      <c r="FY29" s="18">
        <v>0</v>
      </c>
      <c r="FZ29" s="18">
        <v>1</v>
      </c>
      <c r="GA29" s="18">
        <v>3</v>
      </c>
      <c r="GB29" s="18">
        <v>6</v>
      </c>
      <c r="GC29" s="18">
        <v>0</v>
      </c>
      <c r="GD29" s="18">
        <v>1</v>
      </c>
      <c r="GE29" s="7">
        <f t="shared" si="106"/>
        <v>3</v>
      </c>
      <c r="GF29" s="4">
        <f t="shared" si="107"/>
        <v>7</v>
      </c>
      <c r="GG29" s="3" t="s">
        <v>131</v>
      </c>
      <c r="GH29" s="18">
        <v>6</v>
      </c>
      <c r="GI29" s="18">
        <v>3</v>
      </c>
      <c r="GJ29" s="18">
        <v>1</v>
      </c>
      <c r="GK29" s="18">
        <v>0</v>
      </c>
      <c r="GL29" s="18">
        <v>1</v>
      </c>
      <c r="GM29" s="18">
        <v>2</v>
      </c>
      <c r="GN29" s="18">
        <v>3</v>
      </c>
      <c r="GO29" s="18">
        <v>0</v>
      </c>
      <c r="GP29" s="18">
        <v>0</v>
      </c>
      <c r="GQ29" s="7">
        <f t="shared" si="108"/>
        <v>2</v>
      </c>
      <c r="GR29" s="4">
        <f t="shared" si="109"/>
        <v>3</v>
      </c>
      <c r="GS29" s="3" t="s">
        <v>146</v>
      </c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106"/>
      <c r="HE29" s="3" t="s">
        <v>146</v>
      </c>
      <c r="HF29" s="18">
        <v>4</v>
      </c>
      <c r="HG29" s="18">
        <v>7</v>
      </c>
      <c r="HH29" s="18">
        <v>2</v>
      </c>
      <c r="HI29" s="18">
        <v>0</v>
      </c>
      <c r="HJ29" s="18">
        <v>2</v>
      </c>
      <c r="HK29" s="18">
        <v>2</v>
      </c>
      <c r="HL29" s="18">
        <v>3</v>
      </c>
      <c r="HM29" s="18">
        <v>0</v>
      </c>
      <c r="HN29" s="18">
        <v>1</v>
      </c>
      <c r="HO29" s="7">
        <f t="shared" si="110"/>
        <v>2</v>
      </c>
      <c r="HP29" s="4">
        <f t="shared" si="111"/>
        <v>4</v>
      </c>
      <c r="HQ29" s="3" t="s">
        <v>146</v>
      </c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106"/>
    </row>
    <row r="30" spans="1:243">
      <c r="A30" s="28" t="s">
        <v>10</v>
      </c>
      <c r="B30" s="21" t="s">
        <v>3</v>
      </c>
      <c r="C30" s="23" t="s">
        <v>41</v>
      </c>
      <c r="D30" s="19" t="s">
        <v>5</v>
      </c>
      <c r="E30" s="28" t="s">
        <v>11</v>
      </c>
      <c r="F30" s="21" t="s">
        <v>34</v>
      </c>
      <c r="G30" s="23" t="s">
        <v>49</v>
      </c>
      <c r="H30" s="19" t="s">
        <v>34</v>
      </c>
      <c r="I30" s="105" t="s">
        <v>41</v>
      </c>
      <c r="J30" s="106" t="s">
        <v>49</v>
      </c>
      <c r="Q30" s="1" t="s">
        <v>26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2"/>
      <c r="AC30" s="10" t="s">
        <v>48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3"/>
      <c r="AO30" s="10" t="s">
        <v>29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3"/>
      <c r="BA30" s="10" t="s">
        <v>31</v>
      </c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3"/>
      <c r="BM30" s="10" t="s">
        <v>32</v>
      </c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3"/>
      <c r="BY30" s="10" t="s">
        <v>33</v>
      </c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3"/>
      <c r="CK30" s="10" t="s">
        <v>36</v>
      </c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3"/>
      <c r="CW30" s="10" t="s">
        <v>42</v>
      </c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3"/>
      <c r="DI30" s="10" t="s">
        <v>44</v>
      </c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3"/>
      <c r="DU30" s="10" t="s">
        <v>51</v>
      </c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3"/>
      <c r="EG30" s="10" t="s">
        <v>53</v>
      </c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3"/>
      <c r="ET30" s="3" t="s">
        <v>5</v>
      </c>
      <c r="EU30" s="61">
        <f t="shared" ref="EU30:EZ30" si="125">EH69</f>
        <v>47.3</v>
      </c>
      <c r="EV30" s="61">
        <f t="shared" si="125"/>
        <v>35.9</v>
      </c>
      <c r="EW30" s="61">
        <f t="shared" si="125"/>
        <v>6.2</v>
      </c>
      <c r="EX30" s="61">
        <f t="shared" si="125"/>
        <v>3.4</v>
      </c>
      <c r="EY30" s="61">
        <f t="shared" si="125"/>
        <v>4</v>
      </c>
      <c r="EZ30" s="51">
        <f t="shared" si="125"/>
        <v>0.41176470588235292</v>
      </c>
      <c r="FA30" s="51">
        <f>EO69</f>
        <v>0.22321428571428573</v>
      </c>
      <c r="FB30" s="52">
        <f>EQ69</f>
        <v>0.34308943089430893</v>
      </c>
      <c r="FI30" s="3" t="s">
        <v>147</v>
      </c>
      <c r="FJ30" s="18">
        <v>14</v>
      </c>
      <c r="FK30" s="18">
        <v>15</v>
      </c>
      <c r="FL30" s="18">
        <v>0</v>
      </c>
      <c r="FM30" s="18">
        <v>1</v>
      </c>
      <c r="FN30" s="18">
        <v>1</v>
      </c>
      <c r="FO30" s="18">
        <v>7</v>
      </c>
      <c r="FP30" s="18">
        <v>12</v>
      </c>
      <c r="FQ30" s="18">
        <v>0</v>
      </c>
      <c r="FR30" s="18">
        <v>0</v>
      </c>
      <c r="FS30" s="7">
        <f t="shared" si="104"/>
        <v>7</v>
      </c>
      <c r="FT30" s="4">
        <f t="shared" si="105"/>
        <v>12</v>
      </c>
      <c r="FU30" s="3" t="s">
        <v>147</v>
      </c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106"/>
      <c r="GG30" s="3" t="s">
        <v>147</v>
      </c>
      <c r="GH30" s="18">
        <v>2</v>
      </c>
      <c r="GI30" s="18">
        <v>6</v>
      </c>
      <c r="GJ30" s="18">
        <v>0</v>
      </c>
      <c r="GK30" s="18">
        <v>1</v>
      </c>
      <c r="GL30" s="18">
        <v>1</v>
      </c>
      <c r="GM30" s="18">
        <v>1</v>
      </c>
      <c r="GN30" s="18">
        <v>2</v>
      </c>
      <c r="GO30" s="18">
        <v>0</v>
      </c>
      <c r="GP30" s="18">
        <v>4</v>
      </c>
      <c r="GQ30" s="7">
        <f t="shared" si="108"/>
        <v>1</v>
      </c>
      <c r="GR30" s="4">
        <f t="shared" si="109"/>
        <v>6</v>
      </c>
      <c r="GS30" s="3" t="s">
        <v>147</v>
      </c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106"/>
      <c r="HE30" s="3" t="s">
        <v>147</v>
      </c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106"/>
      <c r="HQ30" s="3" t="s">
        <v>147</v>
      </c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106"/>
    </row>
    <row r="31" spans="1:243" ht="17" thickBot="1">
      <c r="A31" s="37" t="s">
        <v>8</v>
      </c>
      <c r="B31" s="38" t="s">
        <v>46</v>
      </c>
      <c r="C31" s="37" t="s">
        <v>2</v>
      </c>
      <c r="D31" s="38" t="s">
        <v>46</v>
      </c>
      <c r="E31" s="37" t="s">
        <v>3</v>
      </c>
      <c r="F31" s="38" t="s">
        <v>46</v>
      </c>
      <c r="G31" s="37" t="s">
        <v>10</v>
      </c>
      <c r="H31" s="38" t="s">
        <v>46</v>
      </c>
      <c r="I31" s="37" t="s">
        <v>11</v>
      </c>
      <c r="J31" s="38" t="s">
        <v>46</v>
      </c>
      <c r="Q31" s="3" t="s">
        <v>12</v>
      </c>
      <c r="R31" s="7" t="s">
        <v>13</v>
      </c>
      <c r="S31" s="7" t="s">
        <v>14</v>
      </c>
      <c r="T31" s="7" t="s">
        <v>15</v>
      </c>
      <c r="U31" s="7" t="s">
        <v>16</v>
      </c>
      <c r="V31" s="7" t="s">
        <v>17</v>
      </c>
      <c r="W31" s="7" t="s">
        <v>28</v>
      </c>
      <c r="X31" s="7" t="s">
        <v>27</v>
      </c>
      <c r="Y31" s="18" t="s">
        <v>21</v>
      </c>
      <c r="Z31" s="7" t="s">
        <v>20</v>
      </c>
      <c r="AA31" s="18" t="s">
        <v>19</v>
      </c>
      <c r="AB31" s="4" t="s">
        <v>18</v>
      </c>
      <c r="AC31" s="14" t="s">
        <v>12</v>
      </c>
      <c r="AD31" s="11" t="s">
        <v>13</v>
      </c>
      <c r="AE31" s="11" t="s">
        <v>14</v>
      </c>
      <c r="AF31" s="11" t="s">
        <v>15</v>
      </c>
      <c r="AG31" s="11" t="s">
        <v>16</v>
      </c>
      <c r="AH31" s="11" t="s">
        <v>17</v>
      </c>
      <c r="AI31" s="7" t="s">
        <v>28</v>
      </c>
      <c r="AJ31" s="7" t="s">
        <v>27</v>
      </c>
      <c r="AK31" s="18" t="s">
        <v>21</v>
      </c>
      <c r="AL31" s="7" t="s">
        <v>20</v>
      </c>
      <c r="AM31" s="18" t="s">
        <v>19</v>
      </c>
      <c r="AN31" s="4" t="s">
        <v>18</v>
      </c>
      <c r="AO31" s="14" t="s">
        <v>12</v>
      </c>
      <c r="AP31" s="11" t="s">
        <v>13</v>
      </c>
      <c r="AQ31" s="11" t="s">
        <v>14</v>
      </c>
      <c r="AR31" s="11" t="s">
        <v>15</v>
      </c>
      <c r="AS31" s="11" t="s">
        <v>16</v>
      </c>
      <c r="AT31" s="11" t="s">
        <v>17</v>
      </c>
      <c r="AU31" s="7" t="s">
        <v>28</v>
      </c>
      <c r="AV31" s="7" t="s">
        <v>27</v>
      </c>
      <c r="AW31" s="18" t="s">
        <v>21</v>
      </c>
      <c r="AX31" s="7" t="s">
        <v>20</v>
      </c>
      <c r="AY31" s="18" t="s">
        <v>19</v>
      </c>
      <c r="AZ31" s="4" t="s">
        <v>18</v>
      </c>
      <c r="BA31" s="14" t="s">
        <v>12</v>
      </c>
      <c r="BB31" s="11" t="s">
        <v>13</v>
      </c>
      <c r="BC31" s="11" t="s">
        <v>14</v>
      </c>
      <c r="BD31" s="11" t="s">
        <v>15</v>
      </c>
      <c r="BE31" s="11" t="s">
        <v>16</v>
      </c>
      <c r="BF31" s="11" t="s">
        <v>17</v>
      </c>
      <c r="BG31" s="7" t="s">
        <v>28</v>
      </c>
      <c r="BH31" s="7" t="s">
        <v>27</v>
      </c>
      <c r="BI31" s="18" t="s">
        <v>21</v>
      </c>
      <c r="BJ31" s="7" t="s">
        <v>20</v>
      </c>
      <c r="BK31" s="18" t="s">
        <v>19</v>
      </c>
      <c r="BL31" s="4" t="s">
        <v>18</v>
      </c>
      <c r="BM31" s="14" t="s">
        <v>12</v>
      </c>
      <c r="BN31" s="11" t="s">
        <v>13</v>
      </c>
      <c r="BO31" s="11" t="s">
        <v>14</v>
      </c>
      <c r="BP31" s="11" t="s">
        <v>15</v>
      </c>
      <c r="BQ31" s="11" t="s">
        <v>16</v>
      </c>
      <c r="BR31" s="11" t="s">
        <v>17</v>
      </c>
      <c r="BS31" s="7" t="s">
        <v>28</v>
      </c>
      <c r="BT31" s="7" t="s">
        <v>27</v>
      </c>
      <c r="BU31" s="18" t="s">
        <v>21</v>
      </c>
      <c r="BV31" s="7" t="s">
        <v>20</v>
      </c>
      <c r="BW31" s="18" t="s">
        <v>19</v>
      </c>
      <c r="BX31" s="4" t="s">
        <v>18</v>
      </c>
      <c r="BY31" s="14" t="s">
        <v>12</v>
      </c>
      <c r="BZ31" s="11" t="s">
        <v>13</v>
      </c>
      <c r="CA31" s="11" t="s">
        <v>14</v>
      </c>
      <c r="CB31" s="11" t="s">
        <v>15</v>
      </c>
      <c r="CC31" s="11" t="s">
        <v>16</v>
      </c>
      <c r="CD31" s="11" t="s">
        <v>17</v>
      </c>
      <c r="CE31" s="11" t="s">
        <v>28</v>
      </c>
      <c r="CF31" s="11" t="s">
        <v>27</v>
      </c>
      <c r="CG31" s="11" t="s">
        <v>21</v>
      </c>
      <c r="CH31" s="11" t="s">
        <v>20</v>
      </c>
      <c r="CI31" s="11" t="s">
        <v>19</v>
      </c>
      <c r="CJ31" s="15" t="s">
        <v>18</v>
      </c>
      <c r="CK31" s="14" t="s">
        <v>12</v>
      </c>
      <c r="CL31" s="11" t="s">
        <v>13</v>
      </c>
      <c r="CM31" s="11" t="s">
        <v>14</v>
      </c>
      <c r="CN31" s="11" t="s">
        <v>15</v>
      </c>
      <c r="CO31" s="11" t="s">
        <v>16</v>
      </c>
      <c r="CP31" s="11" t="s">
        <v>17</v>
      </c>
      <c r="CQ31" s="11" t="s">
        <v>28</v>
      </c>
      <c r="CR31" s="11" t="s">
        <v>27</v>
      </c>
      <c r="CS31" s="11" t="s">
        <v>21</v>
      </c>
      <c r="CT31" s="11" t="s">
        <v>20</v>
      </c>
      <c r="CU31" s="11" t="s">
        <v>19</v>
      </c>
      <c r="CV31" s="15" t="s">
        <v>18</v>
      </c>
      <c r="CW31" s="14" t="s">
        <v>12</v>
      </c>
      <c r="CX31" s="11" t="s">
        <v>13</v>
      </c>
      <c r="CY31" s="11" t="s">
        <v>14</v>
      </c>
      <c r="CZ31" s="11" t="s">
        <v>15</v>
      </c>
      <c r="DA31" s="11" t="s">
        <v>16</v>
      </c>
      <c r="DB31" s="11" t="s">
        <v>17</v>
      </c>
      <c r="DC31" s="11" t="s">
        <v>28</v>
      </c>
      <c r="DD31" s="11" t="s">
        <v>27</v>
      </c>
      <c r="DE31" s="11" t="s">
        <v>21</v>
      </c>
      <c r="DF31" s="11" t="s">
        <v>20</v>
      </c>
      <c r="DG31" s="11" t="s">
        <v>19</v>
      </c>
      <c r="DH31" s="15" t="s">
        <v>18</v>
      </c>
      <c r="DI31" s="14" t="s">
        <v>12</v>
      </c>
      <c r="DJ31" s="11" t="s">
        <v>13</v>
      </c>
      <c r="DK31" s="11" t="s">
        <v>14</v>
      </c>
      <c r="DL31" s="11" t="s">
        <v>15</v>
      </c>
      <c r="DM31" s="11" t="s">
        <v>16</v>
      </c>
      <c r="DN31" s="11" t="s">
        <v>17</v>
      </c>
      <c r="DO31" s="11" t="s">
        <v>28</v>
      </c>
      <c r="DP31" s="11" t="s">
        <v>27</v>
      </c>
      <c r="DQ31" s="11" t="s">
        <v>21</v>
      </c>
      <c r="DR31" s="11" t="s">
        <v>20</v>
      </c>
      <c r="DS31" s="11" t="s">
        <v>19</v>
      </c>
      <c r="DT31" s="15" t="s">
        <v>18</v>
      </c>
      <c r="DU31" s="14" t="s">
        <v>12</v>
      </c>
      <c r="DV31" s="11" t="s">
        <v>13</v>
      </c>
      <c r="DW31" s="11" t="s">
        <v>14</v>
      </c>
      <c r="DX31" s="11" t="s">
        <v>15</v>
      </c>
      <c r="DY31" s="11" t="s">
        <v>16</v>
      </c>
      <c r="DZ31" s="11" t="s">
        <v>17</v>
      </c>
      <c r="EA31" s="11" t="s">
        <v>28</v>
      </c>
      <c r="EB31" s="11" t="s">
        <v>27</v>
      </c>
      <c r="EC31" s="11" t="s">
        <v>21</v>
      </c>
      <c r="ED31" s="11" t="s">
        <v>20</v>
      </c>
      <c r="EE31" s="11" t="s">
        <v>19</v>
      </c>
      <c r="EF31" s="15" t="s">
        <v>18</v>
      </c>
      <c r="EG31" s="14" t="s">
        <v>12</v>
      </c>
      <c r="EH31" s="31" t="s">
        <v>13</v>
      </c>
      <c r="EI31" s="31" t="s">
        <v>14</v>
      </c>
      <c r="EJ31" s="31" t="s">
        <v>15</v>
      </c>
      <c r="EK31" s="31" t="s">
        <v>16</v>
      </c>
      <c r="EL31" s="31" t="s">
        <v>17</v>
      </c>
      <c r="EM31" s="31" t="s">
        <v>28</v>
      </c>
      <c r="EN31" s="31" t="s">
        <v>27</v>
      </c>
      <c r="EO31" s="31" t="s">
        <v>21</v>
      </c>
      <c r="EP31" s="31" t="s">
        <v>20</v>
      </c>
      <c r="EQ31" s="31" t="s">
        <v>19</v>
      </c>
      <c r="ER31" s="15" t="s">
        <v>18</v>
      </c>
      <c r="ET31" s="3" t="s">
        <v>44</v>
      </c>
      <c r="EU31" s="61">
        <f t="shared" ref="EU31:EZ31" si="126">AP69</f>
        <v>45.888888888888886</v>
      </c>
      <c r="EV31" s="61">
        <f t="shared" si="126"/>
        <v>35.666666666666664</v>
      </c>
      <c r="EW31" s="61">
        <f t="shared" si="126"/>
        <v>4.666666666666667</v>
      </c>
      <c r="EX31" s="61">
        <f t="shared" si="126"/>
        <v>3.4444444444444446</v>
      </c>
      <c r="EY31" s="61">
        <f t="shared" si="126"/>
        <v>5.1111111111111107</v>
      </c>
      <c r="EZ31" s="51">
        <f t="shared" si="126"/>
        <v>0.36873156342182889</v>
      </c>
      <c r="FA31" s="51">
        <f>AW69</f>
        <v>0.22784810126582278</v>
      </c>
      <c r="FB31" s="52">
        <f>AY69</f>
        <v>0.3107638888888889</v>
      </c>
      <c r="FI31" s="3" t="s">
        <v>148</v>
      </c>
      <c r="FJ31" s="18">
        <v>8</v>
      </c>
      <c r="FK31" s="18">
        <v>14</v>
      </c>
      <c r="FL31" s="18">
        <v>0</v>
      </c>
      <c r="FM31" s="18">
        <v>1</v>
      </c>
      <c r="FN31" s="18">
        <v>0</v>
      </c>
      <c r="FO31" s="18">
        <v>4</v>
      </c>
      <c r="FP31" s="18">
        <v>12</v>
      </c>
      <c r="FQ31" s="18">
        <v>0</v>
      </c>
      <c r="FR31" s="18">
        <v>0</v>
      </c>
      <c r="FS31" s="7">
        <f t="shared" si="104"/>
        <v>4</v>
      </c>
      <c r="FT31" s="4">
        <f t="shared" si="105"/>
        <v>12</v>
      </c>
      <c r="FU31" s="3" t="s">
        <v>148</v>
      </c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106"/>
      <c r="GG31" s="3" t="s">
        <v>148</v>
      </c>
      <c r="GH31" s="18">
        <v>9</v>
      </c>
      <c r="GI31" s="18">
        <v>5</v>
      </c>
      <c r="GJ31" s="18">
        <v>1</v>
      </c>
      <c r="GK31" s="18">
        <v>0</v>
      </c>
      <c r="GL31" s="18">
        <v>3</v>
      </c>
      <c r="GM31" s="18">
        <v>3</v>
      </c>
      <c r="GN31" s="18">
        <v>5</v>
      </c>
      <c r="GO31" s="18">
        <v>1</v>
      </c>
      <c r="GP31" s="18">
        <v>10</v>
      </c>
      <c r="GQ31" s="7">
        <f t="shared" si="108"/>
        <v>4</v>
      </c>
      <c r="GR31" s="4">
        <f t="shared" si="109"/>
        <v>15</v>
      </c>
      <c r="GS31" s="3" t="s">
        <v>148</v>
      </c>
      <c r="GT31" s="64"/>
      <c r="GU31" s="64"/>
      <c r="GV31" s="64"/>
      <c r="GW31" s="64"/>
      <c r="GX31" s="64"/>
      <c r="GY31" s="64"/>
      <c r="GZ31" s="64"/>
      <c r="HA31" s="64"/>
      <c r="HB31" s="64"/>
      <c r="HC31" s="64"/>
      <c r="HD31" s="106"/>
      <c r="HE31" s="3" t="s">
        <v>148</v>
      </c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106"/>
      <c r="HQ31" s="3" t="s">
        <v>148</v>
      </c>
      <c r="HR31" s="64"/>
      <c r="HS31" s="64"/>
      <c r="HT31" s="64"/>
      <c r="HU31" s="64"/>
      <c r="HV31" s="64"/>
      <c r="HW31" s="64"/>
      <c r="HX31" s="64"/>
      <c r="HY31" s="64"/>
      <c r="HZ31" s="64"/>
      <c r="IA31" s="64"/>
      <c r="IB31" s="106"/>
    </row>
    <row r="32" spans="1:243" ht="17" thickBot="1">
      <c r="A32" s="496" t="s">
        <v>120</v>
      </c>
      <c r="B32" s="498"/>
      <c r="Q32" s="3">
        <v>1</v>
      </c>
      <c r="R32" s="7">
        <v>6</v>
      </c>
      <c r="S32" s="7">
        <v>6</v>
      </c>
      <c r="T32" s="18">
        <v>2</v>
      </c>
      <c r="U32" s="18">
        <v>0</v>
      </c>
      <c r="V32" s="18">
        <v>1</v>
      </c>
      <c r="W32" s="18">
        <v>3</v>
      </c>
      <c r="X32" s="18">
        <v>5</v>
      </c>
      <c r="Y32" s="18">
        <v>0</v>
      </c>
      <c r="Z32" s="18">
        <v>1</v>
      </c>
      <c r="AA32" s="7">
        <f>W32+Y32</f>
        <v>3</v>
      </c>
      <c r="AB32" s="4">
        <f>X32+Z32</f>
        <v>6</v>
      </c>
      <c r="AC32" s="14">
        <v>1</v>
      </c>
      <c r="AD32" s="11">
        <v>11</v>
      </c>
      <c r="AE32" s="11">
        <v>9</v>
      </c>
      <c r="AF32" s="11">
        <v>2</v>
      </c>
      <c r="AG32" s="11">
        <v>2</v>
      </c>
      <c r="AH32" s="11">
        <v>3</v>
      </c>
      <c r="AI32" s="11">
        <v>1</v>
      </c>
      <c r="AJ32" s="11">
        <v>7</v>
      </c>
      <c r="AK32" s="11">
        <v>3</v>
      </c>
      <c r="AL32" s="11">
        <v>7</v>
      </c>
      <c r="AM32" s="11">
        <f>AI32+AK32</f>
        <v>4</v>
      </c>
      <c r="AN32" s="15">
        <f>AJ32+AL32</f>
        <v>14</v>
      </c>
      <c r="AO32" s="14">
        <v>1</v>
      </c>
      <c r="AP32" s="11">
        <v>4</v>
      </c>
      <c r="AQ32" s="11">
        <v>9</v>
      </c>
      <c r="AR32" s="11">
        <v>1</v>
      </c>
      <c r="AS32" s="11">
        <v>1</v>
      </c>
      <c r="AT32" s="11">
        <v>1</v>
      </c>
      <c r="AU32" s="11">
        <v>2</v>
      </c>
      <c r="AV32" s="11">
        <v>6</v>
      </c>
      <c r="AW32" s="11">
        <v>0</v>
      </c>
      <c r="AX32" s="11">
        <v>1</v>
      </c>
      <c r="AY32" s="11">
        <f>AU32+AW32</f>
        <v>2</v>
      </c>
      <c r="AZ32" s="15">
        <f>AV32+AX32</f>
        <v>7</v>
      </c>
      <c r="BA32" s="14">
        <v>1</v>
      </c>
      <c r="BB32" s="11">
        <v>23</v>
      </c>
      <c r="BC32" s="11">
        <v>15</v>
      </c>
      <c r="BD32" s="11">
        <v>5</v>
      </c>
      <c r="BE32" s="11">
        <v>2</v>
      </c>
      <c r="BF32" s="11">
        <v>2</v>
      </c>
      <c r="BG32" s="11">
        <v>10</v>
      </c>
      <c r="BH32" s="11">
        <v>14</v>
      </c>
      <c r="BI32" s="11">
        <v>1</v>
      </c>
      <c r="BJ32" s="11">
        <v>3</v>
      </c>
      <c r="BK32" s="11">
        <f>BG32+BI32</f>
        <v>11</v>
      </c>
      <c r="BL32" s="15">
        <f>BH32+BJ32</f>
        <v>17</v>
      </c>
      <c r="BM32" s="14">
        <v>1</v>
      </c>
      <c r="BN32" s="11">
        <v>6</v>
      </c>
      <c r="BO32" s="11">
        <v>9</v>
      </c>
      <c r="BP32" s="11">
        <v>6</v>
      </c>
      <c r="BQ32" s="11">
        <v>1</v>
      </c>
      <c r="BR32" s="11">
        <v>0</v>
      </c>
      <c r="BS32" s="11">
        <v>3</v>
      </c>
      <c r="BT32" s="11">
        <v>7</v>
      </c>
      <c r="BU32" s="11">
        <v>0</v>
      </c>
      <c r="BV32" s="11">
        <v>0</v>
      </c>
      <c r="BW32" s="11">
        <f>BS32+BU32</f>
        <v>3</v>
      </c>
      <c r="BX32" s="15">
        <f>BT32+BV32</f>
        <v>7</v>
      </c>
      <c r="BY32" s="14">
        <v>1</v>
      </c>
      <c r="BZ32" s="11">
        <v>4</v>
      </c>
      <c r="CA32" s="11">
        <v>0</v>
      </c>
      <c r="CB32" s="11">
        <v>2</v>
      </c>
      <c r="CC32" s="11">
        <v>0</v>
      </c>
      <c r="CD32" s="11">
        <v>0</v>
      </c>
      <c r="CE32" s="11">
        <v>2</v>
      </c>
      <c r="CF32" s="11">
        <v>7</v>
      </c>
      <c r="CG32" s="11">
        <v>0</v>
      </c>
      <c r="CH32" s="11">
        <v>0</v>
      </c>
      <c r="CI32" s="11">
        <f>CE32+CG32</f>
        <v>2</v>
      </c>
      <c r="CJ32" s="15">
        <f>CF32+CH32</f>
        <v>7</v>
      </c>
      <c r="CK32" s="14">
        <v>1</v>
      </c>
      <c r="CL32" s="11">
        <v>9</v>
      </c>
      <c r="CM32" s="11">
        <v>7</v>
      </c>
      <c r="CN32" s="11">
        <v>1</v>
      </c>
      <c r="CO32" s="11">
        <v>1</v>
      </c>
      <c r="CP32" s="11">
        <v>4</v>
      </c>
      <c r="CQ32" s="11">
        <v>3</v>
      </c>
      <c r="CR32" s="11">
        <v>17</v>
      </c>
      <c r="CS32" s="11">
        <v>1</v>
      </c>
      <c r="CT32" s="11">
        <v>8</v>
      </c>
      <c r="CU32" s="11">
        <f>CQ32+CS32</f>
        <v>4</v>
      </c>
      <c r="CV32" s="15">
        <f>CR32+CT32</f>
        <v>25</v>
      </c>
      <c r="CW32" s="14">
        <v>1</v>
      </c>
      <c r="CX32" s="11">
        <v>18</v>
      </c>
      <c r="CY32" s="11">
        <v>10</v>
      </c>
      <c r="CZ32" s="11">
        <v>1</v>
      </c>
      <c r="DA32" s="11">
        <v>0</v>
      </c>
      <c r="DB32" s="11">
        <v>0</v>
      </c>
      <c r="DC32" s="11">
        <v>5</v>
      </c>
      <c r="DD32" s="11">
        <v>11</v>
      </c>
      <c r="DE32" s="11">
        <v>2</v>
      </c>
      <c r="DF32" s="11">
        <v>3</v>
      </c>
      <c r="DG32" s="11">
        <f>DC32+DE32</f>
        <v>7</v>
      </c>
      <c r="DH32" s="15">
        <f>DD32+DF32</f>
        <v>14</v>
      </c>
      <c r="DI32" s="14">
        <v>1</v>
      </c>
      <c r="DJ32" s="11">
        <v>15</v>
      </c>
      <c r="DK32" s="11">
        <v>3</v>
      </c>
      <c r="DL32" s="11">
        <v>2</v>
      </c>
      <c r="DM32" s="11">
        <v>0</v>
      </c>
      <c r="DN32" s="11">
        <v>1</v>
      </c>
      <c r="DO32" s="11">
        <v>6</v>
      </c>
      <c r="DP32" s="11">
        <v>12</v>
      </c>
      <c r="DQ32" s="11">
        <v>1</v>
      </c>
      <c r="DR32" s="11">
        <v>3</v>
      </c>
      <c r="DS32" s="11">
        <f>DO32+DQ32</f>
        <v>7</v>
      </c>
      <c r="DT32" s="15">
        <f>DP32+DR32</f>
        <v>15</v>
      </c>
      <c r="DU32" s="14">
        <v>1</v>
      </c>
      <c r="DV32" s="11">
        <v>10</v>
      </c>
      <c r="DW32" s="11">
        <v>7</v>
      </c>
      <c r="DX32" s="11">
        <v>2</v>
      </c>
      <c r="DY32" s="11">
        <v>3</v>
      </c>
      <c r="DZ32" s="11">
        <v>0</v>
      </c>
      <c r="EA32" s="11">
        <v>5</v>
      </c>
      <c r="EB32" s="11">
        <v>10</v>
      </c>
      <c r="EC32" s="11">
        <v>0</v>
      </c>
      <c r="ED32" s="11">
        <v>2</v>
      </c>
      <c r="EE32" s="11">
        <f>EA32+EC32</f>
        <v>5</v>
      </c>
      <c r="EF32" s="15">
        <f>EB32+ED32</f>
        <v>12</v>
      </c>
      <c r="EG32" s="14">
        <v>1</v>
      </c>
      <c r="EH32" s="31">
        <v>4</v>
      </c>
      <c r="EI32" s="31">
        <v>5</v>
      </c>
      <c r="EJ32" s="31">
        <v>1</v>
      </c>
      <c r="EK32" s="31">
        <v>0</v>
      </c>
      <c r="EL32" s="31">
        <v>0</v>
      </c>
      <c r="EM32" s="31">
        <v>2</v>
      </c>
      <c r="EN32" s="31">
        <v>6</v>
      </c>
      <c r="EO32" s="31">
        <v>0</v>
      </c>
      <c r="EP32" s="31">
        <v>0</v>
      </c>
      <c r="EQ32" s="31">
        <f>EM32+EO32</f>
        <v>2</v>
      </c>
      <c r="ER32" s="15">
        <f>EN32+EP32</f>
        <v>6</v>
      </c>
      <c r="ET32" s="46" t="s">
        <v>41</v>
      </c>
      <c r="EU32" s="61">
        <f t="shared" ref="EU32:EZ32" si="127">CX69</f>
        <v>47.5</v>
      </c>
      <c r="EV32" s="61">
        <f t="shared" si="127"/>
        <v>38.375</v>
      </c>
      <c r="EW32" s="61">
        <f t="shared" si="127"/>
        <v>6.125</v>
      </c>
      <c r="EX32" s="61">
        <f t="shared" si="127"/>
        <v>1.875</v>
      </c>
      <c r="EY32" s="61">
        <f t="shared" si="127"/>
        <v>4.625</v>
      </c>
      <c r="EZ32" s="51">
        <f t="shared" si="127"/>
        <v>0.40229885057471265</v>
      </c>
      <c r="FA32" s="51">
        <f>DE69</f>
        <v>0.19607843137254902</v>
      </c>
      <c r="FB32" s="52">
        <f>DG69</f>
        <v>0.33932135728542911</v>
      </c>
      <c r="FI32" s="3" t="s">
        <v>149</v>
      </c>
      <c r="FJ32" s="18">
        <v>10</v>
      </c>
      <c r="FK32" s="18">
        <v>12</v>
      </c>
      <c r="FL32" s="18">
        <v>1</v>
      </c>
      <c r="FM32" s="18">
        <v>0</v>
      </c>
      <c r="FN32" s="18">
        <v>0</v>
      </c>
      <c r="FO32" s="18">
        <v>5</v>
      </c>
      <c r="FP32" s="18">
        <v>10</v>
      </c>
      <c r="FQ32" s="18">
        <v>0</v>
      </c>
      <c r="FR32" s="18">
        <v>0</v>
      </c>
      <c r="FS32" s="7">
        <f t="shared" si="104"/>
        <v>5</v>
      </c>
      <c r="FT32" s="4">
        <f t="shared" si="105"/>
        <v>10</v>
      </c>
      <c r="FU32" s="3" t="s">
        <v>149</v>
      </c>
      <c r="FV32" s="64"/>
      <c r="FW32" s="64"/>
      <c r="FX32" s="64"/>
      <c r="FY32" s="64"/>
      <c r="FZ32" s="64"/>
      <c r="GA32" s="64"/>
      <c r="GB32" s="64"/>
      <c r="GC32" s="64"/>
      <c r="GD32" s="64"/>
      <c r="GE32" s="64"/>
      <c r="GF32" s="106"/>
      <c r="GG32" s="3" t="s">
        <v>149</v>
      </c>
      <c r="GH32" s="18">
        <v>11</v>
      </c>
      <c r="GI32" s="18">
        <v>10</v>
      </c>
      <c r="GJ32" s="18">
        <v>2</v>
      </c>
      <c r="GK32" s="18">
        <v>2</v>
      </c>
      <c r="GL32" s="18">
        <v>0</v>
      </c>
      <c r="GM32" s="18">
        <v>1</v>
      </c>
      <c r="GN32" s="18">
        <v>6</v>
      </c>
      <c r="GO32" s="18">
        <v>3</v>
      </c>
      <c r="GP32" s="18">
        <v>7</v>
      </c>
      <c r="GQ32" s="7">
        <f t="shared" si="108"/>
        <v>4</v>
      </c>
      <c r="GR32" s="4">
        <f t="shared" si="109"/>
        <v>13</v>
      </c>
      <c r="GS32" s="3" t="s">
        <v>149</v>
      </c>
      <c r="GT32" s="64"/>
      <c r="GU32" s="64"/>
      <c r="GV32" s="64"/>
      <c r="GW32" s="64"/>
      <c r="GX32" s="64"/>
      <c r="GY32" s="64"/>
      <c r="GZ32" s="64"/>
      <c r="HA32" s="64"/>
      <c r="HB32" s="64"/>
      <c r="HC32" s="64"/>
      <c r="HD32" s="106"/>
      <c r="HE32" s="3" t="s">
        <v>149</v>
      </c>
      <c r="HF32" s="64"/>
      <c r="HG32" s="64"/>
      <c r="HH32" s="64"/>
      <c r="HI32" s="64"/>
      <c r="HJ32" s="64"/>
      <c r="HK32" s="64"/>
      <c r="HL32" s="64"/>
      <c r="HM32" s="64"/>
      <c r="HN32" s="64"/>
      <c r="HO32" s="64"/>
      <c r="HP32" s="106"/>
      <c r="HQ32" s="3" t="s">
        <v>149</v>
      </c>
      <c r="HR32" s="64"/>
      <c r="HS32" s="64"/>
      <c r="HT32" s="64"/>
      <c r="HU32" s="64"/>
      <c r="HV32" s="64"/>
      <c r="HW32" s="64"/>
      <c r="HX32" s="64"/>
      <c r="HY32" s="64"/>
      <c r="HZ32" s="64"/>
      <c r="IA32" s="64"/>
      <c r="IB32" s="106"/>
    </row>
    <row r="33" spans="1:236" ht="17" thickBot="1">
      <c r="A33" s="41" t="s">
        <v>38</v>
      </c>
      <c r="B33" s="27" t="s">
        <v>39</v>
      </c>
      <c r="E33" s="7"/>
      <c r="F33" s="7"/>
      <c r="G33" s="7"/>
      <c r="H33" s="7"/>
      <c r="I33" s="7"/>
      <c r="J33" s="7"/>
      <c r="K33" s="7"/>
      <c r="L33" s="7"/>
      <c r="Q33" s="3" t="s">
        <v>121</v>
      </c>
      <c r="R33" s="7">
        <v>5</v>
      </c>
      <c r="S33" s="7">
        <v>20</v>
      </c>
      <c r="T33" s="18">
        <v>4</v>
      </c>
      <c r="U33" s="18">
        <v>0</v>
      </c>
      <c r="V33" s="18">
        <v>0</v>
      </c>
      <c r="W33" s="18">
        <v>1</v>
      </c>
      <c r="X33" s="18">
        <v>5</v>
      </c>
      <c r="Y33" s="18">
        <v>1</v>
      </c>
      <c r="Z33" s="18">
        <v>8</v>
      </c>
      <c r="AA33" s="7">
        <f t="shared" ref="AA33:AA41" si="128">W33+Y33</f>
        <v>2</v>
      </c>
      <c r="AB33" s="4">
        <f t="shared" ref="AB33:AB41" si="129">X33+Z33</f>
        <v>13</v>
      </c>
      <c r="AC33" s="14">
        <v>2</v>
      </c>
      <c r="AD33" s="11">
        <v>0</v>
      </c>
      <c r="AE33" s="11">
        <v>4</v>
      </c>
      <c r="AF33" s="11">
        <v>1</v>
      </c>
      <c r="AG33" s="11">
        <v>0</v>
      </c>
      <c r="AH33" s="11">
        <v>1</v>
      </c>
      <c r="AI33" s="11">
        <v>0</v>
      </c>
      <c r="AJ33" s="11">
        <v>3</v>
      </c>
      <c r="AK33" s="11">
        <v>0</v>
      </c>
      <c r="AL33" s="11">
        <v>16</v>
      </c>
      <c r="AM33" s="11">
        <f t="shared" ref="AM33:AM41" si="130">AI33+AK33</f>
        <v>0</v>
      </c>
      <c r="AN33" s="15">
        <f t="shared" ref="AN33:AN41" si="131">AJ33+AL33</f>
        <v>19</v>
      </c>
      <c r="AO33" s="14">
        <v>2</v>
      </c>
      <c r="AP33" s="11">
        <v>14</v>
      </c>
      <c r="AQ33" s="11">
        <v>12</v>
      </c>
      <c r="AR33" s="11">
        <v>0</v>
      </c>
      <c r="AS33" s="11">
        <v>0</v>
      </c>
      <c r="AT33" s="11">
        <v>1</v>
      </c>
      <c r="AU33" s="11">
        <v>7</v>
      </c>
      <c r="AV33" s="11">
        <v>12</v>
      </c>
      <c r="AW33" s="11">
        <v>0</v>
      </c>
      <c r="AX33" s="11">
        <v>8</v>
      </c>
      <c r="AY33" s="11">
        <f t="shared" ref="AY33:AY40" si="132">AU33+AW33</f>
        <v>7</v>
      </c>
      <c r="AZ33" s="15">
        <f t="shared" ref="AZ33:AZ40" si="133">AV33+AX33</f>
        <v>20</v>
      </c>
      <c r="BA33" s="14">
        <v>2</v>
      </c>
      <c r="BB33" s="11">
        <v>13</v>
      </c>
      <c r="BC33" s="11">
        <v>1</v>
      </c>
      <c r="BD33" s="11">
        <v>1</v>
      </c>
      <c r="BE33" s="11">
        <v>1</v>
      </c>
      <c r="BF33" s="11">
        <v>0</v>
      </c>
      <c r="BG33" s="11">
        <v>5</v>
      </c>
      <c r="BH33" s="11">
        <v>15</v>
      </c>
      <c r="BI33" s="11">
        <v>1</v>
      </c>
      <c r="BJ33" s="11">
        <v>8</v>
      </c>
      <c r="BK33" s="11">
        <f t="shared" ref="BK33:BK41" si="134">BG33+BI33</f>
        <v>6</v>
      </c>
      <c r="BL33" s="15">
        <f t="shared" ref="BL33:BL40" si="135">BH33+BJ33</f>
        <v>23</v>
      </c>
      <c r="BM33" s="14">
        <v>2</v>
      </c>
      <c r="BN33" s="11">
        <v>8</v>
      </c>
      <c r="BO33" s="11">
        <v>10</v>
      </c>
      <c r="BP33" s="11">
        <v>5</v>
      </c>
      <c r="BQ33" s="11">
        <v>1</v>
      </c>
      <c r="BR33" s="11">
        <v>3</v>
      </c>
      <c r="BS33" s="11">
        <v>4</v>
      </c>
      <c r="BT33" s="11">
        <v>10</v>
      </c>
      <c r="BU33" s="11">
        <v>0</v>
      </c>
      <c r="BV33" s="11">
        <v>1</v>
      </c>
      <c r="BW33" s="11">
        <f t="shared" ref="BW33:BW40" si="136">BS33+BU33</f>
        <v>4</v>
      </c>
      <c r="BX33" s="15">
        <f t="shared" ref="BX33:BX40" si="137">BT33+BV33</f>
        <v>11</v>
      </c>
      <c r="BY33" s="14">
        <v>2</v>
      </c>
      <c r="BZ33" s="11">
        <v>5</v>
      </c>
      <c r="CA33" s="11">
        <v>5</v>
      </c>
      <c r="CB33" s="11">
        <v>0</v>
      </c>
      <c r="CC33" s="11">
        <v>2</v>
      </c>
      <c r="CD33" s="11">
        <v>1</v>
      </c>
      <c r="CE33" s="11">
        <v>1</v>
      </c>
      <c r="CF33" s="11">
        <v>7</v>
      </c>
      <c r="CG33" s="11">
        <v>1</v>
      </c>
      <c r="CH33" s="11">
        <v>2</v>
      </c>
      <c r="CI33" s="11">
        <f t="shared" ref="CI33:CI41" si="138">CE33+CG33</f>
        <v>2</v>
      </c>
      <c r="CJ33" s="15">
        <f t="shared" ref="CJ33:CJ41" si="139">CF33+CH33</f>
        <v>9</v>
      </c>
      <c r="CK33" s="14">
        <v>2</v>
      </c>
      <c r="CL33" s="11">
        <v>10</v>
      </c>
      <c r="CM33" s="11">
        <v>6</v>
      </c>
      <c r="CN33" s="11">
        <v>4</v>
      </c>
      <c r="CO33" s="11">
        <v>3</v>
      </c>
      <c r="CP33" s="11">
        <v>0</v>
      </c>
      <c r="CQ33" s="11">
        <v>2</v>
      </c>
      <c r="CR33" s="11">
        <v>10</v>
      </c>
      <c r="CS33" s="11">
        <v>2</v>
      </c>
      <c r="CT33" s="11">
        <v>6</v>
      </c>
      <c r="CU33" s="11">
        <f t="shared" ref="CU33:CU40" si="140">CQ33+CS33</f>
        <v>4</v>
      </c>
      <c r="CV33" s="15">
        <f t="shared" ref="CV33:CV41" si="141">CR33+CT33</f>
        <v>16</v>
      </c>
      <c r="CW33" s="14" t="s">
        <v>121</v>
      </c>
      <c r="CX33" s="11">
        <v>8</v>
      </c>
      <c r="CY33" s="11">
        <v>7</v>
      </c>
      <c r="CZ33" s="11">
        <v>0</v>
      </c>
      <c r="DA33" s="11">
        <v>1</v>
      </c>
      <c r="DB33" s="11">
        <v>2</v>
      </c>
      <c r="DC33" s="11">
        <v>4</v>
      </c>
      <c r="DD33" s="11">
        <v>9</v>
      </c>
      <c r="DE33" s="11">
        <v>0</v>
      </c>
      <c r="DF33" s="11">
        <v>5</v>
      </c>
      <c r="DG33" s="11">
        <f t="shared" ref="DG33:DG39" si="142">DC33+DE33</f>
        <v>4</v>
      </c>
      <c r="DH33" s="15">
        <f t="shared" ref="DH33:DH39" si="143">DD33+DF33</f>
        <v>14</v>
      </c>
      <c r="DI33" s="14">
        <v>2</v>
      </c>
      <c r="DJ33" s="11">
        <v>16</v>
      </c>
      <c r="DK33" s="11">
        <v>10</v>
      </c>
      <c r="DL33" s="11">
        <v>2</v>
      </c>
      <c r="DM33" s="11">
        <v>3</v>
      </c>
      <c r="DN33" s="11">
        <v>1</v>
      </c>
      <c r="DO33" s="11">
        <v>5</v>
      </c>
      <c r="DP33" s="11">
        <v>14</v>
      </c>
      <c r="DQ33" s="11">
        <v>2</v>
      </c>
      <c r="DR33" s="11">
        <v>10</v>
      </c>
      <c r="DS33" s="11">
        <f>DO33+DQ33</f>
        <v>7</v>
      </c>
      <c r="DT33" s="15">
        <f t="shared" ref="DT33:DT41" si="144">DP33+DR33</f>
        <v>24</v>
      </c>
      <c r="DU33" s="14">
        <v>2</v>
      </c>
      <c r="DV33" s="11">
        <v>10</v>
      </c>
      <c r="DW33" s="11">
        <v>6</v>
      </c>
      <c r="DX33" s="11">
        <v>0</v>
      </c>
      <c r="DY33" s="11">
        <v>0</v>
      </c>
      <c r="DZ33" s="11">
        <v>0</v>
      </c>
      <c r="EA33" s="11">
        <v>2</v>
      </c>
      <c r="EB33" s="11">
        <v>7</v>
      </c>
      <c r="EC33" s="11">
        <v>2</v>
      </c>
      <c r="ED33" s="11">
        <v>5</v>
      </c>
      <c r="EE33" s="11">
        <f t="shared" ref="EE33:EE39" si="145">EA33+EC33</f>
        <v>4</v>
      </c>
      <c r="EF33" s="15">
        <f t="shared" ref="EF33:EF39" si="146">EB33+ED33</f>
        <v>12</v>
      </c>
      <c r="EG33" s="14" t="s">
        <v>105</v>
      </c>
      <c r="EH33" s="31">
        <v>22</v>
      </c>
      <c r="EI33" s="31">
        <v>8</v>
      </c>
      <c r="EJ33" s="31">
        <v>0</v>
      </c>
      <c r="EK33" s="31">
        <v>5</v>
      </c>
      <c r="EL33" s="31">
        <v>3</v>
      </c>
      <c r="EM33" s="31">
        <v>11</v>
      </c>
      <c r="EN33" s="31">
        <v>14</v>
      </c>
      <c r="EO33" s="31">
        <v>0</v>
      </c>
      <c r="EP33" s="31">
        <v>0</v>
      </c>
      <c r="EQ33" s="31">
        <f t="shared" ref="EQ33:EQ41" si="147">EM33+EO33</f>
        <v>11</v>
      </c>
      <c r="ER33" s="15">
        <f t="shared" ref="ER33:ER41" si="148">EN33+EP33</f>
        <v>14</v>
      </c>
      <c r="ET33" s="3" t="s">
        <v>8</v>
      </c>
      <c r="EU33" s="61">
        <f t="shared" ref="EU33:EZ33" si="149">DJ69</f>
        <v>47.9</v>
      </c>
      <c r="EV33" s="61">
        <f t="shared" si="149"/>
        <v>30.4</v>
      </c>
      <c r="EW33" s="61">
        <f t="shared" si="149"/>
        <v>7.2</v>
      </c>
      <c r="EX33" s="61">
        <f t="shared" si="149"/>
        <v>4.0999999999999996</v>
      </c>
      <c r="EY33" s="61">
        <f t="shared" si="149"/>
        <v>4.9000000000000004</v>
      </c>
      <c r="EZ33" s="51">
        <f t="shared" si="149"/>
        <v>0.42818428184281843</v>
      </c>
      <c r="FA33" s="51">
        <f>DQ69</f>
        <v>0.25888324873096447</v>
      </c>
      <c r="FB33" s="52">
        <f>DS69</f>
        <v>0.36925795053003535</v>
      </c>
      <c r="FI33" s="3" t="s">
        <v>22</v>
      </c>
      <c r="FJ33" s="7">
        <f t="shared" ref="FJ33:FR33" si="150">SUM(FJ26:FJ32)</f>
        <v>66</v>
      </c>
      <c r="FK33" s="7">
        <f t="shared" si="150"/>
        <v>77</v>
      </c>
      <c r="FL33" s="7">
        <f t="shared" si="150"/>
        <v>8</v>
      </c>
      <c r="FM33" s="7">
        <f t="shared" si="150"/>
        <v>2</v>
      </c>
      <c r="FN33" s="7">
        <f t="shared" si="150"/>
        <v>5</v>
      </c>
      <c r="FO33" s="7">
        <f t="shared" si="150"/>
        <v>33</v>
      </c>
      <c r="FP33" s="7">
        <f t="shared" si="150"/>
        <v>75</v>
      </c>
      <c r="FQ33" s="7">
        <f t="shared" si="150"/>
        <v>0</v>
      </c>
      <c r="FR33" s="7">
        <f t="shared" si="150"/>
        <v>0</v>
      </c>
      <c r="FS33" s="7">
        <f t="shared" si="104"/>
        <v>33</v>
      </c>
      <c r="FT33" s="4">
        <f t="shared" si="105"/>
        <v>75</v>
      </c>
      <c r="FU33" s="3" t="s">
        <v>22</v>
      </c>
      <c r="FV33" s="7">
        <f t="shared" ref="FV33:GD33" si="151">SUM(FV26:FV32)</f>
        <v>24</v>
      </c>
      <c r="FW33" s="7">
        <f t="shared" si="151"/>
        <v>31</v>
      </c>
      <c r="FX33" s="7">
        <f t="shared" si="151"/>
        <v>13</v>
      </c>
      <c r="FY33" s="7">
        <f t="shared" si="151"/>
        <v>0</v>
      </c>
      <c r="FZ33" s="7">
        <f t="shared" si="151"/>
        <v>1</v>
      </c>
      <c r="GA33" s="7">
        <f t="shared" si="151"/>
        <v>9</v>
      </c>
      <c r="GB33" s="7">
        <f t="shared" si="151"/>
        <v>22</v>
      </c>
      <c r="GC33" s="7">
        <f t="shared" si="151"/>
        <v>2</v>
      </c>
      <c r="GD33" s="7">
        <f t="shared" si="151"/>
        <v>8</v>
      </c>
      <c r="GE33" s="7">
        <f t="shared" si="106"/>
        <v>11</v>
      </c>
      <c r="GF33" s="4">
        <f t="shared" si="107"/>
        <v>30</v>
      </c>
      <c r="GG33" s="3" t="s">
        <v>22</v>
      </c>
      <c r="GH33" s="7">
        <f t="shared" ref="GH33:GP33" si="152">SUM(GH26:GH32)</f>
        <v>41</v>
      </c>
      <c r="GI33" s="7">
        <f t="shared" si="152"/>
        <v>44</v>
      </c>
      <c r="GJ33" s="7">
        <f t="shared" si="152"/>
        <v>9</v>
      </c>
      <c r="GK33" s="7">
        <f t="shared" si="152"/>
        <v>5</v>
      </c>
      <c r="GL33" s="7">
        <f t="shared" si="152"/>
        <v>12</v>
      </c>
      <c r="GM33" s="7">
        <f t="shared" si="152"/>
        <v>12</v>
      </c>
      <c r="GN33" s="7">
        <f t="shared" si="152"/>
        <v>30</v>
      </c>
      <c r="GO33" s="7">
        <f t="shared" si="152"/>
        <v>5</v>
      </c>
      <c r="GP33" s="7">
        <f t="shared" si="152"/>
        <v>29</v>
      </c>
      <c r="GQ33" s="7">
        <f t="shared" si="108"/>
        <v>17</v>
      </c>
      <c r="GR33" s="4">
        <f t="shared" si="109"/>
        <v>59</v>
      </c>
      <c r="GS33" s="3" t="s">
        <v>22</v>
      </c>
      <c r="GT33" s="7">
        <f t="shared" ref="GT33:HB33" si="153">SUM(GT26:GT32)</f>
        <v>12</v>
      </c>
      <c r="GU33" s="7">
        <f t="shared" si="153"/>
        <v>6</v>
      </c>
      <c r="GV33" s="7">
        <f t="shared" si="153"/>
        <v>3</v>
      </c>
      <c r="GW33" s="7">
        <f t="shared" si="153"/>
        <v>0</v>
      </c>
      <c r="GX33" s="7">
        <f t="shared" si="153"/>
        <v>1</v>
      </c>
      <c r="GY33" s="7">
        <f t="shared" si="153"/>
        <v>5</v>
      </c>
      <c r="GZ33" s="7">
        <f t="shared" si="153"/>
        <v>15</v>
      </c>
      <c r="HA33" s="7">
        <f t="shared" si="153"/>
        <v>0</v>
      </c>
      <c r="HB33" s="7">
        <f t="shared" si="153"/>
        <v>2</v>
      </c>
      <c r="HC33" s="7">
        <f>GY33+HA33</f>
        <v>5</v>
      </c>
      <c r="HD33" s="4">
        <f>GZ33+HB33</f>
        <v>17</v>
      </c>
      <c r="HE33" s="3" t="s">
        <v>22</v>
      </c>
      <c r="HF33" s="7">
        <f t="shared" ref="HF33:HN33" si="154">SUM(HF26:HF32)</f>
        <v>7</v>
      </c>
      <c r="HG33" s="7">
        <f t="shared" si="154"/>
        <v>24</v>
      </c>
      <c r="HH33" s="7">
        <f t="shared" si="154"/>
        <v>6</v>
      </c>
      <c r="HI33" s="7">
        <f t="shared" si="154"/>
        <v>4</v>
      </c>
      <c r="HJ33" s="7">
        <f t="shared" si="154"/>
        <v>6</v>
      </c>
      <c r="HK33" s="7">
        <f t="shared" si="154"/>
        <v>2</v>
      </c>
      <c r="HL33" s="7">
        <f t="shared" si="154"/>
        <v>12</v>
      </c>
      <c r="HM33" s="7">
        <f t="shared" si="154"/>
        <v>1</v>
      </c>
      <c r="HN33" s="7">
        <f t="shared" si="154"/>
        <v>8</v>
      </c>
      <c r="HO33" s="7">
        <f t="shared" si="110"/>
        <v>3</v>
      </c>
      <c r="HP33" s="4">
        <f t="shared" si="111"/>
        <v>20</v>
      </c>
      <c r="HQ33" s="3" t="s">
        <v>22</v>
      </c>
      <c r="HR33" s="7">
        <f t="shared" ref="HR33:HZ33" si="155">SUM(HR26:HR32)</f>
        <v>11</v>
      </c>
      <c r="HS33" s="7">
        <f t="shared" si="155"/>
        <v>14</v>
      </c>
      <c r="HT33" s="7">
        <f t="shared" si="155"/>
        <v>1</v>
      </c>
      <c r="HU33" s="7">
        <f t="shared" si="155"/>
        <v>0</v>
      </c>
      <c r="HV33" s="7">
        <f t="shared" si="155"/>
        <v>1</v>
      </c>
      <c r="HW33" s="7">
        <f t="shared" si="155"/>
        <v>1</v>
      </c>
      <c r="HX33" s="7">
        <f t="shared" si="155"/>
        <v>13</v>
      </c>
      <c r="HY33" s="7">
        <f t="shared" si="155"/>
        <v>3</v>
      </c>
      <c r="HZ33" s="7">
        <f t="shared" si="155"/>
        <v>10</v>
      </c>
      <c r="IA33" s="7">
        <f>HW33+HY33</f>
        <v>4</v>
      </c>
      <c r="IB33" s="4">
        <f>HX33+HZ33</f>
        <v>23</v>
      </c>
    </row>
    <row r="34" spans="1:236" ht="17" thickBot="1">
      <c r="A34" s="1" t="s">
        <v>5</v>
      </c>
      <c r="B34" s="87" t="s">
        <v>8</v>
      </c>
      <c r="E34" s="7"/>
      <c r="F34" s="7"/>
      <c r="G34" s="18"/>
      <c r="H34" s="18"/>
      <c r="I34" s="18"/>
      <c r="J34" s="7"/>
      <c r="K34" s="7"/>
      <c r="L34" s="7"/>
      <c r="Q34" s="3">
        <v>3</v>
      </c>
      <c r="R34" s="7">
        <v>13</v>
      </c>
      <c r="S34" s="7">
        <v>4</v>
      </c>
      <c r="T34" s="18">
        <v>4</v>
      </c>
      <c r="U34" s="18">
        <v>0</v>
      </c>
      <c r="V34" s="18">
        <v>1</v>
      </c>
      <c r="W34" s="18">
        <v>2</v>
      </c>
      <c r="X34" s="18">
        <v>6</v>
      </c>
      <c r="Y34" s="18">
        <v>3</v>
      </c>
      <c r="Z34" s="18">
        <v>10</v>
      </c>
      <c r="AA34" s="7">
        <f t="shared" si="128"/>
        <v>5</v>
      </c>
      <c r="AB34" s="4">
        <f t="shared" si="129"/>
        <v>16</v>
      </c>
      <c r="AC34" s="14">
        <v>3</v>
      </c>
      <c r="AD34" s="11">
        <v>0</v>
      </c>
      <c r="AE34" s="11">
        <v>7</v>
      </c>
      <c r="AF34" s="11">
        <v>0</v>
      </c>
      <c r="AG34" s="11">
        <v>2</v>
      </c>
      <c r="AH34" s="11">
        <v>3</v>
      </c>
      <c r="AI34" s="11">
        <v>0</v>
      </c>
      <c r="AJ34" s="11">
        <v>11</v>
      </c>
      <c r="AK34" s="11">
        <v>0</v>
      </c>
      <c r="AL34" s="11">
        <v>0</v>
      </c>
      <c r="AM34" s="11">
        <f t="shared" si="130"/>
        <v>0</v>
      </c>
      <c r="AN34" s="15">
        <f t="shared" si="131"/>
        <v>11</v>
      </c>
      <c r="AO34" s="14">
        <v>3</v>
      </c>
      <c r="AP34" s="11">
        <v>2</v>
      </c>
      <c r="AQ34" s="11">
        <v>7</v>
      </c>
      <c r="AR34" s="11">
        <v>4</v>
      </c>
      <c r="AS34" s="11">
        <v>0</v>
      </c>
      <c r="AT34" s="11">
        <v>5</v>
      </c>
      <c r="AU34" s="11">
        <v>1</v>
      </c>
      <c r="AV34" s="11">
        <v>7</v>
      </c>
      <c r="AW34" s="11">
        <v>0</v>
      </c>
      <c r="AX34" s="11">
        <v>11</v>
      </c>
      <c r="AY34" s="11">
        <f t="shared" si="132"/>
        <v>1</v>
      </c>
      <c r="AZ34" s="15">
        <f t="shared" si="133"/>
        <v>18</v>
      </c>
      <c r="BA34" s="14">
        <v>3</v>
      </c>
      <c r="BB34" s="11">
        <v>17</v>
      </c>
      <c r="BC34" s="11">
        <v>7</v>
      </c>
      <c r="BD34" s="11">
        <v>3</v>
      </c>
      <c r="BE34" s="11">
        <v>0</v>
      </c>
      <c r="BF34" s="11">
        <v>2</v>
      </c>
      <c r="BG34" s="11">
        <v>4</v>
      </c>
      <c r="BH34" s="11">
        <v>15</v>
      </c>
      <c r="BI34" s="11">
        <v>3</v>
      </c>
      <c r="BJ34" s="11">
        <v>7</v>
      </c>
      <c r="BK34" s="11">
        <f t="shared" si="134"/>
        <v>7</v>
      </c>
      <c r="BL34" s="15">
        <f t="shared" si="135"/>
        <v>22</v>
      </c>
      <c r="BM34" s="14">
        <v>3</v>
      </c>
      <c r="BN34" s="11">
        <v>11</v>
      </c>
      <c r="BO34" s="11">
        <v>8</v>
      </c>
      <c r="BP34" s="11">
        <v>1</v>
      </c>
      <c r="BQ34" s="11">
        <v>0</v>
      </c>
      <c r="BR34" s="11">
        <v>0</v>
      </c>
      <c r="BS34" s="11">
        <v>4</v>
      </c>
      <c r="BT34" s="11">
        <v>10</v>
      </c>
      <c r="BU34" s="11">
        <v>1</v>
      </c>
      <c r="BV34" s="11">
        <v>1</v>
      </c>
      <c r="BW34" s="11">
        <f t="shared" si="136"/>
        <v>5</v>
      </c>
      <c r="BX34" s="15">
        <f t="shared" si="137"/>
        <v>11</v>
      </c>
      <c r="BY34" s="14">
        <v>3</v>
      </c>
      <c r="BZ34" s="11">
        <v>0</v>
      </c>
      <c r="CA34" s="11">
        <v>6</v>
      </c>
      <c r="CB34" s="11">
        <v>0</v>
      </c>
      <c r="CC34" s="11">
        <v>0</v>
      </c>
      <c r="CD34" s="11">
        <v>0</v>
      </c>
      <c r="CE34" s="11">
        <v>0</v>
      </c>
      <c r="CF34" s="11">
        <v>9</v>
      </c>
      <c r="CG34" s="11">
        <v>0</v>
      </c>
      <c r="CH34" s="11">
        <v>0</v>
      </c>
      <c r="CI34" s="11">
        <f t="shared" si="138"/>
        <v>0</v>
      </c>
      <c r="CJ34" s="15">
        <f t="shared" si="139"/>
        <v>9</v>
      </c>
      <c r="CK34" s="14">
        <v>3</v>
      </c>
      <c r="CL34" s="11">
        <v>4</v>
      </c>
      <c r="CM34" s="11">
        <v>11</v>
      </c>
      <c r="CN34" s="11">
        <v>3</v>
      </c>
      <c r="CO34" s="11">
        <v>0</v>
      </c>
      <c r="CP34" s="11">
        <v>3</v>
      </c>
      <c r="CQ34" s="11">
        <v>2</v>
      </c>
      <c r="CR34" s="11">
        <v>10</v>
      </c>
      <c r="CS34" s="11">
        <v>0</v>
      </c>
      <c r="CT34" s="11">
        <v>5</v>
      </c>
      <c r="CU34" s="11">
        <f t="shared" si="140"/>
        <v>2</v>
      </c>
      <c r="CV34" s="15">
        <f t="shared" si="141"/>
        <v>15</v>
      </c>
      <c r="CW34" s="14">
        <v>3</v>
      </c>
      <c r="CX34" s="11">
        <v>11</v>
      </c>
      <c r="CY34" s="11">
        <v>10</v>
      </c>
      <c r="CZ34" s="11">
        <v>2</v>
      </c>
      <c r="DA34" s="11">
        <v>0</v>
      </c>
      <c r="DB34" s="11">
        <v>1</v>
      </c>
      <c r="DC34" s="11">
        <v>1</v>
      </c>
      <c r="DD34" s="11">
        <v>8</v>
      </c>
      <c r="DE34" s="11">
        <v>3</v>
      </c>
      <c r="DF34" s="11">
        <v>15</v>
      </c>
      <c r="DG34" s="11">
        <f t="shared" si="142"/>
        <v>4</v>
      </c>
      <c r="DH34" s="15">
        <f t="shared" si="143"/>
        <v>23</v>
      </c>
      <c r="DI34" s="14">
        <v>3</v>
      </c>
      <c r="DJ34" s="11">
        <v>12</v>
      </c>
      <c r="DK34" s="11">
        <v>6</v>
      </c>
      <c r="DL34" s="11">
        <v>3</v>
      </c>
      <c r="DM34" s="11">
        <v>0</v>
      </c>
      <c r="DN34" s="11">
        <v>2</v>
      </c>
      <c r="DO34" s="11">
        <v>6</v>
      </c>
      <c r="DP34" s="11">
        <v>13</v>
      </c>
      <c r="DQ34" s="11">
        <v>0</v>
      </c>
      <c r="DR34" s="11">
        <v>3</v>
      </c>
      <c r="DS34" s="11">
        <f t="shared" ref="DS34:DS40" si="156">DO34+DQ34</f>
        <v>6</v>
      </c>
      <c r="DT34" s="15">
        <f t="shared" si="144"/>
        <v>16</v>
      </c>
      <c r="DU34" s="14">
        <v>3</v>
      </c>
      <c r="DV34" s="11">
        <v>19</v>
      </c>
      <c r="DW34" s="11">
        <v>11</v>
      </c>
      <c r="DX34" s="11">
        <v>3</v>
      </c>
      <c r="DY34" s="11">
        <v>1</v>
      </c>
      <c r="DZ34" s="11">
        <v>1</v>
      </c>
      <c r="EA34" s="11">
        <v>2</v>
      </c>
      <c r="EB34" s="11">
        <v>8</v>
      </c>
      <c r="EC34" s="11">
        <v>5</v>
      </c>
      <c r="ED34" s="11">
        <v>11</v>
      </c>
      <c r="EE34" s="11">
        <f t="shared" si="145"/>
        <v>7</v>
      </c>
      <c r="EF34" s="15">
        <f t="shared" si="146"/>
        <v>19</v>
      </c>
      <c r="EG34" s="14">
        <v>3</v>
      </c>
      <c r="EH34" s="31">
        <v>8</v>
      </c>
      <c r="EI34" s="31">
        <v>9</v>
      </c>
      <c r="EJ34" s="31">
        <v>2</v>
      </c>
      <c r="EK34" s="31">
        <v>1</v>
      </c>
      <c r="EL34" s="31">
        <v>0</v>
      </c>
      <c r="EM34" s="31">
        <v>4</v>
      </c>
      <c r="EN34" s="31">
        <v>14</v>
      </c>
      <c r="EO34" s="31">
        <v>0</v>
      </c>
      <c r="EP34" s="31">
        <v>1</v>
      </c>
      <c r="EQ34" s="31">
        <f t="shared" si="147"/>
        <v>4</v>
      </c>
      <c r="ER34" s="15">
        <f t="shared" si="148"/>
        <v>15</v>
      </c>
      <c r="ET34" s="3" t="s">
        <v>9</v>
      </c>
      <c r="EU34" s="61">
        <f t="shared" ref="EU34:EZ34" si="157">BB69</f>
        <v>45.4</v>
      </c>
      <c r="EV34" s="61">
        <f t="shared" si="157"/>
        <v>37.200000000000003</v>
      </c>
      <c r="EW34" s="61">
        <f t="shared" si="157"/>
        <v>6.1</v>
      </c>
      <c r="EX34" s="61">
        <f t="shared" si="157"/>
        <v>2.4</v>
      </c>
      <c r="EY34" s="61">
        <f t="shared" si="157"/>
        <v>3.4</v>
      </c>
      <c r="EZ34" s="51">
        <f t="shared" si="157"/>
        <v>0.40053050397877982</v>
      </c>
      <c r="FA34" s="51">
        <f>BI69</f>
        <v>0.22522522522522523</v>
      </c>
      <c r="FB34" s="52">
        <f>BK69</f>
        <v>0.335559265442404</v>
      </c>
      <c r="FI34" s="5" t="s">
        <v>63</v>
      </c>
      <c r="FJ34" s="8">
        <f>AVERAGE(FJ26:FJ32)</f>
        <v>11</v>
      </c>
      <c r="FK34" s="8">
        <f>AVERAGE(FK26:FK32)</f>
        <v>12.833333333333334</v>
      </c>
      <c r="FL34" s="8">
        <f>AVERAGE(FL26:FL32)</f>
        <v>1.3333333333333333</v>
      </c>
      <c r="FM34" s="8">
        <f>AVERAGE(FM26:FM32)</f>
        <v>0.33333333333333331</v>
      </c>
      <c r="FN34" s="8">
        <f>AVERAGE(FN26:FN32)</f>
        <v>0.83333333333333337</v>
      </c>
      <c r="FO34" s="492">
        <f>FO33/FP33</f>
        <v>0.44</v>
      </c>
      <c r="FP34" s="492"/>
      <c r="FQ34" s="492" t="e">
        <f>FQ33/FR33</f>
        <v>#DIV/0!</v>
      </c>
      <c r="FR34" s="492"/>
      <c r="FS34" s="492">
        <f>FS33/FT33</f>
        <v>0.44</v>
      </c>
      <c r="FT34" s="493"/>
      <c r="FU34" s="5" t="s">
        <v>63</v>
      </c>
      <c r="FV34" s="8">
        <f>AVERAGE(FV26:FV32)</f>
        <v>8</v>
      </c>
      <c r="FW34" s="8">
        <f>AVERAGE(FW26:FW32)</f>
        <v>10.333333333333334</v>
      </c>
      <c r="FX34" s="8">
        <f>AVERAGE(FX26:FX32)</f>
        <v>4.333333333333333</v>
      </c>
      <c r="FY34" s="8">
        <f>AVERAGE(FY26:FY32)</f>
        <v>0</v>
      </c>
      <c r="FZ34" s="8">
        <f>AVERAGE(FZ26:FZ32)</f>
        <v>0.33333333333333331</v>
      </c>
      <c r="GA34" s="492">
        <f>GA33/GB33</f>
        <v>0.40909090909090912</v>
      </c>
      <c r="GB34" s="492"/>
      <c r="GC34" s="492">
        <f>GC33/GD33</f>
        <v>0.25</v>
      </c>
      <c r="GD34" s="492"/>
      <c r="GE34" s="492">
        <f>GE33/GF33</f>
        <v>0.36666666666666664</v>
      </c>
      <c r="GF34" s="493"/>
      <c r="GG34" s="5" t="s">
        <v>63</v>
      </c>
      <c r="GH34" s="8">
        <f>AVERAGE(GH26:GH27,GH30:GH32)</f>
        <v>6.2</v>
      </c>
      <c r="GI34" s="8">
        <f>AVERAGE(GI26:GI27,GI30:GI32)</f>
        <v>7.6</v>
      </c>
      <c r="GJ34" s="8">
        <f>AVERAGE(GJ26:GJ27,GJ30:GJ32)</f>
        <v>1.4</v>
      </c>
      <c r="GK34" s="8">
        <f>AVERAGE(GK26:GK27,GK30:GK32)</f>
        <v>0.6</v>
      </c>
      <c r="GL34" s="8">
        <f>AVERAGE(GL26:GL27,GL30:GL32)</f>
        <v>2.2000000000000002</v>
      </c>
      <c r="GM34" s="492">
        <f>SUM(GM26:GM27,GM30:GM32)/SUM(GN26:GN27,GN30:GN32)</f>
        <v>0.36363636363636365</v>
      </c>
      <c r="GN34" s="492"/>
      <c r="GO34" s="492">
        <f>SUM(GO26:GO27,GO30:GO32)/SUM(GP26:GP27,GP30:GP32)</f>
        <v>0.17857142857142858</v>
      </c>
      <c r="GP34" s="492"/>
      <c r="GQ34" s="492">
        <f>SUM(GQ26:GQ27,GQ30:GQ32)/SUM(GR26:GR27,GR30:GR32)</f>
        <v>0.26</v>
      </c>
      <c r="GR34" s="492"/>
      <c r="GS34" s="5" t="s">
        <v>63</v>
      </c>
      <c r="GT34" s="8">
        <f>AVERAGE(GT26:GT32)</f>
        <v>12</v>
      </c>
      <c r="GU34" s="8">
        <f>AVERAGE(GU26:GU32)</f>
        <v>6</v>
      </c>
      <c r="GV34" s="8">
        <f>AVERAGE(GV26:GV32)</f>
        <v>3</v>
      </c>
      <c r="GW34" s="8">
        <f>AVERAGE(GW26:GW32)</f>
        <v>0</v>
      </c>
      <c r="GX34" s="8">
        <f>AVERAGE(GX26:GX32)</f>
        <v>1</v>
      </c>
      <c r="GY34" s="492">
        <f>GY33/GZ33</f>
        <v>0.33333333333333331</v>
      </c>
      <c r="GZ34" s="492"/>
      <c r="HA34" s="492">
        <f>HA33/HB33</f>
        <v>0</v>
      </c>
      <c r="HB34" s="492"/>
      <c r="HC34" s="492">
        <f>HC33/HD33</f>
        <v>0.29411764705882354</v>
      </c>
      <c r="HD34" s="493"/>
      <c r="HE34" s="5" t="s">
        <v>63</v>
      </c>
      <c r="HF34" s="8">
        <f>AVERAGE(HF26:HF32)</f>
        <v>1.75</v>
      </c>
      <c r="HG34" s="8">
        <f>AVERAGE(HG26:HG32)</f>
        <v>6</v>
      </c>
      <c r="HH34" s="8">
        <f>AVERAGE(HH26:HH32)</f>
        <v>1.5</v>
      </c>
      <c r="HI34" s="8">
        <f>AVERAGE(HI26:HI32)</f>
        <v>1</v>
      </c>
      <c r="HJ34" s="8">
        <f>AVERAGE(HJ26:HJ32)</f>
        <v>1.5</v>
      </c>
      <c r="HK34" s="492">
        <f>HK33/HL33</f>
        <v>0.16666666666666666</v>
      </c>
      <c r="HL34" s="492"/>
      <c r="HM34" s="492">
        <f>HM33/HN33</f>
        <v>0.125</v>
      </c>
      <c r="HN34" s="492"/>
      <c r="HO34" s="492">
        <f>HO33/HP33</f>
        <v>0.15</v>
      </c>
      <c r="HP34" s="493"/>
      <c r="HQ34" s="5" t="s">
        <v>63</v>
      </c>
      <c r="HR34" s="8">
        <f>AVERAGE(HR26:HR32)</f>
        <v>11</v>
      </c>
      <c r="HS34" s="8">
        <f>AVERAGE(HS26:HS32)</f>
        <v>14</v>
      </c>
      <c r="HT34" s="8">
        <f>AVERAGE(HT26:HT32)</f>
        <v>1</v>
      </c>
      <c r="HU34" s="8">
        <f>AVERAGE(HU26:HU32)</f>
        <v>0</v>
      </c>
      <c r="HV34" s="8">
        <f>AVERAGE(HV26:HV32)</f>
        <v>1</v>
      </c>
      <c r="HW34" s="492">
        <f>HW33/HX33</f>
        <v>7.6923076923076927E-2</v>
      </c>
      <c r="HX34" s="492"/>
      <c r="HY34" s="492">
        <f>HY33/HZ33</f>
        <v>0.3</v>
      </c>
      <c r="HZ34" s="492"/>
      <c r="IA34" s="492">
        <f>IA33/IB33</f>
        <v>0.17391304347826086</v>
      </c>
      <c r="IB34" s="493"/>
    </row>
    <row r="35" spans="1:236">
      <c r="A35" s="23" t="s">
        <v>2</v>
      </c>
      <c r="B35" s="19" t="s">
        <v>3</v>
      </c>
      <c r="E35" s="7"/>
      <c r="F35" s="7"/>
      <c r="G35" s="7"/>
      <c r="H35" s="7"/>
      <c r="I35" s="62"/>
      <c r="J35" s="7"/>
      <c r="K35" s="7"/>
      <c r="L35" s="7"/>
      <c r="Q35" s="3">
        <v>4</v>
      </c>
      <c r="R35" s="18">
        <v>9</v>
      </c>
      <c r="S35" s="18">
        <v>9</v>
      </c>
      <c r="T35" s="18">
        <v>4</v>
      </c>
      <c r="U35" s="18">
        <v>1</v>
      </c>
      <c r="V35" s="18">
        <v>0</v>
      </c>
      <c r="W35" s="18">
        <v>0</v>
      </c>
      <c r="X35" s="18">
        <v>3</v>
      </c>
      <c r="Y35" s="18">
        <v>3</v>
      </c>
      <c r="Z35" s="18">
        <v>9</v>
      </c>
      <c r="AA35" s="7">
        <f t="shared" si="128"/>
        <v>3</v>
      </c>
      <c r="AB35" s="4">
        <f t="shared" si="129"/>
        <v>12</v>
      </c>
      <c r="AC35" s="14">
        <v>4</v>
      </c>
      <c r="AD35" s="11">
        <v>9</v>
      </c>
      <c r="AE35" s="11">
        <v>4</v>
      </c>
      <c r="AF35" s="11">
        <v>1</v>
      </c>
      <c r="AG35" s="11">
        <v>0</v>
      </c>
      <c r="AH35" s="11">
        <v>0</v>
      </c>
      <c r="AI35" s="11">
        <v>3</v>
      </c>
      <c r="AJ35" s="11">
        <v>4</v>
      </c>
      <c r="AK35" s="11">
        <v>1</v>
      </c>
      <c r="AL35" s="11">
        <v>3</v>
      </c>
      <c r="AM35" s="11">
        <f t="shared" si="130"/>
        <v>4</v>
      </c>
      <c r="AN35" s="15">
        <f t="shared" si="131"/>
        <v>7</v>
      </c>
      <c r="AO35" s="14">
        <v>4</v>
      </c>
      <c r="AP35" s="11">
        <v>15</v>
      </c>
      <c r="AQ35" s="11">
        <v>8</v>
      </c>
      <c r="AR35" s="11">
        <v>2</v>
      </c>
      <c r="AS35" s="11">
        <v>1</v>
      </c>
      <c r="AT35" s="11">
        <v>2</v>
      </c>
      <c r="AU35" s="11">
        <v>3</v>
      </c>
      <c r="AV35" s="11">
        <v>4</v>
      </c>
      <c r="AW35" s="11">
        <v>3</v>
      </c>
      <c r="AX35" s="11">
        <v>8</v>
      </c>
      <c r="AY35" s="11">
        <f t="shared" si="132"/>
        <v>6</v>
      </c>
      <c r="AZ35" s="15">
        <f t="shared" si="133"/>
        <v>12</v>
      </c>
      <c r="BA35" s="14">
        <v>4</v>
      </c>
      <c r="BB35" s="11">
        <v>12</v>
      </c>
      <c r="BC35" s="11">
        <v>21</v>
      </c>
      <c r="BD35" s="11">
        <v>5</v>
      </c>
      <c r="BE35" s="11">
        <v>0</v>
      </c>
      <c r="BF35" s="11">
        <v>0</v>
      </c>
      <c r="BG35" s="11">
        <v>3</v>
      </c>
      <c r="BH35" s="11">
        <v>14</v>
      </c>
      <c r="BI35" s="11">
        <v>2</v>
      </c>
      <c r="BJ35" s="11">
        <v>9</v>
      </c>
      <c r="BK35" s="11">
        <f t="shared" si="134"/>
        <v>5</v>
      </c>
      <c r="BL35" s="15">
        <f t="shared" si="135"/>
        <v>23</v>
      </c>
      <c r="BM35" s="14">
        <v>4</v>
      </c>
      <c r="BN35" s="11">
        <v>15</v>
      </c>
      <c r="BO35" s="11">
        <v>8</v>
      </c>
      <c r="BP35" s="11">
        <v>1</v>
      </c>
      <c r="BQ35" s="11">
        <v>0</v>
      </c>
      <c r="BR35" s="11">
        <v>1</v>
      </c>
      <c r="BS35" s="11">
        <v>6</v>
      </c>
      <c r="BT35" s="11">
        <v>15</v>
      </c>
      <c r="BU35" s="11">
        <v>1</v>
      </c>
      <c r="BV35" s="11">
        <v>7</v>
      </c>
      <c r="BW35" s="11">
        <f t="shared" si="136"/>
        <v>7</v>
      </c>
      <c r="BX35" s="15">
        <f t="shared" si="137"/>
        <v>22</v>
      </c>
      <c r="BY35" s="14">
        <v>4</v>
      </c>
      <c r="BZ35" s="11">
        <v>6</v>
      </c>
      <c r="CA35" s="11">
        <v>7</v>
      </c>
      <c r="CB35" s="11">
        <v>2</v>
      </c>
      <c r="CC35" s="11">
        <v>0</v>
      </c>
      <c r="CD35" s="11">
        <v>0</v>
      </c>
      <c r="CE35" s="11">
        <v>3</v>
      </c>
      <c r="CF35" s="11">
        <v>8</v>
      </c>
      <c r="CG35" s="11">
        <v>0</v>
      </c>
      <c r="CH35" s="11">
        <v>1</v>
      </c>
      <c r="CI35" s="11">
        <f t="shared" si="138"/>
        <v>3</v>
      </c>
      <c r="CJ35" s="15">
        <f t="shared" si="139"/>
        <v>9</v>
      </c>
      <c r="CK35" s="14">
        <v>4</v>
      </c>
      <c r="CL35" s="11">
        <v>18</v>
      </c>
      <c r="CM35" s="11">
        <v>11</v>
      </c>
      <c r="CN35" s="11">
        <v>0</v>
      </c>
      <c r="CO35" s="11">
        <v>0</v>
      </c>
      <c r="CP35" s="11">
        <v>1</v>
      </c>
      <c r="CQ35" s="11">
        <v>9</v>
      </c>
      <c r="CR35" s="11">
        <v>19</v>
      </c>
      <c r="CS35" s="11">
        <v>0</v>
      </c>
      <c r="CT35" s="11">
        <v>1</v>
      </c>
      <c r="CU35" s="11">
        <f t="shared" si="140"/>
        <v>9</v>
      </c>
      <c r="CV35" s="15">
        <f t="shared" si="141"/>
        <v>20</v>
      </c>
      <c r="CW35" s="14">
        <v>4</v>
      </c>
      <c r="CX35" s="11">
        <v>20</v>
      </c>
      <c r="CY35" s="11">
        <v>5</v>
      </c>
      <c r="CZ35" s="11">
        <v>6</v>
      </c>
      <c r="DA35" s="11">
        <v>0</v>
      </c>
      <c r="DB35" s="11">
        <v>1</v>
      </c>
      <c r="DC35" s="11">
        <v>1</v>
      </c>
      <c r="DD35" s="11">
        <v>3</v>
      </c>
      <c r="DE35" s="11">
        <v>6</v>
      </c>
      <c r="DF35" s="11">
        <v>9</v>
      </c>
      <c r="DG35" s="11">
        <f t="shared" si="142"/>
        <v>7</v>
      </c>
      <c r="DH35" s="15">
        <f t="shared" si="143"/>
        <v>12</v>
      </c>
      <c r="DI35" s="14">
        <v>4</v>
      </c>
      <c r="DJ35" s="11">
        <v>5</v>
      </c>
      <c r="DK35" s="11">
        <v>4</v>
      </c>
      <c r="DL35" s="11">
        <v>0</v>
      </c>
      <c r="DM35" s="11">
        <v>1</v>
      </c>
      <c r="DN35" s="11">
        <v>3</v>
      </c>
      <c r="DO35" s="11">
        <v>1</v>
      </c>
      <c r="DP35" s="11">
        <v>7</v>
      </c>
      <c r="DQ35" s="11">
        <v>1</v>
      </c>
      <c r="DR35" s="11">
        <v>5</v>
      </c>
      <c r="DS35" s="11">
        <f t="shared" si="156"/>
        <v>2</v>
      </c>
      <c r="DT35" s="15">
        <f t="shared" si="144"/>
        <v>12</v>
      </c>
      <c r="DU35" s="14">
        <v>4</v>
      </c>
      <c r="DV35" s="11">
        <v>23</v>
      </c>
      <c r="DW35" s="11">
        <v>10</v>
      </c>
      <c r="DX35" s="11">
        <v>1</v>
      </c>
      <c r="DY35" s="11">
        <v>0</v>
      </c>
      <c r="DZ35" s="11">
        <v>1</v>
      </c>
      <c r="EA35" s="11">
        <v>4</v>
      </c>
      <c r="EB35" s="11">
        <v>11</v>
      </c>
      <c r="EC35" s="11">
        <v>5</v>
      </c>
      <c r="ED35" s="11">
        <v>19</v>
      </c>
      <c r="EE35" s="11">
        <f t="shared" si="145"/>
        <v>9</v>
      </c>
      <c r="EF35" s="15">
        <f t="shared" si="146"/>
        <v>30</v>
      </c>
      <c r="EG35" s="14">
        <v>4</v>
      </c>
      <c r="EH35" s="31">
        <v>9</v>
      </c>
      <c r="EI35" s="31">
        <v>7</v>
      </c>
      <c r="EJ35" s="31">
        <v>3</v>
      </c>
      <c r="EK35" s="31">
        <v>1</v>
      </c>
      <c r="EL35" s="31">
        <v>1</v>
      </c>
      <c r="EM35" s="31">
        <v>3</v>
      </c>
      <c r="EN35" s="31">
        <v>10</v>
      </c>
      <c r="EO35" s="31">
        <v>1</v>
      </c>
      <c r="EP35" s="31">
        <v>7</v>
      </c>
      <c r="EQ35" s="31">
        <f t="shared" si="147"/>
        <v>4</v>
      </c>
      <c r="ER35" s="15">
        <f t="shared" si="148"/>
        <v>17</v>
      </c>
      <c r="ET35" s="3" t="s">
        <v>45</v>
      </c>
      <c r="EU35" s="61">
        <f t="shared" ref="EU35:EZ35" si="158">DV69</f>
        <v>49.25</v>
      </c>
      <c r="EV35" s="61">
        <f t="shared" si="158"/>
        <v>32.875</v>
      </c>
      <c r="EW35" s="61">
        <f t="shared" si="158"/>
        <v>6.5</v>
      </c>
      <c r="EX35" s="61">
        <f t="shared" si="158"/>
        <v>1.625</v>
      </c>
      <c r="EY35" s="61">
        <f t="shared" si="158"/>
        <v>6.5</v>
      </c>
      <c r="EZ35" s="51">
        <f t="shared" si="158"/>
        <v>0.46923076923076923</v>
      </c>
      <c r="FA35" s="51">
        <f>EC69</f>
        <v>0.23645320197044334</v>
      </c>
      <c r="FB35" s="52">
        <f>EE69</f>
        <v>0.367170626349892</v>
      </c>
      <c r="FI35" s="22" t="s">
        <v>191</v>
      </c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2"/>
      <c r="FU35" s="22" t="s">
        <v>191</v>
      </c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2"/>
      <c r="GG35" s="22" t="s">
        <v>191</v>
      </c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2"/>
      <c r="GS35" s="22" t="s">
        <v>191</v>
      </c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2"/>
      <c r="HE35" s="22" t="s">
        <v>191</v>
      </c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2"/>
      <c r="HQ35" s="22" t="s">
        <v>191</v>
      </c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2"/>
    </row>
    <row r="36" spans="1:236">
      <c r="A36" s="28" t="s">
        <v>11</v>
      </c>
      <c r="B36" s="21" t="s">
        <v>9</v>
      </c>
      <c r="E36" s="7"/>
      <c r="F36" s="7"/>
      <c r="G36" s="7"/>
      <c r="H36" s="7"/>
      <c r="I36" s="62"/>
      <c r="J36" s="7"/>
      <c r="K36" s="7"/>
      <c r="L36" s="7"/>
      <c r="Q36" s="3">
        <v>5</v>
      </c>
      <c r="R36" s="18">
        <v>7</v>
      </c>
      <c r="S36" s="18">
        <v>4</v>
      </c>
      <c r="T36" s="18">
        <v>4</v>
      </c>
      <c r="U36" s="18">
        <v>0</v>
      </c>
      <c r="V36" s="18">
        <v>1</v>
      </c>
      <c r="W36" s="18">
        <v>2</v>
      </c>
      <c r="X36" s="18">
        <v>5</v>
      </c>
      <c r="Y36" s="18">
        <v>1</v>
      </c>
      <c r="Z36" s="18">
        <v>13</v>
      </c>
      <c r="AA36" s="7">
        <f t="shared" si="128"/>
        <v>3</v>
      </c>
      <c r="AB36" s="4">
        <f t="shared" si="129"/>
        <v>18</v>
      </c>
      <c r="AC36" s="14">
        <v>5</v>
      </c>
      <c r="AD36" s="11">
        <v>0</v>
      </c>
      <c r="AE36" s="11">
        <v>2</v>
      </c>
      <c r="AF36" s="11">
        <v>0</v>
      </c>
      <c r="AG36" s="11">
        <v>1</v>
      </c>
      <c r="AH36" s="11">
        <v>1</v>
      </c>
      <c r="AI36" s="11">
        <v>0</v>
      </c>
      <c r="AJ36" s="11">
        <v>4</v>
      </c>
      <c r="AK36" s="11">
        <v>0</v>
      </c>
      <c r="AL36" s="11">
        <v>5</v>
      </c>
      <c r="AM36" s="11">
        <f t="shared" si="130"/>
        <v>0</v>
      </c>
      <c r="AN36" s="15">
        <f t="shared" si="131"/>
        <v>9</v>
      </c>
      <c r="AO36" s="14">
        <v>5</v>
      </c>
      <c r="AP36" s="11">
        <v>11</v>
      </c>
      <c r="AQ36" s="11">
        <v>13</v>
      </c>
      <c r="AR36" s="11">
        <v>1</v>
      </c>
      <c r="AS36" s="11">
        <v>1</v>
      </c>
      <c r="AT36" s="11">
        <v>4</v>
      </c>
      <c r="AU36" s="11">
        <v>4</v>
      </c>
      <c r="AV36" s="11">
        <v>8</v>
      </c>
      <c r="AW36" s="11">
        <v>1</v>
      </c>
      <c r="AX36" s="11">
        <v>4</v>
      </c>
      <c r="AY36" s="11">
        <f t="shared" si="132"/>
        <v>5</v>
      </c>
      <c r="AZ36" s="15">
        <f t="shared" si="133"/>
        <v>12</v>
      </c>
      <c r="BA36" s="14">
        <v>5</v>
      </c>
      <c r="BB36" s="11">
        <v>13</v>
      </c>
      <c r="BC36" s="11">
        <v>2</v>
      </c>
      <c r="BD36" s="11">
        <v>1</v>
      </c>
      <c r="BE36" s="11">
        <v>0</v>
      </c>
      <c r="BF36" s="11">
        <v>0</v>
      </c>
      <c r="BG36" s="11">
        <v>2</v>
      </c>
      <c r="BH36" s="11">
        <v>10</v>
      </c>
      <c r="BI36" s="11">
        <v>3</v>
      </c>
      <c r="BJ36" s="11">
        <v>9</v>
      </c>
      <c r="BK36" s="11">
        <f t="shared" si="134"/>
        <v>5</v>
      </c>
      <c r="BL36" s="15">
        <f t="shared" si="135"/>
        <v>19</v>
      </c>
      <c r="BM36" s="14">
        <v>5</v>
      </c>
      <c r="BN36" s="11">
        <v>17</v>
      </c>
      <c r="BO36" s="11">
        <v>15</v>
      </c>
      <c r="BP36" s="11">
        <v>4</v>
      </c>
      <c r="BQ36" s="11">
        <v>0</v>
      </c>
      <c r="BR36" s="11">
        <v>2</v>
      </c>
      <c r="BS36" s="11">
        <v>7</v>
      </c>
      <c r="BT36" s="11">
        <v>22</v>
      </c>
      <c r="BU36" s="11">
        <v>1</v>
      </c>
      <c r="BV36" s="11">
        <v>2</v>
      </c>
      <c r="BW36" s="11">
        <f t="shared" si="136"/>
        <v>8</v>
      </c>
      <c r="BX36" s="15">
        <f t="shared" si="137"/>
        <v>24</v>
      </c>
      <c r="BY36" s="14">
        <v>5</v>
      </c>
      <c r="BZ36" s="11">
        <v>4</v>
      </c>
      <c r="CA36" s="11">
        <v>6</v>
      </c>
      <c r="CB36" s="11">
        <v>0</v>
      </c>
      <c r="CC36" s="11">
        <v>0</v>
      </c>
      <c r="CD36" s="11">
        <v>0</v>
      </c>
      <c r="CE36" s="11">
        <v>2</v>
      </c>
      <c r="CF36" s="11">
        <v>8</v>
      </c>
      <c r="CG36" s="11">
        <v>0</v>
      </c>
      <c r="CH36" s="11">
        <v>0</v>
      </c>
      <c r="CI36" s="11">
        <f t="shared" si="138"/>
        <v>2</v>
      </c>
      <c r="CJ36" s="15">
        <f t="shared" si="139"/>
        <v>8</v>
      </c>
      <c r="CK36" s="14">
        <v>5</v>
      </c>
      <c r="CL36" s="11">
        <v>4</v>
      </c>
      <c r="CM36" s="11">
        <v>6</v>
      </c>
      <c r="CN36" s="11">
        <v>1</v>
      </c>
      <c r="CO36" s="11">
        <v>0</v>
      </c>
      <c r="CP36" s="11">
        <v>0</v>
      </c>
      <c r="CQ36" s="11">
        <v>2</v>
      </c>
      <c r="CR36" s="11">
        <v>7</v>
      </c>
      <c r="CS36" s="11">
        <v>0</v>
      </c>
      <c r="CT36" s="11">
        <v>4</v>
      </c>
      <c r="CU36" s="11">
        <f t="shared" si="140"/>
        <v>2</v>
      </c>
      <c r="CV36" s="15">
        <f t="shared" si="141"/>
        <v>11</v>
      </c>
      <c r="CW36" s="14">
        <v>5</v>
      </c>
      <c r="CX36" s="11">
        <v>8</v>
      </c>
      <c r="CY36" s="11">
        <v>9</v>
      </c>
      <c r="CZ36" s="11">
        <v>1</v>
      </c>
      <c r="DA36" s="11">
        <v>0</v>
      </c>
      <c r="DB36" s="11">
        <v>1</v>
      </c>
      <c r="DC36" s="11">
        <v>4</v>
      </c>
      <c r="DD36" s="11">
        <v>11</v>
      </c>
      <c r="DE36" s="11">
        <v>0</v>
      </c>
      <c r="DF36" s="11">
        <v>14</v>
      </c>
      <c r="DG36" s="11">
        <f t="shared" si="142"/>
        <v>4</v>
      </c>
      <c r="DH36" s="15">
        <f t="shared" si="143"/>
        <v>25</v>
      </c>
      <c r="DI36" s="14">
        <v>5</v>
      </c>
      <c r="DJ36" s="11">
        <v>11</v>
      </c>
      <c r="DK36" s="11">
        <v>5</v>
      </c>
      <c r="DL36" s="11">
        <v>6</v>
      </c>
      <c r="DM36" s="11">
        <v>0</v>
      </c>
      <c r="DN36" s="11">
        <v>4</v>
      </c>
      <c r="DO36" s="11">
        <v>4</v>
      </c>
      <c r="DP36" s="11">
        <v>22</v>
      </c>
      <c r="DQ36" s="11">
        <v>1</v>
      </c>
      <c r="DR36" s="11">
        <v>2</v>
      </c>
      <c r="DS36" s="11">
        <f t="shared" si="156"/>
        <v>5</v>
      </c>
      <c r="DT36" s="15">
        <f t="shared" si="144"/>
        <v>24</v>
      </c>
      <c r="DU36" s="14">
        <v>5</v>
      </c>
      <c r="DV36" s="11">
        <v>13</v>
      </c>
      <c r="DW36" s="11">
        <v>3</v>
      </c>
      <c r="DX36" s="11">
        <v>0</v>
      </c>
      <c r="DY36" s="11">
        <v>1</v>
      </c>
      <c r="DZ36" s="11">
        <v>1</v>
      </c>
      <c r="EA36" s="11">
        <v>5</v>
      </c>
      <c r="EB36" s="11">
        <v>8</v>
      </c>
      <c r="EC36" s="11">
        <v>1</v>
      </c>
      <c r="ED36" s="11">
        <v>5</v>
      </c>
      <c r="EE36" s="11">
        <f t="shared" si="145"/>
        <v>6</v>
      </c>
      <c r="EF36" s="15">
        <f t="shared" si="146"/>
        <v>13</v>
      </c>
      <c r="EG36" s="14">
        <v>5</v>
      </c>
      <c r="EH36" s="31">
        <v>10</v>
      </c>
      <c r="EI36" s="31">
        <v>7</v>
      </c>
      <c r="EJ36" s="31">
        <v>0</v>
      </c>
      <c r="EK36" s="31">
        <v>0</v>
      </c>
      <c r="EL36" s="31">
        <v>0</v>
      </c>
      <c r="EM36" s="31">
        <v>5</v>
      </c>
      <c r="EN36" s="31">
        <v>16</v>
      </c>
      <c r="EO36" s="31">
        <v>0</v>
      </c>
      <c r="EP36" s="31">
        <v>3</v>
      </c>
      <c r="EQ36" s="31">
        <f t="shared" si="147"/>
        <v>5</v>
      </c>
      <c r="ER36" s="15">
        <f t="shared" si="148"/>
        <v>19</v>
      </c>
      <c r="ET36" s="3" t="s">
        <v>10</v>
      </c>
      <c r="EU36" s="61">
        <f t="shared" ref="EU36:EZ36" si="159">BN69</f>
        <v>42.777777777777779</v>
      </c>
      <c r="EV36" s="61">
        <f t="shared" si="159"/>
        <v>25.777777777777779</v>
      </c>
      <c r="EW36" s="61">
        <f t="shared" si="159"/>
        <v>7</v>
      </c>
      <c r="EX36" s="61">
        <f t="shared" si="159"/>
        <v>4.1111111111111107</v>
      </c>
      <c r="EY36" s="61">
        <f t="shared" si="159"/>
        <v>4.5555555555555554</v>
      </c>
      <c r="EZ36" s="51">
        <f t="shared" si="159"/>
        <v>0.39130434782608697</v>
      </c>
      <c r="FA36" s="51">
        <f>BU69</f>
        <v>0.28160919540229884</v>
      </c>
      <c r="FB36" s="52">
        <f>BW69</f>
        <v>0.35095137420718814</v>
      </c>
      <c r="FI36" s="14" t="s">
        <v>12</v>
      </c>
      <c r="FJ36" s="31" t="s">
        <v>13</v>
      </c>
      <c r="FK36" s="31" t="s">
        <v>14</v>
      </c>
      <c r="FL36" s="31" t="s">
        <v>15</v>
      </c>
      <c r="FM36" s="31" t="s">
        <v>16</v>
      </c>
      <c r="FN36" s="31" t="s">
        <v>17</v>
      </c>
      <c r="FO36" s="31" t="s">
        <v>28</v>
      </c>
      <c r="FP36" s="31" t="s">
        <v>27</v>
      </c>
      <c r="FQ36" s="31" t="s">
        <v>21</v>
      </c>
      <c r="FR36" s="31" t="s">
        <v>20</v>
      </c>
      <c r="FS36" s="31" t="s">
        <v>19</v>
      </c>
      <c r="FT36" s="15" t="s">
        <v>18</v>
      </c>
      <c r="FU36" s="14" t="s">
        <v>12</v>
      </c>
      <c r="FV36" s="31" t="s">
        <v>13</v>
      </c>
      <c r="FW36" s="31" t="s">
        <v>14</v>
      </c>
      <c r="FX36" s="31" t="s">
        <v>15</v>
      </c>
      <c r="FY36" s="31" t="s">
        <v>16</v>
      </c>
      <c r="FZ36" s="31" t="s">
        <v>17</v>
      </c>
      <c r="GA36" s="31" t="s">
        <v>28</v>
      </c>
      <c r="GB36" s="31" t="s">
        <v>27</v>
      </c>
      <c r="GC36" s="31" t="s">
        <v>21</v>
      </c>
      <c r="GD36" s="31" t="s">
        <v>20</v>
      </c>
      <c r="GE36" s="31" t="s">
        <v>19</v>
      </c>
      <c r="GF36" s="15" t="s">
        <v>18</v>
      </c>
      <c r="GG36" s="14" t="s">
        <v>12</v>
      </c>
      <c r="GH36" s="31" t="s">
        <v>13</v>
      </c>
      <c r="GI36" s="31" t="s">
        <v>14</v>
      </c>
      <c r="GJ36" s="31" t="s">
        <v>15</v>
      </c>
      <c r="GK36" s="31" t="s">
        <v>16</v>
      </c>
      <c r="GL36" s="31" t="s">
        <v>17</v>
      </c>
      <c r="GM36" s="31" t="s">
        <v>28</v>
      </c>
      <c r="GN36" s="31" t="s">
        <v>27</v>
      </c>
      <c r="GO36" s="31" t="s">
        <v>21</v>
      </c>
      <c r="GP36" s="31" t="s">
        <v>20</v>
      </c>
      <c r="GQ36" s="31" t="s">
        <v>19</v>
      </c>
      <c r="GR36" s="15" t="s">
        <v>18</v>
      </c>
      <c r="GS36" s="14" t="s">
        <v>12</v>
      </c>
      <c r="GT36" s="31" t="s">
        <v>13</v>
      </c>
      <c r="GU36" s="31" t="s">
        <v>14</v>
      </c>
      <c r="GV36" s="31" t="s">
        <v>15</v>
      </c>
      <c r="GW36" s="31" t="s">
        <v>16</v>
      </c>
      <c r="GX36" s="31" t="s">
        <v>17</v>
      </c>
      <c r="GY36" s="31" t="s">
        <v>28</v>
      </c>
      <c r="GZ36" s="31" t="s">
        <v>27</v>
      </c>
      <c r="HA36" s="31" t="s">
        <v>21</v>
      </c>
      <c r="HB36" s="31" t="s">
        <v>20</v>
      </c>
      <c r="HC36" s="31" t="s">
        <v>19</v>
      </c>
      <c r="HD36" s="15" t="s">
        <v>18</v>
      </c>
      <c r="HE36" s="14" t="s">
        <v>12</v>
      </c>
      <c r="HF36" s="31" t="s">
        <v>13</v>
      </c>
      <c r="HG36" s="31" t="s">
        <v>14</v>
      </c>
      <c r="HH36" s="31" t="s">
        <v>15</v>
      </c>
      <c r="HI36" s="31" t="s">
        <v>16</v>
      </c>
      <c r="HJ36" s="31" t="s">
        <v>17</v>
      </c>
      <c r="HK36" s="31" t="s">
        <v>28</v>
      </c>
      <c r="HL36" s="31" t="s">
        <v>27</v>
      </c>
      <c r="HM36" s="31" t="s">
        <v>21</v>
      </c>
      <c r="HN36" s="31" t="s">
        <v>20</v>
      </c>
      <c r="HO36" s="31" t="s">
        <v>19</v>
      </c>
      <c r="HP36" s="15" t="s">
        <v>18</v>
      </c>
      <c r="HQ36" s="14" t="s">
        <v>12</v>
      </c>
      <c r="HR36" s="31" t="s">
        <v>13</v>
      </c>
      <c r="HS36" s="31" t="s">
        <v>14</v>
      </c>
      <c r="HT36" s="31" t="s">
        <v>15</v>
      </c>
      <c r="HU36" s="31" t="s">
        <v>16</v>
      </c>
      <c r="HV36" s="31" t="s">
        <v>17</v>
      </c>
      <c r="HW36" s="31" t="s">
        <v>28</v>
      </c>
      <c r="HX36" s="31" t="s">
        <v>27</v>
      </c>
      <c r="HY36" s="31" t="s">
        <v>21</v>
      </c>
      <c r="HZ36" s="31" t="s">
        <v>20</v>
      </c>
      <c r="IA36" s="31" t="s">
        <v>19</v>
      </c>
      <c r="IB36" s="15" t="s">
        <v>18</v>
      </c>
    </row>
    <row r="37" spans="1:236" ht="17" thickBot="1">
      <c r="A37" s="111" t="s">
        <v>10</v>
      </c>
      <c r="B37" s="112" t="s">
        <v>49</v>
      </c>
      <c r="E37" s="7"/>
      <c r="F37" s="7"/>
      <c r="G37" s="7"/>
      <c r="H37" s="7"/>
      <c r="I37" s="62"/>
      <c r="J37" s="7"/>
      <c r="K37" s="7"/>
      <c r="L37" s="7"/>
      <c r="Q37" s="3" t="s">
        <v>131</v>
      </c>
      <c r="R37" s="18">
        <v>6</v>
      </c>
      <c r="S37" s="18">
        <v>8</v>
      </c>
      <c r="T37" s="18">
        <v>2</v>
      </c>
      <c r="U37" s="18">
        <v>0</v>
      </c>
      <c r="V37" s="18">
        <v>1</v>
      </c>
      <c r="W37" s="18">
        <v>3</v>
      </c>
      <c r="X37" s="18">
        <v>13</v>
      </c>
      <c r="Y37" s="18">
        <v>0</v>
      </c>
      <c r="Z37" s="18">
        <v>1</v>
      </c>
      <c r="AA37" s="7">
        <f t="shared" si="128"/>
        <v>3</v>
      </c>
      <c r="AB37" s="4">
        <f t="shared" si="129"/>
        <v>14</v>
      </c>
      <c r="AC37" s="14">
        <v>6</v>
      </c>
      <c r="AD37" s="11">
        <v>4</v>
      </c>
      <c r="AE37" s="11">
        <v>2</v>
      </c>
      <c r="AF37" s="11">
        <v>0</v>
      </c>
      <c r="AG37" s="11">
        <v>0</v>
      </c>
      <c r="AH37" s="11">
        <v>2</v>
      </c>
      <c r="AI37" s="11">
        <v>2</v>
      </c>
      <c r="AJ37" s="11">
        <v>2</v>
      </c>
      <c r="AK37" s="11">
        <v>0</v>
      </c>
      <c r="AL37" s="11">
        <v>0</v>
      </c>
      <c r="AM37" s="11">
        <f t="shared" si="130"/>
        <v>2</v>
      </c>
      <c r="AN37" s="15">
        <f t="shared" si="131"/>
        <v>2</v>
      </c>
      <c r="AO37" s="14">
        <v>6</v>
      </c>
      <c r="AP37" s="11">
        <v>4</v>
      </c>
      <c r="AQ37" s="11">
        <v>13</v>
      </c>
      <c r="AR37" s="11">
        <v>2</v>
      </c>
      <c r="AS37" s="11">
        <v>0</v>
      </c>
      <c r="AT37" s="11">
        <v>0</v>
      </c>
      <c r="AU37" s="11">
        <v>2</v>
      </c>
      <c r="AV37" s="11">
        <v>6</v>
      </c>
      <c r="AW37" s="11">
        <v>0</v>
      </c>
      <c r="AX37" s="11">
        <v>5</v>
      </c>
      <c r="AY37" s="11">
        <f t="shared" si="132"/>
        <v>2</v>
      </c>
      <c r="AZ37" s="15">
        <f t="shared" si="133"/>
        <v>11</v>
      </c>
      <c r="BA37" s="14" t="s">
        <v>24</v>
      </c>
      <c r="BB37" s="11">
        <v>21</v>
      </c>
      <c r="BC37" s="11">
        <v>13</v>
      </c>
      <c r="BD37" s="11">
        <v>2</v>
      </c>
      <c r="BE37" s="11">
        <v>1</v>
      </c>
      <c r="BF37" s="11">
        <v>5</v>
      </c>
      <c r="BG37" s="11">
        <v>6</v>
      </c>
      <c r="BH37" s="11">
        <v>15</v>
      </c>
      <c r="BI37" s="11">
        <v>3</v>
      </c>
      <c r="BJ37" s="11">
        <v>12</v>
      </c>
      <c r="BK37" s="11">
        <f t="shared" si="134"/>
        <v>9</v>
      </c>
      <c r="BL37" s="15">
        <f t="shared" si="135"/>
        <v>27</v>
      </c>
      <c r="BM37" s="14">
        <v>6</v>
      </c>
      <c r="BN37" s="11">
        <v>13</v>
      </c>
      <c r="BO37" s="11">
        <v>5</v>
      </c>
      <c r="BP37" s="11">
        <v>2</v>
      </c>
      <c r="BQ37" s="11">
        <v>0</v>
      </c>
      <c r="BR37" s="11">
        <v>1</v>
      </c>
      <c r="BS37" s="11">
        <v>2</v>
      </c>
      <c r="BT37" s="11">
        <v>7</v>
      </c>
      <c r="BU37" s="11">
        <v>3</v>
      </c>
      <c r="BV37" s="11">
        <v>7</v>
      </c>
      <c r="BW37" s="11">
        <f t="shared" si="136"/>
        <v>5</v>
      </c>
      <c r="BX37" s="15">
        <f t="shared" si="137"/>
        <v>14</v>
      </c>
      <c r="BY37" s="14" t="s">
        <v>130</v>
      </c>
      <c r="BZ37" s="11">
        <v>2</v>
      </c>
      <c r="CA37" s="11">
        <v>4</v>
      </c>
      <c r="CB37" s="11">
        <v>1</v>
      </c>
      <c r="CC37" s="11">
        <v>0</v>
      </c>
      <c r="CD37" s="11">
        <v>1</v>
      </c>
      <c r="CE37" s="11">
        <v>1</v>
      </c>
      <c r="CF37" s="11">
        <v>4</v>
      </c>
      <c r="CG37" s="11">
        <v>0</v>
      </c>
      <c r="CH37" s="11">
        <v>5</v>
      </c>
      <c r="CI37" s="11">
        <f t="shared" si="138"/>
        <v>1</v>
      </c>
      <c r="CJ37" s="15">
        <f t="shared" si="139"/>
        <v>9</v>
      </c>
      <c r="CK37" s="14">
        <v>6</v>
      </c>
      <c r="CL37" s="11">
        <v>7</v>
      </c>
      <c r="CM37" s="11">
        <v>6</v>
      </c>
      <c r="CN37" s="11">
        <v>2</v>
      </c>
      <c r="CO37" s="11">
        <v>0</v>
      </c>
      <c r="CP37" s="11">
        <v>0</v>
      </c>
      <c r="CQ37" s="11">
        <v>2</v>
      </c>
      <c r="CR37" s="11">
        <v>6</v>
      </c>
      <c r="CS37" s="11">
        <v>1</v>
      </c>
      <c r="CT37" s="11">
        <v>7</v>
      </c>
      <c r="CU37" s="11">
        <f t="shared" si="140"/>
        <v>3</v>
      </c>
      <c r="CV37" s="15">
        <f t="shared" si="141"/>
        <v>13</v>
      </c>
      <c r="CW37" s="14">
        <v>6</v>
      </c>
      <c r="CX37" s="11">
        <v>10</v>
      </c>
      <c r="CY37" s="11">
        <v>9</v>
      </c>
      <c r="CZ37" s="11">
        <v>0</v>
      </c>
      <c r="DA37" s="11">
        <v>0</v>
      </c>
      <c r="DB37" s="11">
        <v>0</v>
      </c>
      <c r="DC37" s="11">
        <v>2</v>
      </c>
      <c r="DD37" s="11">
        <v>8</v>
      </c>
      <c r="DE37" s="11">
        <v>2</v>
      </c>
      <c r="DF37" s="11">
        <v>13</v>
      </c>
      <c r="DG37" s="11">
        <f t="shared" si="142"/>
        <v>4</v>
      </c>
      <c r="DH37" s="15">
        <f t="shared" si="143"/>
        <v>21</v>
      </c>
      <c r="DI37" s="14" t="s">
        <v>105</v>
      </c>
      <c r="DJ37" s="11">
        <v>8</v>
      </c>
      <c r="DK37" s="11">
        <v>11</v>
      </c>
      <c r="DL37" s="11">
        <v>1</v>
      </c>
      <c r="DM37" s="11">
        <v>0</v>
      </c>
      <c r="DN37" s="11">
        <v>5</v>
      </c>
      <c r="DO37" s="11">
        <v>4</v>
      </c>
      <c r="DP37" s="11">
        <v>7</v>
      </c>
      <c r="DQ37" s="11">
        <v>0</v>
      </c>
      <c r="DR37" s="11">
        <v>2</v>
      </c>
      <c r="DS37" s="11">
        <f t="shared" si="156"/>
        <v>4</v>
      </c>
      <c r="DT37" s="15">
        <f t="shared" si="144"/>
        <v>9</v>
      </c>
      <c r="DU37" s="14" t="s">
        <v>134</v>
      </c>
      <c r="DV37" s="11">
        <v>13</v>
      </c>
      <c r="DW37" s="11">
        <v>5</v>
      </c>
      <c r="DX37" s="11">
        <v>2</v>
      </c>
      <c r="DY37" s="11">
        <v>1</v>
      </c>
      <c r="DZ37" s="11">
        <v>2</v>
      </c>
      <c r="EA37" s="11">
        <v>1</v>
      </c>
      <c r="EB37" s="11">
        <v>3</v>
      </c>
      <c r="EC37" s="11">
        <v>3</v>
      </c>
      <c r="ED37" s="11">
        <v>7</v>
      </c>
      <c r="EE37" s="11">
        <f t="shared" si="145"/>
        <v>4</v>
      </c>
      <c r="EF37" s="15">
        <f t="shared" si="146"/>
        <v>10</v>
      </c>
      <c r="EG37" s="14">
        <v>6</v>
      </c>
      <c r="EH37" s="31">
        <v>12</v>
      </c>
      <c r="EI37" s="31">
        <v>11</v>
      </c>
      <c r="EJ37" s="31">
        <v>0</v>
      </c>
      <c r="EK37" s="31">
        <v>1</v>
      </c>
      <c r="EL37" s="31">
        <v>0</v>
      </c>
      <c r="EM37" s="31">
        <v>3</v>
      </c>
      <c r="EN37" s="31">
        <v>17</v>
      </c>
      <c r="EO37" s="31">
        <v>2</v>
      </c>
      <c r="EP37" s="31">
        <v>4</v>
      </c>
      <c r="EQ37" s="31">
        <f t="shared" si="147"/>
        <v>5</v>
      </c>
      <c r="ER37" s="15">
        <f t="shared" si="148"/>
        <v>21</v>
      </c>
      <c r="ET37" s="5" t="s">
        <v>11</v>
      </c>
      <c r="EU37" s="63">
        <f t="shared" ref="EU37:EZ37" si="160">CL69</f>
        <v>41.6</v>
      </c>
      <c r="EV37" s="63">
        <f t="shared" si="160"/>
        <v>29.5</v>
      </c>
      <c r="EW37" s="63">
        <f t="shared" si="160"/>
        <v>5</v>
      </c>
      <c r="EX37" s="63">
        <f t="shared" si="160"/>
        <v>3.7</v>
      </c>
      <c r="EY37" s="63">
        <f t="shared" si="160"/>
        <v>3.5</v>
      </c>
      <c r="EZ37" s="53">
        <f t="shared" si="160"/>
        <v>0.37666666666666665</v>
      </c>
      <c r="FA37" s="53">
        <f>CS69</f>
        <v>0.24124513618677043</v>
      </c>
      <c r="FB37" s="54">
        <f>CU69</f>
        <v>0.31418312387791741</v>
      </c>
      <c r="FI37" s="3" t="s">
        <v>143</v>
      </c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106"/>
      <c r="FU37" s="3" t="s">
        <v>143</v>
      </c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106"/>
      <c r="GG37" s="3" t="s">
        <v>143</v>
      </c>
      <c r="GH37" s="7">
        <f t="shared" ref="GH37:GH43" si="161">GH4+GH15+GH26</f>
        <v>51</v>
      </c>
      <c r="GI37" s="7">
        <f t="shared" ref="GI37:GR37" si="162">GI4+GI15+GI26</f>
        <v>48</v>
      </c>
      <c r="GJ37" s="7">
        <f t="shared" si="162"/>
        <v>4</v>
      </c>
      <c r="GK37" s="7">
        <f t="shared" si="162"/>
        <v>1</v>
      </c>
      <c r="GL37" s="7">
        <f t="shared" si="162"/>
        <v>3</v>
      </c>
      <c r="GM37" s="7">
        <f t="shared" si="162"/>
        <v>15</v>
      </c>
      <c r="GN37" s="7">
        <f t="shared" si="162"/>
        <v>40</v>
      </c>
      <c r="GO37" s="7">
        <f t="shared" si="162"/>
        <v>7</v>
      </c>
      <c r="GP37" s="7">
        <f t="shared" si="162"/>
        <v>33</v>
      </c>
      <c r="GQ37" s="7">
        <f t="shared" si="162"/>
        <v>22</v>
      </c>
      <c r="GR37" s="4">
        <f t="shared" si="162"/>
        <v>73</v>
      </c>
      <c r="GS37" s="3" t="s">
        <v>143</v>
      </c>
      <c r="GT37" s="7">
        <f>GT4+GT15+GT26</f>
        <v>45</v>
      </c>
      <c r="GU37" s="7">
        <f t="shared" ref="GU37:HD37" si="163">GU4+GU15+GU26</f>
        <v>37</v>
      </c>
      <c r="GV37" s="7">
        <f t="shared" si="163"/>
        <v>10</v>
      </c>
      <c r="GW37" s="7">
        <f t="shared" si="163"/>
        <v>4</v>
      </c>
      <c r="GX37" s="7">
        <f t="shared" si="163"/>
        <v>5</v>
      </c>
      <c r="GY37" s="7">
        <f t="shared" si="163"/>
        <v>17</v>
      </c>
      <c r="GZ37" s="7">
        <f t="shared" si="163"/>
        <v>36</v>
      </c>
      <c r="HA37" s="7">
        <f t="shared" si="163"/>
        <v>3</v>
      </c>
      <c r="HB37" s="7">
        <f t="shared" si="163"/>
        <v>26</v>
      </c>
      <c r="HC37" s="7">
        <f t="shared" si="163"/>
        <v>20</v>
      </c>
      <c r="HD37" s="4">
        <f t="shared" si="163"/>
        <v>62</v>
      </c>
      <c r="HE37" s="3" t="s">
        <v>143</v>
      </c>
      <c r="HF37" s="7">
        <f>HF4+HF15+HF26</f>
        <v>50</v>
      </c>
      <c r="HG37" s="7">
        <f t="shared" ref="HG37:HP37" si="164">HG4+HG15+HG26</f>
        <v>29</v>
      </c>
      <c r="HH37" s="7">
        <f t="shared" si="164"/>
        <v>3</v>
      </c>
      <c r="HI37" s="7">
        <f t="shared" si="164"/>
        <v>2</v>
      </c>
      <c r="HJ37" s="7">
        <f t="shared" si="164"/>
        <v>6</v>
      </c>
      <c r="HK37" s="7">
        <f t="shared" si="164"/>
        <v>10</v>
      </c>
      <c r="HL37" s="7">
        <f t="shared" si="164"/>
        <v>32</v>
      </c>
      <c r="HM37" s="7">
        <f t="shared" si="164"/>
        <v>10</v>
      </c>
      <c r="HN37" s="7">
        <f t="shared" si="164"/>
        <v>28</v>
      </c>
      <c r="HO37" s="7">
        <f t="shared" si="164"/>
        <v>20</v>
      </c>
      <c r="HP37" s="4">
        <f t="shared" si="164"/>
        <v>60</v>
      </c>
      <c r="HQ37" s="3" t="s">
        <v>143</v>
      </c>
      <c r="HR37" s="7">
        <f>HR4+HR15+HR26</f>
        <v>35</v>
      </c>
      <c r="HS37" s="7">
        <f t="shared" ref="HS37:IB37" si="165">HS4+HS15+HS26</f>
        <v>37</v>
      </c>
      <c r="HT37" s="7">
        <f t="shared" si="165"/>
        <v>1</v>
      </c>
      <c r="HU37" s="7">
        <f t="shared" si="165"/>
        <v>1</v>
      </c>
      <c r="HV37" s="7">
        <f t="shared" si="165"/>
        <v>3</v>
      </c>
      <c r="HW37" s="7">
        <f t="shared" si="165"/>
        <v>10</v>
      </c>
      <c r="HX37" s="7">
        <f t="shared" si="165"/>
        <v>38</v>
      </c>
      <c r="HY37" s="7">
        <f t="shared" si="165"/>
        <v>5</v>
      </c>
      <c r="HZ37" s="7">
        <f t="shared" si="165"/>
        <v>34</v>
      </c>
      <c r="IA37" s="7">
        <f t="shared" si="165"/>
        <v>15</v>
      </c>
      <c r="IB37" s="4">
        <f t="shared" si="165"/>
        <v>72</v>
      </c>
    </row>
    <row r="38" spans="1:236" ht="17" thickBot="1">
      <c r="A38" s="109" t="s">
        <v>41</v>
      </c>
      <c r="B38" s="110" t="s">
        <v>44</v>
      </c>
      <c r="E38" s="7"/>
      <c r="F38" s="7"/>
      <c r="G38" s="7"/>
      <c r="H38" s="7"/>
      <c r="I38" s="62"/>
      <c r="J38" s="7"/>
      <c r="K38" s="7"/>
      <c r="L38" s="7"/>
      <c r="Q38" s="3" t="s">
        <v>131</v>
      </c>
      <c r="R38" s="18">
        <v>0</v>
      </c>
      <c r="S38" s="18">
        <v>6</v>
      </c>
      <c r="T38" s="18">
        <v>1</v>
      </c>
      <c r="U38" s="18">
        <v>0</v>
      </c>
      <c r="V38" s="18">
        <v>0</v>
      </c>
      <c r="W38" s="18">
        <v>0</v>
      </c>
      <c r="X38" s="18">
        <v>3</v>
      </c>
      <c r="Y38" s="18">
        <v>0</v>
      </c>
      <c r="Z38" s="18">
        <v>0</v>
      </c>
      <c r="AA38" s="7">
        <f t="shared" si="128"/>
        <v>0</v>
      </c>
      <c r="AB38" s="4">
        <f t="shared" si="129"/>
        <v>3</v>
      </c>
      <c r="AC38" s="14">
        <v>7</v>
      </c>
      <c r="AD38" s="11">
        <v>3</v>
      </c>
      <c r="AE38" s="11">
        <v>4</v>
      </c>
      <c r="AF38" s="11">
        <v>2</v>
      </c>
      <c r="AG38" s="11">
        <v>3</v>
      </c>
      <c r="AH38" s="11">
        <v>1</v>
      </c>
      <c r="AI38" s="11">
        <v>0</v>
      </c>
      <c r="AJ38" s="11">
        <v>1</v>
      </c>
      <c r="AK38" s="11">
        <v>1</v>
      </c>
      <c r="AL38" s="11">
        <v>2</v>
      </c>
      <c r="AM38" s="11">
        <f t="shared" si="130"/>
        <v>1</v>
      </c>
      <c r="AN38" s="15">
        <f t="shared" si="131"/>
        <v>3</v>
      </c>
      <c r="AO38" s="14">
        <v>7</v>
      </c>
      <c r="AP38" s="11">
        <v>9</v>
      </c>
      <c r="AQ38" s="11">
        <v>6</v>
      </c>
      <c r="AR38" s="11">
        <v>2</v>
      </c>
      <c r="AS38" s="11">
        <v>1</v>
      </c>
      <c r="AT38" s="11">
        <v>6</v>
      </c>
      <c r="AU38" s="11">
        <v>3</v>
      </c>
      <c r="AV38" s="11">
        <v>7</v>
      </c>
      <c r="AW38" s="11">
        <v>1</v>
      </c>
      <c r="AX38" s="11">
        <v>11</v>
      </c>
      <c r="AY38" s="11">
        <f t="shared" si="132"/>
        <v>4</v>
      </c>
      <c r="AZ38" s="15">
        <f t="shared" si="133"/>
        <v>18</v>
      </c>
      <c r="BA38" s="14">
        <v>7</v>
      </c>
      <c r="BB38" s="11">
        <v>10</v>
      </c>
      <c r="BC38" s="11">
        <v>9</v>
      </c>
      <c r="BD38" s="11">
        <v>2</v>
      </c>
      <c r="BE38" s="11">
        <v>0</v>
      </c>
      <c r="BF38" s="11">
        <v>1</v>
      </c>
      <c r="BG38" s="11">
        <v>5</v>
      </c>
      <c r="BH38" s="11">
        <v>16</v>
      </c>
      <c r="BI38" s="11">
        <v>0</v>
      </c>
      <c r="BJ38" s="11">
        <v>2</v>
      </c>
      <c r="BK38" s="11">
        <f t="shared" si="134"/>
        <v>5</v>
      </c>
      <c r="BL38" s="15">
        <f t="shared" si="135"/>
        <v>18</v>
      </c>
      <c r="BM38" s="14">
        <v>7</v>
      </c>
      <c r="BN38" s="11">
        <v>5</v>
      </c>
      <c r="BO38" s="11">
        <v>7</v>
      </c>
      <c r="BP38" s="11">
        <v>7</v>
      </c>
      <c r="BQ38" s="11">
        <v>0</v>
      </c>
      <c r="BR38" s="11">
        <v>1</v>
      </c>
      <c r="BS38" s="11">
        <v>1</v>
      </c>
      <c r="BT38" s="11">
        <v>13</v>
      </c>
      <c r="BU38" s="11">
        <v>1</v>
      </c>
      <c r="BV38" s="11">
        <v>2</v>
      </c>
      <c r="BW38" s="11">
        <f t="shared" si="136"/>
        <v>2</v>
      </c>
      <c r="BX38" s="15">
        <f t="shared" si="137"/>
        <v>15</v>
      </c>
      <c r="BY38" s="14">
        <v>7</v>
      </c>
      <c r="BZ38" s="11">
        <v>4</v>
      </c>
      <c r="CA38" s="11">
        <v>1</v>
      </c>
      <c r="CB38" s="11">
        <v>0</v>
      </c>
      <c r="CC38" s="11">
        <v>0</v>
      </c>
      <c r="CD38" s="11">
        <v>2</v>
      </c>
      <c r="CE38" s="11">
        <v>2</v>
      </c>
      <c r="CF38" s="11">
        <v>5</v>
      </c>
      <c r="CG38" s="11">
        <v>0</v>
      </c>
      <c r="CH38" s="11">
        <v>0</v>
      </c>
      <c r="CI38" s="11">
        <f t="shared" si="138"/>
        <v>2</v>
      </c>
      <c r="CJ38" s="15">
        <f t="shared" si="139"/>
        <v>5</v>
      </c>
      <c r="CK38" s="14">
        <v>7</v>
      </c>
      <c r="CL38" s="11">
        <v>4</v>
      </c>
      <c r="CM38" s="11">
        <v>3</v>
      </c>
      <c r="CN38" s="11">
        <v>1</v>
      </c>
      <c r="CO38" s="11">
        <v>1</v>
      </c>
      <c r="CP38" s="11">
        <v>1</v>
      </c>
      <c r="CQ38" s="11">
        <v>2</v>
      </c>
      <c r="CR38" s="11">
        <v>4</v>
      </c>
      <c r="CS38" s="11">
        <v>0</v>
      </c>
      <c r="CT38" s="11">
        <v>0</v>
      </c>
      <c r="CU38" s="11">
        <f t="shared" si="140"/>
        <v>2</v>
      </c>
      <c r="CV38" s="15">
        <f t="shared" si="141"/>
        <v>4</v>
      </c>
      <c r="CW38" s="14">
        <v>7</v>
      </c>
      <c r="CX38" s="11">
        <v>14</v>
      </c>
      <c r="CY38" s="11">
        <v>11</v>
      </c>
      <c r="CZ38" s="11">
        <v>5</v>
      </c>
      <c r="DA38" s="11">
        <v>4</v>
      </c>
      <c r="DB38" s="11">
        <v>3</v>
      </c>
      <c r="DC38" s="11">
        <v>1</v>
      </c>
      <c r="DD38" s="11">
        <v>5</v>
      </c>
      <c r="DE38" s="11">
        <v>4</v>
      </c>
      <c r="DF38" s="11">
        <v>18</v>
      </c>
      <c r="DG38" s="11">
        <f t="shared" si="142"/>
        <v>5</v>
      </c>
      <c r="DH38" s="15">
        <f t="shared" si="143"/>
        <v>23</v>
      </c>
      <c r="DI38" s="14" t="s">
        <v>105</v>
      </c>
      <c r="DJ38" s="11">
        <v>2</v>
      </c>
      <c r="DK38" s="11">
        <v>10</v>
      </c>
      <c r="DL38" s="11">
        <v>1</v>
      </c>
      <c r="DM38" s="11">
        <v>0</v>
      </c>
      <c r="DN38" s="11">
        <v>1</v>
      </c>
      <c r="DO38" s="11">
        <v>1</v>
      </c>
      <c r="DP38" s="11">
        <v>7</v>
      </c>
      <c r="DQ38" s="11">
        <v>0</v>
      </c>
      <c r="DR38" s="11">
        <v>0</v>
      </c>
      <c r="DS38" s="11">
        <f t="shared" si="156"/>
        <v>1</v>
      </c>
      <c r="DT38" s="15">
        <f t="shared" si="144"/>
        <v>7</v>
      </c>
      <c r="DU38" s="14">
        <v>7</v>
      </c>
      <c r="DV38" s="11">
        <v>6</v>
      </c>
      <c r="DW38" s="11">
        <v>4</v>
      </c>
      <c r="DX38" s="11">
        <v>1</v>
      </c>
      <c r="DY38" s="11">
        <v>0</v>
      </c>
      <c r="DZ38" s="11">
        <v>0</v>
      </c>
      <c r="EA38" s="11">
        <v>3</v>
      </c>
      <c r="EB38" s="11">
        <v>11</v>
      </c>
      <c r="EC38" s="11">
        <v>0</v>
      </c>
      <c r="ED38" s="11">
        <v>4</v>
      </c>
      <c r="EE38" s="11">
        <f t="shared" si="145"/>
        <v>3</v>
      </c>
      <c r="EF38" s="15">
        <f t="shared" si="146"/>
        <v>15</v>
      </c>
      <c r="EG38" s="14" t="s">
        <v>136</v>
      </c>
      <c r="EH38" s="31">
        <v>2</v>
      </c>
      <c r="EI38" s="31">
        <v>14</v>
      </c>
      <c r="EJ38" s="31">
        <v>1</v>
      </c>
      <c r="EK38" s="31">
        <v>0</v>
      </c>
      <c r="EL38" s="31">
        <v>0</v>
      </c>
      <c r="EM38" s="31">
        <v>1</v>
      </c>
      <c r="EN38" s="31">
        <v>12</v>
      </c>
      <c r="EO38" s="31">
        <v>0</v>
      </c>
      <c r="EP38" s="31">
        <v>1</v>
      </c>
      <c r="EQ38" s="31">
        <f t="shared" si="147"/>
        <v>1</v>
      </c>
      <c r="ER38" s="15">
        <f t="shared" si="148"/>
        <v>13</v>
      </c>
      <c r="FI38" s="3" t="s">
        <v>144</v>
      </c>
      <c r="FJ38" s="7">
        <f t="shared" ref="FJ38:FJ43" si="166">FJ5+FJ16+FJ27</f>
        <v>51</v>
      </c>
      <c r="FK38" s="7">
        <f t="shared" ref="FK38:FT38" si="167">FK5+FK16+FK27</f>
        <v>31</v>
      </c>
      <c r="FL38" s="7">
        <f t="shared" si="167"/>
        <v>7</v>
      </c>
      <c r="FM38" s="7">
        <f t="shared" si="167"/>
        <v>1</v>
      </c>
      <c r="FN38" s="7">
        <f t="shared" si="167"/>
        <v>5</v>
      </c>
      <c r="FO38" s="7">
        <f t="shared" si="167"/>
        <v>24</v>
      </c>
      <c r="FP38" s="7">
        <f t="shared" si="167"/>
        <v>52</v>
      </c>
      <c r="FQ38" s="7">
        <f t="shared" si="167"/>
        <v>1</v>
      </c>
      <c r="FR38" s="7">
        <f t="shared" si="167"/>
        <v>8</v>
      </c>
      <c r="FS38" s="7">
        <f t="shared" si="167"/>
        <v>25</v>
      </c>
      <c r="FT38" s="4">
        <f t="shared" si="167"/>
        <v>60</v>
      </c>
      <c r="FU38" s="3" t="s">
        <v>144</v>
      </c>
      <c r="FV38" s="7">
        <f>FV5+FV16+FV27</f>
        <v>48</v>
      </c>
      <c r="FW38" s="7">
        <f t="shared" ref="FW38:GF38" si="168">FW5+FW16+FW27</f>
        <v>31</v>
      </c>
      <c r="FX38" s="7">
        <f t="shared" si="168"/>
        <v>9</v>
      </c>
      <c r="FY38" s="7">
        <f t="shared" si="168"/>
        <v>2</v>
      </c>
      <c r="FZ38" s="7">
        <f t="shared" si="168"/>
        <v>2</v>
      </c>
      <c r="GA38" s="7">
        <f t="shared" si="168"/>
        <v>18</v>
      </c>
      <c r="GB38" s="7">
        <f t="shared" si="168"/>
        <v>34</v>
      </c>
      <c r="GC38" s="7">
        <f t="shared" si="168"/>
        <v>4</v>
      </c>
      <c r="GD38" s="7">
        <f t="shared" si="168"/>
        <v>12</v>
      </c>
      <c r="GE38" s="7">
        <f t="shared" si="168"/>
        <v>22</v>
      </c>
      <c r="GF38" s="4">
        <f t="shared" si="168"/>
        <v>46</v>
      </c>
      <c r="GG38" s="3" t="s">
        <v>144</v>
      </c>
      <c r="GH38" s="7">
        <f t="shared" si="161"/>
        <v>51</v>
      </c>
      <c r="GI38" s="7">
        <f t="shared" ref="GI38:GR38" si="169">GI5+GI16+GI27</f>
        <v>27</v>
      </c>
      <c r="GJ38" s="7">
        <f t="shared" si="169"/>
        <v>11</v>
      </c>
      <c r="GK38" s="7">
        <f t="shared" si="169"/>
        <v>1</v>
      </c>
      <c r="GL38" s="7">
        <f t="shared" si="169"/>
        <v>10</v>
      </c>
      <c r="GM38" s="7">
        <f t="shared" si="169"/>
        <v>21</v>
      </c>
      <c r="GN38" s="7">
        <f t="shared" si="169"/>
        <v>42</v>
      </c>
      <c r="GO38" s="7">
        <f t="shared" si="169"/>
        <v>3</v>
      </c>
      <c r="GP38" s="7">
        <f t="shared" si="169"/>
        <v>22</v>
      </c>
      <c r="GQ38" s="7">
        <f t="shared" si="169"/>
        <v>24</v>
      </c>
      <c r="GR38" s="4">
        <f t="shared" si="169"/>
        <v>64</v>
      </c>
      <c r="GS38" s="3" t="s">
        <v>144</v>
      </c>
      <c r="GT38" s="64"/>
      <c r="GU38" s="64"/>
      <c r="GV38" s="64"/>
      <c r="GW38" s="64"/>
      <c r="GX38" s="64"/>
      <c r="GY38" s="64"/>
      <c r="GZ38" s="64"/>
      <c r="HA38" s="64"/>
      <c r="HB38" s="64"/>
      <c r="HC38" s="64"/>
      <c r="HD38" s="106"/>
      <c r="HE38" s="3" t="s">
        <v>144</v>
      </c>
      <c r="HF38" s="7">
        <f>HF5+HF16+HF27</f>
        <v>42</v>
      </c>
      <c r="HG38" s="7">
        <f t="shared" ref="HG38:HP38" si="170">HG5+HG16+HG27</f>
        <v>32</v>
      </c>
      <c r="HH38" s="7">
        <f t="shared" si="170"/>
        <v>7</v>
      </c>
      <c r="HI38" s="7">
        <f t="shared" si="170"/>
        <v>7</v>
      </c>
      <c r="HJ38" s="7">
        <f t="shared" si="170"/>
        <v>2</v>
      </c>
      <c r="HK38" s="7">
        <f t="shared" si="170"/>
        <v>9</v>
      </c>
      <c r="HL38" s="7">
        <f t="shared" si="170"/>
        <v>28</v>
      </c>
      <c r="HM38" s="7">
        <f t="shared" si="170"/>
        <v>8</v>
      </c>
      <c r="HN38" s="7">
        <f t="shared" si="170"/>
        <v>25</v>
      </c>
      <c r="HO38" s="7">
        <f t="shared" si="170"/>
        <v>17</v>
      </c>
      <c r="HP38" s="4">
        <f t="shared" si="170"/>
        <v>53</v>
      </c>
      <c r="HQ38" s="3" t="s">
        <v>144</v>
      </c>
      <c r="HR38" s="64"/>
      <c r="HS38" s="64"/>
      <c r="HT38" s="64"/>
      <c r="HU38" s="64"/>
      <c r="HV38" s="64"/>
      <c r="HW38" s="64"/>
      <c r="HX38" s="64"/>
      <c r="HY38" s="64"/>
      <c r="HZ38" s="64"/>
      <c r="IA38" s="64"/>
      <c r="IB38" s="106"/>
    </row>
    <row r="39" spans="1:236" ht="17" thickBot="1">
      <c r="A39" s="37" t="s">
        <v>34</v>
      </c>
      <c r="B39" s="38" t="s">
        <v>46</v>
      </c>
      <c r="E39" s="7"/>
      <c r="F39" s="7"/>
      <c r="G39" s="18"/>
      <c r="H39" s="18"/>
      <c r="I39" s="62"/>
      <c r="J39" s="7"/>
      <c r="K39" s="7"/>
      <c r="L39" s="7"/>
      <c r="Q39" s="3">
        <v>8</v>
      </c>
      <c r="R39" s="18">
        <v>0</v>
      </c>
      <c r="S39" s="18">
        <v>6</v>
      </c>
      <c r="T39" s="18">
        <v>3</v>
      </c>
      <c r="U39" s="18">
        <v>0</v>
      </c>
      <c r="V39" s="18">
        <v>4</v>
      </c>
      <c r="W39" s="18">
        <v>0</v>
      </c>
      <c r="X39" s="18">
        <v>1</v>
      </c>
      <c r="Y39" s="18">
        <v>0</v>
      </c>
      <c r="Z39" s="18">
        <v>8</v>
      </c>
      <c r="AA39" s="7">
        <f t="shared" si="128"/>
        <v>0</v>
      </c>
      <c r="AB39" s="4">
        <f t="shared" si="129"/>
        <v>9</v>
      </c>
      <c r="AC39" s="14">
        <v>8</v>
      </c>
      <c r="AD39" s="11">
        <v>3</v>
      </c>
      <c r="AE39" s="11">
        <v>3</v>
      </c>
      <c r="AF39" s="11">
        <v>0</v>
      </c>
      <c r="AG39" s="11">
        <v>0</v>
      </c>
      <c r="AH39" s="11">
        <v>2</v>
      </c>
      <c r="AI39" s="11">
        <v>0</v>
      </c>
      <c r="AJ39" s="11">
        <v>1</v>
      </c>
      <c r="AK39" s="11">
        <v>1</v>
      </c>
      <c r="AL39" s="11">
        <v>1</v>
      </c>
      <c r="AM39" s="11">
        <f t="shared" si="130"/>
        <v>1</v>
      </c>
      <c r="AN39" s="15">
        <f t="shared" si="131"/>
        <v>2</v>
      </c>
      <c r="AO39" s="14">
        <v>8</v>
      </c>
      <c r="AP39" s="11">
        <v>4</v>
      </c>
      <c r="AQ39" s="11">
        <v>11</v>
      </c>
      <c r="AR39" s="11">
        <v>1</v>
      </c>
      <c r="AS39" s="11">
        <v>0</v>
      </c>
      <c r="AT39" s="11">
        <v>1</v>
      </c>
      <c r="AU39" s="11">
        <v>2</v>
      </c>
      <c r="AV39" s="11">
        <v>7</v>
      </c>
      <c r="AW39" s="11">
        <v>0</v>
      </c>
      <c r="AX39" s="11">
        <v>2</v>
      </c>
      <c r="AY39" s="11">
        <f t="shared" si="132"/>
        <v>2</v>
      </c>
      <c r="AZ39" s="15">
        <f t="shared" si="133"/>
        <v>9</v>
      </c>
      <c r="BA39" s="14">
        <v>8</v>
      </c>
      <c r="BB39" s="11">
        <v>23</v>
      </c>
      <c r="BC39" s="11">
        <v>12</v>
      </c>
      <c r="BD39" s="11">
        <v>2</v>
      </c>
      <c r="BE39" s="11">
        <v>2</v>
      </c>
      <c r="BF39" s="11">
        <v>3</v>
      </c>
      <c r="BG39" s="11">
        <v>7</v>
      </c>
      <c r="BH39" s="11">
        <v>20</v>
      </c>
      <c r="BI39" s="11">
        <v>3</v>
      </c>
      <c r="BJ39" s="11">
        <v>13</v>
      </c>
      <c r="BK39" s="11">
        <f t="shared" si="134"/>
        <v>10</v>
      </c>
      <c r="BL39" s="15">
        <f t="shared" si="135"/>
        <v>33</v>
      </c>
      <c r="BM39" s="14">
        <v>8</v>
      </c>
      <c r="BN39" s="11">
        <v>13</v>
      </c>
      <c r="BO39" s="11">
        <v>12</v>
      </c>
      <c r="BP39" s="11">
        <v>2</v>
      </c>
      <c r="BQ39" s="11">
        <v>0</v>
      </c>
      <c r="BR39" s="11">
        <v>0</v>
      </c>
      <c r="BS39" s="11">
        <v>5</v>
      </c>
      <c r="BT39" s="11">
        <v>17</v>
      </c>
      <c r="BU39" s="11">
        <v>1</v>
      </c>
      <c r="BV39" s="11">
        <v>3</v>
      </c>
      <c r="BW39" s="11">
        <f t="shared" si="136"/>
        <v>6</v>
      </c>
      <c r="BX39" s="15">
        <f t="shared" si="137"/>
        <v>20</v>
      </c>
      <c r="BY39" s="14" t="s">
        <v>130</v>
      </c>
      <c r="BZ39" s="11">
        <v>11</v>
      </c>
      <c r="CA39" s="11">
        <v>2</v>
      </c>
      <c r="CB39" s="11">
        <v>0</v>
      </c>
      <c r="CC39" s="11">
        <v>2</v>
      </c>
      <c r="CD39" s="11">
        <v>0</v>
      </c>
      <c r="CE39" s="11">
        <v>1</v>
      </c>
      <c r="CF39" s="11">
        <v>2</v>
      </c>
      <c r="CG39" s="11">
        <v>3</v>
      </c>
      <c r="CH39" s="11">
        <v>3</v>
      </c>
      <c r="CI39" s="11">
        <f t="shared" si="138"/>
        <v>4</v>
      </c>
      <c r="CJ39" s="15">
        <f t="shared" si="139"/>
        <v>5</v>
      </c>
      <c r="CK39" s="14">
        <v>8</v>
      </c>
      <c r="CL39" s="11">
        <v>6</v>
      </c>
      <c r="CM39" s="11">
        <v>10</v>
      </c>
      <c r="CN39" s="11">
        <v>3</v>
      </c>
      <c r="CO39" s="11">
        <v>0</v>
      </c>
      <c r="CP39" s="11">
        <v>0</v>
      </c>
      <c r="CQ39" s="11">
        <v>3</v>
      </c>
      <c r="CR39" s="11">
        <v>9</v>
      </c>
      <c r="CS39" s="11">
        <v>0</v>
      </c>
      <c r="CT39" s="11">
        <v>0</v>
      </c>
      <c r="CU39" s="11">
        <f t="shared" si="140"/>
        <v>3</v>
      </c>
      <c r="CV39" s="15">
        <f t="shared" si="141"/>
        <v>9</v>
      </c>
      <c r="CW39" s="14">
        <v>8</v>
      </c>
      <c r="CX39" s="11">
        <v>4</v>
      </c>
      <c r="CY39" s="11">
        <v>6</v>
      </c>
      <c r="CZ39" s="11">
        <v>0</v>
      </c>
      <c r="DA39" s="11">
        <v>0</v>
      </c>
      <c r="DB39" s="11">
        <v>1</v>
      </c>
      <c r="DC39" s="11">
        <v>2</v>
      </c>
      <c r="DD39" s="11">
        <v>10</v>
      </c>
      <c r="DE39" s="11">
        <v>0</v>
      </c>
      <c r="DF39" s="11">
        <v>8</v>
      </c>
      <c r="DG39" s="11">
        <f t="shared" si="142"/>
        <v>2</v>
      </c>
      <c r="DH39" s="15">
        <f t="shared" si="143"/>
        <v>18</v>
      </c>
      <c r="DI39" s="14" t="s">
        <v>105</v>
      </c>
      <c r="DJ39" s="11">
        <v>10</v>
      </c>
      <c r="DK39" s="11">
        <v>3</v>
      </c>
      <c r="DL39" s="11">
        <v>1</v>
      </c>
      <c r="DM39" s="11">
        <v>1</v>
      </c>
      <c r="DN39" s="11">
        <v>3</v>
      </c>
      <c r="DO39" s="11">
        <v>5</v>
      </c>
      <c r="DP39" s="11">
        <v>9</v>
      </c>
      <c r="DQ39" s="11">
        <v>0</v>
      </c>
      <c r="DR39" s="11">
        <v>1</v>
      </c>
      <c r="DS39" s="11">
        <f t="shared" si="156"/>
        <v>5</v>
      </c>
      <c r="DT39" s="15">
        <f t="shared" si="144"/>
        <v>10</v>
      </c>
      <c r="DU39" s="14">
        <v>8</v>
      </c>
      <c r="DV39" s="11">
        <v>29</v>
      </c>
      <c r="DW39" s="11">
        <v>11</v>
      </c>
      <c r="DX39" s="11">
        <v>1</v>
      </c>
      <c r="DY39" s="11">
        <v>0</v>
      </c>
      <c r="DZ39" s="11">
        <v>2</v>
      </c>
      <c r="EA39" s="11">
        <v>10</v>
      </c>
      <c r="EB39" s="11">
        <v>16</v>
      </c>
      <c r="EC39" s="11">
        <v>3</v>
      </c>
      <c r="ED39" s="11">
        <v>12</v>
      </c>
      <c r="EE39" s="11">
        <f t="shared" si="145"/>
        <v>13</v>
      </c>
      <c r="EF39" s="15">
        <f t="shared" si="146"/>
        <v>28</v>
      </c>
      <c r="EG39" s="14" t="s">
        <v>121</v>
      </c>
      <c r="EH39" s="31">
        <v>0</v>
      </c>
      <c r="EI39" s="31">
        <v>0</v>
      </c>
      <c r="EJ39" s="31">
        <v>0</v>
      </c>
      <c r="EK39" s="31">
        <v>0</v>
      </c>
      <c r="EL39" s="31">
        <v>0</v>
      </c>
      <c r="EM39" s="31">
        <v>0</v>
      </c>
      <c r="EN39" s="31">
        <v>0</v>
      </c>
      <c r="EO39" s="31">
        <v>0</v>
      </c>
      <c r="EP39" s="31">
        <v>0</v>
      </c>
      <c r="EQ39" s="31">
        <f t="shared" si="147"/>
        <v>0</v>
      </c>
      <c r="ER39" s="15">
        <f t="shared" si="148"/>
        <v>0</v>
      </c>
      <c r="ET39" s="496" t="s">
        <v>119</v>
      </c>
      <c r="EU39" s="497"/>
      <c r="EV39" s="497"/>
      <c r="EW39" s="497"/>
      <c r="EX39" s="497"/>
      <c r="EY39" s="497"/>
      <c r="EZ39" s="497"/>
      <c r="FA39" s="497"/>
      <c r="FB39" s="498"/>
      <c r="FI39" s="3" t="s">
        <v>145</v>
      </c>
      <c r="FJ39" s="7">
        <f t="shared" si="166"/>
        <v>47</v>
      </c>
      <c r="FK39" s="7">
        <f t="shared" ref="FK39:FT39" si="171">FK6+FK17+FK28</f>
        <v>40</v>
      </c>
      <c r="FL39" s="7">
        <f t="shared" si="171"/>
        <v>9</v>
      </c>
      <c r="FM39" s="7">
        <f t="shared" si="171"/>
        <v>5</v>
      </c>
      <c r="FN39" s="7">
        <f t="shared" si="171"/>
        <v>4</v>
      </c>
      <c r="FO39" s="7">
        <f t="shared" si="171"/>
        <v>22</v>
      </c>
      <c r="FP39" s="7">
        <f t="shared" si="171"/>
        <v>58</v>
      </c>
      <c r="FQ39" s="7">
        <f t="shared" si="171"/>
        <v>1</v>
      </c>
      <c r="FR39" s="7">
        <f t="shared" si="171"/>
        <v>12</v>
      </c>
      <c r="FS39" s="7">
        <f t="shared" si="171"/>
        <v>23</v>
      </c>
      <c r="FT39" s="7">
        <f t="shared" si="171"/>
        <v>70</v>
      </c>
      <c r="FU39" s="3" t="s">
        <v>145</v>
      </c>
      <c r="FV39" s="7">
        <f>FV6+FV17+FV28</f>
        <v>51</v>
      </c>
      <c r="FW39" s="7">
        <f t="shared" ref="FW39:GF39" si="172">FW6+FW17+FW28</f>
        <v>35</v>
      </c>
      <c r="FX39" s="7">
        <f t="shared" si="172"/>
        <v>7</v>
      </c>
      <c r="FY39" s="7">
        <f t="shared" si="172"/>
        <v>2</v>
      </c>
      <c r="FZ39" s="7">
        <f t="shared" si="172"/>
        <v>3</v>
      </c>
      <c r="GA39" s="7">
        <f t="shared" si="172"/>
        <v>24</v>
      </c>
      <c r="GB39" s="7">
        <f t="shared" si="172"/>
        <v>50</v>
      </c>
      <c r="GC39" s="7">
        <f t="shared" si="172"/>
        <v>1</v>
      </c>
      <c r="GD39" s="7">
        <f t="shared" si="172"/>
        <v>13</v>
      </c>
      <c r="GE39" s="7">
        <f t="shared" si="172"/>
        <v>25</v>
      </c>
      <c r="GF39" s="7">
        <f t="shared" si="172"/>
        <v>63</v>
      </c>
      <c r="GG39" s="3" t="s">
        <v>145</v>
      </c>
      <c r="GH39" s="7">
        <f t="shared" si="161"/>
        <v>48</v>
      </c>
      <c r="GI39" s="7">
        <f t="shared" ref="GI39:GR39" si="173">GI6+GI17+GI28</f>
        <v>23</v>
      </c>
      <c r="GJ39" s="7">
        <f t="shared" si="173"/>
        <v>8</v>
      </c>
      <c r="GK39" s="7">
        <f t="shared" si="173"/>
        <v>4</v>
      </c>
      <c r="GL39" s="7">
        <f t="shared" si="173"/>
        <v>2</v>
      </c>
      <c r="GM39" s="7">
        <f t="shared" si="173"/>
        <v>18</v>
      </c>
      <c r="GN39" s="7">
        <f t="shared" si="173"/>
        <v>37</v>
      </c>
      <c r="GO39" s="7">
        <f t="shared" si="173"/>
        <v>4</v>
      </c>
      <c r="GP39" s="7">
        <f t="shared" si="173"/>
        <v>15</v>
      </c>
      <c r="GQ39" s="7">
        <f t="shared" si="173"/>
        <v>22</v>
      </c>
      <c r="GR39" s="7">
        <f t="shared" si="173"/>
        <v>52</v>
      </c>
      <c r="GS39" s="3" t="s">
        <v>145</v>
      </c>
      <c r="GT39" s="64"/>
      <c r="GU39" s="64"/>
      <c r="GV39" s="64"/>
      <c r="GW39" s="64"/>
      <c r="GX39" s="64"/>
      <c r="GY39" s="64"/>
      <c r="GZ39" s="64"/>
      <c r="HA39" s="64"/>
      <c r="HB39" s="64"/>
      <c r="HC39" s="64"/>
      <c r="HD39" s="106"/>
      <c r="HE39" s="3" t="s">
        <v>145</v>
      </c>
      <c r="HF39" s="7">
        <f>HF6+HF17+HF28</f>
        <v>50</v>
      </c>
      <c r="HG39" s="7">
        <f t="shared" ref="HG39:HP39" si="174">HG6+HG17+HG28</f>
        <v>33</v>
      </c>
      <c r="HH39" s="7">
        <f t="shared" si="174"/>
        <v>5</v>
      </c>
      <c r="HI39" s="7">
        <f t="shared" si="174"/>
        <v>8</v>
      </c>
      <c r="HJ39" s="7">
        <f t="shared" si="174"/>
        <v>5</v>
      </c>
      <c r="HK39" s="7">
        <f t="shared" si="174"/>
        <v>20</v>
      </c>
      <c r="HL39" s="7">
        <f t="shared" si="174"/>
        <v>50</v>
      </c>
      <c r="HM39" s="7">
        <f t="shared" si="174"/>
        <v>4</v>
      </c>
      <c r="HN39" s="7">
        <f t="shared" si="174"/>
        <v>19</v>
      </c>
      <c r="HO39" s="7">
        <f t="shared" si="174"/>
        <v>24</v>
      </c>
      <c r="HP39" s="7">
        <f t="shared" si="174"/>
        <v>69</v>
      </c>
      <c r="HQ39" s="3" t="s">
        <v>145</v>
      </c>
      <c r="HR39" s="64"/>
      <c r="HS39" s="64"/>
      <c r="HT39" s="64"/>
      <c r="HU39" s="64"/>
      <c r="HV39" s="64"/>
      <c r="HW39" s="64"/>
      <c r="HX39" s="64"/>
      <c r="HY39" s="64"/>
      <c r="HZ39" s="64"/>
      <c r="IA39" s="64"/>
      <c r="IB39" s="106"/>
    </row>
    <row r="40" spans="1:236">
      <c r="E40" s="7"/>
      <c r="F40" s="7"/>
      <c r="G40" s="7"/>
      <c r="H40" s="7"/>
      <c r="I40" s="62"/>
      <c r="J40" s="7"/>
      <c r="K40" s="7"/>
      <c r="L40" s="7"/>
      <c r="Q40" s="3">
        <v>9</v>
      </c>
      <c r="R40" s="18">
        <v>2</v>
      </c>
      <c r="S40" s="18">
        <v>12</v>
      </c>
      <c r="T40" s="18">
        <v>5</v>
      </c>
      <c r="U40" s="18">
        <v>0</v>
      </c>
      <c r="V40" s="18">
        <v>2</v>
      </c>
      <c r="W40" s="18">
        <v>1</v>
      </c>
      <c r="X40" s="18">
        <v>8</v>
      </c>
      <c r="Y40" s="18">
        <v>0</v>
      </c>
      <c r="Z40" s="18">
        <v>7</v>
      </c>
      <c r="AA40" s="7">
        <f t="shared" si="128"/>
        <v>1</v>
      </c>
      <c r="AB40" s="4">
        <f t="shared" si="129"/>
        <v>15</v>
      </c>
      <c r="AC40" s="14" t="s">
        <v>130</v>
      </c>
      <c r="AD40" s="11">
        <v>5</v>
      </c>
      <c r="AE40" s="11">
        <v>3</v>
      </c>
      <c r="AF40" s="11">
        <v>0</v>
      </c>
      <c r="AG40" s="11">
        <v>0</v>
      </c>
      <c r="AH40" s="11">
        <v>1</v>
      </c>
      <c r="AI40" s="11">
        <v>1</v>
      </c>
      <c r="AJ40" s="11">
        <v>3</v>
      </c>
      <c r="AK40" s="11">
        <v>1</v>
      </c>
      <c r="AL40" s="11">
        <v>1</v>
      </c>
      <c r="AM40" s="11">
        <f t="shared" si="130"/>
        <v>2</v>
      </c>
      <c r="AN40" s="15">
        <f t="shared" si="131"/>
        <v>4</v>
      </c>
      <c r="AO40" s="14">
        <v>9</v>
      </c>
      <c r="AP40" s="11">
        <v>12</v>
      </c>
      <c r="AQ40" s="11">
        <v>6</v>
      </c>
      <c r="AR40" s="11">
        <v>0</v>
      </c>
      <c r="AS40" s="11">
        <v>0</v>
      </c>
      <c r="AT40" s="11">
        <v>5</v>
      </c>
      <c r="AU40" s="11">
        <v>3</v>
      </c>
      <c r="AV40" s="11">
        <v>8</v>
      </c>
      <c r="AW40" s="11">
        <v>2</v>
      </c>
      <c r="AX40" s="11">
        <v>5</v>
      </c>
      <c r="AY40" s="11">
        <f t="shared" si="132"/>
        <v>5</v>
      </c>
      <c r="AZ40" s="15">
        <f t="shared" si="133"/>
        <v>13</v>
      </c>
      <c r="BA40" s="14">
        <v>9</v>
      </c>
      <c r="BB40" s="11">
        <v>21</v>
      </c>
      <c r="BC40" s="11">
        <v>5</v>
      </c>
      <c r="BD40" s="11">
        <v>6</v>
      </c>
      <c r="BE40" s="11">
        <v>0</v>
      </c>
      <c r="BF40" s="11">
        <v>2</v>
      </c>
      <c r="BG40" s="11">
        <v>6</v>
      </c>
      <c r="BH40" s="11">
        <v>11</v>
      </c>
      <c r="BI40" s="11">
        <v>3</v>
      </c>
      <c r="BJ40" s="11">
        <v>9</v>
      </c>
      <c r="BK40" s="11">
        <f t="shared" si="134"/>
        <v>9</v>
      </c>
      <c r="BL40" s="15">
        <f t="shared" si="135"/>
        <v>20</v>
      </c>
      <c r="BM40" s="14">
        <v>9</v>
      </c>
      <c r="BN40" s="11">
        <v>14</v>
      </c>
      <c r="BO40" s="11">
        <v>6</v>
      </c>
      <c r="BP40" s="11">
        <v>1</v>
      </c>
      <c r="BQ40" s="11">
        <v>0</v>
      </c>
      <c r="BR40" s="11">
        <v>1</v>
      </c>
      <c r="BS40" s="11">
        <v>6</v>
      </c>
      <c r="BT40" s="11">
        <v>19</v>
      </c>
      <c r="BU40" s="11">
        <v>0</v>
      </c>
      <c r="BV40" s="11">
        <v>4</v>
      </c>
      <c r="BW40" s="11">
        <f t="shared" si="136"/>
        <v>6</v>
      </c>
      <c r="BX40" s="15">
        <f t="shared" si="137"/>
        <v>23</v>
      </c>
      <c r="BY40" s="14">
        <v>9</v>
      </c>
      <c r="BZ40" s="11">
        <v>2</v>
      </c>
      <c r="CA40" s="11">
        <v>1</v>
      </c>
      <c r="CB40" s="11">
        <v>0</v>
      </c>
      <c r="CC40" s="11">
        <v>0</v>
      </c>
      <c r="CD40" s="11">
        <v>1</v>
      </c>
      <c r="CE40" s="11">
        <v>1</v>
      </c>
      <c r="CF40" s="11">
        <v>4</v>
      </c>
      <c r="CG40" s="11">
        <v>0</v>
      </c>
      <c r="CH40" s="11">
        <v>1</v>
      </c>
      <c r="CI40" s="11">
        <f t="shared" si="138"/>
        <v>1</v>
      </c>
      <c r="CJ40" s="15">
        <f t="shared" si="139"/>
        <v>5</v>
      </c>
      <c r="CK40" s="14" t="s">
        <v>121</v>
      </c>
      <c r="CL40" s="11">
        <v>6</v>
      </c>
      <c r="CM40" s="11">
        <v>3</v>
      </c>
      <c r="CN40" s="11">
        <v>0</v>
      </c>
      <c r="CO40" s="11">
        <v>1</v>
      </c>
      <c r="CP40" s="11">
        <v>0</v>
      </c>
      <c r="CQ40" s="11">
        <v>3</v>
      </c>
      <c r="CR40" s="11">
        <v>9</v>
      </c>
      <c r="CS40" s="11">
        <v>0</v>
      </c>
      <c r="CT40" s="11">
        <v>1</v>
      </c>
      <c r="CU40" s="11">
        <f t="shared" si="140"/>
        <v>3</v>
      </c>
      <c r="CV40" s="15">
        <f t="shared" si="141"/>
        <v>10</v>
      </c>
      <c r="CW40" s="14">
        <v>9</v>
      </c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5"/>
      <c r="DI40" s="14">
        <v>9</v>
      </c>
      <c r="DJ40" s="11">
        <v>14</v>
      </c>
      <c r="DK40" s="11">
        <v>7</v>
      </c>
      <c r="DL40" s="11">
        <v>2</v>
      </c>
      <c r="DM40" s="11">
        <v>4</v>
      </c>
      <c r="DN40" s="11">
        <v>3</v>
      </c>
      <c r="DO40" s="11">
        <v>7</v>
      </c>
      <c r="DP40" s="11">
        <v>22</v>
      </c>
      <c r="DQ40" s="11">
        <v>0</v>
      </c>
      <c r="DR40" s="11">
        <v>0</v>
      </c>
      <c r="DS40" s="11">
        <f t="shared" si="156"/>
        <v>7</v>
      </c>
      <c r="DT40" s="15">
        <f t="shared" si="144"/>
        <v>22</v>
      </c>
      <c r="DU40" s="14">
        <v>9</v>
      </c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5"/>
      <c r="EG40" s="14" t="s">
        <v>136</v>
      </c>
      <c r="EH40" s="31">
        <v>9</v>
      </c>
      <c r="EI40" s="31">
        <v>25</v>
      </c>
      <c r="EJ40" s="31">
        <v>1</v>
      </c>
      <c r="EK40" s="31">
        <v>0</v>
      </c>
      <c r="EL40" s="31">
        <v>1</v>
      </c>
      <c r="EM40" s="31">
        <v>3</v>
      </c>
      <c r="EN40" s="31">
        <v>19</v>
      </c>
      <c r="EO40" s="31">
        <v>1</v>
      </c>
      <c r="EP40" s="31">
        <v>5</v>
      </c>
      <c r="EQ40" s="31">
        <f t="shared" si="147"/>
        <v>4</v>
      </c>
      <c r="ER40" s="15">
        <f t="shared" si="148"/>
        <v>24</v>
      </c>
      <c r="ET40" s="1" t="s">
        <v>116</v>
      </c>
      <c r="EU40" s="9" t="s">
        <v>13</v>
      </c>
      <c r="EV40" s="9" t="s">
        <v>14</v>
      </c>
      <c r="EW40" s="9" t="s">
        <v>15</v>
      </c>
      <c r="EX40" s="9" t="s">
        <v>16</v>
      </c>
      <c r="EY40" s="9" t="s">
        <v>17</v>
      </c>
      <c r="EZ40" s="33" t="s">
        <v>96</v>
      </c>
      <c r="FA40" s="9" t="s">
        <v>97</v>
      </c>
      <c r="FB40" s="2" t="s">
        <v>95</v>
      </c>
      <c r="FI40" s="3" t="s">
        <v>146</v>
      </c>
      <c r="FJ40" s="7">
        <f t="shared" si="166"/>
        <v>50</v>
      </c>
      <c r="FK40" s="7">
        <f t="shared" ref="FK40:FT40" si="175">FK7+FK18+FK29</f>
        <v>23</v>
      </c>
      <c r="FL40" s="7">
        <f t="shared" si="175"/>
        <v>8</v>
      </c>
      <c r="FM40" s="7">
        <f t="shared" si="175"/>
        <v>3</v>
      </c>
      <c r="FN40" s="7">
        <f t="shared" si="175"/>
        <v>6</v>
      </c>
      <c r="FO40" s="7">
        <f t="shared" si="175"/>
        <v>19</v>
      </c>
      <c r="FP40" s="7">
        <f t="shared" si="175"/>
        <v>34</v>
      </c>
      <c r="FQ40" s="7">
        <f t="shared" si="175"/>
        <v>4</v>
      </c>
      <c r="FR40" s="7">
        <f t="shared" si="175"/>
        <v>10</v>
      </c>
      <c r="FS40" s="7">
        <f t="shared" si="175"/>
        <v>23</v>
      </c>
      <c r="FT40" s="7">
        <f t="shared" si="175"/>
        <v>44</v>
      </c>
      <c r="FU40" s="3" t="s">
        <v>146</v>
      </c>
      <c r="FV40" s="7">
        <f>FV7+FV18+FV29</f>
        <v>44</v>
      </c>
      <c r="FW40" s="7">
        <f t="shared" ref="FW40:GF40" si="176">FW7+FW18+FW29</f>
        <v>31</v>
      </c>
      <c r="FX40" s="7">
        <f t="shared" si="176"/>
        <v>10</v>
      </c>
      <c r="FY40" s="7">
        <f t="shared" si="176"/>
        <v>3</v>
      </c>
      <c r="FZ40" s="7">
        <f t="shared" si="176"/>
        <v>3</v>
      </c>
      <c r="GA40" s="7">
        <f t="shared" si="176"/>
        <v>19</v>
      </c>
      <c r="GB40" s="7">
        <f t="shared" si="176"/>
        <v>47</v>
      </c>
      <c r="GC40" s="7">
        <f t="shared" si="176"/>
        <v>2</v>
      </c>
      <c r="GD40" s="7">
        <f t="shared" si="176"/>
        <v>7</v>
      </c>
      <c r="GE40" s="7">
        <f t="shared" si="176"/>
        <v>21</v>
      </c>
      <c r="GF40" s="7">
        <f t="shared" si="176"/>
        <v>54</v>
      </c>
      <c r="GG40" s="3" t="s">
        <v>146</v>
      </c>
      <c r="GH40" s="7">
        <f t="shared" si="161"/>
        <v>51</v>
      </c>
      <c r="GI40" s="7">
        <f t="shared" ref="GI40:GR40" si="177">GI7+GI18+GI29</f>
        <v>27</v>
      </c>
      <c r="GJ40" s="7">
        <f t="shared" si="177"/>
        <v>5</v>
      </c>
      <c r="GK40" s="7">
        <f t="shared" si="177"/>
        <v>3</v>
      </c>
      <c r="GL40" s="7">
        <f t="shared" si="177"/>
        <v>6</v>
      </c>
      <c r="GM40" s="7">
        <f t="shared" si="177"/>
        <v>11</v>
      </c>
      <c r="GN40" s="7">
        <f t="shared" si="177"/>
        <v>33</v>
      </c>
      <c r="GO40" s="7">
        <f t="shared" si="177"/>
        <v>9</v>
      </c>
      <c r="GP40" s="7">
        <f t="shared" si="177"/>
        <v>23</v>
      </c>
      <c r="GQ40" s="7">
        <f t="shared" si="177"/>
        <v>20</v>
      </c>
      <c r="GR40" s="7">
        <f t="shared" si="177"/>
        <v>56</v>
      </c>
      <c r="GS40" s="3" t="s">
        <v>146</v>
      </c>
      <c r="GT40" s="64"/>
      <c r="GU40" s="64"/>
      <c r="GV40" s="64"/>
      <c r="GW40" s="64"/>
      <c r="GX40" s="64"/>
      <c r="GY40" s="64"/>
      <c r="GZ40" s="64"/>
      <c r="HA40" s="64"/>
      <c r="HB40" s="64"/>
      <c r="HC40" s="64"/>
      <c r="HD40" s="106"/>
      <c r="HE40" s="3" t="s">
        <v>146</v>
      </c>
      <c r="HF40" s="7">
        <f>HF7+HF18+HF29</f>
        <v>33</v>
      </c>
      <c r="HG40" s="7">
        <f t="shared" ref="HG40:HP40" si="178">HG7+HG18+HG29</f>
        <v>20</v>
      </c>
      <c r="HH40" s="7">
        <f t="shared" si="178"/>
        <v>4</v>
      </c>
      <c r="HI40" s="7">
        <f t="shared" si="178"/>
        <v>3</v>
      </c>
      <c r="HJ40" s="7">
        <f t="shared" si="178"/>
        <v>3</v>
      </c>
      <c r="HK40" s="7">
        <f t="shared" si="178"/>
        <v>12</v>
      </c>
      <c r="HL40" s="7">
        <f t="shared" si="178"/>
        <v>28</v>
      </c>
      <c r="HM40" s="7">
        <f t="shared" si="178"/>
        <v>3</v>
      </c>
      <c r="HN40" s="7">
        <f t="shared" si="178"/>
        <v>11</v>
      </c>
      <c r="HO40" s="7">
        <f t="shared" si="178"/>
        <v>15</v>
      </c>
      <c r="HP40" s="7">
        <f t="shared" si="178"/>
        <v>39</v>
      </c>
      <c r="HQ40" s="3" t="s">
        <v>146</v>
      </c>
      <c r="HR40" s="64"/>
      <c r="HS40" s="64"/>
      <c r="HT40" s="64"/>
      <c r="HU40" s="64"/>
      <c r="HV40" s="64"/>
      <c r="HW40" s="64"/>
      <c r="HX40" s="64"/>
      <c r="HY40" s="64"/>
      <c r="HZ40" s="64"/>
      <c r="IA40" s="64"/>
      <c r="IB40" s="106"/>
    </row>
    <row r="41" spans="1:236">
      <c r="E41" s="7"/>
      <c r="F41" s="7"/>
      <c r="G41" s="7"/>
      <c r="H41" s="7"/>
      <c r="I41" s="62"/>
      <c r="J41" s="7"/>
      <c r="K41" s="7"/>
      <c r="L41" s="7"/>
      <c r="Q41" s="3">
        <v>10</v>
      </c>
      <c r="R41" s="18">
        <v>9</v>
      </c>
      <c r="S41" s="18">
        <v>6</v>
      </c>
      <c r="T41" s="18">
        <v>1</v>
      </c>
      <c r="U41" s="18">
        <v>2</v>
      </c>
      <c r="V41" s="18">
        <v>0</v>
      </c>
      <c r="W41" s="18">
        <v>3</v>
      </c>
      <c r="X41" s="18">
        <v>4</v>
      </c>
      <c r="Y41" s="18">
        <v>1</v>
      </c>
      <c r="Z41" s="18">
        <v>6</v>
      </c>
      <c r="AA41" s="7">
        <f t="shared" si="128"/>
        <v>4</v>
      </c>
      <c r="AB41" s="4">
        <f t="shared" si="129"/>
        <v>10</v>
      </c>
      <c r="AC41" s="14">
        <v>10</v>
      </c>
      <c r="AD41" s="11">
        <v>2</v>
      </c>
      <c r="AE41" s="11">
        <v>5</v>
      </c>
      <c r="AF41" s="11">
        <v>1</v>
      </c>
      <c r="AG41" s="11">
        <v>1</v>
      </c>
      <c r="AH41" s="11">
        <v>0</v>
      </c>
      <c r="AI41" s="11">
        <v>1</v>
      </c>
      <c r="AJ41" s="11">
        <v>5</v>
      </c>
      <c r="AK41" s="11">
        <v>0</v>
      </c>
      <c r="AL41" s="11">
        <v>2</v>
      </c>
      <c r="AM41" s="11">
        <f t="shared" si="130"/>
        <v>1</v>
      </c>
      <c r="AN41" s="15">
        <f t="shared" si="131"/>
        <v>7</v>
      </c>
      <c r="AO41" s="14">
        <v>10</v>
      </c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5"/>
      <c r="BA41" s="14" t="s">
        <v>134</v>
      </c>
      <c r="BB41" s="11">
        <v>23</v>
      </c>
      <c r="BC41" s="11">
        <v>10</v>
      </c>
      <c r="BD41" s="11">
        <v>2</v>
      </c>
      <c r="BE41" s="11">
        <v>0</v>
      </c>
      <c r="BF41" s="11">
        <v>0</v>
      </c>
      <c r="BG41" s="11">
        <v>1</v>
      </c>
      <c r="BH41" s="11">
        <v>2</v>
      </c>
      <c r="BI41" s="11">
        <v>7</v>
      </c>
      <c r="BJ41" s="11">
        <v>12</v>
      </c>
      <c r="BK41" s="11">
        <f t="shared" si="134"/>
        <v>8</v>
      </c>
      <c r="BL41" s="15">
        <f>BH41+BJ41</f>
        <v>14</v>
      </c>
      <c r="BM41" s="14">
        <v>10</v>
      </c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5"/>
      <c r="BY41" s="14">
        <v>10</v>
      </c>
      <c r="BZ41" s="11">
        <v>6</v>
      </c>
      <c r="CA41" s="11">
        <v>5</v>
      </c>
      <c r="CB41" s="11">
        <v>4</v>
      </c>
      <c r="CC41" s="11">
        <v>1</v>
      </c>
      <c r="CD41" s="11">
        <v>1</v>
      </c>
      <c r="CE41" s="11">
        <v>3</v>
      </c>
      <c r="CF41" s="11">
        <v>10</v>
      </c>
      <c r="CG41" s="11">
        <v>0</v>
      </c>
      <c r="CH41" s="11">
        <v>5</v>
      </c>
      <c r="CI41" s="11">
        <f t="shared" si="138"/>
        <v>3</v>
      </c>
      <c r="CJ41" s="15">
        <f t="shared" si="139"/>
        <v>15</v>
      </c>
      <c r="CK41" s="14">
        <v>10</v>
      </c>
      <c r="CL41" s="11">
        <v>10</v>
      </c>
      <c r="CM41" s="11">
        <v>15</v>
      </c>
      <c r="CN41" s="11">
        <v>3</v>
      </c>
      <c r="CO41" s="11">
        <v>1</v>
      </c>
      <c r="CP41" s="11">
        <v>0</v>
      </c>
      <c r="CQ41" s="11">
        <v>5</v>
      </c>
      <c r="CR41" s="11">
        <v>11</v>
      </c>
      <c r="CS41" s="11">
        <v>0</v>
      </c>
      <c r="CT41" s="11">
        <v>4</v>
      </c>
      <c r="CU41" s="11">
        <f>CQ41+CS41</f>
        <v>5</v>
      </c>
      <c r="CV41" s="15">
        <f t="shared" si="141"/>
        <v>15</v>
      </c>
      <c r="CW41" s="14">
        <v>10</v>
      </c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5"/>
      <c r="DI41" s="14" t="s">
        <v>121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/>
      <c r="DP41" s="11">
        <v>0</v>
      </c>
      <c r="DQ41" s="11">
        <v>0</v>
      </c>
      <c r="DR41" s="11">
        <v>0</v>
      </c>
      <c r="DS41" s="11">
        <f>DO41+DQ41</f>
        <v>0</v>
      </c>
      <c r="DT41" s="15">
        <f t="shared" si="144"/>
        <v>0</v>
      </c>
      <c r="DU41" s="14">
        <v>10</v>
      </c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5"/>
      <c r="EG41" s="14" t="s">
        <v>121</v>
      </c>
      <c r="EH41" s="31">
        <v>6</v>
      </c>
      <c r="EI41" s="31">
        <v>4</v>
      </c>
      <c r="EJ41" s="31">
        <v>0</v>
      </c>
      <c r="EK41" s="31">
        <v>2</v>
      </c>
      <c r="EL41" s="31">
        <v>0</v>
      </c>
      <c r="EM41" s="31">
        <v>3</v>
      </c>
      <c r="EN41" s="31">
        <v>8</v>
      </c>
      <c r="EO41" s="31">
        <v>0</v>
      </c>
      <c r="EP41" s="31">
        <v>0</v>
      </c>
      <c r="EQ41" s="31">
        <f t="shared" si="147"/>
        <v>3</v>
      </c>
      <c r="ER41" s="15">
        <f t="shared" si="148"/>
        <v>8</v>
      </c>
      <c r="ET41" s="3" t="s">
        <v>2</v>
      </c>
      <c r="EU41" s="61">
        <f>EU13-EU27</f>
        <v>2.5</v>
      </c>
      <c r="EV41" s="61">
        <f t="shared" ref="EV41:FB41" si="179">EV13-EV27</f>
        <v>1.5</v>
      </c>
      <c r="EW41" s="61">
        <f t="shared" si="179"/>
        <v>2.6000000000000005</v>
      </c>
      <c r="EX41" s="61">
        <f t="shared" si="179"/>
        <v>2.7</v>
      </c>
      <c r="EY41" s="61">
        <f t="shared" si="179"/>
        <v>-0.19999999999999973</v>
      </c>
      <c r="EZ41" s="51">
        <f t="shared" si="179"/>
        <v>3.4520955909057904E-2</v>
      </c>
      <c r="FA41" s="51">
        <f t="shared" si="179"/>
        <v>-8.7548638132295686E-3</v>
      </c>
      <c r="FB41" s="52">
        <f t="shared" si="179"/>
        <v>-2.38810939205647E-3</v>
      </c>
      <c r="FI41" s="3" t="s">
        <v>147</v>
      </c>
      <c r="FJ41" s="7">
        <f t="shared" si="166"/>
        <v>50</v>
      </c>
      <c r="FK41" s="7">
        <f t="shared" ref="FK41:FT41" si="180">FK8+FK19+FK30</f>
        <v>35</v>
      </c>
      <c r="FL41" s="7">
        <f t="shared" si="180"/>
        <v>10</v>
      </c>
      <c r="FM41" s="7">
        <f t="shared" si="180"/>
        <v>1</v>
      </c>
      <c r="FN41" s="7">
        <f t="shared" si="180"/>
        <v>4</v>
      </c>
      <c r="FO41" s="7">
        <f t="shared" si="180"/>
        <v>25</v>
      </c>
      <c r="FP41" s="7">
        <f t="shared" si="180"/>
        <v>54</v>
      </c>
      <c r="FQ41" s="7">
        <f t="shared" si="180"/>
        <v>0</v>
      </c>
      <c r="FR41" s="7">
        <f t="shared" si="180"/>
        <v>6</v>
      </c>
      <c r="FS41" s="7">
        <f t="shared" si="180"/>
        <v>25</v>
      </c>
      <c r="FT41" s="7">
        <f t="shared" si="180"/>
        <v>60</v>
      </c>
      <c r="FU41" s="3" t="s">
        <v>147</v>
      </c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106"/>
      <c r="GG41" s="3" t="s">
        <v>147</v>
      </c>
      <c r="GH41" s="7">
        <f t="shared" si="161"/>
        <v>42</v>
      </c>
      <c r="GI41" s="7">
        <f t="shared" ref="GI41:GR41" si="181">GI8+GI19+GI30</f>
        <v>19</v>
      </c>
      <c r="GJ41" s="7">
        <f t="shared" si="181"/>
        <v>4</v>
      </c>
      <c r="GK41" s="7">
        <f t="shared" si="181"/>
        <v>3</v>
      </c>
      <c r="GL41" s="7">
        <f t="shared" si="181"/>
        <v>4</v>
      </c>
      <c r="GM41" s="7">
        <f t="shared" si="181"/>
        <v>14</v>
      </c>
      <c r="GN41" s="7">
        <f t="shared" si="181"/>
        <v>29</v>
      </c>
      <c r="GO41" s="7">
        <f t="shared" si="181"/>
        <v>4</v>
      </c>
      <c r="GP41" s="7">
        <f t="shared" si="181"/>
        <v>27</v>
      </c>
      <c r="GQ41" s="7">
        <f t="shared" si="181"/>
        <v>18</v>
      </c>
      <c r="GR41" s="7">
        <f t="shared" si="181"/>
        <v>56</v>
      </c>
      <c r="GS41" s="3" t="s">
        <v>147</v>
      </c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106"/>
      <c r="HE41" s="3" t="s">
        <v>147</v>
      </c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106"/>
      <c r="HQ41" s="3" t="s">
        <v>147</v>
      </c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106"/>
    </row>
    <row r="42" spans="1:236" ht="17" thickBot="1">
      <c r="D42" s="7"/>
      <c r="E42" s="7"/>
      <c r="F42" s="7"/>
      <c r="G42" s="7"/>
      <c r="H42" s="7"/>
      <c r="I42" s="62"/>
      <c r="J42" s="7"/>
      <c r="K42" s="7"/>
      <c r="L42" s="7"/>
      <c r="Q42" s="3" t="s">
        <v>22</v>
      </c>
      <c r="R42" s="7">
        <f>SUM(R32:R41)</f>
        <v>57</v>
      </c>
      <c r="S42" s="7">
        <f t="shared" ref="S42:AB42" si="182">SUM(S32:S41)</f>
        <v>81</v>
      </c>
      <c r="T42" s="7">
        <f t="shared" si="182"/>
        <v>30</v>
      </c>
      <c r="U42" s="7">
        <f t="shared" si="182"/>
        <v>3</v>
      </c>
      <c r="V42" s="7">
        <f t="shared" si="182"/>
        <v>10</v>
      </c>
      <c r="W42" s="7">
        <f t="shared" si="182"/>
        <v>15</v>
      </c>
      <c r="X42" s="7">
        <f t="shared" si="182"/>
        <v>53</v>
      </c>
      <c r="Y42" s="7">
        <f t="shared" si="182"/>
        <v>9</v>
      </c>
      <c r="Z42" s="7">
        <f t="shared" si="182"/>
        <v>63</v>
      </c>
      <c r="AA42" s="7">
        <f t="shared" si="182"/>
        <v>24</v>
      </c>
      <c r="AB42" s="7">
        <f t="shared" si="182"/>
        <v>116</v>
      </c>
      <c r="AC42" s="14" t="s">
        <v>22</v>
      </c>
      <c r="AD42" s="11">
        <f>SUM(AD32:AD41)</f>
        <v>37</v>
      </c>
      <c r="AE42" s="11">
        <f t="shared" ref="AE42:AN42" si="183">SUM(AE32:AE41)</f>
        <v>43</v>
      </c>
      <c r="AF42" s="11">
        <f t="shared" si="183"/>
        <v>7</v>
      </c>
      <c r="AG42" s="11">
        <f t="shared" si="183"/>
        <v>9</v>
      </c>
      <c r="AH42" s="11">
        <f t="shared" si="183"/>
        <v>14</v>
      </c>
      <c r="AI42" s="11">
        <f t="shared" si="183"/>
        <v>8</v>
      </c>
      <c r="AJ42" s="11">
        <f t="shared" si="183"/>
        <v>41</v>
      </c>
      <c r="AK42" s="11">
        <f t="shared" si="183"/>
        <v>7</v>
      </c>
      <c r="AL42" s="11">
        <f t="shared" si="183"/>
        <v>37</v>
      </c>
      <c r="AM42" s="11">
        <f t="shared" si="183"/>
        <v>15</v>
      </c>
      <c r="AN42" s="11">
        <f t="shared" si="183"/>
        <v>78</v>
      </c>
      <c r="AO42" s="14" t="s">
        <v>22</v>
      </c>
      <c r="AP42" s="11">
        <f t="shared" ref="AP42:AZ42" si="184">SUM(AP32:AP41)</f>
        <v>75</v>
      </c>
      <c r="AQ42" s="11">
        <f t="shared" si="184"/>
        <v>85</v>
      </c>
      <c r="AR42" s="11">
        <f t="shared" si="184"/>
        <v>13</v>
      </c>
      <c r="AS42" s="11">
        <f t="shared" si="184"/>
        <v>4</v>
      </c>
      <c r="AT42" s="11">
        <f t="shared" si="184"/>
        <v>25</v>
      </c>
      <c r="AU42" s="11">
        <f t="shared" si="184"/>
        <v>27</v>
      </c>
      <c r="AV42" s="11">
        <f t="shared" si="184"/>
        <v>65</v>
      </c>
      <c r="AW42" s="11">
        <f t="shared" si="184"/>
        <v>7</v>
      </c>
      <c r="AX42" s="11">
        <f t="shared" si="184"/>
        <v>55</v>
      </c>
      <c r="AY42" s="11">
        <f t="shared" si="184"/>
        <v>34</v>
      </c>
      <c r="AZ42" s="11">
        <f t="shared" si="184"/>
        <v>120</v>
      </c>
      <c r="BA42" s="14" t="s">
        <v>22</v>
      </c>
      <c r="BB42" s="11">
        <f t="shared" ref="BB42:BL42" si="185">SUM(BB32:BB41)</f>
        <v>176</v>
      </c>
      <c r="BC42" s="11">
        <f t="shared" si="185"/>
        <v>95</v>
      </c>
      <c r="BD42" s="11">
        <f t="shared" si="185"/>
        <v>29</v>
      </c>
      <c r="BE42" s="11">
        <f t="shared" si="185"/>
        <v>6</v>
      </c>
      <c r="BF42" s="11">
        <f t="shared" si="185"/>
        <v>15</v>
      </c>
      <c r="BG42" s="11">
        <f t="shared" si="185"/>
        <v>49</v>
      </c>
      <c r="BH42" s="11">
        <f t="shared" si="185"/>
        <v>132</v>
      </c>
      <c r="BI42" s="11">
        <f t="shared" si="185"/>
        <v>26</v>
      </c>
      <c r="BJ42" s="11">
        <f t="shared" si="185"/>
        <v>84</v>
      </c>
      <c r="BK42" s="11">
        <f t="shared" si="185"/>
        <v>75</v>
      </c>
      <c r="BL42" s="11">
        <f t="shared" si="185"/>
        <v>216</v>
      </c>
      <c r="BM42" s="14" t="s">
        <v>22</v>
      </c>
      <c r="BN42" s="11">
        <f t="shared" ref="BN42:BX42" si="186">SUM(BN32:BN41)</f>
        <v>102</v>
      </c>
      <c r="BO42" s="11">
        <f t="shared" si="186"/>
        <v>80</v>
      </c>
      <c r="BP42" s="11">
        <f t="shared" si="186"/>
        <v>29</v>
      </c>
      <c r="BQ42" s="11">
        <f t="shared" si="186"/>
        <v>2</v>
      </c>
      <c r="BR42" s="11">
        <f t="shared" si="186"/>
        <v>9</v>
      </c>
      <c r="BS42" s="11">
        <f t="shared" si="186"/>
        <v>38</v>
      </c>
      <c r="BT42" s="11">
        <f t="shared" si="186"/>
        <v>120</v>
      </c>
      <c r="BU42" s="11">
        <f t="shared" si="186"/>
        <v>8</v>
      </c>
      <c r="BV42" s="11">
        <f t="shared" si="186"/>
        <v>27</v>
      </c>
      <c r="BW42" s="11">
        <f t="shared" si="186"/>
        <v>46</v>
      </c>
      <c r="BX42" s="11">
        <f t="shared" si="186"/>
        <v>147</v>
      </c>
      <c r="BY42" s="14" t="s">
        <v>22</v>
      </c>
      <c r="BZ42" s="11">
        <f t="shared" ref="BZ42:CJ42" si="187">SUM(BZ32:BZ41)</f>
        <v>44</v>
      </c>
      <c r="CA42" s="11">
        <f t="shared" si="187"/>
        <v>37</v>
      </c>
      <c r="CB42" s="11">
        <f t="shared" si="187"/>
        <v>9</v>
      </c>
      <c r="CC42" s="11">
        <f t="shared" si="187"/>
        <v>5</v>
      </c>
      <c r="CD42" s="11">
        <f t="shared" si="187"/>
        <v>6</v>
      </c>
      <c r="CE42" s="11">
        <f t="shared" si="187"/>
        <v>16</v>
      </c>
      <c r="CF42" s="11">
        <f t="shared" si="187"/>
        <v>64</v>
      </c>
      <c r="CG42" s="11">
        <f t="shared" si="187"/>
        <v>4</v>
      </c>
      <c r="CH42" s="11">
        <f t="shared" si="187"/>
        <v>17</v>
      </c>
      <c r="CI42" s="11">
        <f t="shared" si="187"/>
        <v>20</v>
      </c>
      <c r="CJ42" s="11">
        <f t="shared" si="187"/>
        <v>81</v>
      </c>
      <c r="CK42" s="14" t="s">
        <v>22</v>
      </c>
      <c r="CL42" s="11">
        <f t="shared" ref="CL42:CV42" si="188">SUM(CL32:CL41)</f>
        <v>78</v>
      </c>
      <c r="CM42" s="11">
        <f t="shared" si="188"/>
        <v>78</v>
      </c>
      <c r="CN42" s="11">
        <f t="shared" si="188"/>
        <v>18</v>
      </c>
      <c r="CO42" s="11">
        <f t="shared" si="188"/>
        <v>7</v>
      </c>
      <c r="CP42" s="11">
        <f t="shared" si="188"/>
        <v>9</v>
      </c>
      <c r="CQ42" s="11">
        <f t="shared" si="188"/>
        <v>33</v>
      </c>
      <c r="CR42" s="11">
        <f t="shared" si="188"/>
        <v>102</v>
      </c>
      <c r="CS42" s="11">
        <f t="shared" si="188"/>
        <v>4</v>
      </c>
      <c r="CT42" s="11">
        <f t="shared" si="188"/>
        <v>36</v>
      </c>
      <c r="CU42" s="11">
        <f t="shared" si="188"/>
        <v>37</v>
      </c>
      <c r="CV42" s="11">
        <f t="shared" si="188"/>
        <v>138</v>
      </c>
      <c r="CW42" s="14" t="s">
        <v>22</v>
      </c>
      <c r="CX42" s="11">
        <f t="shared" ref="CX42:DH42" si="189">SUM(CX32:CX41)</f>
        <v>93</v>
      </c>
      <c r="CY42" s="11">
        <f t="shared" si="189"/>
        <v>67</v>
      </c>
      <c r="CZ42" s="11">
        <f t="shared" si="189"/>
        <v>15</v>
      </c>
      <c r="DA42" s="11">
        <f t="shared" si="189"/>
        <v>5</v>
      </c>
      <c r="DB42" s="11">
        <f t="shared" si="189"/>
        <v>9</v>
      </c>
      <c r="DC42" s="11">
        <f t="shared" si="189"/>
        <v>20</v>
      </c>
      <c r="DD42" s="11">
        <f t="shared" si="189"/>
        <v>65</v>
      </c>
      <c r="DE42" s="11">
        <f t="shared" si="189"/>
        <v>17</v>
      </c>
      <c r="DF42" s="11">
        <f t="shared" si="189"/>
        <v>85</v>
      </c>
      <c r="DG42" s="11">
        <f t="shared" si="189"/>
        <v>37</v>
      </c>
      <c r="DH42" s="11">
        <f t="shared" si="189"/>
        <v>150</v>
      </c>
      <c r="DI42" s="14" t="s">
        <v>22</v>
      </c>
      <c r="DJ42" s="11">
        <f t="shared" ref="DJ42:DT42" si="190">SUM(DJ32:DJ41)</f>
        <v>93</v>
      </c>
      <c r="DK42" s="11">
        <f t="shared" si="190"/>
        <v>59</v>
      </c>
      <c r="DL42" s="11">
        <f t="shared" si="190"/>
        <v>18</v>
      </c>
      <c r="DM42" s="11">
        <f t="shared" si="190"/>
        <v>9</v>
      </c>
      <c r="DN42" s="11">
        <f t="shared" si="190"/>
        <v>23</v>
      </c>
      <c r="DO42" s="11">
        <f t="shared" si="190"/>
        <v>39</v>
      </c>
      <c r="DP42" s="11">
        <f t="shared" si="190"/>
        <v>113</v>
      </c>
      <c r="DQ42" s="11">
        <f t="shared" si="190"/>
        <v>5</v>
      </c>
      <c r="DR42" s="11">
        <f t="shared" si="190"/>
        <v>26</v>
      </c>
      <c r="DS42" s="11">
        <f t="shared" si="190"/>
        <v>44</v>
      </c>
      <c r="DT42" s="11">
        <f t="shared" si="190"/>
        <v>139</v>
      </c>
      <c r="DU42" s="14" t="s">
        <v>22</v>
      </c>
      <c r="DV42" s="11">
        <f t="shared" ref="DV42:EF42" si="191">SUM(DV32:DV41)</f>
        <v>123</v>
      </c>
      <c r="DW42" s="11">
        <f t="shared" si="191"/>
        <v>57</v>
      </c>
      <c r="DX42" s="11">
        <f t="shared" si="191"/>
        <v>10</v>
      </c>
      <c r="DY42" s="11">
        <f t="shared" si="191"/>
        <v>6</v>
      </c>
      <c r="DZ42" s="11">
        <f t="shared" si="191"/>
        <v>7</v>
      </c>
      <c r="EA42" s="11">
        <f t="shared" si="191"/>
        <v>32</v>
      </c>
      <c r="EB42" s="11">
        <f t="shared" si="191"/>
        <v>74</v>
      </c>
      <c r="EC42" s="11">
        <f t="shared" si="191"/>
        <v>19</v>
      </c>
      <c r="ED42" s="11">
        <f t="shared" si="191"/>
        <v>65</v>
      </c>
      <c r="EE42" s="11">
        <f t="shared" si="191"/>
        <v>51</v>
      </c>
      <c r="EF42" s="11">
        <f t="shared" si="191"/>
        <v>139</v>
      </c>
      <c r="EG42" s="14" t="s">
        <v>22</v>
      </c>
      <c r="EH42" s="31">
        <f t="shared" ref="EH42:ER42" si="192">SUM(EH32:EH41)</f>
        <v>82</v>
      </c>
      <c r="EI42" s="31">
        <f t="shared" si="192"/>
        <v>90</v>
      </c>
      <c r="EJ42" s="31">
        <f t="shared" si="192"/>
        <v>8</v>
      </c>
      <c r="EK42" s="31">
        <f t="shared" si="192"/>
        <v>10</v>
      </c>
      <c r="EL42" s="31">
        <f t="shared" si="192"/>
        <v>5</v>
      </c>
      <c r="EM42" s="31">
        <f t="shared" si="192"/>
        <v>35</v>
      </c>
      <c r="EN42" s="31">
        <f t="shared" si="192"/>
        <v>116</v>
      </c>
      <c r="EO42" s="31">
        <f t="shared" si="192"/>
        <v>4</v>
      </c>
      <c r="EP42" s="31">
        <f t="shared" si="192"/>
        <v>21</v>
      </c>
      <c r="EQ42" s="31">
        <f t="shared" si="192"/>
        <v>39</v>
      </c>
      <c r="ER42" s="15">
        <f t="shared" si="192"/>
        <v>137</v>
      </c>
      <c r="ET42" s="3" t="s">
        <v>3</v>
      </c>
      <c r="EU42" s="61">
        <f t="shared" ref="EU42:FB51" si="193">EU14-EU28</f>
        <v>4.3999999999999986</v>
      </c>
      <c r="EV42" s="61">
        <f t="shared" si="193"/>
        <v>5.7000000000000028</v>
      </c>
      <c r="EW42" s="61">
        <f t="shared" si="193"/>
        <v>-0.39999999999999947</v>
      </c>
      <c r="EX42" s="61">
        <f t="shared" si="193"/>
        <v>-0.39999999999999991</v>
      </c>
      <c r="EY42" s="61">
        <f t="shared" si="193"/>
        <v>-0.40000000000000036</v>
      </c>
      <c r="EZ42" s="51">
        <f t="shared" si="193"/>
        <v>8.4104491999228426E-3</v>
      </c>
      <c r="FA42" s="51">
        <f t="shared" si="193"/>
        <v>5.9603728084468482E-2</v>
      </c>
      <c r="FB42" s="52">
        <f t="shared" si="193"/>
        <v>5.5872489622095123E-2</v>
      </c>
      <c r="FI42" s="3" t="s">
        <v>148</v>
      </c>
      <c r="FJ42" s="7">
        <f t="shared" si="166"/>
        <v>46</v>
      </c>
      <c r="FK42" s="7">
        <f t="shared" ref="FK42:FT42" si="194">FK9+FK20+FK31</f>
        <v>39</v>
      </c>
      <c r="FL42" s="7">
        <f t="shared" si="194"/>
        <v>10</v>
      </c>
      <c r="FM42" s="7">
        <f t="shared" si="194"/>
        <v>2</v>
      </c>
      <c r="FN42" s="7">
        <f t="shared" si="194"/>
        <v>2</v>
      </c>
      <c r="FO42" s="7">
        <f t="shared" si="194"/>
        <v>20</v>
      </c>
      <c r="FP42" s="7">
        <f t="shared" si="194"/>
        <v>51</v>
      </c>
      <c r="FQ42" s="7">
        <f t="shared" si="194"/>
        <v>2</v>
      </c>
      <c r="FR42" s="7">
        <f t="shared" si="194"/>
        <v>11</v>
      </c>
      <c r="FS42" s="7">
        <f t="shared" si="194"/>
        <v>22</v>
      </c>
      <c r="FT42" s="7">
        <f t="shared" si="194"/>
        <v>62</v>
      </c>
      <c r="FU42" s="3" t="s">
        <v>148</v>
      </c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106"/>
      <c r="GG42" s="3" t="s">
        <v>148</v>
      </c>
      <c r="GH42" s="7">
        <f t="shared" si="161"/>
        <v>50</v>
      </c>
      <c r="GI42" s="7">
        <f t="shared" ref="GI42:GR42" si="195">GI9+GI20+GI31</f>
        <v>37</v>
      </c>
      <c r="GJ42" s="7">
        <f t="shared" si="195"/>
        <v>7</v>
      </c>
      <c r="GK42" s="7">
        <f t="shared" si="195"/>
        <v>4</v>
      </c>
      <c r="GL42" s="7">
        <f t="shared" si="195"/>
        <v>7</v>
      </c>
      <c r="GM42" s="7">
        <f t="shared" si="195"/>
        <v>19</v>
      </c>
      <c r="GN42" s="7">
        <f t="shared" si="195"/>
        <v>43</v>
      </c>
      <c r="GO42" s="7">
        <f t="shared" si="195"/>
        <v>4</v>
      </c>
      <c r="GP42" s="7">
        <f t="shared" si="195"/>
        <v>33</v>
      </c>
      <c r="GQ42" s="7">
        <f t="shared" si="195"/>
        <v>23</v>
      </c>
      <c r="GR42" s="7">
        <f t="shared" si="195"/>
        <v>76</v>
      </c>
      <c r="GS42" s="3" t="s">
        <v>148</v>
      </c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106"/>
      <c r="HE42" s="3" t="s">
        <v>148</v>
      </c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106"/>
      <c r="HQ42" s="3" t="s">
        <v>148</v>
      </c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106"/>
    </row>
    <row r="43" spans="1:236" ht="17" thickBot="1">
      <c r="A43" s="496" t="s">
        <v>264</v>
      </c>
      <c r="B43" s="497"/>
      <c r="C43" s="497"/>
      <c r="D43" s="497"/>
      <c r="E43" s="497"/>
      <c r="F43" s="497"/>
      <c r="G43" s="497"/>
      <c r="H43" s="497"/>
      <c r="I43" s="498"/>
      <c r="J43" s="7"/>
      <c r="K43" s="496" t="s">
        <v>173</v>
      </c>
      <c r="L43" s="498"/>
      <c r="M43" s="496" t="s">
        <v>197</v>
      </c>
      <c r="N43" s="498"/>
      <c r="Q43" s="5" t="s">
        <v>63</v>
      </c>
      <c r="R43" s="8">
        <f>AVERAGE(R32,R34:R36,R39:R41)</f>
        <v>6.5714285714285712</v>
      </c>
      <c r="S43" s="8">
        <f>AVERAGE(S32,S34:S36,S39:S41)</f>
        <v>6.7142857142857144</v>
      </c>
      <c r="T43" s="8">
        <f>AVERAGE(T32,T34:T36,T39:T41)</f>
        <v>3.2857142857142856</v>
      </c>
      <c r="U43" s="8">
        <f>AVERAGE(U32,U34:U36,U39:U41)</f>
        <v>0.42857142857142855</v>
      </c>
      <c r="V43" s="8">
        <f>AVERAGE(V32,V34:V36,V39:V41)</f>
        <v>1.2857142857142858</v>
      </c>
      <c r="W43" s="492">
        <f>SUM(W32:W36,W39:W41)/SUM(X32:X36,X39:X41)</f>
        <v>0.32432432432432434</v>
      </c>
      <c r="X43" s="492"/>
      <c r="Y43" s="492">
        <f>SUM(Y32:Y36,Y39:Y41)/SUM(Z32:Z36,Z39:Z41)</f>
        <v>0.14516129032258066</v>
      </c>
      <c r="Z43" s="492"/>
      <c r="AA43" s="492">
        <f>SUM(AA32:AA36,AA39:AA41)/SUM(AB32:AB36,AB39:AB41)</f>
        <v>0.21212121212121213</v>
      </c>
      <c r="AB43" s="492"/>
      <c r="AC43" s="5" t="s">
        <v>63</v>
      </c>
      <c r="AD43" s="17">
        <f>AVERAGE(AD32:AD39,AD41)</f>
        <v>3.5555555555555554</v>
      </c>
      <c r="AE43" s="17">
        <f>AVERAGE(AE32:AE39,AE41)</f>
        <v>4.4444444444444446</v>
      </c>
      <c r="AF43" s="17">
        <f>AVERAGE(AF32:AF39,AF41)</f>
        <v>0.77777777777777779</v>
      </c>
      <c r="AG43" s="17">
        <f>AVERAGE(AG32:AG39,AG41)</f>
        <v>1</v>
      </c>
      <c r="AH43" s="17">
        <f>AVERAGE(AH32:AH39,AH41)</f>
        <v>1.4444444444444444</v>
      </c>
      <c r="AI43" s="494">
        <f>SUM(AI32:AI39,AI41)/SUM(AJ32:AJ39,AJ41)</f>
        <v>0.18421052631578946</v>
      </c>
      <c r="AJ43" s="494"/>
      <c r="AK43" s="494">
        <f>SUM(AK32:AK39,AK41)/SUM(AL32:AL39,AL41)</f>
        <v>0.16666666666666666</v>
      </c>
      <c r="AL43" s="494"/>
      <c r="AM43" s="494">
        <f>SUM(AM32:AM39,AM41)/SUM(AN32:AN39,AN41)</f>
        <v>0.17567567567567569</v>
      </c>
      <c r="AN43" s="494"/>
      <c r="AO43" s="16" t="s">
        <v>63</v>
      </c>
      <c r="AP43" s="17">
        <f>AVERAGE(AP32:AP41)</f>
        <v>8.3333333333333339</v>
      </c>
      <c r="AQ43" s="17">
        <f>AVERAGE(AQ32:AQ41)</f>
        <v>9.4444444444444446</v>
      </c>
      <c r="AR43" s="17">
        <f>AVERAGE(AR32:AR41)</f>
        <v>1.4444444444444444</v>
      </c>
      <c r="AS43" s="17">
        <f>AVERAGE(AS32:AS41)</f>
        <v>0.44444444444444442</v>
      </c>
      <c r="AT43" s="17">
        <f>AVERAGE(AT32:AT41)</f>
        <v>2.7777777777777777</v>
      </c>
      <c r="AU43" s="494">
        <f>AU42/AV42</f>
        <v>0.41538461538461541</v>
      </c>
      <c r="AV43" s="494"/>
      <c r="AW43" s="494">
        <f>AW42/AX42</f>
        <v>0.12727272727272726</v>
      </c>
      <c r="AX43" s="494"/>
      <c r="AY43" s="494">
        <f>AY42/AZ42</f>
        <v>0.28333333333333333</v>
      </c>
      <c r="AZ43" s="495"/>
      <c r="BA43" s="16" t="s">
        <v>63</v>
      </c>
      <c r="BB43" s="17">
        <f>AVERAGE(BB32:BB36,BB38:BB40)</f>
        <v>16.5</v>
      </c>
      <c r="BC43" s="17">
        <f>AVERAGE(BC32:BC36,BC38:BC40)</f>
        <v>9</v>
      </c>
      <c r="BD43" s="17">
        <f>AVERAGE(BD32:BD36,BD38:BD40)</f>
        <v>3.125</v>
      </c>
      <c r="BE43" s="17">
        <f>AVERAGE(BE32:BE36,BE38:BE40)</f>
        <v>0.625</v>
      </c>
      <c r="BF43" s="17">
        <f>AVERAGE(BF32:BF36,BF38:BF40)</f>
        <v>1.25</v>
      </c>
      <c r="BG43" s="494">
        <f>SUM(BG32:BG36,BG38:BG40)/SUM(BH32:BH36,BH38:BH40)</f>
        <v>0.36521739130434783</v>
      </c>
      <c r="BH43" s="494"/>
      <c r="BI43" s="494">
        <f>SUM(BI32:BI36,BI38:BI40)/SUM(BJ32:BJ36,BJ38:BJ40)</f>
        <v>0.26666666666666666</v>
      </c>
      <c r="BJ43" s="494"/>
      <c r="BK43" s="494">
        <f>SUM(BK32:BK36,BK38:BK40)/SUM(BL32:BL36,BL38:BL40)</f>
        <v>0.33142857142857141</v>
      </c>
      <c r="BL43" s="494"/>
      <c r="BM43" s="16" t="s">
        <v>63</v>
      </c>
      <c r="BN43" s="17">
        <f>AVERAGE(BN32:BN41)</f>
        <v>11.333333333333334</v>
      </c>
      <c r="BO43" s="17">
        <f>AVERAGE(BO32:BO41)</f>
        <v>8.8888888888888893</v>
      </c>
      <c r="BP43" s="17">
        <f>AVERAGE(BP32:BP41)</f>
        <v>3.2222222222222223</v>
      </c>
      <c r="BQ43" s="17">
        <f>AVERAGE(BQ32:BQ41)</f>
        <v>0.22222222222222221</v>
      </c>
      <c r="BR43" s="17">
        <f>AVERAGE(BR32:BR41)</f>
        <v>1</v>
      </c>
      <c r="BS43" s="494">
        <f>BS42/BT42</f>
        <v>0.31666666666666665</v>
      </c>
      <c r="BT43" s="494"/>
      <c r="BU43" s="494">
        <f>BU42/BV42</f>
        <v>0.29629629629629628</v>
      </c>
      <c r="BV43" s="494"/>
      <c r="BW43" s="494">
        <f>BW42/BX42</f>
        <v>0.31292517006802723</v>
      </c>
      <c r="BX43" s="495"/>
      <c r="BY43" s="16" t="s">
        <v>63</v>
      </c>
      <c r="BZ43" s="17">
        <f>AVERAGE(BZ32:BZ36,BZ38,BZ40:BZ41)</f>
        <v>3.875</v>
      </c>
      <c r="CA43" s="17">
        <f>AVERAGE(CA32:CA36,CA38,CA40:CA41)</f>
        <v>3.875</v>
      </c>
      <c r="CB43" s="17">
        <f>AVERAGE(CB32:CB36,CB38,CB40:CB41)</f>
        <v>1</v>
      </c>
      <c r="CC43" s="17">
        <f>AVERAGE(CC32:CC36,CC38,CC40:CC41)</f>
        <v>0.375</v>
      </c>
      <c r="CD43" s="17">
        <f>AVERAGE(CD32:CD36,CD38,CD40:CD41)</f>
        <v>0.625</v>
      </c>
      <c r="CE43" s="494">
        <f>SUM(CE32:CE36,CE38,CE40:CE41)/SUM(CF32:CF36,CF38,CF40:CF41)</f>
        <v>0.2413793103448276</v>
      </c>
      <c r="CF43" s="494"/>
      <c r="CG43" s="494">
        <f>SUM(CG32:CG36,CG38,CG40:CG41)/SUM(CH32:CH36,CH38,CH40:CH41)</f>
        <v>0.1111111111111111</v>
      </c>
      <c r="CH43" s="494"/>
      <c r="CI43" s="494">
        <f>SUM(CI32:CI36,CI38,CI40:CI41)/SUM(CJ32:CJ36,CJ38,CJ40:CJ41)</f>
        <v>0.22388059701492538</v>
      </c>
      <c r="CJ43" s="494"/>
      <c r="CK43" s="16" t="s">
        <v>63</v>
      </c>
      <c r="CL43" s="17">
        <f>AVERAGE(CL32:CL39,CL41)</f>
        <v>8</v>
      </c>
      <c r="CM43" s="17">
        <f>AVERAGE(CM32:CM39,CM41)</f>
        <v>8.3333333333333339</v>
      </c>
      <c r="CN43" s="17">
        <f>AVERAGE(CN32:CN39,CN41)</f>
        <v>2</v>
      </c>
      <c r="CO43" s="17">
        <f>AVERAGE(CO32:CO39,CO41)</f>
        <v>0.66666666666666663</v>
      </c>
      <c r="CP43" s="17">
        <f>AVERAGE(CP32:CP39,CP41)</f>
        <v>1</v>
      </c>
      <c r="CQ43" s="494">
        <f>CQ42/CR42</f>
        <v>0.3235294117647059</v>
      </c>
      <c r="CR43" s="494"/>
      <c r="CS43" s="494">
        <f>CS42/CT42</f>
        <v>0.1111111111111111</v>
      </c>
      <c r="CT43" s="494"/>
      <c r="CU43" s="494">
        <f>CU42/CV42</f>
        <v>0.26811594202898553</v>
      </c>
      <c r="CV43" s="495"/>
      <c r="CW43" s="16" t="s">
        <v>63</v>
      </c>
      <c r="CX43" s="17">
        <f>AVERAGE(CX32,CX34:CX41)</f>
        <v>12.142857142857142</v>
      </c>
      <c r="CY43" s="17">
        <f>AVERAGE(CY32,CY34:CY41)</f>
        <v>8.5714285714285712</v>
      </c>
      <c r="CZ43" s="17">
        <f>AVERAGE(CZ32,CZ34:CZ41)</f>
        <v>2.1428571428571428</v>
      </c>
      <c r="DA43" s="17">
        <f>AVERAGE(DA32,DA34:DA41)</f>
        <v>0.5714285714285714</v>
      </c>
      <c r="DB43" s="17">
        <f>AVERAGE(DB32,DB34:DB41)</f>
        <v>1</v>
      </c>
      <c r="DC43" s="494">
        <f>DC42/DD42</f>
        <v>0.30769230769230771</v>
      </c>
      <c r="DD43" s="494"/>
      <c r="DE43" s="494">
        <f>DE42/DF42</f>
        <v>0.2</v>
      </c>
      <c r="DF43" s="494"/>
      <c r="DG43" s="494">
        <f>DG42/DH42</f>
        <v>0.24666666666666667</v>
      </c>
      <c r="DH43" s="495"/>
      <c r="DI43" s="16" t="s">
        <v>63</v>
      </c>
      <c r="DJ43" s="17">
        <f>AVERAGE(DJ32:DJ36,DJ40)</f>
        <v>12.166666666666666</v>
      </c>
      <c r="DK43" s="17">
        <f>AVERAGE(DK32:DK36,DK40)</f>
        <v>5.833333333333333</v>
      </c>
      <c r="DL43" s="17">
        <f>AVERAGE(DL32:DL36,DL40)</f>
        <v>2.5</v>
      </c>
      <c r="DM43" s="17">
        <f>AVERAGE(DM32:DM36,DM40)</f>
        <v>1.3333333333333333</v>
      </c>
      <c r="DN43" s="17">
        <f>AVERAGE(DN32:DN36,DN40)</f>
        <v>2.3333333333333335</v>
      </c>
      <c r="DO43" s="494">
        <f>SUM(DO32:DO36,DO40:DO41)/SUM(DP32:DP36,DP40:DP41)</f>
        <v>0.32222222222222224</v>
      </c>
      <c r="DP43" s="494"/>
      <c r="DQ43" s="494">
        <f>SUM(DQ32:DQ36,DQ40:DQ41)/SUM(DR32:DR36,DR40:DR41)</f>
        <v>0.21739130434782608</v>
      </c>
      <c r="DR43" s="494"/>
      <c r="DS43" s="494">
        <f>SUM(DS32:DS36,DS40:DS41)/SUM(DT32:DT36,DT40:DT41)</f>
        <v>0.30088495575221241</v>
      </c>
      <c r="DT43" s="494"/>
      <c r="DU43" s="16" t="s">
        <v>63</v>
      </c>
      <c r="DV43" s="17">
        <f>AVERAGE(DV32:DV36,DV38:DV41)</f>
        <v>15.714285714285714</v>
      </c>
      <c r="DW43" s="17">
        <f>AVERAGE(DW32:DW36,DW38:DW41)</f>
        <v>7.4285714285714288</v>
      </c>
      <c r="DX43" s="17">
        <f>AVERAGE(DX32:DX36,DX38:DX41)</f>
        <v>1.1428571428571428</v>
      </c>
      <c r="DY43" s="17">
        <f>AVERAGE(DY32:DY36,DY38:DY41)</f>
        <v>0.7142857142857143</v>
      </c>
      <c r="DZ43" s="17">
        <f>AVERAGE(DZ32:DZ36,DZ38:DZ41)</f>
        <v>0.7142857142857143</v>
      </c>
      <c r="EA43" s="494">
        <f>SUM(EA32:EA36,EA38:EA41)/SUM(EB32:EB36,EB38:EB41)</f>
        <v>0.43661971830985913</v>
      </c>
      <c r="EB43" s="494"/>
      <c r="EC43" s="494">
        <f>SUM(EC32:EC36,EC38:EC41)/SUM(ED32:ED36,ED38:ED41)</f>
        <v>0.27586206896551724</v>
      </c>
      <c r="ED43" s="494"/>
      <c r="EE43" s="494">
        <f>SUM(EE32:EE36,EE38:EE41)/SUM(EF32:EF36,EF38:EF41)</f>
        <v>0.36434108527131781</v>
      </c>
      <c r="EF43" s="494"/>
      <c r="EG43" s="16" t="s">
        <v>63</v>
      </c>
      <c r="EH43" s="17">
        <f>(AVERAGE(EH32,EH34:EH37))</f>
        <v>8.6</v>
      </c>
      <c r="EI43" s="17">
        <f>(AVERAGE(EI32,EI34:EI37))</f>
        <v>7.8</v>
      </c>
      <c r="EJ43" s="17">
        <f>(AVERAGE(EJ32,EJ34:EJ37))</f>
        <v>1.2</v>
      </c>
      <c r="EK43" s="17">
        <f>(AVERAGE(EK32,EK34:EK37))</f>
        <v>0.6</v>
      </c>
      <c r="EL43" s="17">
        <f>(AVERAGE(EL32,EL34:EL37))</f>
        <v>0.2</v>
      </c>
      <c r="EM43" s="494">
        <f>SUM(EM32,EM34:EM37,EM39,EM41)/SUM(EN32,EN34:EN37,EN39,EN41)</f>
        <v>0.28169014084507044</v>
      </c>
      <c r="EN43" s="494"/>
      <c r="EO43" s="494">
        <f>SUM(EO32,EO34:EO37,EO39,EO41)/SUM(EP32,EP34:EP37,EP39,EP41)</f>
        <v>0.2</v>
      </c>
      <c r="EP43" s="494"/>
      <c r="EQ43" s="494">
        <f>SUM(EQ32,EQ34:EQ37,EQ39,EQ41)/SUM(ER32,ER34:ER37,ER39,ER41)</f>
        <v>0.26744186046511625</v>
      </c>
      <c r="ER43" s="495"/>
      <c r="ET43" s="3" t="s">
        <v>34</v>
      </c>
      <c r="EU43" s="61">
        <f t="shared" si="193"/>
        <v>-7.6999999999999957</v>
      </c>
      <c r="EV43" s="61">
        <f t="shared" si="193"/>
        <v>-15.2</v>
      </c>
      <c r="EW43" s="61">
        <f t="shared" si="193"/>
        <v>-6.2000000000000011</v>
      </c>
      <c r="EX43" s="61">
        <f t="shared" si="193"/>
        <v>-1.4000000000000004</v>
      </c>
      <c r="EY43" s="61">
        <f t="shared" si="193"/>
        <v>2.8999999999999995</v>
      </c>
      <c r="EZ43" s="51">
        <f t="shared" si="193"/>
        <v>-0.10038508664449503</v>
      </c>
      <c r="FA43" s="51">
        <f t="shared" si="193"/>
        <v>-1.5090172984909833E-2</v>
      </c>
      <c r="FB43" s="52">
        <f t="shared" si="193"/>
        <v>-9.397243145475398E-2</v>
      </c>
      <c r="FI43" s="3" t="s">
        <v>149</v>
      </c>
      <c r="FJ43" s="7">
        <f t="shared" si="166"/>
        <v>48</v>
      </c>
      <c r="FK43" s="7">
        <f t="shared" ref="FK43:FT43" si="196">FK10+FK21+FK32</f>
        <v>33</v>
      </c>
      <c r="FL43" s="7">
        <f t="shared" si="196"/>
        <v>7</v>
      </c>
      <c r="FM43" s="7">
        <f t="shared" si="196"/>
        <v>1</v>
      </c>
      <c r="FN43" s="7">
        <f t="shared" si="196"/>
        <v>6</v>
      </c>
      <c r="FO43" s="7">
        <f t="shared" si="196"/>
        <v>15</v>
      </c>
      <c r="FP43" s="7">
        <f t="shared" si="196"/>
        <v>50</v>
      </c>
      <c r="FQ43" s="7">
        <f t="shared" si="196"/>
        <v>6</v>
      </c>
      <c r="FR43" s="7">
        <f t="shared" si="196"/>
        <v>16</v>
      </c>
      <c r="FS43" s="7">
        <f t="shared" si="196"/>
        <v>21</v>
      </c>
      <c r="FT43" s="7">
        <f t="shared" si="196"/>
        <v>66</v>
      </c>
      <c r="FU43" s="3" t="s">
        <v>149</v>
      </c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106"/>
      <c r="GG43" s="3" t="s">
        <v>149</v>
      </c>
      <c r="GH43" s="7">
        <f t="shared" si="161"/>
        <v>51</v>
      </c>
      <c r="GI43" s="7">
        <f t="shared" ref="GI43:GR43" si="197">GI10+GI21+GI32</f>
        <v>44</v>
      </c>
      <c r="GJ43" s="7">
        <f t="shared" si="197"/>
        <v>7</v>
      </c>
      <c r="GK43" s="7">
        <f t="shared" si="197"/>
        <v>9</v>
      </c>
      <c r="GL43" s="7">
        <f t="shared" si="197"/>
        <v>1</v>
      </c>
      <c r="GM43" s="7">
        <f t="shared" si="197"/>
        <v>12</v>
      </c>
      <c r="GN43" s="7">
        <f t="shared" si="197"/>
        <v>36</v>
      </c>
      <c r="GO43" s="7">
        <f t="shared" si="197"/>
        <v>9</v>
      </c>
      <c r="GP43" s="7">
        <f t="shared" si="197"/>
        <v>29</v>
      </c>
      <c r="GQ43" s="7">
        <f t="shared" si="197"/>
        <v>21</v>
      </c>
      <c r="GR43" s="7">
        <f t="shared" si="197"/>
        <v>65</v>
      </c>
      <c r="GS43" s="3" t="s">
        <v>149</v>
      </c>
      <c r="GT43" s="64"/>
      <c r="GU43" s="64"/>
      <c r="GV43" s="64"/>
      <c r="GW43" s="64"/>
      <c r="GX43" s="64"/>
      <c r="GY43" s="64"/>
      <c r="GZ43" s="64"/>
      <c r="HA43" s="64"/>
      <c r="HB43" s="64"/>
      <c r="HC43" s="64"/>
      <c r="HD43" s="106"/>
      <c r="HE43" s="3" t="s">
        <v>149</v>
      </c>
      <c r="HF43" s="64"/>
      <c r="HG43" s="64"/>
      <c r="HH43" s="64"/>
      <c r="HI43" s="64"/>
      <c r="HJ43" s="64"/>
      <c r="HK43" s="64"/>
      <c r="HL43" s="64"/>
      <c r="HM43" s="64"/>
      <c r="HN43" s="64"/>
      <c r="HO43" s="64"/>
      <c r="HP43" s="106"/>
      <c r="HQ43" s="3" t="s">
        <v>149</v>
      </c>
      <c r="HR43" s="64"/>
      <c r="HS43" s="64"/>
      <c r="HT43" s="64"/>
      <c r="HU43" s="64"/>
      <c r="HV43" s="64"/>
      <c r="HW43" s="64"/>
      <c r="HX43" s="64"/>
      <c r="HY43" s="64"/>
      <c r="HZ43" s="64"/>
      <c r="IA43" s="64"/>
      <c r="IB43" s="106"/>
    </row>
    <row r="44" spans="1:236" ht="17" thickBot="1">
      <c r="A44" s="43" t="s">
        <v>160</v>
      </c>
      <c r="B44" s="500" t="s">
        <v>157</v>
      </c>
      <c r="C44" s="501"/>
      <c r="D44" s="496" t="s">
        <v>159</v>
      </c>
      <c r="E44" s="498"/>
      <c r="F44" s="502" t="s">
        <v>164</v>
      </c>
      <c r="G44" s="503"/>
      <c r="H44" s="502" t="s">
        <v>165</v>
      </c>
      <c r="I44" s="503"/>
      <c r="J44" s="7"/>
      <c r="K44" s="1" t="s">
        <v>174</v>
      </c>
      <c r="L44" s="2" t="s">
        <v>25</v>
      </c>
      <c r="M44" s="489" t="s">
        <v>56</v>
      </c>
      <c r="N44" s="2" t="s">
        <v>44</v>
      </c>
      <c r="Q44" s="3" t="s">
        <v>77</v>
      </c>
      <c r="R44" s="7" t="s">
        <v>75</v>
      </c>
      <c r="S44" s="7" t="s">
        <v>14</v>
      </c>
      <c r="T44" s="18" t="s">
        <v>15</v>
      </c>
      <c r="U44" s="18" t="s">
        <v>16</v>
      </c>
      <c r="V44" s="18" t="s">
        <v>17</v>
      </c>
      <c r="W44" s="32" t="s">
        <v>28</v>
      </c>
      <c r="X44" s="29" t="s">
        <v>27</v>
      </c>
      <c r="Y44" s="29" t="s">
        <v>21</v>
      </c>
      <c r="Z44" s="29" t="s">
        <v>20</v>
      </c>
      <c r="AA44" s="29" t="s">
        <v>19</v>
      </c>
      <c r="AB44" s="30" t="s">
        <v>18</v>
      </c>
      <c r="AC44" s="3" t="s">
        <v>77</v>
      </c>
      <c r="AD44" s="7" t="s">
        <v>75</v>
      </c>
      <c r="AE44" s="7" t="s">
        <v>14</v>
      </c>
      <c r="AF44" s="18" t="s">
        <v>15</v>
      </c>
      <c r="AG44" s="18" t="s">
        <v>16</v>
      </c>
      <c r="AH44" s="18" t="s">
        <v>17</v>
      </c>
      <c r="AI44" s="32" t="s">
        <v>28</v>
      </c>
      <c r="AJ44" s="29" t="s">
        <v>27</v>
      </c>
      <c r="AK44" s="29" t="s">
        <v>21</v>
      </c>
      <c r="AL44" s="29" t="s">
        <v>20</v>
      </c>
      <c r="AM44" s="29" t="s">
        <v>19</v>
      </c>
      <c r="AN44" s="30" t="s">
        <v>18</v>
      </c>
      <c r="AO44" s="3" t="s">
        <v>77</v>
      </c>
      <c r="AP44" s="7" t="s">
        <v>75</v>
      </c>
      <c r="AQ44" s="7" t="s">
        <v>14</v>
      </c>
      <c r="AR44" s="18" t="s">
        <v>15</v>
      </c>
      <c r="AS44" s="18" t="s">
        <v>16</v>
      </c>
      <c r="AT44" s="18" t="s">
        <v>17</v>
      </c>
      <c r="AU44" s="32" t="s">
        <v>28</v>
      </c>
      <c r="AV44" s="29" t="s">
        <v>27</v>
      </c>
      <c r="AW44" s="29" t="s">
        <v>21</v>
      </c>
      <c r="AX44" s="29" t="s">
        <v>20</v>
      </c>
      <c r="AY44" s="29" t="s">
        <v>19</v>
      </c>
      <c r="AZ44" s="30" t="s">
        <v>18</v>
      </c>
      <c r="BA44" s="3" t="s">
        <v>77</v>
      </c>
      <c r="BB44" s="7" t="s">
        <v>75</v>
      </c>
      <c r="BC44" s="7" t="s">
        <v>14</v>
      </c>
      <c r="BD44" s="18" t="s">
        <v>15</v>
      </c>
      <c r="BE44" s="18" t="s">
        <v>16</v>
      </c>
      <c r="BF44" s="18" t="s">
        <v>17</v>
      </c>
      <c r="BG44" s="32" t="s">
        <v>28</v>
      </c>
      <c r="BH44" s="29" t="s">
        <v>27</v>
      </c>
      <c r="BI44" s="29" t="s">
        <v>21</v>
      </c>
      <c r="BJ44" s="29" t="s">
        <v>20</v>
      </c>
      <c r="BK44" s="29" t="s">
        <v>19</v>
      </c>
      <c r="BL44" s="30" t="s">
        <v>18</v>
      </c>
      <c r="BM44" s="3" t="s">
        <v>77</v>
      </c>
      <c r="BN44" s="7" t="s">
        <v>75</v>
      </c>
      <c r="BO44" s="7" t="s">
        <v>14</v>
      </c>
      <c r="BP44" s="18" t="s">
        <v>15</v>
      </c>
      <c r="BQ44" s="18" t="s">
        <v>16</v>
      </c>
      <c r="BR44" s="18" t="s">
        <v>17</v>
      </c>
      <c r="BS44" s="32" t="s">
        <v>28</v>
      </c>
      <c r="BT44" s="29" t="s">
        <v>27</v>
      </c>
      <c r="BU44" s="29" t="s">
        <v>21</v>
      </c>
      <c r="BV44" s="29" t="s">
        <v>20</v>
      </c>
      <c r="BW44" s="29" t="s">
        <v>19</v>
      </c>
      <c r="BX44" s="30" t="s">
        <v>18</v>
      </c>
      <c r="BY44" s="3" t="s">
        <v>77</v>
      </c>
      <c r="BZ44" s="7" t="s">
        <v>75</v>
      </c>
      <c r="CA44" s="7" t="s">
        <v>14</v>
      </c>
      <c r="CB44" s="18" t="s">
        <v>15</v>
      </c>
      <c r="CC44" s="18" t="s">
        <v>16</v>
      </c>
      <c r="CD44" s="18" t="s">
        <v>17</v>
      </c>
      <c r="CE44" s="32" t="s">
        <v>28</v>
      </c>
      <c r="CF44" s="29" t="s">
        <v>27</v>
      </c>
      <c r="CG44" s="29" t="s">
        <v>21</v>
      </c>
      <c r="CH44" s="29" t="s">
        <v>20</v>
      </c>
      <c r="CI44" s="29" t="s">
        <v>19</v>
      </c>
      <c r="CJ44" s="30" t="s">
        <v>18</v>
      </c>
      <c r="CK44" s="3" t="s">
        <v>77</v>
      </c>
      <c r="CL44" s="7" t="s">
        <v>75</v>
      </c>
      <c r="CM44" s="7" t="s">
        <v>14</v>
      </c>
      <c r="CN44" s="18" t="s">
        <v>15</v>
      </c>
      <c r="CO44" s="18" t="s">
        <v>16</v>
      </c>
      <c r="CP44" s="18" t="s">
        <v>17</v>
      </c>
      <c r="CQ44" s="32" t="s">
        <v>28</v>
      </c>
      <c r="CR44" s="29" t="s">
        <v>27</v>
      </c>
      <c r="CS44" s="29" t="s">
        <v>21</v>
      </c>
      <c r="CT44" s="29" t="s">
        <v>20</v>
      </c>
      <c r="CU44" s="29" t="s">
        <v>19</v>
      </c>
      <c r="CV44" s="30" t="s">
        <v>18</v>
      </c>
      <c r="CW44" s="3" t="s">
        <v>77</v>
      </c>
      <c r="CX44" s="7" t="s">
        <v>75</v>
      </c>
      <c r="CY44" s="7" t="s">
        <v>14</v>
      </c>
      <c r="CZ44" s="18" t="s">
        <v>15</v>
      </c>
      <c r="DA44" s="18" t="s">
        <v>16</v>
      </c>
      <c r="DB44" s="18" t="s">
        <v>17</v>
      </c>
      <c r="DC44" s="32" t="s">
        <v>28</v>
      </c>
      <c r="DD44" s="29" t="s">
        <v>27</v>
      </c>
      <c r="DE44" s="29" t="s">
        <v>21</v>
      </c>
      <c r="DF44" s="29" t="s">
        <v>20</v>
      </c>
      <c r="DG44" s="29" t="s">
        <v>19</v>
      </c>
      <c r="DH44" s="30" t="s">
        <v>18</v>
      </c>
      <c r="DI44" s="3" t="s">
        <v>77</v>
      </c>
      <c r="DJ44" s="7" t="s">
        <v>75</v>
      </c>
      <c r="DK44" s="7" t="s">
        <v>14</v>
      </c>
      <c r="DL44" s="18" t="s">
        <v>15</v>
      </c>
      <c r="DM44" s="18" t="s">
        <v>16</v>
      </c>
      <c r="DN44" s="18" t="s">
        <v>17</v>
      </c>
      <c r="DO44" s="32" t="s">
        <v>28</v>
      </c>
      <c r="DP44" s="29" t="s">
        <v>27</v>
      </c>
      <c r="DQ44" s="29" t="s">
        <v>21</v>
      </c>
      <c r="DR44" s="29" t="s">
        <v>20</v>
      </c>
      <c r="DS44" s="29" t="s">
        <v>19</v>
      </c>
      <c r="DT44" s="30" t="s">
        <v>18</v>
      </c>
      <c r="DU44" s="3" t="s">
        <v>77</v>
      </c>
      <c r="DV44" s="7" t="s">
        <v>75</v>
      </c>
      <c r="DW44" s="7" t="s">
        <v>14</v>
      </c>
      <c r="DX44" s="18" t="s">
        <v>15</v>
      </c>
      <c r="DY44" s="18" t="s">
        <v>16</v>
      </c>
      <c r="DZ44" s="18" t="s">
        <v>17</v>
      </c>
      <c r="EA44" s="32" t="s">
        <v>28</v>
      </c>
      <c r="EB44" s="29" t="s">
        <v>27</v>
      </c>
      <c r="EC44" s="29" t="s">
        <v>21</v>
      </c>
      <c r="ED44" s="29" t="s">
        <v>20</v>
      </c>
      <c r="EE44" s="29" t="s">
        <v>19</v>
      </c>
      <c r="EF44" s="30" t="s">
        <v>18</v>
      </c>
      <c r="EG44" s="1" t="s">
        <v>77</v>
      </c>
      <c r="EH44" s="9" t="s">
        <v>75</v>
      </c>
      <c r="EI44" s="9" t="s">
        <v>14</v>
      </c>
      <c r="EJ44" s="33" t="s">
        <v>15</v>
      </c>
      <c r="EK44" s="33" t="s">
        <v>16</v>
      </c>
      <c r="EL44" s="33" t="s">
        <v>17</v>
      </c>
      <c r="EM44" s="34" t="s">
        <v>28</v>
      </c>
      <c r="EN44" s="35" t="s">
        <v>27</v>
      </c>
      <c r="EO44" s="35" t="s">
        <v>21</v>
      </c>
      <c r="EP44" s="35" t="s">
        <v>20</v>
      </c>
      <c r="EQ44" s="35" t="s">
        <v>19</v>
      </c>
      <c r="ER44" s="36" t="s">
        <v>18</v>
      </c>
      <c r="ET44" s="3" t="s">
        <v>5</v>
      </c>
      <c r="EU44" s="61">
        <f t="shared" si="193"/>
        <v>-2.3999999999999986</v>
      </c>
      <c r="EV44" s="61">
        <f t="shared" si="193"/>
        <v>1.8999999999999986</v>
      </c>
      <c r="EW44" s="61">
        <f t="shared" si="193"/>
        <v>-1.2000000000000002</v>
      </c>
      <c r="EX44" s="61">
        <f t="shared" si="193"/>
        <v>-0.60000000000000009</v>
      </c>
      <c r="EY44" s="61">
        <f t="shared" si="193"/>
        <v>0</v>
      </c>
      <c r="EZ44" s="51">
        <f t="shared" si="193"/>
        <v>-2.3313262312799121E-2</v>
      </c>
      <c r="FA44" s="51">
        <f t="shared" si="193"/>
        <v>-1.4009264793783643E-2</v>
      </c>
      <c r="FB44" s="52">
        <f t="shared" si="193"/>
        <v>-2.3734592184631531E-2</v>
      </c>
      <c r="FI44" s="3" t="s">
        <v>22</v>
      </c>
      <c r="FJ44" s="7">
        <f>SUM(FJ37:FJ43)</f>
        <v>292</v>
      </c>
      <c r="FK44" s="7">
        <f t="shared" ref="FK44:FT44" si="198">SUM(FK37:FK43)</f>
        <v>201</v>
      </c>
      <c r="FL44" s="7">
        <f t="shared" si="198"/>
        <v>51</v>
      </c>
      <c r="FM44" s="7">
        <f t="shared" si="198"/>
        <v>13</v>
      </c>
      <c r="FN44" s="7">
        <f t="shared" si="198"/>
        <v>27</v>
      </c>
      <c r="FO44" s="7">
        <f t="shared" si="198"/>
        <v>125</v>
      </c>
      <c r="FP44" s="7">
        <f t="shared" si="198"/>
        <v>299</v>
      </c>
      <c r="FQ44" s="7">
        <f t="shared" si="198"/>
        <v>14</v>
      </c>
      <c r="FR44" s="7">
        <f t="shared" si="198"/>
        <v>63</v>
      </c>
      <c r="FS44" s="7">
        <f t="shared" si="198"/>
        <v>139</v>
      </c>
      <c r="FT44" s="4">
        <f t="shared" si="198"/>
        <v>362</v>
      </c>
      <c r="FU44" s="3" t="s">
        <v>22</v>
      </c>
      <c r="FV44" s="7">
        <f t="shared" ref="FV44:GF44" si="199">SUM(FV37:FV43)</f>
        <v>143</v>
      </c>
      <c r="FW44" s="7">
        <f t="shared" si="199"/>
        <v>97</v>
      </c>
      <c r="FX44" s="7">
        <f t="shared" si="199"/>
        <v>26</v>
      </c>
      <c r="FY44" s="7">
        <f t="shared" si="199"/>
        <v>7</v>
      </c>
      <c r="FZ44" s="7">
        <f t="shared" si="199"/>
        <v>8</v>
      </c>
      <c r="GA44" s="7">
        <f t="shared" si="199"/>
        <v>61</v>
      </c>
      <c r="GB44" s="7">
        <f t="shared" si="199"/>
        <v>131</v>
      </c>
      <c r="GC44" s="7">
        <f t="shared" si="199"/>
        <v>7</v>
      </c>
      <c r="GD44" s="7">
        <f t="shared" si="199"/>
        <v>32</v>
      </c>
      <c r="GE44" s="7">
        <f t="shared" si="199"/>
        <v>68</v>
      </c>
      <c r="GF44" s="4">
        <f t="shared" si="199"/>
        <v>163</v>
      </c>
      <c r="GG44" s="3" t="s">
        <v>22</v>
      </c>
      <c r="GH44" s="7">
        <f t="shared" ref="GH44:GR44" si="200">SUM(GH37:GH43)</f>
        <v>344</v>
      </c>
      <c r="GI44" s="7">
        <f t="shared" si="200"/>
        <v>225</v>
      </c>
      <c r="GJ44" s="7">
        <f t="shared" si="200"/>
        <v>46</v>
      </c>
      <c r="GK44" s="7">
        <f t="shared" si="200"/>
        <v>25</v>
      </c>
      <c r="GL44" s="7">
        <f t="shared" si="200"/>
        <v>33</v>
      </c>
      <c r="GM44" s="7">
        <f t="shared" si="200"/>
        <v>110</v>
      </c>
      <c r="GN44" s="7">
        <f t="shared" si="200"/>
        <v>260</v>
      </c>
      <c r="GO44" s="7">
        <f t="shared" si="200"/>
        <v>40</v>
      </c>
      <c r="GP44" s="7">
        <f t="shared" si="200"/>
        <v>182</v>
      </c>
      <c r="GQ44" s="7">
        <f t="shared" si="200"/>
        <v>150</v>
      </c>
      <c r="GR44" s="4">
        <f t="shared" si="200"/>
        <v>442</v>
      </c>
      <c r="GS44" s="3" t="s">
        <v>22</v>
      </c>
      <c r="GT44" s="7">
        <f t="shared" ref="GT44:HD44" si="201">SUM(GT37:GT43)</f>
        <v>45</v>
      </c>
      <c r="GU44" s="7">
        <f t="shared" si="201"/>
        <v>37</v>
      </c>
      <c r="GV44" s="7">
        <f t="shared" si="201"/>
        <v>10</v>
      </c>
      <c r="GW44" s="7">
        <f t="shared" si="201"/>
        <v>4</v>
      </c>
      <c r="GX44" s="7">
        <f t="shared" si="201"/>
        <v>5</v>
      </c>
      <c r="GY44" s="7">
        <f t="shared" si="201"/>
        <v>17</v>
      </c>
      <c r="GZ44" s="7">
        <f t="shared" si="201"/>
        <v>36</v>
      </c>
      <c r="HA44" s="7">
        <f t="shared" si="201"/>
        <v>3</v>
      </c>
      <c r="HB44" s="7">
        <f t="shared" si="201"/>
        <v>26</v>
      </c>
      <c r="HC44" s="7">
        <f t="shared" si="201"/>
        <v>20</v>
      </c>
      <c r="HD44" s="4">
        <f t="shared" si="201"/>
        <v>62</v>
      </c>
      <c r="HE44" s="3" t="s">
        <v>22</v>
      </c>
      <c r="HF44" s="7">
        <f t="shared" ref="HF44:HP44" si="202">SUM(HF37:HF43)</f>
        <v>175</v>
      </c>
      <c r="HG44" s="7">
        <f t="shared" si="202"/>
        <v>114</v>
      </c>
      <c r="HH44" s="7">
        <f t="shared" si="202"/>
        <v>19</v>
      </c>
      <c r="HI44" s="7">
        <f t="shared" si="202"/>
        <v>20</v>
      </c>
      <c r="HJ44" s="7">
        <f t="shared" si="202"/>
        <v>16</v>
      </c>
      <c r="HK44" s="7">
        <f t="shared" si="202"/>
        <v>51</v>
      </c>
      <c r="HL44" s="7">
        <f t="shared" si="202"/>
        <v>138</v>
      </c>
      <c r="HM44" s="7">
        <f t="shared" si="202"/>
        <v>25</v>
      </c>
      <c r="HN44" s="7">
        <f t="shared" si="202"/>
        <v>83</v>
      </c>
      <c r="HO44" s="7">
        <f t="shared" si="202"/>
        <v>76</v>
      </c>
      <c r="HP44" s="4">
        <f t="shared" si="202"/>
        <v>221</v>
      </c>
      <c r="HQ44" s="3" t="s">
        <v>22</v>
      </c>
      <c r="HR44" s="7">
        <f t="shared" ref="HR44:IB44" si="203">SUM(HR37:HR43)</f>
        <v>35</v>
      </c>
      <c r="HS44" s="7">
        <f t="shared" si="203"/>
        <v>37</v>
      </c>
      <c r="HT44" s="7">
        <f t="shared" si="203"/>
        <v>1</v>
      </c>
      <c r="HU44" s="7">
        <f t="shared" si="203"/>
        <v>1</v>
      </c>
      <c r="HV44" s="7">
        <f t="shared" si="203"/>
        <v>3</v>
      </c>
      <c r="HW44" s="7">
        <f t="shared" si="203"/>
        <v>10</v>
      </c>
      <c r="HX44" s="7">
        <f t="shared" si="203"/>
        <v>38</v>
      </c>
      <c r="HY44" s="7">
        <f t="shared" si="203"/>
        <v>5</v>
      </c>
      <c r="HZ44" s="7">
        <f t="shared" si="203"/>
        <v>34</v>
      </c>
      <c r="IA44" s="7">
        <f t="shared" si="203"/>
        <v>15</v>
      </c>
      <c r="IB44" s="4">
        <f t="shared" si="203"/>
        <v>72</v>
      </c>
    </row>
    <row r="45" spans="1:236" ht="17" thickBot="1">
      <c r="A45" s="1" t="s">
        <v>13</v>
      </c>
      <c r="B45" s="1" t="s">
        <v>25</v>
      </c>
      <c r="C45" s="2">
        <v>44</v>
      </c>
      <c r="D45" s="3" t="s">
        <v>25</v>
      </c>
      <c r="E45" s="4">
        <v>31.78</v>
      </c>
      <c r="F45" s="1" t="s">
        <v>162</v>
      </c>
      <c r="G45" s="2">
        <v>52</v>
      </c>
      <c r="H45" s="1" t="s">
        <v>101</v>
      </c>
      <c r="I45" s="118">
        <v>25</v>
      </c>
      <c r="J45" s="7"/>
      <c r="K45" s="3" t="s">
        <v>175</v>
      </c>
      <c r="L45" s="4" t="s">
        <v>50</v>
      </c>
      <c r="M45" s="490"/>
      <c r="N45" s="4" t="s">
        <v>5</v>
      </c>
      <c r="Q45" s="3" t="s">
        <v>10</v>
      </c>
      <c r="R45" s="7">
        <f t="shared" ref="R45:R54" si="204">R4+R18+R32</f>
        <v>51</v>
      </c>
      <c r="S45" s="7">
        <f t="shared" ref="S45:AB45" si="205">S4+S18+S32</f>
        <v>26</v>
      </c>
      <c r="T45" s="7">
        <f t="shared" si="205"/>
        <v>11</v>
      </c>
      <c r="U45" s="7">
        <f t="shared" si="205"/>
        <v>2</v>
      </c>
      <c r="V45" s="7">
        <f t="shared" si="205"/>
        <v>3</v>
      </c>
      <c r="W45" s="7">
        <f t="shared" si="205"/>
        <v>21</v>
      </c>
      <c r="X45" s="7">
        <f t="shared" si="205"/>
        <v>40</v>
      </c>
      <c r="Y45" s="7">
        <f t="shared" si="205"/>
        <v>3</v>
      </c>
      <c r="Z45" s="7">
        <f t="shared" si="205"/>
        <v>11</v>
      </c>
      <c r="AA45" s="7">
        <f t="shared" si="205"/>
        <v>24</v>
      </c>
      <c r="AB45" s="7">
        <f t="shared" si="205"/>
        <v>51</v>
      </c>
      <c r="AC45" s="3" t="s">
        <v>49</v>
      </c>
      <c r="AD45" s="7">
        <f>AD4+AD18+AD32</f>
        <v>50</v>
      </c>
      <c r="AE45" s="7">
        <f>AE4+AE18+AE32</f>
        <v>38</v>
      </c>
      <c r="AF45" s="7">
        <f t="shared" ref="AF45:AN45" si="206">AF4+AF18+AF32</f>
        <v>6</v>
      </c>
      <c r="AG45" s="7">
        <f t="shared" si="206"/>
        <v>4</v>
      </c>
      <c r="AH45" s="7">
        <f t="shared" si="206"/>
        <v>10</v>
      </c>
      <c r="AI45" s="7">
        <f t="shared" si="206"/>
        <v>16</v>
      </c>
      <c r="AJ45" s="7">
        <f t="shared" si="206"/>
        <v>41</v>
      </c>
      <c r="AK45" s="7">
        <f t="shared" si="206"/>
        <v>6</v>
      </c>
      <c r="AL45" s="7">
        <f t="shared" si="206"/>
        <v>19</v>
      </c>
      <c r="AM45" s="7">
        <f t="shared" si="206"/>
        <v>22</v>
      </c>
      <c r="AN45" s="7">
        <f t="shared" si="206"/>
        <v>60</v>
      </c>
      <c r="AO45" s="3" t="s">
        <v>11</v>
      </c>
      <c r="AP45" s="7">
        <f>AP4+AP18+AP32</f>
        <v>51</v>
      </c>
      <c r="AQ45" s="7">
        <f>AQ4+AQ18+AQ32</f>
        <v>44</v>
      </c>
      <c r="AR45" s="7">
        <f t="shared" ref="AR45:AZ45" si="207">AR4+AR18+AR32</f>
        <v>7</v>
      </c>
      <c r="AS45" s="7">
        <f t="shared" si="207"/>
        <v>6</v>
      </c>
      <c r="AT45" s="7">
        <f t="shared" si="207"/>
        <v>5</v>
      </c>
      <c r="AU45" s="7">
        <f>AU4+AU18+AU32</f>
        <v>24</v>
      </c>
      <c r="AV45" s="7">
        <f t="shared" si="207"/>
        <v>56</v>
      </c>
      <c r="AW45" s="7">
        <f t="shared" si="207"/>
        <v>1</v>
      </c>
      <c r="AX45" s="7">
        <f t="shared" si="207"/>
        <v>8</v>
      </c>
      <c r="AY45" s="7">
        <f t="shared" si="207"/>
        <v>25</v>
      </c>
      <c r="AZ45" s="7">
        <f t="shared" si="207"/>
        <v>64</v>
      </c>
      <c r="BA45" s="3" t="s">
        <v>4</v>
      </c>
      <c r="BB45" s="7">
        <f>BB4+BB18+BB32</f>
        <v>48</v>
      </c>
      <c r="BC45" s="7">
        <f>BC4+BC18+BC32</f>
        <v>31</v>
      </c>
      <c r="BD45" s="7">
        <f t="shared" ref="BD45:BL45" si="208">BD4+BD18+BD32</f>
        <v>9</v>
      </c>
      <c r="BE45" s="7">
        <f t="shared" si="208"/>
        <v>6</v>
      </c>
      <c r="BF45" s="7">
        <f t="shared" si="208"/>
        <v>3</v>
      </c>
      <c r="BG45" s="7">
        <f t="shared" si="208"/>
        <v>15</v>
      </c>
      <c r="BH45" s="7">
        <f t="shared" si="208"/>
        <v>28</v>
      </c>
      <c r="BI45" s="7">
        <f t="shared" si="208"/>
        <v>6</v>
      </c>
      <c r="BJ45" s="7">
        <f t="shared" si="208"/>
        <v>17</v>
      </c>
      <c r="BK45" s="7">
        <f t="shared" si="208"/>
        <v>21</v>
      </c>
      <c r="BL45" s="7">
        <f t="shared" si="208"/>
        <v>45</v>
      </c>
      <c r="BM45" s="3" t="s">
        <v>2</v>
      </c>
      <c r="BN45" s="7">
        <f>BN4+BN18+BN32</f>
        <v>49</v>
      </c>
      <c r="BO45" s="7">
        <f>BO4+BO18+BO32</f>
        <v>35</v>
      </c>
      <c r="BP45" s="7">
        <f t="shared" ref="BP45:BX45" si="209">BP4+BP18+BP32</f>
        <v>10</v>
      </c>
      <c r="BQ45" s="7">
        <f t="shared" si="209"/>
        <v>5</v>
      </c>
      <c r="BR45" s="7">
        <f t="shared" si="209"/>
        <v>0</v>
      </c>
      <c r="BS45" s="7">
        <f t="shared" si="209"/>
        <v>20</v>
      </c>
      <c r="BT45" s="7">
        <f t="shared" si="209"/>
        <v>37</v>
      </c>
      <c r="BU45" s="7">
        <f t="shared" si="209"/>
        <v>3</v>
      </c>
      <c r="BV45" s="7">
        <f t="shared" si="209"/>
        <v>16</v>
      </c>
      <c r="BW45" s="7">
        <f t="shared" si="209"/>
        <v>23</v>
      </c>
      <c r="BX45" s="7">
        <f t="shared" si="209"/>
        <v>53</v>
      </c>
      <c r="BY45" s="3" t="s">
        <v>9</v>
      </c>
      <c r="BZ45" s="7">
        <f>BZ4+BZ18+BZ32</f>
        <v>50</v>
      </c>
      <c r="CA45" s="7">
        <f>CA4+CA18+CA32</f>
        <v>24</v>
      </c>
      <c r="CB45" s="7">
        <f t="shared" ref="CB45:CJ45" si="210">CB4+CB18+CB32</f>
        <v>10</v>
      </c>
      <c r="CC45" s="7">
        <f t="shared" si="210"/>
        <v>1</v>
      </c>
      <c r="CD45" s="7">
        <f t="shared" si="210"/>
        <v>7</v>
      </c>
      <c r="CE45" s="7">
        <f t="shared" si="210"/>
        <v>18</v>
      </c>
      <c r="CF45" s="7">
        <f t="shared" si="210"/>
        <v>53</v>
      </c>
      <c r="CG45" s="7">
        <f t="shared" si="210"/>
        <v>4</v>
      </c>
      <c r="CH45" s="7">
        <f t="shared" si="210"/>
        <v>16</v>
      </c>
      <c r="CI45" s="7">
        <f t="shared" si="210"/>
        <v>22</v>
      </c>
      <c r="CJ45" s="7">
        <f t="shared" si="210"/>
        <v>69</v>
      </c>
      <c r="CK45" s="3" t="s">
        <v>44</v>
      </c>
      <c r="CL45" s="7">
        <f>CL4+CL18+CL32</f>
        <v>47</v>
      </c>
      <c r="CM45" s="7">
        <f>CM4+CM18+CM32</f>
        <v>36</v>
      </c>
      <c r="CN45" s="7">
        <f t="shared" ref="CN45:CV45" si="211">CN4+CN18+CN32</f>
        <v>6</v>
      </c>
      <c r="CO45" s="7">
        <f t="shared" si="211"/>
        <v>6</v>
      </c>
      <c r="CP45" s="7">
        <f t="shared" si="211"/>
        <v>6</v>
      </c>
      <c r="CQ45" s="7">
        <f t="shared" si="211"/>
        <v>19</v>
      </c>
      <c r="CR45" s="7">
        <f t="shared" si="211"/>
        <v>60</v>
      </c>
      <c r="CS45" s="7">
        <f t="shared" si="211"/>
        <v>3</v>
      </c>
      <c r="CT45" s="7">
        <f t="shared" si="211"/>
        <v>22</v>
      </c>
      <c r="CU45" s="7">
        <f t="shared" si="211"/>
        <v>22</v>
      </c>
      <c r="CV45" s="7">
        <f t="shared" si="211"/>
        <v>82</v>
      </c>
      <c r="CW45" s="3" t="s">
        <v>8</v>
      </c>
      <c r="CX45" s="7">
        <f>CX4+CX18+CX32</f>
        <v>50</v>
      </c>
      <c r="CY45" s="7">
        <f>CY4+CY18+CY32</f>
        <v>32</v>
      </c>
      <c r="CZ45" s="7">
        <f t="shared" ref="CZ45:DH45" si="212">CZ4+CZ18+CZ32</f>
        <v>10</v>
      </c>
      <c r="DA45" s="7">
        <f t="shared" si="212"/>
        <v>1</v>
      </c>
      <c r="DB45" s="7">
        <f t="shared" si="212"/>
        <v>7</v>
      </c>
      <c r="DC45" s="7">
        <f t="shared" si="212"/>
        <v>12</v>
      </c>
      <c r="DD45" s="7">
        <f t="shared" si="212"/>
        <v>31</v>
      </c>
      <c r="DE45" s="7">
        <f t="shared" si="212"/>
        <v>8</v>
      </c>
      <c r="DF45" s="7">
        <f t="shared" si="212"/>
        <v>20</v>
      </c>
      <c r="DG45" s="7">
        <f t="shared" si="212"/>
        <v>20</v>
      </c>
      <c r="DH45" s="7">
        <f t="shared" si="212"/>
        <v>51</v>
      </c>
      <c r="DI45" s="3" t="s">
        <v>7</v>
      </c>
      <c r="DJ45" s="7">
        <f>DJ4+DJ18+DJ32</f>
        <v>36</v>
      </c>
      <c r="DK45" s="7">
        <f>DK4+DK18+DK32</f>
        <v>20</v>
      </c>
      <c r="DL45" s="7">
        <f t="shared" ref="DL45:DT45" si="213">DL4+DL18+DL32</f>
        <v>8</v>
      </c>
      <c r="DM45" s="7">
        <f t="shared" si="213"/>
        <v>4</v>
      </c>
      <c r="DN45" s="7">
        <f t="shared" si="213"/>
        <v>2</v>
      </c>
      <c r="DO45" s="7">
        <f t="shared" si="213"/>
        <v>10</v>
      </c>
      <c r="DP45" s="7">
        <f t="shared" si="213"/>
        <v>27</v>
      </c>
      <c r="DQ45" s="7">
        <f t="shared" si="213"/>
        <v>4</v>
      </c>
      <c r="DR45" s="7">
        <f t="shared" si="213"/>
        <v>13</v>
      </c>
      <c r="DS45" s="7">
        <f t="shared" si="213"/>
        <v>14</v>
      </c>
      <c r="DT45" s="7">
        <f t="shared" si="213"/>
        <v>40</v>
      </c>
      <c r="DU45" s="3" t="s">
        <v>3</v>
      </c>
      <c r="DV45" s="7">
        <f>DV4+DV18+DV32</f>
        <v>32</v>
      </c>
      <c r="DW45" s="7">
        <f>DW4+DW18+DW32</f>
        <v>31</v>
      </c>
      <c r="DX45" s="7">
        <f t="shared" ref="DX45:EF45" si="214">DX4+DX18+DX32</f>
        <v>6</v>
      </c>
      <c r="DY45" s="7">
        <f t="shared" si="214"/>
        <v>8</v>
      </c>
      <c r="DZ45" s="7">
        <f t="shared" si="214"/>
        <v>3</v>
      </c>
      <c r="EA45" s="7">
        <f t="shared" si="214"/>
        <v>13</v>
      </c>
      <c r="EB45" s="7">
        <f t="shared" si="214"/>
        <v>35</v>
      </c>
      <c r="EC45" s="7">
        <f t="shared" si="214"/>
        <v>2</v>
      </c>
      <c r="ED45" s="7">
        <f t="shared" si="214"/>
        <v>16</v>
      </c>
      <c r="EE45" s="7">
        <f t="shared" si="214"/>
        <v>15</v>
      </c>
      <c r="EF45" s="7">
        <f t="shared" si="214"/>
        <v>51</v>
      </c>
      <c r="EG45" s="3" t="s">
        <v>10</v>
      </c>
      <c r="EH45" s="7">
        <f>EH4+EH18+EH32</f>
        <v>35</v>
      </c>
      <c r="EI45" s="7">
        <f>EI4+EI18+EI32</f>
        <v>24</v>
      </c>
      <c r="EJ45" s="7">
        <f t="shared" ref="EJ45:ER45" si="215">EJ4+EJ18+EJ32</f>
        <v>1</v>
      </c>
      <c r="EK45" s="7">
        <f t="shared" si="215"/>
        <v>1</v>
      </c>
      <c r="EL45" s="7">
        <f t="shared" si="215"/>
        <v>3</v>
      </c>
      <c r="EM45" s="7">
        <f t="shared" si="215"/>
        <v>9</v>
      </c>
      <c r="EN45" s="7">
        <f t="shared" si="215"/>
        <v>30</v>
      </c>
      <c r="EO45" s="7">
        <f t="shared" si="215"/>
        <v>5</v>
      </c>
      <c r="EP45" s="7">
        <f t="shared" si="215"/>
        <v>12</v>
      </c>
      <c r="EQ45" s="7">
        <f t="shared" si="215"/>
        <v>14</v>
      </c>
      <c r="ER45" s="4">
        <f t="shared" si="215"/>
        <v>42</v>
      </c>
      <c r="ET45" s="3" t="s">
        <v>44</v>
      </c>
      <c r="EU45" s="61">
        <f t="shared" si="193"/>
        <v>2.2222222222222285</v>
      </c>
      <c r="EV45" s="61">
        <f t="shared" si="193"/>
        <v>3.5555555555555571</v>
      </c>
      <c r="EW45" s="61">
        <f t="shared" si="193"/>
        <v>1.7777777777777777</v>
      </c>
      <c r="EX45" s="61">
        <f t="shared" si="193"/>
        <v>-0.11111111111111116</v>
      </c>
      <c r="EY45" s="61">
        <f t="shared" si="193"/>
        <v>1.1111111111111116</v>
      </c>
      <c r="EZ45" s="51">
        <f t="shared" si="193"/>
        <v>5.3311447330859296E-2</v>
      </c>
      <c r="FA45" s="51">
        <f t="shared" si="193"/>
        <v>-4.284810126582278E-2</v>
      </c>
      <c r="FB45" s="52">
        <f t="shared" si="193"/>
        <v>2.8396950271950272E-2</v>
      </c>
      <c r="FI45" s="5" t="s">
        <v>63</v>
      </c>
      <c r="FJ45" s="8">
        <f>AVERAGE(FJ37:FJ43)</f>
        <v>48.666666666666664</v>
      </c>
      <c r="FK45" s="8">
        <f>AVERAGE(FK37:FK43)</f>
        <v>33.5</v>
      </c>
      <c r="FL45" s="8">
        <f>AVERAGE(FL37:FL43)</f>
        <v>8.5</v>
      </c>
      <c r="FM45" s="8">
        <f>AVERAGE(FM37:FM43)</f>
        <v>2.1666666666666665</v>
      </c>
      <c r="FN45" s="8">
        <f>AVERAGE(FN37:FN43)</f>
        <v>4.5</v>
      </c>
      <c r="FO45" s="472">
        <f>FO44/FP44</f>
        <v>0.41806020066889632</v>
      </c>
      <c r="FP45" s="472"/>
      <c r="FQ45" s="472">
        <f>FQ44/FR44</f>
        <v>0.22222222222222221</v>
      </c>
      <c r="FR45" s="472"/>
      <c r="FS45" s="472">
        <f>FS44/FT44</f>
        <v>0.38397790055248621</v>
      </c>
      <c r="FT45" s="485"/>
      <c r="FU45" s="5" t="s">
        <v>63</v>
      </c>
      <c r="FV45" s="8">
        <f>AVERAGE(FV37:FV43)</f>
        <v>47.666666666666664</v>
      </c>
      <c r="FW45" s="8">
        <f>AVERAGE(FW37:FW43)</f>
        <v>32.333333333333336</v>
      </c>
      <c r="FX45" s="8">
        <f>AVERAGE(FX37:FX43)</f>
        <v>8.6666666666666661</v>
      </c>
      <c r="FY45" s="8">
        <f>AVERAGE(FY37:FY43)</f>
        <v>2.3333333333333335</v>
      </c>
      <c r="FZ45" s="8">
        <f>AVERAGE(FZ37:FZ43)</f>
        <v>2.6666666666666665</v>
      </c>
      <c r="GA45" s="472">
        <f>GA44/GB44</f>
        <v>0.46564885496183206</v>
      </c>
      <c r="GB45" s="472"/>
      <c r="GC45" s="472">
        <f>GC44/GD44</f>
        <v>0.21875</v>
      </c>
      <c r="GD45" s="472"/>
      <c r="GE45" s="472">
        <f>GE44/GF44</f>
        <v>0.41717791411042943</v>
      </c>
      <c r="GF45" s="485"/>
      <c r="GG45" s="5" t="s">
        <v>63</v>
      </c>
      <c r="GH45" s="8">
        <f>AVERAGE(GH37:GH43)</f>
        <v>49.142857142857146</v>
      </c>
      <c r="GI45" s="8">
        <f>AVERAGE(GI37:GI43)</f>
        <v>32.142857142857146</v>
      </c>
      <c r="GJ45" s="8">
        <f>AVERAGE(GJ37:GJ43)</f>
        <v>6.5714285714285712</v>
      </c>
      <c r="GK45" s="8">
        <f>AVERAGE(GK37:GK43)</f>
        <v>3.5714285714285716</v>
      </c>
      <c r="GL45" s="8">
        <f>AVERAGE(GL37:GL43)</f>
        <v>4.7142857142857144</v>
      </c>
      <c r="GM45" s="472">
        <f>GM44/GN44</f>
        <v>0.42307692307692307</v>
      </c>
      <c r="GN45" s="472"/>
      <c r="GO45" s="472">
        <f>GO44/GP44</f>
        <v>0.21978021978021978</v>
      </c>
      <c r="GP45" s="472"/>
      <c r="GQ45" s="472">
        <f>GQ44/GR44</f>
        <v>0.33936651583710409</v>
      </c>
      <c r="GR45" s="485"/>
      <c r="GS45" s="5" t="s">
        <v>63</v>
      </c>
      <c r="GT45" s="8">
        <f>AVERAGE(GT37:GT43)</f>
        <v>45</v>
      </c>
      <c r="GU45" s="8">
        <f>AVERAGE(GU37:GU43)</f>
        <v>37</v>
      </c>
      <c r="GV45" s="8">
        <f>AVERAGE(GV37:GV43)</f>
        <v>10</v>
      </c>
      <c r="GW45" s="8">
        <f>AVERAGE(GW37:GW43)</f>
        <v>4</v>
      </c>
      <c r="GX45" s="8">
        <f>AVERAGE(GX37:GX43)</f>
        <v>5</v>
      </c>
      <c r="GY45" s="472">
        <f>GY44/GZ44</f>
        <v>0.47222222222222221</v>
      </c>
      <c r="GZ45" s="472"/>
      <c r="HA45" s="472">
        <f>HA44/HB44</f>
        <v>0.11538461538461539</v>
      </c>
      <c r="HB45" s="472"/>
      <c r="HC45" s="472">
        <f>HC44/HD44</f>
        <v>0.32258064516129031</v>
      </c>
      <c r="HD45" s="485"/>
      <c r="HE45" s="5" t="s">
        <v>63</v>
      </c>
      <c r="HF45" s="8">
        <f>AVERAGE(HF37:HF43)</f>
        <v>43.75</v>
      </c>
      <c r="HG45" s="8">
        <f>AVERAGE(HG37:HG43)</f>
        <v>28.5</v>
      </c>
      <c r="HH45" s="8">
        <f>AVERAGE(HH37:HH43)</f>
        <v>4.75</v>
      </c>
      <c r="HI45" s="8">
        <f>AVERAGE(HI37:HI43)</f>
        <v>5</v>
      </c>
      <c r="HJ45" s="8">
        <f>AVERAGE(HJ37:HJ43)</f>
        <v>4</v>
      </c>
      <c r="HK45" s="472">
        <f>HK44/HL44</f>
        <v>0.36956521739130432</v>
      </c>
      <c r="HL45" s="472"/>
      <c r="HM45" s="472">
        <f>HM44/HN44</f>
        <v>0.30120481927710846</v>
      </c>
      <c r="HN45" s="472"/>
      <c r="HO45" s="472">
        <f>HO44/HP44</f>
        <v>0.34389140271493213</v>
      </c>
      <c r="HP45" s="485"/>
      <c r="HQ45" s="5" t="s">
        <v>63</v>
      </c>
      <c r="HR45" s="8">
        <f>AVERAGE(HR37:HR43)</f>
        <v>35</v>
      </c>
      <c r="HS45" s="8">
        <f>AVERAGE(HS37:HS43)</f>
        <v>37</v>
      </c>
      <c r="HT45" s="8">
        <f>AVERAGE(HT37:HT43)</f>
        <v>1</v>
      </c>
      <c r="HU45" s="8">
        <f>AVERAGE(HU37:HU43)</f>
        <v>1</v>
      </c>
      <c r="HV45" s="8">
        <f>AVERAGE(HV37:HV43)</f>
        <v>3</v>
      </c>
      <c r="HW45" s="472">
        <f>HW44/HX44</f>
        <v>0.26315789473684209</v>
      </c>
      <c r="HX45" s="472"/>
      <c r="HY45" s="472">
        <f>HY44/HZ44</f>
        <v>0.14705882352941177</v>
      </c>
      <c r="HZ45" s="472"/>
      <c r="IA45" s="472">
        <f>IA44/IB44</f>
        <v>0.20833333333333334</v>
      </c>
      <c r="IB45" s="485"/>
    </row>
    <row r="46" spans="1:236" ht="17" thickBot="1">
      <c r="A46" s="3" t="s">
        <v>150</v>
      </c>
      <c r="B46" s="3" t="s">
        <v>10</v>
      </c>
      <c r="C46" s="4">
        <v>34</v>
      </c>
      <c r="D46" s="3" t="s">
        <v>10</v>
      </c>
      <c r="E46" s="4">
        <v>22.44</v>
      </c>
      <c r="F46" s="114" t="s">
        <v>58</v>
      </c>
      <c r="G46" s="117">
        <f>MAX(S45:S54,AE45:AE54,AQ45:AQ53,BC45:BC54,BO45:BO53,CA45:CA54,CM45:CM54,CY45:CY52,DK45:DK54,DW45:DW52,EI45:EI54)</f>
        <v>59</v>
      </c>
      <c r="H46" s="114" t="s">
        <v>101</v>
      </c>
      <c r="I46" s="117">
        <f>MIN(S45:S54,AE45:AE54,AQ45:AQ53,BC45:BC54,BO45:BO53,CA45:CA54,CM45:CM54,CY45:CY52,DK45:DK54,DW45:DW52,EI45:EI54)</f>
        <v>11</v>
      </c>
      <c r="J46" s="7"/>
      <c r="K46" s="3" t="s">
        <v>176</v>
      </c>
      <c r="L46" s="4" t="s">
        <v>33</v>
      </c>
      <c r="M46" s="491"/>
      <c r="N46" s="4" t="s">
        <v>29</v>
      </c>
      <c r="Q46" s="3" t="s">
        <v>7</v>
      </c>
      <c r="R46" s="7">
        <f t="shared" si="204"/>
        <v>38</v>
      </c>
      <c r="S46" s="7">
        <f t="shared" ref="S46:AB46" si="216">S5+S19+S33</f>
        <v>40</v>
      </c>
      <c r="T46" s="7">
        <f t="shared" si="216"/>
        <v>6</v>
      </c>
      <c r="U46" s="7">
        <f t="shared" si="216"/>
        <v>2</v>
      </c>
      <c r="V46" s="7">
        <f t="shared" si="216"/>
        <v>1</v>
      </c>
      <c r="W46" s="7">
        <f t="shared" si="216"/>
        <v>14</v>
      </c>
      <c r="X46" s="7">
        <f t="shared" si="216"/>
        <v>37</v>
      </c>
      <c r="Y46" s="7">
        <f t="shared" si="216"/>
        <v>2</v>
      </c>
      <c r="Z46" s="7">
        <f t="shared" si="216"/>
        <v>16</v>
      </c>
      <c r="AA46" s="7">
        <f t="shared" si="216"/>
        <v>16</v>
      </c>
      <c r="AB46" s="7">
        <f t="shared" si="216"/>
        <v>53</v>
      </c>
      <c r="AC46" s="3" t="s">
        <v>11</v>
      </c>
      <c r="AD46" s="7">
        <f t="shared" ref="AD46:AD54" si="217">AD5+AD19+AD33</f>
        <v>34</v>
      </c>
      <c r="AE46" s="7">
        <f t="shared" ref="AE46:AN46" si="218">AE5+AE19+AE33</f>
        <v>35</v>
      </c>
      <c r="AF46" s="7">
        <f t="shared" si="218"/>
        <v>4</v>
      </c>
      <c r="AG46" s="7">
        <f t="shared" si="218"/>
        <v>2</v>
      </c>
      <c r="AH46" s="7">
        <f t="shared" si="218"/>
        <v>2</v>
      </c>
      <c r="AI46" s="7">
        <f t="shared" si="218"/>
        <v>14</v>
      </c>
      <c r="AJ46" s="7">
        <f t="shared" si="218"/>
        <v>34</v>
      </c>
      <c r="AK46" s="7">
        <f t="shared" si="218"/>
        <v>2</v>
      </c>
      <c r="AL46" s="7">
        <f t="shared" si="218"/>
        <v>25</v>
      </c>
      <c r="AM46" s="7">
        <f t="shared" si="218"/>
        <v>16</v>
      </c>
      <c r="AN46" s="7">
        <f t="shared" si="218"/>
        <v>59</v>
      </c>
      <c r="AO46" s="3" t="s">
        <v>4</v>
      </c>
      <c r="AP46" s="7">
        <f t="shared" ref="AP46:AP51" si="219">AP5+AP19+AP33</f>
        <v>51</v>
      </c>
      <c r="AQ46" s="7">
        <f t="shared" ref="AQ46:AZ46" si="220">AQ5+AQ19+AQ33</f>
        <v>54</v>
      </c>
      <c r="AR46" s="7">
        <f t="shared" si="220"/>
        <v>9</v>
      </c>
      <c r="AS46" s="7">
        <f t="shared" si="220"/>
        <v>2</v>
      </c>
      <c r="AT46" s="7">
        <f t="shared" si="220"/>
        <v>1</v>
      </c>
      <c r="AU46" s="7">
        <f t="shared" si="220"/>
        <v>22</v>
      </c>
      <c r="AV46" s="7">
        <f t="shared" si="220"/>
        <v>41</v>
      </c>
      <c r="AW46" s="7">
        <f t="shared" si="220"/>
        <v>1</v>
      </c>
      <c r="AX46" s="7">
        <f t="shared" si="220"/>
        <v>17</v>
      </c>
      <c r="AY46" s="7">
        <f t="shared" si="220"/>
        <v>23</v>
      </c>
      <c r="AZ46" s="7">
        <f t="shared" si="220"/>
        <v>58</v>
      </c>
      <c r="BA46" s="3" t="s">
        <v>8</v>
      </c>
      <c r="BB46" s="18">
        <f t="shared" ref="BB46:BB54" si="221">BB5+BB19+BB33</f>
        <v>50</v>
      </c>
      <c r="BC46" s="18">
        <f t="shared" ref="BC46:BL46" si="222">BC5+BC19+BC33</f>
        <v>17</v>
      </c>
      <c r="BD46" s="18">
        <f t="shared" si="222"/>
        <v>1</v>
      </c>
      <c r="BE46" s="18">
        <f t="shared" si="222"/>
        <v>5</v>
      </c>
      <c r="BF46" s="18">
        <f t="shared" si="222"/>
        <v>3</v>
      </c>
      <c r="BG46" s="18">
        <f t="shared" si="222"/>
        <v>15</v>
      </c>
      <c r="BH46" s="18">
        <f t="shared" si="222"/>
        <v>35</v>
      </c>
      <c r="BI46" s="18">
        <f t="shared" si="222"/>
        <v>6</v>
      </c>
      <c r="BJ46" s="18">
        <f t="shared" si="222"/>
        <v>18</v>
      </c>
      <c r="BK46" s="18">
        <f t="shared" si="222"/>
        <v>21</v>
      </c>
      <c r="BL46" s="18">
        <f t="shared" si="222"/>
        <v>53</v>
      </c>
      <c r="BM46" s="3" t="s">
        <v>5</v>
      </c>
      <c r="BN46" s="7">
        <f t="shared" ref="BN46:BN53" si="223">BN5+BN19+BN33</f>
        <v>51</v>
      </c>
      <c r="BO46" s="7">
        <f t="shared" ref="BO46:BX46" si="224">BO5+BO19+BO33</f>
        <v>45</v>
      </c>
      <c r="BP46" s="7">
        <f t="shared" si="224"/>
        <v>14</v>
      </c>
      <c r="BQ46" s="7">
        <f t="shared" si="224"/>
        <v>3</v>
      </c>
      <c r="BR46" s="7">
        <f t="shared" si="224"/>
        <v>5</v>
      </c>
      <c r="BS46" s="7">
        <f t="shared" si="224"/>
        <v>19</v>
      </c>
      <c r="BT46" s="7">
        <f t="shared" si="224"/>
        <v>38</v>
      </c>
      <c r="BU46" s="7">
        <f t="shared" si="224"/>
        <v>3</v>
      </c>
      <c r="BV46" s="7">
        <f t="shared" si="224"/>
        <v>16</v>
      </c>
      <c r="BW46" s="7">
        <f t="shared" si="224"/>
        <v>22</v>
      </c>
      <c r="BX46" s="7">
        <f t="shared" si="224"/>
        <v>54</v>
      </c>
      <c r="BY46" s="3" t="s">
        <v>44</v>
      </c>
      <c r="BZ46" s="18">
        <f t="shared" ref="BZ46:BZ54" si="225">BZ5+BZ19+BZ33</f>
        <v>45</v>
      </c>
      <c r="CA46" s="18">
        <f t="shared" ref="CA46:CJ46" si="226">CA5+CA19+CA33</f>
        <v>36</v>
      </c>
      <c r="CB46" s="18">
        <f t="shared" si="226"/>
        <v>2</v>
      </c>
      <c r="CC46" s="18">
        <f t="shared" si="226"/>
        <v>4</v>
      </c>
      <c r="CD46" s="18">
        <f t="shared" si="226"/>
        <v>8</v>
      </c>
      <c r="CE46" s="18">
        <f t="shared" si="226"/>
        <v>15</v>
      </c>
      <c r="CF46" s="18">
        <f t="shared" si="226"/>
        <v>41</v>
      </c>
      <c r="CG46" s="18">
        <f t="shared" si="226"/>
        <v>5</v>
      </c>
      <c r="CH46" s="18">
        <f t="shared" si="226"/>
        <v>31</v>
      </c>
      <c r="CI46" s="18">
        <f t="shared" si="226"/>
        <v>20</v>
      </c>
      <c r="CJ46" s="18">
        <f t="shared" si="226"/>
        <v>72</v>
      </c>
      <c r="CK46" s="3" t="s">
        <v>3</v>
      </c>
      <c r="CL46" s="18">
        <f t="shared" ref="CL46:CL54" si="227">CL5+CL19+CL33</f>
        <v>52</v>
      </c>
      <c r="CM46" s="18">
        <f t="shared" ref="CM46:CV46" si="228">CM5+CM19+CM33</f>
        <v>33</v>
      </c>
      <c r="CN46" s="18">
        <f t="shared" si="228"/>
        <v>7</v>
      </c>
      <c r="CO46" s="18">
        <f t="shared" si="228"/>
        <v>6</v>
      </c>
      <c r="CP46" s="18">
        <f t="shared" si="228"/>
        <v>1</v>
      </c>
      <c r="CQ46" s="18">
        <f t="shared" si="228"/>
        <v>20</v>
      </c>
      <c r="CR46" s="18">
        <f t="shared" si="228"/>
        <v>33</v>
      </c>
      <c r="CS46" s="18">
        <f t="shared" si="228"/>
        <v>4</v>
      </c>
      <c r="CT46" s="18">
        <f t="shared" si="228"/>
        <v>14</v>
      </c>
      <c r="CU46" s="18">
        <f t="shared" si="228"/>
        <v>24</v>
      </c>
      <c r="CV46" s="18">
        <f t="shared" si="228"/>
        <v>47</v>
      </c>
      <c r="CW46" s="3" t="s">
        <v>2</v>
      </c>
      <c r="CX46" s="18">
        <f t="shared" ref="CX46:CX52" si="229">CX5+CX19+CX33</f>
        <v>50</v>
      </c>
      <c r="CY46" s="18">
        <f t="shared" ref="CY46:DH46" si="230">CY5+CY19+CY33</f>
        <v>32</v>
      </c>
      <c r="CZ46" s="18">
        <f t="shared" si="230"/>
        <v>4</v>
      </c>
      <c r="DA46" s="18">
        <f t="shared" si="230"/>
        <v>2</v>
      </c>
      <c r="DB46" s="18">
        <f t="shared" si="230"/>
        <v>6</v>
      </c>
      <c r="DC46" s="18">
        <f t="shared" si="230"/>
        <v>21</v>
      </c>
      <c r="DD46" s="18">
        <f t="shared" si="230"/>
        <v>31</v>
      </c>
      <c r="DE46" s="18">
        <f t="shared" si="230"/>
        <v>2</v>
      </c>
      <c r="DF46" s="18">
        <f t="shared" si="230"/>
        <v>17</v>
      </c>
      <c r="DG46" s="18">
        <f t="shared" si="230"/>
        <v>23</v>
      </c>
      <c r="DH46" s="18">
        <f t="shared" si="230"/>
        <v>48</v>
      </c>
      <c r="DI46" s="3" t="s">
        <v>9</v>
      </c>
      <c r="DJ46" s="7">
        <f t="shared" ref="DJ46:DJ54" si="231">DJ5+DJ19+DJ33</f>
        <v>33</v>
      </c>
      <c r="DK46" s="7">
        <f t="shared" ref="DK46:DS46" si="232">DK5+DK19+DK33</f>
        <v>35</v>
      </c>
      <c r="DL46" s="7">
        <f t="shared" si="232"/>
        <v>9</v>
      </c>
      <c r="DM46" s="7">
        <f t="shared" si="232"/>
        <v>5</v>
      </c>
      <c r="DN46" s="7">
        <f t="shared" si="232"/>
        <v>2</v>
      </c>
      <c r="DO46" s="7">
        <f t="shared" si="232"/>
        <v>12</v>
      </c>
      <c r="DP46" s="7">
        <f t="shared" si="232"/>
        <v>31</v>
      </c>
      <c r="DQ46" s="7">
        <f t="shared" si="232"/>
        <v>3</v>
      </c>
      <c r="DR46" s="7">
        <f t="shared" si="232"/>
        <v>22</v>
      </c>
      <c r="DS46" s="7">
        <f t="shared" si="232"/>
        <v>15</v>
      </c>
      <c r="DT46" s="7">
        <f>DT5+DT19+DT33</f>
        <v>53</v>
      </c>
      <c r="DU46" s="3" t="s">
        <v>44</v>
      </c>
      <c r="DV46" s="7">
        <f>DV5+DV19+DV33</f>
        <v>34</v>
      </c>
      <c r="DW46" s="7">
        <f>DW5+DW19+DW33</f>
        <v>30</v>
      </c>
      <c r="DX46" s="7">
        <f t="shared" ref="DX46:EF46" si="233">DX5+DX19+DX33</f>
        <v>6</v>
      </c>
      <c r="DY46" s="7">
        <f t="shared" si="233"/>
        <v>4</v>
      </c>
      <c r="DZ46" s="7">
        <f t="shared" si="233"/>
        <v>6</v>
      </c>
      <c r="EA46" s="7">
        <f t="shared" si="233"/>
        <v>11</v>
      </c>
      <c r="EB46" s="7">
        <f t="shared" si="233"/>
        <v>40</v>
      </c>
      <c r="EC46" s="7">
        <f t="shared" si="233"/>
        <v>4</v>
      </c>
      <c r="ED46" s="7">
        <f t="shared" si="233"/>
        <v>19</v>
      </c>
      <c r="EE46" s="7">
        <f t="shared" si="233"/>
        <v>15</v>
      </c>
      <c r="EF46" s="7">
        <f t="shared" si="233"/>
        <v>59</v>
      </c>
      <c r="EG46" s="3" t="s">
        <v>3</v>
      </c>
      <c r="EH46" s="7">
        <f t="shared" ref="EH46:EH54" si="234">EH5+EH19+EH33</f>
        <v>51</v>
      </c>
      <c r="EI46" s="7">
        <f t="shared" ref="EI46:ER46" si="235">EI5+EI19+EI33</f>
        <v>41</v>
      </c>
      <c r="EJ46" s="7">
        <f t="shared" si="235"/>
        <v>9</v>
      </c>
      <c r="EK46" s="7">
        <f t="shared" si="235"/>
        <v>5</v>
      </c>
      <c r="EL46" s="7">
        <f t="shared" si="235"/>
        <v>12</v>
      </c>
      <c r="EM46" s="7">
        <f t="shared" si="235"/>
        <v>18</v>
      </c>
      <c r="EN46" s="7">
        <f t="shared" si="235"/>
        <v>39</v>
      </c>
      <c r="EO46" s="7">
        <f t="shared" si="235"/>
        <v>5</v>
      </c>
      <c r="EP46" s="7">
        <f t="shared" si="235"/>
        <v>35</v>
      </c>
      <c r="EQ46" s="7">
        <f t="shared" si="235"/>
        <v>23</v>
      </c>
      <c r="ER46" s="4">
        <f t="shared" si="235"/>
        <v>74</v>
      </c>
      <c r="ET46" s="46" t="s">
        <v>41</v>
      </c>
      <c r="EU46" s="61">
        <f t="shared" si="193"/>
        <v>-5.125</v>
      </c>
      <c r="EV46" s="61">
        <f t="shared" si="193"/>
        <v>-5.75</v>
      </c>
      <c r="EW46" s="61">
        <f t="shared" si="193"/>
        <v>0.25</v>
      </c>
      <c r="EX46" s="61">
        <f t="shared" si="193"/>
        <v>0.5</v>
      </c>
      <c r="EY46" s="61">
        <f t="shared" si="193"/>
        <v>-1</v>
      </c>
      <c r="EZ46" s="51">
        <f t="shared" si="193"/>
        <v>5.5248319236608112E-2</v>
      </c>
      <c r="FA46" s="51">
        <f t="shared" si="193"/>
        <v>1.2810457516339885E-2</v>
      </c>
      <c r="FB46" s="52">
        <f t="shared" si="193"/>
        <v>-9.8019064845137893E-3</v>
      </c>
      <c r="FI46" s="22" t="s">
        <v>190</v>
      </c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2"/>
      <c r="FU46" s="22" t="s">
        <v>190</v>
      </c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2"/>
      <c r="GG46" s="22" t="s">
        <v>190</v>
      </c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2"/>
      <c r="GS46" s="22" t="s">
        <v>190</v>
      </c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2"/>
      <c r="HE46" s="22" t="s">
        <v>190</v>
      </c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2"/>
      <c r="HQ46" s="22" t="s">
        <v>190</v>
      </c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2"/>
    </row>
    <row r="47" spans="1:236" ht="17" thickBot="1">
      <c r="A47" s="3" t="s">
        <v>151</v>
      </c>
      <c r="B47" s="3" t="s">
        <v>3</v>
      </c>
      <c r="C47" s="4">
        <v>11</v>
      </c>
      <c r="D47" s="3" t="s">
        <v>50</v>
      </c>
      <c r="E47" s="4">
        <v>4.43</v>
      </c>
      <c r="F47" s="3" t="s">
        <v>55</v>
      </c>
      <c r="G47" s="117">
        <f>MAX(T45:T54,AF45:AF54,AR45:AR53,BD45:BD54,BP45:BP53,CB45:CB54,CN45:CN54,CZ45:CZ52,DL45:DL54,DX45:DX52,EJ45:EJ54)</f>
        <v>15</v>
      </c>
      <c r="H47" s="3" t="s">
        <v>163</v>
      </c>
      <c r="I47" s="4">
        <f>MIN(T45:T54,AF45:AF54,AR45:AR53,BD45:BD54,BP45:BP53,CB45:CB54,CN45:CN54,CZ45:CZ52,DL45:DL54,DX45:DX52,EJ45:EJ54)</f>
        <v>1</v>
      </c>
      <c r="J47" s="7"/>
      <c r="K47" s="39" t="s">
        <v>177</v>
      </c>
      <c r="L47" s="42" t="s">
        <v>134</v>
      </c>
      <c r="M47" s="134" t="s">
        <v>198</v>
      </c>
      <c r="N47" s="135" t="s">
        <v>44</v>
      </c>
      <c r="Q47" s="3" t="s">
        <v>8</v>
      </c>
      <c r="R47" s="7">
        <f t="shared" si="204"/>
        <v>49</v>
      </c>
      <c r="S47" s="7">
        <f t="shared" ref="S47:AB47" si="236">S6+S20+S34</f>
        <v>26</v>
      </c>
      <c r="T47" s="7">
        <f t="shared" si="236"/>
        <v>12</v>
      </c>
      <c r="U47" s="7">
        <f t="shared" si="236"/>
        <v>5</v>
      </c>
      <c r="V47" s="7">
        <f t="shared" si="236"/>
        <v>5</v>
      </c>
      <c r="W47" s="7">
        <f t="shared" si="236"/>
        <v>17</v>
      </c>
      <c r="X47" s="7">
        <f t="shared" si="236"/>
        <v>33</v>
      </c>
      <c r="Y47" s="7">
        <f t="shared" si="236"/>
        <v>5</v>
      </c>
      <c r="Z47" s="7">
        <f t="shared" si="236"/>
        <v>19</v>
      </c>
      <c r="AA47" s="7">
        <f t="shared" si="236"/>
        <v>22</v>
      </c>
      <c r="AB47" s="7">
        <f t="shared" si="236"/>
        <v>52</v>
      </c>
      <c r="AC47" s="3" t="s">
        <v>5</v>
      </c>
      <c r="AD47" s="7">
        <f t="shared" si="217"/>
        <v>49</v>
      </c>
      <c r="AE47" s="7">
        <f t="shared" ref="AE47:AN47" si="237">AE6+AE20+AE34</f>
        <v>47</v>
      </c>
      <c r="AF47" s="7">
        <f t="shared" si="237"/>
        <v>2</v>
      </c>
      <c r="AG47" s="7">
        <f t="shared" si="237"/>
        <v>7</v>
      </c>
      <c r="AH47" s="7">
        <f t="shared" si="237"/>
        <v>10</v>
      </c>
      <c r="AI47" s="7">
        <f t="shared" si="237"/>
        <v>20</v>
      </c>
      <c r="AJ47" s="7">
        <f t="shared" si="237"/>
        <v>60</v>
      </c>
      <c r="AK47" s="7">
        <f t="shared" si="237"/>
        <v>3</v>
      </c>
      <c r="AL47" s="7">
        <f t="shared" si="237"/>
        <v>13</v>
      </c>
      <c r="AM47" s="7">
        <f t="shared" si="237"/>
        <v>23</v>
      </c>
      <c r="AN47" s="7">
        <f t="shared" si="237"/>
        <v>73</v>
      </c>
      <c r="AO47" s="3" t="s">
        <v>49</v>
      </c>
      <c r="AP47" s="7">
        <f t="shared" si="219"/>
        <v>50</v>
      </c>
      <c r="AQ47" s="7">
        <f t="shared" ref="AQ47:AZ47" si="238">AQ6+AQ20+AQ34</f>
        <v>38</v>
      </c>
      <c r="AR47" s="7">
        <f t="shared" si="238"/>
        <v>14</v>
      </c>
      <c r="AS47" s="7">
        <f t="shared" si="238"/>
        <v>1</v>
      </c>
      <c r="AT47" s="7">
        <f t="shared" si="238"/>
        <v>16</v>
      </c>
      <c r="AU47" s="7">
        <f t="shared" si="238"/>
        <v>20</v>
      </c>
      <c r="AV47" s="7">
        <f t="shared" si="238"/>
        <v>37</v>
      </c>
      <c r="AW47" s="7">
        <f t="shared" si="238"/>
        <v>2</v>
      </c>
      <c r="AX47" s="7">
        <f t="shared" si="238"/>
        <v>28</v>
      </c>
      <c r="AY47" s="7">
        <f t="shared" si="238"/>
        <v>22</v>
      </c>
      <c r="AZ47" s="7">
        <f t="shared" si="238"/>
        <v>65</v>
      </c>
      <c r="BA47" s="3" t="s">
        <v>3</v>
      </c>
      <c r="BB47" s="18">
        <f t="shared" si="221"/>
        <v>50</v>
      </c>
      <c r="BC47" s="18">
        <f t="shared" ref="BC47:BL47" si="239">BC6+BC20+BC34</f>
        <v>17</v>
      </c>
      <c r="BD47" s="18">
        <f t="shared" si="239"/>
        <v>8</v>
      </c>
      <c r="BE47" s="18">
        <f t="shared" si="239"/>
        <v>0</v>
      </c>
      <c r="BF47" s="18">
        <f t="shared" si="239"/>
        <v>6</v>
      </c>
      <c r="BG47" s="18">
        <f t="shared" si="239"/>
        <v>7</v>
      </c>
      <c r="BH47" s="18">
        <f t="shared" si="239"/>
        <v>27</v>
      </c>
      <c r="BI47" s="18">
        <f t="shared" si="239"/>
        <v>12</v>
      </c>
      <c r="BJ47" s="18">
        <f t="shared" si="239"/>
        <v>23</v>
      </c>
      <c r="BK47" s="18">
        <f t="shared" si="239"/>
        <v>19</v>
      </c>
      <c r="BL47" s="18">
        <f t="shared" si="239"/>
        <v>50</v>
      </c>
      <c r="BM47" s="3" t="s">
        <v>34</v>
      </c>
      <c r="BN47" s="7">
        <f t="shared" si="223"/>
        <v>50</v>
      </c>
      <c r="BO47" s="7">
        <f t="shared" ref="BO47:BX47" si="240">BO6+BO20+BO34</f>
        <v>33</v>
      </c>
      <c r="BP47" s="7">
        <f t="shared" si="240"/>
        <v>12</v>
      </c>
      <c r="BQ47" s="7">
        <f t="shared" si="240"/>
        <v>2</v>
      </c>
      <c r="BR47" s="7">
        <f t="shared" si="240"/>
        <v>1</v>
      </c>
      <c r="BS47" s="7">
        <f t="shared" si="240"/>
        <v>20</v>
      </c>
      <c r="BT47" s="7">
        <f t="shared" si="240"/>
        <v>36</v>
      </c>
      <c r="BU47" s="7">
        <f t="shared" si="240"/>
        <v>4</v>
      </c>
      <c r="BV47" s="7">
        <f t="shared" si="240"/>
        <v>8</v>
      </c>
      <c r="BW47" s="7">
        <f t="shared" si="240"/>
        <v>24</v>
      </c>
      <c r="BX47" s="7">
        <f t="shared" si="240"/>
        <v>44</v>
      </c>
      <c r="BY47" s="3" t="s">
        <v>10</v>
      </c>
      <c r="BZ47" s="18">
        <f t="shared" si="225"/>
        <v>25</v>
      </c>
      <c r="CA47" s="18">
        <f t="shared" ref="CA47:CJ47" si="241">CA6+CA20+CA34</f>
        <v>13</v>
      </c>
      <c r="CB47" s="18">
        <f t="shared" si="241"/>
        <v>1</v>
      </c>
      <c r="CC47" s="18">
        <f t="shared" si="241"/>
        <v>1</v>
      </c>
      <c r="CD47" s="18">
        <f t="shared" si="241"/>
        <v>2</v>
      </c>
      <c r="CE47" s="18">
        <f t="shared" si="241"/>
        <v>5</v>
      </c>
      <c r="CF47" s="18">
        <f t="shared" si="241"/>
        <v>26</v>
      </c>
      <c r="CG47" s="18">
        <f t="shared" si="241"/>
        <v>5</v>
      </c>
      <c r="CH47" s="18">
        <f t="shared" si="241"/>
        <v>17</v>
      </c>
      <c r="CI47" s="18">
        <f t="shared" si="241"/>
        <v>10</v>
      </c>
      <c r="CJ47" s="18">
        <f t="shared" si="241"/>
        <v>43</v>
      </c>
      <c r="CK47" s="3" t="s">
        <v>41</v>
      </c>
      <c r="CL47" s="18">
        <f t="shared" si="227"/>
        <v>51</v>
      </c>
      <c r="CM47" s="18">
        <f t="shared" ref="CM47:CV47" si="242">CM6+CM20+CM34</f>
        <v>34</v>
      </c>
      <c r="CN47" s="18">
        <f t="shared" si="242"/>
        <v>6</v>
      </c>
      <c r="CO47" s="18">
        <f t="shared" si="242"/>
        <v>1</v>
      </c>
      <c r="CP47" s="18">
        <f t="shared" si="242"/>
        <v>8</v>
      </c>
      <c r="CQ47" s="18">
        <f t="shared" si="242"/>
        <v>24</v>
      </c>
      <c r="CR47" s="18">
        <f t="shared" si="242"/>
        <v>51</v>
      </c>
      <c r="CS47" s="18">
        <f t="shared" si="242"/>
        <v>1</v>
      </c>
      <c r="CT47" s="18">
        <f t="shared" si="242"/>
        <v>12</v>
      </c>
      <c r="CU47" s="18">
        <f t="shared" si="242"/>
        <v>25</v>
      </c>
      <c r="CV47" s="18">
        <f t="shared" si="242"/>
        <v>63</v>
      </c>
      <c r="CW47" s="3" t="s">
        <v>11</v>
      </c>
      <c r="CX47" s="18">
        <f t="shared" si="229"/>
        <v>31</v>
      </c>
      <c r="CY47" s="18">
        <f t="shared" ref="CY47:DH47" si="243">CY6+CY20+CY34</f>
        <v>36</v>
      </c>
      <c r="CZ47" s="18">
        <f t="shared" si="243"/>
        <v>5</v>
      </c>
      <c r="DA47" s="18">
        <f t="shared" si="243"/>
        <v>0</v>
      </c>
      <c r="DB47" s="18">
        <f t="shared" si="243"/>
        <v>3</v>
      </c>
      <c r="DC47" s="18">
        <f t="shared" si="243"/>
        <v>8</v>
      </c>
      <c r="DD47" s="18">
        <f t="shared" si="243"/>
        <v>24</v>
      </c>
      <c r="DE47" s="18">
        <f t="shared" si="243"/>
        <v>5</v>
      </c>
      <c r="DF47" s="18">
        <f t="shared" si="243"/>
        <v>33</v>
      </c>
      <c r="DG47" s="18">
        <f t="shared" si="243"/>
        <v>13</v>
      </c>
      <c r="DH47" s="18">
        <f t="shared" si="243"/>
        <v>57</v>
      </c>
      <c r="DI47" s="3" t="s">
        <v>2</v>
      </c>
      <c r="DJ47" s="7">
        <f t="shared" si="231"/>
        <v>52</v>
      </c>
      <c r="DK47" s="7">
        <f t="shared" ref="DK47:DT47" si="244">DK6+DK20+DK34</f>
        <v>21</v>
      </c>
      <c r="DL47" s="7">
        <f t="shared" si="244"/>
        <v>8</v>
      </c>
      <c r="DM47" s="7">
        <f t="shared" si="244"/>
        <v>2</v>
      </c>
      <c r="DN47" s="7">
        <f t="shared" si="244"/>
        <v>2</v>
      </c>
      <c r="DO47" s="7">
        <f t="shared" si="244"/>
        <v>17</v>
      </c>
      <c r="DP47" s="7">
        <f t="shared" si="244"/>
        <v>33</v>
      </c>
      <c r="DQ47" s="7">
        <f t="shared" si="244"/>
        <v>6</v>
      </c>
      <c r="DR47" s="7">
        <f t="shared" si="244"/>
        <v>16</v>
      </c>
      <c r="DS47" s="7">
        <f t="shared" si="244"/>
        <v>23</v>
      </c>
      <c r="DT47" s="7">
        <f t="shared" si="244"/>
        <v>49</v>
      </c>
      <c r="DU47" s="3" t="s">
        <v>5</v>
      </c>
      <c r="DV47" s="7">
        <f t="shared" ref="DV47:DV52" si="245">DV6+DV20+DV34</f>
        <v>52</v>
      </c>
      <c r="DW47" s="7">
        <f t="shared" ref="DW47:EF47" si="246">DW6+DW20+DW34</f>
        <v>29</v>
      </c>
      <c r="DX47" s="7">
        <f t="shared" si="246"/>
        <v>8</v>
      </c>
      <c r="DY47" s="7">
        <f t="shared" si="246"/>
        <v>2</v>
      </c>
      <c r="DZ47" s="7">
        <f t="shared" si="246"/>
        <v>4</v>
      </c>
      <c r="EA47" s="7">
        <f t="shared" si="246"/>
        <v>14</v>
      </c>
      <c r="EB47" s="7">
        <f t="shared" si="246"/>
        <v>33</v>
      </c>
      <c r="EC47" s="7">
        <f t="shared" si="246"/>
        <v>8</v>
      </c>
      <c r="ED47" s="7">
        <f t="shared" si="246"/>
        <v>26</v>
      </c>
      <c r="EE47" s="7">
        <f t="shared" si="246"/>
        <v>22</v>
      </c>
      <c r="EF47" s="7">
        <f t="shared" si="246"/>
        <v>59</v>
      </c>
      <c r="EG47" s="3" t="s">
        <v>49</v>
      </c>
      <c r="EH47" s="7">
        <f t="shared" si="234"/>
        <v>46</v>
      </c>
      <c r="EI47" s="7">
        <f t="shared" ref="EI47:ER47" si="247">EI6+EI20+EI34</f>
        <v>32</v>
      </c>
      <c r="EJ47" s="7">
        <f t="shared" si="247"/>
        <v>4</v>
      </c>
      <c r="EK47" s="7">
        <f t="shared" si="247"/>
        <v>2</v>
      </c>
      <c r="EL47" s="7">
        <f t="shared" si="247"/>
        <v>5</v>
      </c>
      <c r="EM47" s="7">
        <f t="shared" si="247"/>
        <v>17</v>
      </c>
      <c r="EN47" s="7">
        <f t="shared" si="247"/>
        <v>34</v>
      </c>
      <c r="EO47" s="7">
        <f t="shared" si="247"/>
        <v>4</v>
      </c>
      <c r="EP47" s="7">
        <f t="shared" si="247"/>
        <v>15</v>
      </c>
      <c r="EQ47" s="7">
        <f t="shared" si="247"/>
        <v>21</v>
      </c>
      <c r="ER47" s="4">
        <f t="shared" si="247"/>
        <v>49</v>
      </c>
      <c r="ET47" s="3" t="s">
        <v>8</v>
      </c>
      <c r="EU47" s="61">
        <f t="shared" si="193"/>
        <v>-3.6999999999999957</v>
      </c>
      <c r="EV47" s="61">
        <f t="shared" si="193"/>
        <v>-1.2999999999999972</v>
      </c>
      <c r="EW47" s="61">
        <f t="shared" si="193"/>
        <v>-0.79999999999999982</v>
      </c>
      <c r="EX47" s="61">
        <f t="shared" si="193"/>
        <v>-1.1999999999999997</v>
      </c>
      <c r="EY47" s="61">
        <f t="shared" si="193"/>
        <v>0.39999999999999947</v>
      </c>
      <c r="EZ47" s="51">
        <f t="shared" si="193"/>
        <v>1.7636151593714067E-2</v>
      </c>
      <c r="FA47" s="51">
        <f t="shared" si="193"/>
        <v>-2.3306325654041393E-2</v>
      </c>
      <c r="FB47" s="52">
        <f t="shared" si="193"/>
        <v>-5.7927904547057651E-3</v>
      </c>
      <c r="FI47" s="14" t="s">
        <v>12</v>
      </c>
      <c r="FJ47" s="31" t="s">
        <v>13</v>
      </c>
      <c r="FK47" s="31" t="s">
        <v>14</v>
      </c>
      <c r="FL47" s="31" t="s">
        <v>15</v>
      </c>
      <c r="FM47" s="31" t="s">
        <v>16</v>
      </c>
      <c r="FN47" s="31" t="s">
        <v>17</v>
      </c>
      <c r="FO47" s="31" t="s">
        <v>28</v>
      </c>
      <c r="FP47" s="31" t="s">
        <v>27</v>
      </c>
      <c r="FQ47" s="31" t="s">
        <v>21</v>
      </c>
      <c r="FR47" s="31" t="s">
        <v>20</v>
      </c>
      <c r="FS47" s="31" t="s">
        <v>19</v>
      </c>
      <c r="FT47" s="15" t="s">
        <v>18</v>
      </c>
      <c r="FU47" s="14" t="s">
        <v>12</v>
      </c>
      <c r="FV47" s="31" t="s">
        <v>13</v>
      </c>
      <c r="FW47" s="31" t="s">
        <v>14</v>
      </c>
      <c r="FX47" s="31" t="s">
        <v>15</v>
      </c>
      <c r="FY47" s="31" t="s">
        <v>16</v>
      </c>
      <c r="FZ47" s="31" t="s">
        <v>17</v>
      </c>
      <c r="GA47" s="31" t="s">
        <v>28</v>
      </c>
      <c r="GB47" s="31" t="s">
        <v>27</v>
      </c>
      <c r="GC47" s="31" t="s">
        <v>21</v>
      </c>
      <c r="GD47" s="31" t="s">
        <v>20</v>
      </c>
      <c r="GE47" s="31" t="s">
        <v>19</v>
      </c>
      <c r="GF47" s="15" t="s">
        <v>18</v>
      </c>
      <c r="GG47" s="14" t="s">
        <v>12</v>
      </c>
      <c r="GH47" s="31" t="s">
        <v>13</v>
      </c>
      <c r="GI47" s="31" t="s">
        <v>14</v>
      </c>
      <c r="GJ47" s="31" t="s">
        <v>15</v>
      </c>
      <c r="GK47" s="31" t="s">
        <v>16</v>
      </c>
      <c r="GL47" s="31" t="s">
        <v>17</v>
      </c>
      <c r="GM47" s="31" t="s">
        <v>28</v>
      </c>
      <c r="GN47" s="31" t="s">
        <v>27</v>
      </c>
      <c r="GO47" s="31" t="s">
        <v>21</v>
      </c>
      <c r="GP47" s="31" t="s">
        <v>20</v>
      </c>
      <c r="GQ47" s="31" t="s">
        <v>19</v>
      </c>
      <c r="GR47" s="15" t="s">
        <v>18</v>
      </c>
      <c r="GS47" s="14" t="s">
        <v>12</v>
      </c>
      <c r="GT47" s="31" t="s">
        <v>13</v>
      </c>
      <c r="GU47" s="31" t="s">
        <v>14</v>
      </c>
      <c r="GV47" s="31" t="s">
        <v>15</v>
      </c>
      <c r="GW47" s="31" t="s">
        <v>16</v>
      </c>
      <c r="GX47" s="31" t="s">
        <v>17</v>
      </c>
      <c r="GY47" s="31" t="s">
        <v>28</v>
      </c>
      <c r="GZ47" s="31" t="s">
        <v>27</v>
      </c>
      <c r="HA47" s="31" t="s">
        <v>21</v>
      </c>
      <c r="HB47" s="31" t="s">
        <v>20</v>
      </c>
      <c r="HC47" s="31" t="s">
        <v>19</v>
      </c>
      <c r="HD47" s="15" t="s">
        <v>18</v>
      </c>
      <c r="HE47" s="14" t="s">
        <v>12</v>
      </c>
      <c r="HF47" s="31" t="s">
        <v>13</v>
      </c>
      <c r="HG47" s="31" t="s">
        <v>14</v>
      </c>
      <c r="HH47" s="31" t="s">
        <v>15</v>
      </c>
      <c r="HI47" s="31" t="s">
        <v>16</v>
      </c>
      <c r="HJ47" s="31" t="s">
        <v>17</v>
      </c>
      <c r="HK47" s="31" t="s">
        <v>28</v>
      </c>
      <c r="HL47" s="31" t="s">
        <v>27</v>
      </c>
      <c r="HM47" s="31" t="s">
        <v>21</v>
      </c>
      <c r="HN47" s="31" t="s">
        <v>20</v>
      </c>
      <c r="HO47" s="31" t="s">
        <v>19</v>
      </c>
      <c r="HP47" s="15" t="s">
        <v>18</v>
      </c>
      <c r="HQ47" s="14" t="s">
        <v>12</v>
      </c>
      <c r="HR47" s="31" t="s">
        <v>13</v>
      </c>
      <c r="HS47" s="31" t="s">
        <v>14</v>
      </c>
      <c r="HT47" s="31" t="s">
        <v>15</v>
      </c>
      <c r="HU47" s="31" t="s">
        <v>16</v>
      </c>
      <c r="HV47" s="31" t="s">
        <v>17</v>
      </c>
      <c r="HW47" s="31" t="s">
        <v>28</v>
      </c>
      <c r="HX47" s="31" t="s">
        <v>27</v>
      </c>
      <c r="HY47" s="31" t="s">
        <v>21</v>
      </c>
      <c r="HZ47" s="31" t="s">
        <v>20</v>
      </c>
      <c r="IA47" s="31" t="s">
        <v>19</v>
      </c>
      <c r="IB47" s="15" t="s">
        <v>18</v>
      </c>
    </row>
    <row r="48" spans="1:236" ht="17" thickBot="1">
      <c r="A48" s="3" t="s">
        <v>16</v>
      </c>
      <c r="B48" s="3" t="s">
        <v>9</v>
      </c>
      <c r="C48" s="4">
        <v>8</v>
      </c>
      <c r="D48" s="3" t="s">
        <v>50</v>
      </c>
      <c r="E48" s="21">
        <v>2.86</v>
      </c>
      <c r="F48" s="3" t="s">
        <v>54</v>
      </c>
      <c r="G48" s="4">
        <f>MAX(U45:U54,AG45:AG54,AS45:AS53,BE45:BE54,BQ45:BQ53,CC45:CC54,CO45:CO54,DA45:DA52,DM45:DM54,DY45:DY52,EK45:EK54)</f>
        <v>9</v>
      </c>
      <c r="H48" s="3" t="s">
        <v>162</v>
      </c>
      <c r="I48" s="4">
        <f>MIN(U45:U54,AG45:AG54,AS45:AS53,BE45:BE54,BQ45:BQ53,CC45:CC54,CO45:CO54,DA45:DA52,DM45:DM54,DY45:DY52,EK45:EK54)</f>
        <v>0</v>
      </c>
      <c r="J48" s="7"/>
      <c r="K48" s="500" t="s">
        <v>0</v>
      </c>
      <c r="L48" s="501"/>
      <c r="O48" s="7"/>
      <c r="Q48" s="3" t="s">
        <v>34</v>
      </c>
      <c r="R48" s="7">
        <f t="shared" si="204"/>
        <v>52</v>
      </c>
      <c r="S48" s="7">
        <f t="shared" ref="S48:AB48" si="248">S7+S21+S35</f>
        <v>41</v>
      </c>
      <c r="T48" s="7">
        <f t="shared" si="248"/>
        <v>14</v>
      </c>
      <c r="U48" s="7">
        <f t="shared" si="248"/>
        <v>4</v>
      </c>
      <c r="V48" s="7">
        <f t="shared" si="248"/>
        <v>4</v>
      </c>
      <c r="W48" s="7">
        <f t="shared" si="248"/>
        <v>16</v>
      </c>
      <c r="X48" s="7">
        <f t="shared" si="248"/>
        <v>29</v>
      </c>
      <c r="Y48" s="7">
        <f t="shared" si="248"/>
        <v>6</v>
      </c>
      <c r="Z48" s="7">
        <f t="shared" si="248"/>
        <v>21</v>
      </c>
      <c r="AA48" s="7">
        <f t="shared" si="248"/>
        <v>22</v>
      </c>
      <c r="AB48" s="7">
        <f t="shared" si="248"/>
        <v>50</v>
      </c>
      <c r="AC48" s="3" t="s">
        <v>9</v>
      </c>
      <c r="AD48" s="7">
        <f t="shared" si="217"/>
        <v>46</v>
      </c>
      <c r="AE48" s="7">
        <f t="shared" ref="AE48:AN48" si="249">AE7+AE21+AE35</f>
        <v>30</v>
      </c>
      <c r="AF48" s="7">
        <f t="shared" si="249"/>
        <v>5</v>
      </c>
      <c r="AG48" s="7">
        <f t="shared" si="249"/>
        <v>2</v>
      </c>
      <c r="AH48" s="7">
        <f t="shared" si="249"/>
        <v>0</v>
      </c>
      <c r="AI48" s="7">
        <f t="shared" si="249"/>
        <v>17</v>
      </c>
      <c r="AJ48" s="7">
        <f t="shared" si="249"/>
        <v>34</v>
      </c>
      <c r="AK48" s="7">
        <f t="shared" si="249"/>
        <v>4</v>
      </c>
      <c r="AL48" s="7">
        <f t="shared" si="249"/>
        <v>13</v>
      </c>
      <c r="AM48" s="7">
        <f t="shared" si="249"/>
        <v>21</v>
      </c>
      <c r="AN48" s="7">
        <f t="shared" si="249"/>
        <v>47</v>
      </c>
      <c r="AO48" s="3" t="s">
        <v>10</v>
      </c>
      <c r="AP48" s="7">
        <f t="shared" si="219"/>
        <v>51</v>
      </c>
      <c r="AQ48" s="7">
        <f t="shared" ref="AQ48:AZ48" si="250">AQ7+AQ21+AQ35</f>
        <v>37</v>
      </c>
      <c r="AR48" s="7">
        <f t="shared" si="250"/>
        <v>7</v>
      </c>
      <c r="AS48" s="7">
        <f t="shared" si="250"/>
        <v>6</v>
      </c>
      <c r="AT48" s="7">
        <f t="shared" si="250"/>
        <v>2</v>
      </c>
      <c r="AU48" s="7">
        <f t="shared" si="250"/>
        <v>15</v>
      </c>
      <c r="AV48" s="7">
        <f t="shared" si="250"/>
        <v>38</v>
      </c>
      <c r="AW48" s="7">
        <f t="shared" si="250"/>
        <v>7</v>
      </c>
      <c r="AX48" s="7">
        <f t="shared" si="250"/>
        <v>25</v>
      </c>
      <c r="AY48" s="7">
        <f t="shared" si="250"/>
        <v>22</v>
      </c>
      <c r="AZ48" s="7">
        <f t="shared" si="250"/>
        <v>63</v>
      </c>
      <c r="BA48" s="3" t="s">
        <v>49</v>
      </c>
      <c r="BB48" s="18">
        <f t="shared" si="221"/>
        <v>45</v>
      </c>
      <c r="BC48" s="18">
        <f t="shared" ref="BC48:BL48" si="251">BC7+BC21+BC35</f>
        <v>46</v>
      </c>
      <c r="BD48" s="18">
        <f t="shared" si="251"/>
        <v>7</v>
      </c>
      <c r="BE48" s="18">
        <f t="shared" si="251"/>
        <v>2</v>
      </c>
      <c r="BF48" s="18">
        <f t="shared" si="251"/>
        <v>1</v>
      </c>
      <c r="BG48" s="18">
        <f t="shared" si="251"/>
        <v>9</v>
      </c>
      <c r="BH48" s="18">
        <f t="shared" si="251"/>
        <v>27</v>
      </c>
      <c r="BI48" s="18">
        <f t="shared" si="251"/>
        <v>9</v>
      </c>
      <c r="BJ48" s="18">
        <f t="shared" si="251"/>
        <v>46</v>
      </c>
      <c r="BK48" s="18">
        <f t="shared" si="251"/>
        <v>18</v>
      </c>
      <c r="BL48" s="18">
        <f t="shared" si="251"/>
        <v>73</v>
      </c>
      <c r="BM48" s="3" t="s">
        <v>44</v>
      </c>
      <c r="BN48" s="7">
        <f t="shared" si="223"/>
        <v>48</v>
      </c>
      <c r="BO48" s="7">
        <f t="shared" ref="BO48:BX48" si="252">BO7+BO21+BO35</f>
        <v>40</v>
      </c>
      <c r="BP48" s="7">
        <f t="shared" si="252"/>
        <v>7</v>
      </c>
      <c r="BQ48" s="7">
        <f t="shared" si="252"/>
        <v>2</v>
      </c>
      <c r="BR48" s="7">
        <f t="shared" si="252"/>
        <v>3</v>
      </c>
      <c r="BS48" s="7">
        <f t="shared" si="252"/>
        <v>15</v>
      </c>
      <c r="BT48" s="7">
        <f t="shared" si="252"/>
        <v>39</v>
      </c>
      <c r="BU48" s="7">
        <f t="shared" si="252"/>
        <v>6</v>
      </c>
      <c r="BV48" s="7">
        <f t="shared" si="252"/>
        <v>25</v>
      </c>
      <c r="BW48" s="7">
        <f t="shared" si="252"/>
        <v>21</v>
      </c>
      <c r="BX48" s="7">
        <f t="shared" si="252"/>
        <v>64</v>
      </c>
      <c r="BY48" s="3" t="s">
        <v>2</v>
      </c>
      <c r="BZ48" s="18">
        <f t="shared" si="225"/>
        <v>40</v>
      </c>
      <c r="CA48" s="18">
        <f t="shared" ref="CA48:CJ48" si="253">CA7+CA21+CA35</f>
        <v>25</v>
      </c>
      <c r="CB48" s="18">
        <f t="shared" si="253"/>
        <v>6</v>
      </c>
      <c r="CC48" s="18">
        <f t="shared" si="253"/>
        <v>0</v>
      </c>
      <c r="CD48" s="18">
        <f t="shared" si="253"/>
        <v>12</v>
      </c>
      <c r="CE48" s="18">
        <f t="shared" si="253"/>
        <v>14</v>
      </c>
      <c r="CF48" s="18">
        <f t="shared" si="253"/>
        <v>30</v>
      </c>
      <c r="CG48" s="18">
        <f t="shared" si="253"/>
        <v>4</v>
      </c>
      <c r="CH48" s="18">
        <f t="shared" si="253"/>
        <v>26</v>
      </c>
      <c r="CI48" s="18">
        <f t="shared" si="253"/>
        <v>18</v>
      </c>
      <c r="CJ48" s="18">
        <f t="shared" si="253"/>
        <v>56</v>
      </c>
      <c r="CK48" s="3" t="s">
        <v>8</v>
      </c>
      <c r="CL48" s="18">
        <f t="shared" si="227"/>
        <v>51</v>
      </c>
      <c r="CM48" s="18">
        <f t="shared" ref="CM48:CV48" si="254">CM7+CM21+CM35</f>
        <v>47</v>
      </c>
      <c r="CN48" s="18">
        <f t="shared" si="254"/>
        <v>11</v>
      </c>
      <c r="CO48" s="18">
        <f t="shared" si="254"/>
        <v>6</v>
      </c>
      <c r="CP48" s="18">
        <f t="shared" si="254"/>
        <v>3</v>
      </c>
      <c r="CQ48" s="18">
        <f t="shared" si="254"/>
        <v>21</v>
      </c>
      <c r="CR48" s="18">
        <f t="shared" si="254"/>
        <v>52</v>
      </c>
      <c r="CS48" s="18">
        <f t="shared" si="254"/>
        <v>3</v>
      </c>
      <c r="CT48" s="18">
        <f t="shared" si="254"/>
        <v>12</v>
      </c>
      <c r="CU48" s="18">
        <f t="shared" si="254"/>
        <v>24</v>
      </c>
      <c r="CV48" s="18">
        <f t="shared" si="254"/>
        <v>64</v>
      </c>
      <c r="CW48" s="3" t="s">
        <v>3</v>
      </c>
      <c r="CX48" s="18">
        <f t="shared" si="229"/>
        <v>49</v>
      </c>
      <c r="CY48" s="18">
        <f t="shared" ref="CY48:DH48" si="255">CY7+CY21+CY35</f>
        <v>26</v>
      </c>
      <c r="CZ48" s="18">
        <f t="shared" si="255"/>
        <v>7</v>
      </c>
      <c r="DA48" s="18">
        <f t="shared" si="255"/>
        <v>3</v>
      </c>
      <c r="DB48" s="18">
        <f t="shared" si="255"/>
        <v>2</v>
      </c>
      <c r="DC48" s="18">
        <f t="shared" si="255"/>
        <v>14</v>
      </c>
      <c r="DD48" s="18">
        <f t="shared" si="255"/>
        <v>21</v>
      </c>
      <c r="DE48" s="18">
        <f t="shared" si="255"/>
        <v>7</v>
      </c>
      <c r="DF48" s="18">
        <f t="shared" si="255"/>
        <v>21</v>
      </c>
      <c r="DG48" s="18">
        <f t="shared" si="255"/>
        <v>21</v>
      </c>
      <c r="DH48" s="18">
        <f t="shared" si="255"/>
        <v>42</v>
      </c>
      <c r="DI48" s="3" t="s">
        <v>11</v>
      </c>
      <c r="DJ48" s="7">
        <f t="shared" si="231"/>
        <v>43</v>
      </c>
      <c r="DK48" s="7">
        <f t="shared" ref="DK48:DT48" si="256">DK7+DK21+DK35</f>
        <v>25</v>
      </c>
      <c r="DL48" s="7">
        <f t="shared" si="256"/>
        <v>3</v>
      </c>
      <c r="DM48" s="7">
        <f t="shared" si="256"/>
        <v>3</v>
      </c>
      <c r="DN48" s="7">
        <f t="shared" si="256"/>
        <v>9</v>
      </c>
      <c r="DO48" s="7">
        <f t="shared" si="256"/>
        <v>12</v>
      </c>
      <c r="DP48" s="7">
        <f t="shared" si="256"/>
        <v>30</v>
      </c>
      <c r="DQ48" s="7">
        <f t="shared" si="256"/>
        <v>5</v>
      </c>
      <c r="DR48" s="7">
        <f t="shared" si="256"/>
        <v>26</v>
      </c>
      <c r="DS48" s="7">
        <f t="shared" si="256"/>
        <v>17</v>
      </c>
      <c r="DT48" s="7">
        <f t="shared" si="256"/>
        <v>56</v>
      </c>
      <c r="DU48" s="3" t="s">
        <v>9</v>
      </c>
      <c r="DV48" s="7">
        <f t="shared" si="245"/>
        <v>52</v>
      </c>
      <c r="DW48" s="7">
        <f t="shared" ref="DW48:EF48" si="257">DW7+DW21+DW35</f>
        <v>47</v>
      </c>
      <c r="DX48" s="7">
        <f t="shared" si="257"/>
        <v>6</v>
      </c>
      <c r="DY48" s="7">
        <f t="shared" si="257"/>
        <v>4</v>
      </c>
      <c r="DZ48" s="7">
        <f t="shared" si="257"/>
        <v>3</v>
      </c>
      <c r="EA48" s="7">
        <f t="shared" si="257"/>
        <v>8</v>
      </c>
      <c r="EB48" s="7">
        <f t="shared" si="257"/>
        <v>32</v>
      </c>
      <c r="EC48" s="7">
        <f t="shared" si="257"/>
        <v>12</v>
      </c>
      <c r="ED48" s="7">
        <f t="shared" si="257"/>
        <v>36</v>
      </c>
      <c r="EE48" s="7">
        <f t="shared" si="257"/>
        <v>20</v>
      </c>
      <c r="EF48" s="7">
        <f t="shared" si="257"/>
        <v>68</v>
      </c>
      <c r="EG48" s="3" t="s">
        <v>34</v>
      </c>
      <c r="EH48" s="7">
        <f t="shared" si="234"/>
        <v>51</v>
      </c>
      <c r="EI48" s="7">
        <f t="shared" ref="EI48:ER48" si="258">EI7+EI21+EI35</f>
        <v>37</v>
      </c>
      <c r="EJ48" s="7">
        <f t="shared" si="258"/>
        <v>14</v>
      </c>
      <c r="EK48" s="7">
        <f t="shared" si="258"/>
        <v>4</v>
      </c>
      <c r="EL48" s="7">
        <f t="shared" si="258"/>
        <v>2</v>
      </c>
      <c r="EM48" s="7">
        <f t="shared" si="258"/>
        <v>21</v>
      </c>
      <c r="EN48" s="7">
        <f t="shared" si="258"/>
        <v>41</v>
      </c>
      <c r="EO48" s="7">
        <f t="shared" si="258"/>
        <v>3</v>
      </c>
      <c r="EP48" s="7">
        <f t="shared" si="258"/>
        <v>15</v>
      </c>
      <c r="EQ48" s="7">
        <f t="shared" si="258"/>
        <v>24</v>
      </c>
      <c r="ER48" s="4">
        <f t="shared" si="258"/>
        <v>56</v>
      </c>
      <c r="ET48" s="3" t="s">
        <v>9</v>
      </c>
      <c r="EU48" s="61">
        <f t="shared" si="193"/>
        <v>1.8000000000000043</v>
      </c>
      <c r="EV48" s="61">
        <f t="shared" si="193"/>
        <v>-7.3000000000000043</v>
      </c>
      <c r="EW48" s="61">
        <f t="shared" si="193"/>
        <v>-0.5</v>
      </c>
      <c r="EX48" s="61">
        <f t="shared" si="193"/>
        <v>1.3000000000000003</v>
      </c>
      <c r="EY48" s="61">
        <f t="shared" si="193"/>
        <v>0.89999999999999991</v>
      </c>
      <c r="EZ48" s="51">
        <f t="shared" si="193"/>
        <v>-3.1759739859178515E-2</v>
      </c>
      <c r="FA48" s="51">
        <f t="shared" si="193"/>
        <v>5.7533395464429954E-2</v>
      </c>
      <c r="FB48" s="52">
        <f t="shared" si="193"/>
        <v>-8.9941216183769268E-3</v>
      </c>
      <c r="FI48" s="3" t="s">
        <v>143</v>
      </c>
      <c r="FJ48" s="64"/>
      <c r="FK48" s="64"/>
      <c r="FL48" s="64"/>
      <c r="FM48" s="64"/>
      <c r="FN48" s="64"/>
      <c r="FO48" s="64"/>
      <c r="FP48" s="64"/>
      <c r="FQ48" s="64"/>
      <c r="FR48" s="64"/>
      <c r="FS48" s="64"/>
      <c r="FT48" s="106"/>
      <c r="FU48" s="3" t="s">
        <v>143</v>
      </c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106"/>
      <c r="GG48" s="3" t="s">
        <v>143</v>
      </c>
      <c r="GH48" s="7">
        <f>HR4+HR15+HR26</f>
        <v>35</v>
      </c>
      <c r="GI48" s="7">
        <f t="shared" ref="GI48:GR48" si="259">HS4+HS15+HS26</f>
        <v>37</v>
      </c>
      <c r="GJ48" s="7">
        <f t="shared" si="259"/>
        <v>1</v>
      </c>
      <c r="GK48" s="7">
        <f t="shared" si="259"/>
        <v>1</v>
      </c>
      <c r="GL48" s="7">
        <f t="shared" si="259"/>
        <v>3</v>
      </c>
      <c r="GM48" s="7">
        <f t="shared" si="259"/>
        <v>10</v>
      </c>
      <c r="GN48" s="7">
        <f t="shared" si="259"/>
        <v>38</v>
      </c>
      <c r="GO48" s="7">
        <f t="shared" si="259"/>
        <v>5</v>
      </c>
      <c r="GP48" s="7">
        <f t="shared" si="259"/>
        <v>34</v>
      </c>
      <c r="GQ48" s="7">
        <f t="shared" si="259"/>
        <v>15</v>
      </c>
      <c r="GR48" s="7">
        <f t="shared" si="259"/>
        <v>72</v>
      </c>
      <c r="GS48" s="3" t="s">
        <v>143</v>
      </c>
      <c r="GT48" s="18">
        <f>HF4+HF15+HF26</f>
        <v>50</v>
      </c>
      <c r="GU48" s="18">
        <f t="shared" ref="GU48:HD48" si="260">HG4+HG15+HG26</f>
        <v>29</v>
      </c>
      <c r="GV48" s="18">
        <f t="shared" si="260"/>
        <v>3</v>
      </c>
      <c r="GW48" s="18">
        <f t="shared" si="260"/>
        <v>2</v>
      </c>
      <c r="GX48" s="18">
        <f t="shared" si="260"/>
        <v>6</v>
      </c>
      <c r="GY48" s="18">
        <f t="shared" si="260"/>
        <v>10</v>
      </c>
      <c r="GZ48" s="18">
        <f t="shared" si="260"/>
        <v>32</v>
      </c>
      <c r="HA48" s="18">
        <f t="shared" si="260"/>
        <v>10</v>
      </c>
      <c r="HB48" s="18">
        <f t="shared" si="260"/>
        <v>28</v>
      </c>
      <c r="HC48" s="18">
        <f t="shared" si="260"/>
        <v>20</v>
      </c>
      <c r="HD48" s="18">
        <f t="shared" si="260"/>
        <v>60</v>
      </c>
      <c r="HE48" s="3" t="s">
        <v>143</v>
      </c>
      <c r="HF48" s="18">
        <f>GT4+GT15+GT26</f>
        <v>45</v>
      </c>
      <c r="HG48" s="18">
        <f t="shared" ref="HG48:HP48" si="261">GU4+GU15+GU26</f>
        <v>37</v>
      </c>
      <c r="HH48" s="18">
        <f t="shared" si="261"/>
        <v>10</v>
      </c>
      <c r="HI48" s="18">
        <f t="shared" si="261"/>
        <v>4</v>
      </c>
      <c r="HJ48" s="18">
        <f t="shared" si="261"/>
        <v>5</v>
      </c>
      <c r="HK48" s="18">
        <f t="shared" si="261"/>
        <v>17</v>
      </c>
      <c r="HL48" s="18">
        <f t="shared" si="261"/>
        <v>36</v>
      </c>
      <c r="HM48" s="18">
        <f t="shared" si="261"/>
        <v>3</v>
      </c>
      <c r="HN48" s="18">
        <f t="shared" si="261"/>
        <v>26</v>
      </c>
      <c r="HO48" s="18">
        <f t="shared" si="261"/>
        <v>20</v>
      </c>
      <c r="HP48" s="18">
        <f t="shared" si="261"/>
        <v>62</v>
      </c>
      <c r="HQ48" s="3" t="s">
        <v>143</v>
      </c>
      <c r="HR48" s="7">
        <f>GH4+GH15+GH26</f>
        <v>51</v>
      </c>
      <c r="HS48" s="7">
        <f t="shared" ref="HS48:IB48" si="262">GI4+GI15+GI26</f>
        <v>48</v>
      </c>
      <c r="HT48" s="7">
        <f t="shared" si="262"/>
        <v>4</v>
      </c>
      <c r="HU48" s="7">
        <f t="shared" si="262"/>
        <v>1</v>
      </c>
      <c r="HV48" s="7">
        <f t="shared" si="262"/>
        <v>3</v>
      </c>
      <c r="HW48" s="7">
        <f t="shared" si="262"/>
        <v>15</v>
      </c>
      <c r="HX48" s="7">
        <f t="shared" si="262"/>
        <v>40</v>
      </c>
      <c r="HY48" s="7">
        <f t="shared" si="262"/>
        <v>7</v>
      </c>
      <c r="HZ48" s="7">
        <f t="shared" si="262"/>
        <v>33</v>
      </c>
      <c r="IA48" s="7">
        <f t="shared" si="262"/>
        <v>22</v>
      </c>
      <c r="IB48" s="7">
        <f t="shared" si="262"/>
        <v>73</v>
      </c>
    </row>
    <row r="49" spans="1:236">
      <c r="A49" s="3" t="s">
        <v>17</v>
      </c>
      <c r="B49" s="3" t="s">
        <v>156</v>
      </c>
      <c r="C49" s="4">
        <v>9</v>
      </c>
      <c r="D49" s="23" t="s">
        <v>34</v>
      </c>
      <c r="E49" s="21">
        <v>3</v>
      </c>
      <c r="F49" s="23" t="s">
        <v>56</v>
      </c>
      <c r="G49" s="21">
        <f>MAX(V45:V54,AH45:AH54,AT45:AT53,BF45:BF54,BR45:BR53,CD45:CD54,CP45:CP54,DB45:DB52,DN45:DN54,DZ45:DZ52,EL45:EL54)</f>
        <v>16</v>
      </c>
      <c r="H49" s="23" t="s">
        <v>162</v>
      </c>
      <c r="I49" s="21">
        <f>MIN(V45:V54,AH45:AH54,AT45:AT53,BF45:BF54,BR45:BR53,CD45:CD54,CP45:CP54,DB45:DB52,DN45:DN54,DZ45:DZ52,EL45:EL54)</f>
        <v>0</v>
      </c>
      <c r="J49" s="18"/>
      <c r="K49" s="486" t="s">
        <v>184</v>
      </c>
      <c r="L49" s="2" t="s">
        <v>25</v>
      </c>
      <c r="O49" s="18"/>
      <c r="Q49" s="3" t="s">
        <v>11</v>
      </c>
      <c r="R49" s="7">
        <f t="shared" si="204"/>
        <v>50</v>
      </c>
      <c r="S49" s="7">
        <f t="shared" ref="S49:AB49" si="263">S8+S22+S36</f>
        <v>26</v>
      </c>
      <c r="T49" s="7">
        <f t="shared" si="263"/>
        <v>11</v>
      </c>
      <c r="U49" s="7">
        <f t="shared" si="263"/>
        <v>9</v>
      </c>
      <c r="V49" s="7">
        <f t="shared" si="263"/>
        <v>3</v>
      </c>
      <c r="W49" s="7">
        <f t="shared" si="263"/>
        <v>10</v>
      </c>
      <c r="X49" s="7">
        <f t="shared" si="263"/>
        <v>19</v>
      </c>
      <c r="Y49" s="7">
        <f t="shared" si="263"/>
        <v>10</v>
      </c>
      <c r="Z49" s="7">
        <f t="shared" si="263"/>
        <v>38</v>
      </c>
      <c r="AA49" s="7">
        <f t="shared" si="263"/>
        <v>20</v>
      </c>
      <c r="AB49" s="7">
        <f t="shared" si="263"/>
        <v>57</v>
      </c>
      <c r="AC49" s="3" t="s">
        <v>41</v>
      </c>
      <c r="AD49" s="7">
        <f t="shared" si="217"/>
        <v>52</v>
      </c>
      <c r="AE49" s="7">
        <f t="shared" ref="AE49:AN49" si="264">AE8+AE22+AE36</f>
        <v>33</v>
      </c>
      <c r="AF49" s="7">
        <f t="shared" si="264"/>
        <v>6</v>
      </c>
      <c r="AG49" s="7">
        <f t="shared" si="264"/>
        <v>1</v>
      </c>
      <c r="AH49" s="7">
        <f t="shared" si="264"/>
        <v>7</v>
      </c>
      <c r="AI49" s="7">
        <f t="shared" si="264"/>
        <v>19</v>
      </c>
      <c r="AJ49" s="7">
        <f t="shared" si="264"/>
        <v>41</v>
      </c>
      <c r="AK49" s="7">
        <f t="shared" si="264"/>
        <v>4</v>
      </c>
      <c r="AL49" s="7">
        <f t="shared" si="264"/>
        <v>21</v>
      </c>
      <c r="AM49" s="7">
        <f t="shared" si="264"/>
        <v>23</v>
      </c>
      <c r="AN49" s="7">
        <f t="shared" si="264"/>
        <v>62</v>
      </c>
      <c r="AO49" s="3" t="s">
        <v>5</v>
      </c>
      <c r="AP49" s="7">
        <f t="shared" si="219"/>
        <v>43</v>
      </c>
      <c r="AQ49" s="7">
        <f t="shared" ref="AQ49:AZ49" si="265">AQ8+AQ22+AQ36</f>
        <v>40</v>
      </c>
      <c r="AR49" s="7">
        <f t="shared" si="265"/>
        <v>2</v>
      </c>
      <c r="AS49" s="7">
        <f t="shared" si="265"/>
        <v>5</v>
      </c>
      <c r="AT49" s="7">
        <f t="shared" si="265"/>
        <v>6</v>
      </c>
      <c r="AU49" s="7">
        <f t="shared" si="265"/>
        <v>14</v>
      </c>
      <c r="AV49" s="7">
        <f t="shared" si="265"/>
        <v>44</v>
      </c>
      <c r="AW49" s="7">
        <f t="shared" si="265"/>
        <v>5</v>
      </c>
      <c r="AX49" s="7">
        <f t="shared" si="265"/>
        <v>21</v>
      </c>
      <c r="AY49" s="7">
        <f t="shared" si="265"/>
        <v>19</v>
      </c>
      <c r="AZ49" s="7">
        <f t="shared" si="265"/>
        <v>65</v>
      </c>
      <c r="BA49" s="3" t="s">
        <v>2</v>
      </c>
      <c r="BB49" s="18">
        <f t="shared" si="221"/>
        <v>43</v>
      </c>
      <c r="BC49" s="18">
        <f t="shared" ref="BC49:BL49" si="266">BC8+BC22+BC36</f>
        <v>24</v>
      </c>
      <c r="BD49" s="18">
        <f t="shared" si="266"/>
        <v>4</v>
      </c>
      <c r="BE49" s="18">
        <f t="shared" si="266"/>
        <v>2</v>
      </c>
      <c r="BF49" s="18">
        <f t="shared" si="266"/>
        <v>5</v>
      </c>
      <c r="BG49" s="18">
        <f t="shared" si="266"/>
        <v>11</v>
      </c>
      <c r="BH49" s="18">
        <f t="shared" si="266"/>
        <v>34</v>
      </c>
      <c r="BI49" s="18">
        <f t="shared" si="266"/>
        <v>7</v>
      </c>
      <c r="BJ49" s="18">
        <f t="shared" si="266"/>
        <v>28</v>
      </c>
      <c r="BK49" s="18">
        <f t="shared" si="266"/>
        <v>18</v>
      </c>
      <c r="BL49" s="18">
        <f t="shared" si="266"/>
        <v>62</v>
      </c>
      <c r="BM49" s="3" t="s">
        <v>8</v>
      </c>
      <c r="BN49" s="7">
        <f t="shared" si="223"/>
        <v>50</v>
      </c>
      <c r="BO49" s="7">
        <f t="shared" ref="BO49:BX49" si="267">BO8+BO22+BO36</f>
        <v>48</v>
      </c>
      <c r="BP49" s="7">
        <f t="shared" si="267"/>
        <v>10</v>
      </c>
      <c r="BQ49" s="7">
        <f t="shared" si="267"/>
        <v>1</v>
      </c>
      <c r="BR49" s="7">
        <f t="shared" si="267"/>
        <v>4</v>
      </c>
      <c r="BS49" s="7">
        <f t="shared" si="267"/>
        <v>19</v>
      </c>
      <c r="BT49" s="7">
        <f t="shared" si="267"/>
        <v>47</v>
      </c>
      <c r="BU49" s="7">
        <f t="shared" si="267"/>
        <v>4</v>
      </c>
      <c r="BV49" s="7">
        <f t="shared" si="267"/>
        <v>19</v>
      </c>
      <c r="BW49" s="7">
        <f t="shared" si="267"/>
        <v>23</v>
      </c>
      <c r="BX49" s="7">
        <f t="shared" si="267"/>
        <v>66</v>
      </c>
      <c r="BY49" s="3" t="s">
        <v>5</v>
      </c>
      <c r="BZ49" s="18">
        <f t="shared" si="225"/>
        <v>33</v>
      </c>
      <c r="CA49" s="18">
        <f t="shared" ref="CA49:CJ49" si="268">CA8+CA22+CA36</f>
        <v>30</v>
      </c>
      <c r="CB49" s="18">
        <f t="shared" si="268"/>
        <v>3</v>
      </c>
      <c r="CC49" s="18">
        <f t="shared" si="268"/>
        <v>0</v>
      </c>
      <c r="CD49" s="18">
        <f t="shared" si="268"/>
        <v>3</v>
      </c>
      <c r="CE49" s="18">
        <f t="shared" si="268"/>
        <v>15</v>
      </c>
      <c r="CF49" s="18">
        <f t="shared" si="268"/>
        <v>44</v>
      </c>
      <c r="CG49" s="18">
        <f t="shared" si="268"/>
        <v>1</v>
      </c>
      <c r="CH49" s="18">
        <f t="shared" si="268"/>
        <v>20</v>
      </c>
      <c r="CI49" s="18">
        <f t="shared" si="268"/>
        <v>16</v>
      </c>
      <c r="CJ49" s="18">
        <f t="shared" si="268"/>
        <v>64</v>
      </c>
      <c r="CK49" s="3" t="s">
        <v>2</v>
      </c>
      <c r="CL49" s="18">
        <f t="shared" si="227"/>
        <v>42</v>
      </c>
      <c r="CM49" s="18">
        <f t="shared" ref="CM49:CV49" si="269">CM8+CM22+CM36</f>
        <v>31</v>
      </c>
      <c r="CN49" s="18">
        <f t="shared" si="269"/>
        <v>8</v>
      </c>
      <c r="CO49" s="18">
        <f t="shared" si="269"/>
        <v>0</v>
      </c>
      <c r="CP49" s="18">
        <f t="shared" si="269"/>
        <v>0</v>
      </c>
      <c r="CQ49" s="18">
        <f t="shared" si="269"/>
        <v>15</v>
      </c>
      <c r="CR49" s="18">
        <f t="shared" si="269"/>
        <v>36</v>
      </c>
      <c r="CS49" s="18">
        <f t="shared" si="269"/>
        <v>4</v>
      </c>
      <c r="CT49" s="18">
        <f t="shared" si="269"/>
        <v>16</v>
      </c>
      <c r="CU49" s="18">
        <f t="shared" si="269"/>
        <v>19</v>
      </c>
      <c r="CV49" s="18">
        <f t="shared" si="269"/>
        <v>52</v>
      </c>
      <c r="CW49" s="3" t="s">
        <v>34</v>
      </c>
      <c r="CX49" s="18">
        <f t="shared" si="229"/>
        <v>43</v>
      </c>
      <c r="CY49" s="18">
        <f t="shared" ref="CY49:DH49" si="270">CY8+CY22+CY36</f>
        <v>42</v>
      </c>
      <c r="CZ49" s="18">
        <f t="shared" si="270"/>
        <v>8</v>
      </c>
      <c r="DA49" s="18">
        <f t="shared" si="270"/>
        <v>3</v>
      </c>
      <c r="DB49" s="18">
        <f t="shared" si="270"/>
        <v>3</v>
      </c>
      <c r="DC49" s="18">
        <f t="shared" si="270"/>
        <v>20</v>
      </c>
      <c r="DD49" s="18">
        <f t="shared" si="270"/>
        <v>38</v>
      </c>
      <c r="DE49" s="18">
        <f t="shared" si="270"/>
        <v>1</v>
      </c>
      <c r="DF49" s="18">
        <f t="shared" si="270"/>
        <v>21</v>
      </c>
      <c r="DG49" s="18">
        <f t="shared" si="270"/>
        <v>21</v>
      </c>
      <c r="DH49" s="18">
        <f t="shared" si="270"/>
        <v>59</v>
      </c>
      <c r="DI49" s="3" t="s">
        <v>10</v>
      </c>
      <c r="DJ49" s="7">
        <f t="shared" si="231"/>
        <v>46</v>
      </c>
      <c r="DK49" s="7">
        <f t="shared" ref="DK49:DT49" si="271">DK8+DK22+DK36</f>
        <v>30</v>
      </c>
      <c r="DL49" s="7">
        <f t="shared" si="271"/>
        <v>11</v>
      </c>
      <c r="DM49" s="7">
        <f t="shared" si="271"/>
        <v>5</v>
      </c>
      <c r="DN49" s="7">
        <f t="shared" si="271"/>
        <v>9</v>
      </c>
      <c r="DO49" s="7">
        <f t="shared" si="271"/>
        <v>17</v>
      </c>
      <c r="DP49" s="7">
        <f t="shared" si="271"/>
        <v>45</v>
      </c>
      <c r="DQ49" s="7">
        <f t="shared" si="271"/>
        <v>4</v>
      </c>
      <c r="DR49" s="7">
        <f t="shared" si="271"/>
        <v>17</v>
      </c>
      <c r="DS49" s="7">
        <f t="shared" si="271"/>
        <v>21</v>
      </c>
      <c r="DT49" s="7">
        <f t="shared" si="271"/>
        <v>62</v>
      </c>
      <c r="DU49" s="3" t="s">
        <v>11</v>
      </c>
      <c r="DV49" s="7">
        <f t="shared" si="245"/>
        <v>37</v>
      </c>
      <c r="DW49" s="7">
        <f t="shared" ref="DW49:EF49" si="272">DW8+DW22+DW36</f>
        <v>24</v>
      </c>
      <c r="DX49" s="7">
        <f t="shared" si="272"/>
        <v>1</v>
      </c>
      <c r="DY49" s="7">
        <f t="shared" si="272"/>
        <v>2</v>
      </c>
      <c r="DZ49" s="7">
        <f t="shared" si="272"/>
        <v>2</v>
      </c>
      <c r="EA49" s="7">
        <f t="shared" si="272"/>
        <v>8</v>
      </c>
      <c r="EB49" s="7">
        <f t="shared" si="272"/>
        <v>28</v>
      </c>
      <c r="EC49" s="7">
        <f t="shared" si="272"/>
        <v>7</v>
      </c>
      <c r="ED49" s="7">
        <f t="shared" si="272"/>
        <v>25</v>
      </c>
      <c r="EE49" s="7">
        <f t="shared" si="272"/>
        <v>15</v>
      </c>
      <c r="EF49" s="7">
        <f t="shared" si="272"/>
        <v>53</v>
      </c>
      <c r="EG49" s="3" t="s">
        <v>44</v>
      </c>
      <c r="EH49" s="7">
        <f t="shared" si="234"/>
        <v>50</v>
      </c>
      <c r="EI49" s="7">
        <f t="shared" ref="EI49:ER49" si="273">EI8+EI22+EI36</f>
        <v>39</v>
      </c>
      <c r="EJ49" s="7">
        <f t="shared" si="273"/>
        <v>3</v>
      </c>
      <c r="EK49" s="7">
        <f t="shared" si="273"/>
        <v>4</v>
      </c>
      <c r="EL49" s="7">
        <f t="shared" si="273"/>
        <v>1</v>
      </c>
      <c r="EM49" s="7">
        <f t="shared" si="273"/>
        <v>15</v>
      </c>
      <c r="EN49" s="7">
        <f t="shared" si="273"/>
        <v>37</v>
      </c>
      <c r="EO49" s="7">
        <f t="shared" si="273"/>
        <v>7</v>
      </c>
      <c r="EP49" s="7">
        <f t="shared" si="273"/>
        <v>26</v>
      </c>
      <c r="EQ49" s="7">
        <f t="shared" si="273"/>
        <v>22</v>
      </c>
      <c r="ER49" s="4">
        <f t="shared" si="273"/>
        <v>63</v>
      </c>
      <c r="ET49" s="3" t="s">
        <v>45</v>
      </c>
      <c r="EU49" s="61">
        <f t="shared" si="193"/>
        <v>-8.125</v>
      </c>
      <c r="EV49" s="61">
        <f t="shared" si="193"/>
        <v>-2.75</v>
      </c>
      <c r="EW49" s="61">
        <f t="shared" si="193"/>
        <v>0.125</v>
      </c>
      <c r="EX49" s="61">
        <f t="shared" si="193"/>
        <v>2.25</v>
      </c>
      <c r="EY49" s="61">
        <f t="shared" si="193"/>
        <v>-2.75</v>
      </c>
      <c r="EZ49" s="51">
        <f t="shared" si="193"/>
        <v>-0.11415830546265326</v>
      </c>
      <c r="FA49" s="51">
        <f t="shared" si="193"/>
        <v>1.7984667852041891E-2</v>
      </c>
      <c r="FB49" s="52">
        <f t="shared" si="193"/>
        <v>-5.0316693765622367E-2</v>
      </c>
      <c r="FI49" s="3" t="s">
        <v>144</v>
      </c>
      <c r="FJ49" s="7">
        <f>HF5+HF16+HF27</f>
        <v>42</v>
      </c>
      <c r="FK49" s="7">
        <f t="shared" ref="FK49:FT49" si="274">HG5+HG16+HG27</f>
        <v>32</v>
      </c>
      <c r="FL49" s="7">
        <f t="shared" si="274"/>
        <v>7</v>
      </c>
      <c r="FM49" s="7">
        <f t="shared" si="274"/>
        <v>7</v>
      </c>
      <c r="FN49" s="7">
        <f t="shared" si="274"/>
        <v>2</v>
      </c>
      <c r="FO49" s="7">
        <f t="shared" si="274"/>
        <v>9</v>
      </c>
      <c r="FP49" s="7">
        <f t="shared" si="274"/>
        <v>28</v>
      </c>
      <c r="FQ49" s="7">
        <f t="shared" si="274"/>
        <v>8</v>
      </c>
      <c r="FR49" s="7">
        <f t="shared" si="274"/>
        <v>25</v>
      </c>
      <c r="FS49" s="7">
        <f t="shared" si="274"/>
        <v>17</v>
      </c>
      <c r="FT49" s="7">
        <f t="shared" si="274"/>
        <v>53</v>
      </c>
      <c r="FU49" s="3" t="s">
        <v>144</v>
      </c>
      <c r="FV49" s="18">
        <f>GH5+GH16+GH27</f>
        <v>51</v>
      </c>
      <c r="FW49" s="18">
        <f t="shared" ref="FW49:GF49" si="275">GI5+GI16+GI27</f>
        <v>27</v>
      </c>
      <c r="FX49" s="18">
        <f t="shared" si="275"/>
        <v>11</v>
      </c>
      <c r="FY49" s="18">
        <f t="shared" si="275"/>
        <v>1</v>
      </c>
      <c r="FZ49" s="18">
        <f t="shared" si="275"/>
        <v>10</v>
      </c>
      <c r="GA49" s="18">
        <f t="shared" si="275"/>
        <v>21</v>
      </c>
      <c r="GB49" s="18">
        <f t="shared" si="275"/>
        <v>42</v>
      </c>
      <c r="GC49" s="18">
        <f t="shared" si="275"/>
        <v>3</v>
      </c>
      <c r="GD49" s="18">
        <f t="shared" si="275"/>
        <v>22</v>
      </c>
      <c r="GE49" s="18">
        <f t="shared" si="275"/>
        <v>24</v>
      </c>
      <c r="GF49" s="18">
        <f t="shared" si="275"/>
        <v>64</v>
      </c>
      <c r="GG49" s="3" t="s">
        <v>144</v>
      </c>
      <c r="GH49" s="7">
        <f>FV5+FV16+FV27</f>
        <v>48</v>
      </c>
      <c r="GI49" s="7">
        <f t="shared" ref="GI49:GR49" si="276">FW5+FW16+FW27</f>
        <v>31</v>
      </c>
      <c r="GJ49" s="7">
        <f t="shared" si="276"/>
        <v>9</v>
      </c>
      <c r="GK49" s="7">
        <f t="shared" si="276"/>
        <v>2</v>
      </c>
      <c r="GL49" s="7">
        <f t="shared" si="276"/>
        <v>2</v>
      </c>
      <c r="GM49" s="7">
        <f t="shared" si="276"/>
        <v>18</v>
      </c>
      <c r="GN49" s="7">
        <f t="shared" si="276"/>
        <v>34</v>
      </c>
      <c r="GO49" s="7">
        <f t="shared" si="276"/>
        <v>4</v>
      </c>
      <c r="GP49" s="7">
        <f t="shared" si="276"/>
        <v>12</v>
      </c>
      <c r="GQ49" s="7">
        <f t="shared" si="276"/>
        <v>22</v>
      </c>
      <c r="GR49" s="7">
        <f t="shared" si="276"/>
        <v>46</v>
      </c>
      <c r="GS49" s="3" t="s">
        <v>144</v>
      </c>
      <c r="GT49" s="64"/>
      <c r="GU49" s="64"/>
      <c r="GV49" s="64"/>
      <c r="GW49" s="64"/>
      <c r="GX49" s="64"/>
      <c r="GY49" s="64"/>
      <c r="GZ49" s="64"/>
      <c r="HA49" s="64"/>
      <c r="HB49" s="64"/>
      <c r="HC49" s="64"/>
      <c r="HD49" s="106"/>
      <c r="HE49" s="3" t="s">
        <v>144</v>
      </c>
      <c r="HF49" s="7">
        <f>FJ5+FJ16+FJ27</f>
        <v>51</v>
      </c>
      <c r="HG49" s="7">
        <f t="shared" ref="HG49:HP49" si="277">FK5+FK16+FK27</f>
        <v>31</v>
      </c>
      <c r="HH49" s="7">
        <f t="shared" si="277"/>
        <v>7</v>
      </c>
      <c r="HI49" s="7">
        <f t="shared" si="277"/>
        <v>1</v>
      </c>
      <c r="HJ49" s="7">
        <f t="shared" si="277"/>
        <v>5</v>
      </c>
      <c r="HK49" s="7">
        <f t="shared" si="277"/>
        <v>24</v>
      </c>
      <c r="HL49" s="7">
        <f t="shared" si="277"/>
        <v>52</v>
      </c>
      <c r="HM49" s="7">
        <f t="shared" si="277"/>
        <v>1</v>
      </c>
      <c r="HN49" s="7">
        <f t="shared" si="277"/>
        <v>8</v>
      </c>
      <c r="HO49" s="7">
        <f t="shared" si="277"/>
        <v>25</v>
      </c>
      <c r="HP49" s="7">
        <f t="shared" si="277"/>
        <v>60</v>
      </c>
      <c r="HQ49" s="3" t="s">
        <v>144</v>
      </c>
      <c r="HR49" s="64"/>
      <c r="HS49" s="64"/>
      <c r="HT49" s="64"/>
      <c r="HU49" s="64"/>
      <c r="HV49" s="64"/>
      <c r="HW49" s="64"/>
      <c r="HX49" s="64"/>
      <c r="HY49" s="64"/>
      <c r="HZ49" s="64"/>
      <c r="IA49" s="64"/>
      <c r="IB49" s="106"/>
    </row>
    <row r="50" spans="1:236">
      <c r="A50" s="23" t="s">
        <v>152</v>
      </c>
      <c r="B50" s="23" t="s">
        <v>201</v>
      </c>
      <c r="C50" s="21">
        <v>10</v>
      </c>
      <c r="D50" s="23" t="s">
        <v>30</v>
      </c>
      <c r="E50" s="21">
        <v>4.2</v>
      </c>
      <c r="F50" s="84" t="s">
        <v>166</v>
      </c>
      <c r="G50" s="90">
        <f>MAX(Y45:Y54,AK45:AK54,AW45:AW53,BI45:BI54,BU45:BU53,CG45:CG54,CS45:CS54,DE45:DE52,DQ45:DQ54,EC45:EC52,EO45:EO54)</f>
        <v>12</v>
      </c>
      <c r="H50" s="119" t="s">
        <v>162</v>
      </c>
      <c r="I50" s="21">
        <f>MIN(Y45:Y54,AK45:AK54,AW45:AW53,BI45:BI54,BU45:BU53,CG45:CG54,CS45:CS54,DE45:DE52,DQ45:DQ54,EC45:EC52,EO45:EO54)</f>
        <v>1</v>
      </c>
      <c r="J50" s="103"/>
      <c r="K50" s="487"/>
      <c r="L50" s="4" t="s">
        <v>11</v>
      </c>
      <c r="O50" s="18"/>
      <c r="Q50" s="3" t="s">
        <v>9</v>
      </c>
      <c r="R50" s="7">
        <f t="shared" si="204"/>
        <v>51</v>
      </c>
      <c r="S50" s="7">
        <f t="shared" ref="S50:AB50" si="278">S9+S23+S37</f>
        <v>38</v>
      </c>
      <c r="T50" s="7">
        <f t="shared" si="278"/>
        <v>7</v>
      </c>
      <c r="U50" s="7">
        <f t="shared" si="278"/>
        <v>4</v>
      </c>
      <c r="V50" s="7">
        <f t="shared" si="278"/>
        <v>4</v>
      </c>
      <c r="W50" s="7">
        <f t="shared" si="278"/>
        <v>19</v>
      </c>
      <c r="X50" s="7">
        <f t="shared" si="278"/>
        <v>39</v>
      </c>
      <c r="Y50" s="7">
        <f t="shared" si="278"/>
        <v>5</v>
      </c>
      <c r="Z50" s="7">
        <f t="shared" si="278"/>
        <v>24</v>
      </c>
      <c r="AA50" s="7">
        <f t="shared" si="278"/>
        <v>24</v>
      </c>
      <c r="AB50" s="7">
        <f t="shared" si="278"/>
        <v>63</v>
      </c>
      <c r="AC50" s="3" t="s">
        <v>10</v>
      </c>
      <c r="AD50" s="7">
        <f t="shared" si="217"/>
        <v>40</v>
      </c>
      <c r="AE50" s="7">
        <f t="shared" ref="AE50:AN50" si="279">AE9+AE23+AE37</f>
        <v>24</v>
      </c>
      <c r="AF50" s="7">
        <f t="shared" si="279"/>
        <v>5</v>
      </c>
      <c r="AG50" s="7">
        <f t="shared" si="279"/>
        <v>4</v>
      </c>
      <c r="AH50" s="7">
        <f t="shared" si="279"/>
        <v>5</v>
      </c>
      <c r="AI50" s="7">
        <f t="shared" si="279"/>
        <v>17</v>
      </c>
      <c r="AJ50" s="7">
        <f t="shared" si="279"/>
        <v>38</v>
      </c>
      <c r="AK50" s="7">
        <f t="shared" si="279"/>
        <v>2</v>
      </c>
      <c r="AL50" s="7">
        <f t="shared" si="279"/>
        <v>8</v>
      </c>
      <c r="AM50" s="7">
        <f t="shared" si="279"/>
        <v>19</v>
      </c>
      <c r="AN50" s="7">
        <f t="shared" si="279"/>
        <v>46</v>
      </c>
      <c r="AO50" s="3" t="s">
        <v>9</v>
      </c>
      <c r="AP50" s="7">
        <f t="shared" si="219"/>
        <v>51</v>
      </c>
      <c r="AQ50" s="7">
        <f t="shared" ref="AQ50:AZ50" si="280">AQ9+AQ23+AQ37</f>
        <v>45</v>
      </c>
      <c r="AR50" s="7">
        <f t="shared" si="280"/>
        <v>5</v>
      </c>
      <c r="AS50" s="7">
        <f t="shared" si="280"/>
        <v>2</v>
      </c>
      <c r="AT50" s="7">
        <f t="shared" si="280"/>
        <v>2</v>
      </c>
      <c r="AU50" s="7">
        <f t="shared" si="280"/>
        <v>15</v>
      </c>
      <c r="AV50" s="7">
        <f t="shared" si="280"/>
        <v>36</v>
      </c>
      <c r="AW50" s="7">
        <f t="shared" si="280"/>
        <v>7</v>
      </c>
      <c r="AX50" s="7">
        <f t="shared" si="280"/>
        <v>27</v>
      </c>
      <c r="AY50" s="7">
        <f t="shared" si="280"/>
        <v>22</v>
      </c>
      <c r="AZ50" s="7">
        <f t="shared" si="280"/>
        <v>63</v>
      </c>
      <c r="BA50" s="3" t="s">
        <v>44</v>
      </c>
      <c r="BB50" s="18">
        <f t="shared" si="221"/>
        <v>48</v>
      </c>
      <c r="BC50" s="18">
        <f t="shared" ref="BC50:BL50" si="281">BC9+BC23+BC37</f>
        <v>38</v>
      </c>
      <c r="BD50" s="18">
        <f t="shared" si="281"/>
        <v>3</v>
      </c>
      <c r="BE50" s="18">
        <f t="shared" si="281"/>
        <v>3</v>
      </c>
      <c r="BF50" s="18">
        <f t="shared" si="281"/>
        <v>6</v>
      </c>
      <c r="BG50" s="18">
        <f t="shared" si="281"/>
        <v>9</v>
      </c>
      <c r="BH50" s="18">
        <f t="shared" si="281"/>
        <v>37</v>
      </c>
      <c r="BI50" s="18">
        <f t="shared" si="281"/>
        <v>10</v>
      </c>
      <c r="BJ50" s="18">
        <f t="shared" si="281"/>
        <v>37</v>
      </c>
      <c r="BK50" s="18">
        <f t="shared" si="281"/>
        <v>19</v>
      </c>
      <c r="BL50" s="18">
        <f t="shared" si="281"/>
        <v>74</v>
      </c>
      <c r="BM50" s="3" t="s">
        <v>3</v>
      </c>
      <c r="BN50" s="7">
        <f t="shared" si="223"/>
        <v>51</v>
      </c>
      <c r="BO50" s="7">
        <f t="shared" ref="BO50:BX50" si="282">BO9+BO23+BO37</f>
        <v>25</v>
      </c>
      <c r="BP50" s="7">
        <f t="shared" si="282"/>
        <v>9</v>
      </c>
      <c r="BQ50" s="7">
        <f t="shared" si="282"/>
        <v>1</v>
      </c>
      <c r="BR50" s="7">
        <f t="shared" si="282"/>
        <v>6</v>
      </c>
      <c r="BS50" s="7">
        <f t="shared" si="282"/>
        <v>15</v>
      </c>
      <c r="BT50" s="7">
        <f t="shared" si="282"/>
        <v>32</v>
      </c>
      <c r="BU50" s="7">
        <f t="shared" si="282"/>
        <v>7</v>
      </c>
      <c r="BV50" s="7">
        <f t="shared" si="282"/>
        <v>27</v>
      </c>
      <c r="BW50" s="7">
        <f t="shared" si="282"/>
        <v>22</v>
      </c>
      <c r="BX50" s="7">
        <f t="shared" si="282"/>
        <v>59</v>
      </c>
      <c r="BY50" s="3" t="s">
        <v>41</v>
      </c>
      <c r="BZ50" s="18">
        <f t="shared" si="225"/>
        <v>50</v>
      </c>
      <c r="CA50" s="18">
        <f t="shared" ref="CA50:CJ50" si="283">CA9+CA23+CA37</f>
        <v>27</v>
      </c>
      <c r="CB50" s="18">
        <f t="shared" si="283"/>
        <v>5</v>
      </c>
      <c r="CC50" s="18">
        <f t="shared" si="283"/>
        <v>2</v>
      </c>
      <c r="CD50" s="18">
        <f t="shared" si="283"/>
        <v>8</v>
      </c>
      <c r="CE50" s="18">
        <f t="shared" si="283"/>
        <v>19</v>
      </c>
      <c r="CF50" s="18">
        <f t="shared" si="283"/>
        <v>42</v>
      </c>
      <c r="CG50" s="18">
        <f t="shared" si="283"/>
        <v>4</v>
      </c>
      <c r="CH50" s="18">
        <f t="shared" si="283"/>
        <v>20</v>
      </c>
      <c r="CI50" s="18">
        <f t="shared" si="283"/>
        <v>23</v>
      </c>
      <c r="CJ50" s="18">
        <f t="shared" si="283"/>
        <v>62</v>
      </c>
      <c r="CK50" s="3" t="s">
        <v>49</v>
      </c>
      <c r="CL50" s="18">
        <f t="shared" si="227"/>
        <v>51</v>
      </c>
      <c r="CM50" s="18">
        <f t="shared" ref="CM50:CV50" si="284">CM9+CM23+CM37</f>
        <v>27</v>
      </c>
      <c r="CN50" s="18">
        <f t="shared" si="284"/>
        <v>4</v>
      </c>
      <c r="CO50" s="18">
        <f t="shared" si="284"/>
        <v>1</v>
      </c>
      <c r="CP50" s="18">
        <f t="shared" si="284"/>
        <v>3</v>
      </c>
      <c r="CQ50" s="18">
        <f t="shared" si="284"/>
        <v>18</v>
      </c>
      <c r="CR50" s="18">
        <f t="shared" si="284"/>
        <v>32</v>
      </c>
      <c r="CS50" s="18">
        <f t="shared" si="284"/>
        <v>5</v>
      </c>
      <c r="CT50" s="18">
        <f t="shared" si="284"/>
        <v>18</v>
      </c>
      <c r="CU50" s="18">
        <f t="shared" si="284"/>
        <v>23</v>
      </c>
      <c r="CV50" s="18">
        <f t="shared" si="284"/>
        <v>50</v>
      </c>
      <c r="CW50" s="3" t="s">
        <v>5</v>
      </c>
      <c r="CX50" s="18">
        <f t="shared" si="229"/>
        <v>42</v>
      </c>
      <c r="CY50" s="18">
        <f t="shared" ref="CY50:DH50" si="285">CY9+CY23+CY37</f>
        <v>30</v>
      </c>
      <c r="CZ50" s="18">
        <f t="shared" si="285"/>
        <v>7</v>
      </c>
      <c r="DA50" s="18">
        <f t="shared" si="285"/>
        <v>4</v>
      </c>
      <c r="DB50" s="18">
        <f t="shared" si="285"/>
        <v>1</v>
      </c>
      <c r="DC50" s="18">
        <f t="shared" si="285"/>
        <v>12</v>
      </c>
      <c r="DD50" s="18">
        <f t="shared" si="285"/>
        <v>29</v>
      </c>
      <c r="DE50" s="18">
        <f t="shared" si="285"/>
        <v>6</v>
      </c>
      <c r="DF50" s="18">
        <f t="shared" si="285"/>
        <v>35</v>
      </c>
      <c r="DG50" s="18">
        <f>DG9+DG23+DG37</f>
        <v>18</v>
      </c>
      <c r="DH50" s="18">
        <f t="shared" si="285"/>
        <v>64</v>
      </c>
      <c r="DI50" s="3" t="s">
        <v>49</v>
      </c>
      <c r="DJ50" s="7">
        <f t="shared" si="231"/>
        <v>50</v>
      </c>
      <c r="DK50" s="7">
        <f t="shared" ref="DK50:DT50" si="286">DK9+DK23+DK37</f>
        <v>37</v>
      </c>
      <c r="DL50" s="7">
        <f t="shared" si="286"/>
        <v>8</v>
      </c>
      <c r="DM50" s="7">
        <f t="shared" si="286"/>
        <v>1</v>
      </c>
      <c r="DN50" s="7">
        <f t="shared" si="286"/>
        <v>11</v>
      </c>
      <c r="DO50" s="7">
        <f t="shared" si="286"/>
        <v>19</v>
      </c>
      <c r="DP50" s="7">
        <f t="shared" si="286"/>
        <v>37</v>
      </c>
      <c r="DQ50" s="7">
        <f t="shared" si="286"/>
        <v>4</v>
      </c>
      <c r="DR50" s="7">
        <f t="shared" si="286"/>
        <v>25</v>
      </c>
      <c r="DS50" s="7">
        <f t="shared" si="286"/>
        <v>23</v>
      </c>
      <c r="DT50" s="7">
        <f t="shared" si="286"/>
        <v>62</v>
      </c>
      <c r="DU50" s="3" t="s">
        <v>8</v>
      </c>
      <c r="DV50" s="7">
        <f t="shared" si="245"/>
        <v>40</v>
      </c>
      <c r="DW50" s="7">
        <f t="shared" ref="DW50:EF50" si="287">DW9+DW23+DW37</f>
        <v>31</v>
      </c>
      <c r="DX50" s="7">
        <f t="shared" si="287"/>
        <v>10</v>
      </c>
      <c r="DY50" s="7">
        <f t="shared" si="287"/>
        <v>4</v>
      </c>
      <c r="DZ50" s="7">
        <f t="shared" si="287"/>
        <v>6</v>
      </c>
      <c r="EA50" s="7">
        <f t="shared" si="287"/>
        <v>12</v>
      </c>
      <c r="EB50" s="7">
        <f t="shared" si="287"/>
        <v>39</v>
      </c>
      <c r="EC50" s="7">
        <f t="shared" si="287"/>
        <v>4</v>
      </c>
      <c r="ED50" s="7">
        <f t="shared" si="287"/>
        <v>15</v>
      </c>
      <c r="EE50" s="7">
        <f t="shared" si="287"/>
        <v>16</v>
      </c>
      <c r="EF50" s="7">
        <f t="shared" si="287"/>
        <v>54</v>
      </c>
      <c r="EG50" s="3" t="s">
        <v>41</v>
      </c>
      <c r="EH50" s="7">
        <f t="shared" si="234"/>
        <v>51</v>
      </c>
      <c r="EI50" s="7">
        <f t="shared" ref="EI50:ER50" si="288">EI9+EI23+EI37</f>
        <v>45</v>
      </c>
      <c r="EJ50" s="7">
        <f t="shared" si="288"/>
        <v>8</v>
      </c>
      <c r="EK50" s="7">
        <f t="shared" si="288"/>
        <v>2</v>
      </c>
      <c r="EL50" s="7">
        <f t="shared" si="288"/>
        <v>3</v>
      </c>
      <c r="EM50" s="7">
        <f t="shared" si="288"/>
        <v>18</v>
      </c>
      <c r="EN50" s="7">
        <f t="shared" si="288"/>
        <v>52</v>
      </c>
      <c r="EO50" s="7">
        <f t="shared" si="288"/>
        <v>5</v>
      </c>
      <c r="EP50" s="7">
        <f t="shared" si="288"/>
        <v>16</v>
      </c>
      <c r="EQ50" s="7">
        <f t="shared" si="288"/>
        <v>23</v>
      </c>
      <c r="ER50" s="4">
        <f t="shared" si="288"/>
        <v>68</v>
      </c>
      <c r="ET50" s="3" t="s">
        <v>10</v>
      </c>
      <c r="EU50" s="61">
        <f t="shared" si="193"/>
        <v>6.4444444444444429</v>
      </c>
      <c r="EV50" s="61">
        <f t="shared" si="193"/>
        <v>14.333333333333336</v>
      </c>
      <c r="EW50" s="61">
        <f t="shared" si="193"/>
        <v>2.3333333333333339</v>
      </c>
      <c r="EX50" s="61">
        <f t="shared" si="193"/>
        <v>-2.4444444444444438</v>
      </c>
      <c r="EY50" s="61">
        <f t="shared" si="193"/>
        <v>-1.2222222222222219</v>
      </c>
      <c r="EZ50" s="51">
        <f t="shared" si="193"/>
        <v>4.0331040913859417E-2</v>
      </c>
      <c r="FA50" s="51">
        <f t="shared" si="193"/>
        <v>-4.8076261270562304E-2</v>
      </c>
      <c r="FB50" s="52">
        <f t="shared" si="193"/>
        <v>1.9418996163182212E-2</v>
      </c>
      <c r="FI50" s="3" t="s">
        <v>145</v>
      </c>
      <c r="FJ50" s="7">
        <f>HF6+HF17+HF28</f>
        <v>50</v>
      </c>
      <c r="FK50" s="7">
        <f t="shared" ref="FK50:FT50" si="289">HG6+HG17+HG28</f>
        <v>33</v>
      </c>
      <c r="FL50" s="7">
        <f t="shared" si="289"/>
        <v>5</v>
      </c>
      <c r="FM50" s="7">
        <f t="shared" si="289"/>
        <v>8</v>
      </c>
      <c r="FN50" s="7">
        <f t="shared" si="289"/>
        <v>5</v>
      </c>
      <c r="FO50" s="7">
        <f t="shared" si="289"/>
        <v>20</v>
      </c>
      <c r="FP50" s="7">
        <f t="shared" si="289"/>
        <v>50</v>
      </c>
      <c r="FQ50" s="7">
        <f t="shared" si="289"/>
        <v>4</v>
      </c>
      <c r="FR50" s="7">
        <f t="shared" si="289"/>
        <v>19</v>
      </c>
      <c r="FS50" s="7">
        <f t="shared" si="289"/>
        <v>24</v>
      </c>
      <c r="FT50" s="7">
        <f t="shared" si="289"/>
        <v>69</v>
      </c>
      <c r="FU50" s="3" t="s">
        <v>145</v>
      </c>
      <c r="FV50" s="7">
        <f>GH6+GH17+GH28</f>
        <v>48</v>
      </c>
      <c r="FW50" s="7">
        <f t="shared" ref="FW50:GF50" si="290">GI6+GI17+GI28</f>
        <v>23</v>
      </c>
      <c r="FX50" s="7">
        <f t="shared" si="290"/>
        <v>8</v>
      </c>
      <c r="FY50" s="7">
        <f t="shared" si="290"/>
        <v>4</v>
      </c>
      <c r="FZ50" s="7">
        <f t="shared" si="290"/>
        <v>2</v>
      </c>
      <c r="GA50" s="7">
        <f t="shared" si="290"/>
        <v>18</v>
      </c>
      <c r="GB50" s="7">
        <f t="shared" si="290"/>
        <v>37</v>
      </c>
      <c r="GC50" s="7">
        <f t="shared" si="290"/>
        <v>4</v>
      </c>
      <c r="GD50" s="7">
        <f t="shared" si="290"/>
        <v>15</v>
      </c>
      <c r="GE50" s="7">
        <f t="shared" si="290"/>
        <v>22</v>
      </c>
      <c r="GF50" s="7">
        <f t="shared" si="290"/>
        <v>52</v>
      </c>
      <c r="GG50" s="3" t="s">
        <v>145</v>
      </c>
      <c r="GH50" s="18">
        <f>FV6+FV17+FV28</f>
        <v>51</v>
      </c>
      <c r="GI50" s="18">
        <f t="shared" ref="GI50:GR50" si="291">FW6+FW17+FW28</f>
        <v>35</v>
      </c>
      <c r="GJ50" s="18">
        <f t="shared" si="291"/>
        <v>7</v>
      </c>
      <c r="GK50" s="18">
        <f t="shared" si="291"/>
        <v>2</v>
      </c>
      <c r="GL50" s="18">
        <f t="shared" si="291"/>
        <v>3</v>
      </c>
      <c r="GM50" s="18">
        <f t="shared" si="291"/>
        <v>24</v>
      </c>
      <c r="GN50" s="18">
        <f t="shared" si="291"/>
        <v>50</v>
      </c>
      <c r="GO50" s="18">
        <f t="shared" si="291"/>
        <v>1</v>
      </c>
      <c r="GP50" s="18">
        <f t="shared" si="291"/>
        <v>13</v>
      </c>
      <c r="GQ50" s="18">
        <f t="shared" si="291"/>
        <v>25</v>
      </c>
      <c r="GR50" s="18">
        <f t="shared" si="291"/>
        <v>63</v>
      </c>
      <c r="GS50" s="3" t="s">
        <v>145</v>
      </c>
      <c r="GT50" s="64"/>
      <c r="GU50" s="64"/>
      <c r="GV50" s="64"/>
      <c r="GW50" s="64"/>
      <c r="GX50" s="64"/>
      <c r="GY50" s="64"/>
      <c r="GZ50" s="64"/>
      <c r="HA50" s="64"/>
      <c r="HB50" s="64"/>
      <c r="HC50" s="64"/>
      <c r="HD50" s="106"/>
      <c r="HE50" s="3" t="s">
        <v>145</v>
      </c>
      <c r="HF50" s="7">
        <f>FJ6+FJ17+FJ28</f>
        <v>47</v>
      </c>
      <c r="HG50" s="7">
        <f t="shared" ref="HG50:HP50" si="292">FK6+FK17+FK28</f>
        <v>40</v>
      </c>
      <c r="HH50" s="7">
        <f t="shared" si="292"/>
        <v>9</v>
      </c>
      <c r="HI50" s="7">
        <f t="shared" si="292"/>
        <v>5</v>
      </c>
      <c r="HJ50" s="7">
        <f t="shared" si="292"/>
        <v>4</v>
      </c>
      <c r="HK50" s="7">
        <f t="shared" si="292"/>
        <v>22</v>
      </c>
      <c r="HL50" s="7">
        <f t="shared" si="292"/>
        <v>58</v>
      </c>
      <c r="HM50" s="7">
        <f t="shared" si="292"/>
        <v>1</v>
      </c>
      <c r="HN50" s="7">
        <f t="shared" si="292"/>
        <v>12</v>
      </c>
      <c r="HO50" s="7">
        <f t="shared" si="292"/>
        <v>23</v>
      </c>
      <c r="HP50" s="7">
        <f t="shared" si="292"/>
        <v>70</v>
      </c>
      <c r="HQ50" s="3" t="s">
        <v>145</v>
      </c>
      <c r="HR50" s="64"/>
      <c r="HS50" s="64"/>
      <c r="HT50" s="64"/>
      <c r="HU50" s="64"/>
      <c r="HV50" s="64"/>
      <c r="HW50" s="64"/>
      <c r="HX50" s="64"/>
      <c r="HY50" s="64"/>
      <c r="HZ50" s="64"/>
      <c r="IA50" s="64"/>
      <c r="IB50" s="106"/>
    </row>
    <row r="51" spans="1:236" ht="17" thickBot="1">
      <c r="A51" s="23" t="s">
        <v>153</v>
      </c>
      <c r="B51" s="23" t="s">
        <v>30</v>
      </c>
      <c r="C51" s="21">
        <v>30</v>
      </c>
      <c r="D51" s="84" t="s">
        <v>30</v>
      </c>
      <c r="E51" s="90">
        <v>14.1</v>
      </c>
      <c r="F51" s="84" t="s">
        <v>57</v>
      </c>
      <c r="G51" s="90">
        <f>MAX(Z45:Z54,AL45:AL54,AX45:AX53,BJ45:BJ54,BV45:BV53,CH45:CH54,CT45:CT54,DF45:DF52,DR45:DR54,ED45:ED52,EP45:EP54)</f>
        <v>46</v>
      </c>
      <c r="H51" s="119" t="s">
        <v>55</v>
      </c>
      <c r="I51" s="21">
        <f>MIN(Z45:Z54,AL45:AL54,AX45:AX53,BJ45:BJ54,BV45:BV53,CH45:CH54,CT45:CT54,DF45:DF52,DR45:DR54,ED45:ED52,EP45:EP54)</f>
        <v>4</v>
      </c>
      <c r="J51" s="103"/>
      <c r="K51" s="488"/>
      <c r="L51" s="6" t="s">
        <v>115</v>
      </c>
      <c r="O51" s="18"/>
      <c r="Q51" s="3" t="s">
        <v>49</v>
      </c>
      <c r="R51" s="7">
        <f t="shared" si="204"/>
        <v>52</v>
      </c>
      <c r="S51" s="7">
        <f t="shared" ref="S51:AB51" si="293">S10+S24+S38</f>
        <v>25</v>
      </c>
      <c r="T51" s="7">
        <f t="shared" si="293"/>
        <v>6</v>
      </c>
      <c r="U51" s="7">
        <f t="shared" si="293"/>
        <v>2</v>
      </c>
      <c r="V51" s="7">
        <f t="shared" si="293"/>
        <v>1</v>
      </c>
      <c r="W51" s="7">
        <f t="shared" si="293"/>
        <v>14</v>
      </c>
      <c r="X51" s="7">
        <f t="shared" si="293"/>
        <v>25</v>
      </c>
      <c r="Y51" s="7">
        <f t="shared" si="293"/>
        <v>8</v>
      </c>
      <c r="Z51" s="7">
        <f t="shared" si="293"/>
        <v>25</v>
      </c>
      <c r="AA51" s="7">
        <f t="shared" si="293"/>
        <v>22</v>
      </c>
      <c r="AB51" s="7">
        <f t="shared" si="293"/>
        <v>50</v>
      </c>
      <c r="AC51" s="3" t="s">
        <v>34</v>
      </c>
      <c r="AD51" s="7">
        <f t="shared" si="217"/>
        <v>51</v>
      </c>
      <c r="AE51" s="7">
        <f t="shared" ref="AE51:AN51" si="294">AE10+AE24+AE38</f>
        <v>30</v>
      </c>
      <c r="AF51" s="7">
        <f t="shared" si="294"/>
        <v>15</v>
      </c>
      <c r="AG51" s="7">
        <f t="shared" si="294"/>
        <v>6</v>
      </c>
      <c r="AH51" s="7">
        <f t="shared" si="294"/>
        <v>3</v>
      </c>
      <c r="AI51" s="7">
        <f t="shared" si="294"/>
        <v>24</v>
      </c>
      <c r="AJ51" s="7">
        <f t="shared" si="294"/>
        <v>54</v>
      </c>
      <c r="AK51" s="7">
        <f t="shared" si="294"/>
        <v>1</v>
      </c>
      <c r="AL51" s="7">
        <f t="shared" si="294"/>
        <v>4</v>
      </c>
      <c r="AM51" s="7">
        <f t="shared" si="294"/>
        <v>25</v>
      </c>
      <c r="AN51" s="7">
        <f t="shared" si="294"/>
        <v>58</v>
      </c>
      <c r="AO51" s="3" t="s">
        <v>8</v>
      </c>
      <c r="AP51" s="7">
        <f t="shared" si="219"/>
        <v>51</v>
      </c>
      <c r="AQ51" s="7">
        <f t="shared" ref="AQ51:AZ51" si="295">AQ10+AQ24+AQ38</f>
        <v>36</v>
      </c>
      <c r="AR51" s="7">
        <f t="shared" si="295"/>
        <v>3</v>
      </c>
      <c r="AS51" s="7">
        <f t="shared" si="295"/>
        <v>6</v>
      </c>
      <c r="AT51" s="7">
        <f t="shared" si="295"/>
        <v>10</v>
      </c>
      <c r="AU51" s="7">
        <f t="shared" si="295"/>
        <v>15</v>
      </c>
      <c r="AV51" s="7">
        <f t="shared" si="295"/>
        <v>37</v>
      </c>
      <c r="AW51" s="7">
        <f t="shared" si="295"/>
        <v>7</v>
      </c>
      <c r="AX51" s="7">
        <f t="shared" si="295"/>
        <v>33</v>
      </c>
      <c r="AY51" s="7">
        <f t="shared" si="295"/>
        <v>22</v>
      </c>
      <c r="AZ51" s="7">
        <f t="shared" si="295"/>
        <v>70</v>
      </c>
      <c r="BA51" s="3" t="s">
        <v>5</v>
      </c>
      <c r="BB51" s="18">
        <f t="shared" si="221"/>
        <v>51</v>
      </c>
      <c r="BC51" s="18">
        <f t="shared" ref="BC51:BL51" si="296">BC10+BC24+BC38</f>
        <v>35</v>
      </c>
      <c r="BD51" s="18">
        <f t="shared" si="296"/>
        <v>6</v>
      </c>
      <c r="BE51" s="18">
        <f t="shared" si="296"/>
        <v>2</v>
      </c>
      <c r="BF51" s="18">
        <f t="shared" si="296"/>
        <v>3</v>
      </c>
      <c r="BG51" s="18">
        <f t="shared" si="296"/>
        <v>12</v>
      </c>
      <c r="BH51" s="18">
        <f t="shared" si="296"/>
        <v>32</v>
      </c>
      <c r="BI51" s="18">
        <f t="shared" si="296"/>
        <v>9</v>
      </c>
      <c r="BJ51" s="18">
        <f t="shared" si="296"/>
        <v>31</v>
      </c>
      <c r="BK51" s="18">
        <f t="shared" si="296"/>
        <v>21</v>
      </c>
      <c r="BL51" s="18">
        <f t="shared" si="296"/>
        <v>63</v>
      </c>
      <c r="BM51" s="3" t="s">
        <v>11</v>
      </c>
      <c r="BN51" s="7">
        <f t="shared" si="223"/>
        <v>42</v>
      </c>
      <c r="BO51" s="7">
        <f t="shared" ref="BO51:BX51" si="297">BO10+BO24+BO38</f>
        <v>38</v>
      </c>
      <c r="BP51" s="7">
        <f t="shared" si="297"/>
        <v>11</v>
      </c>
      <c r="BQ51" s="7">
        <f t="shared" si="297"/>
        <v>0</v>
      </c>
      <c r="BR51" s="7">
        <f t="shared" si="297"/>
        <v>2</v>
      </c>
      <c r="BS51" s="7">
        <f t="shared" si="297"/>
        <v>9</v>
      </c>
      <c r="BT51" s="7">
        <f t="shared" si="297"/>
        <v>42</v>
      </c>
      <c r="BU51" s="7">
        <f t="shared" si="297"/>
        <v>8</v>
      </c>
      <c r="BV51" s="7">
        <f t="shared" si="297"/>
        <v>25</v>
      </c>
      <c r="BW51" s="7">
        <f t="shared" si="297"/>
        <v>17</v>
      </c>
      <c r="BX51" s="7">
        <f t="shared" si="297"/>
        <v>67</v>
      </c>
      <c r="BY51" s="3" t="s">
        <v>3</v>
      </c>
      <c r="BZ51" s="18">
        <f t="shared" si="225"/>
        <v>27</v>
      </c>
      <c r="CA51" s="18">
        <f t="shared" ref="CA51:CJ51" si="298">CA10+CA24+CA38</f>
        <v>14</v>
      </c>
      <c r="CB51" s="18">
        <f t="shared" si="298"/>
        <v>1</v>
      </c>
      <c r="CC51" s="18">
        <f t="shared" si="298"/>
        <v>3</v>
      </c>
      <c r="CD51" s="18">
        <f t="shared" si="298"/>
        <v>6</v>
      </c>
      <c r="CE51" s="18">
        <f t="shared" si="298"/>
        <v>12</v>
      </c>
      <c r="CF51" s="18">
        <f t="shared" si="298"/>
        <v>36</v>
      </c>
      <c r="CG51" s="18">
        <f t="shared" si="298"/>
        <v>1</v>
      </c>
      <c r="CH51" s="18">
        <f t="shared" si="298"/>
        <v>19</v>
      </c>
      <c r="CI51" s="18">
        <f t="shared" si="298"/>
        <v>13</v>
      </c>
      <c r="CJ51" s="18">
        <f t="shared" si="298"/>
        <v>55</v>
      </c>
      <c r="CK51" s="3" t="s">
        <v>133</v>
      </c>
      <c r="CL51" s="18">
        <f t="shared" si="227"/>
        <v>50</v>
      </c>
      <c r="CM51" s="18">
        <f t="shared" ref="CM51:CV51" si="299">CM10+CM24+CM38</f>
        <v>33</v>
      </c>
      <c r="CN51" s="18">
        <f t="shared" si="299"/>
        <v>10</v>
      </c>
      <c r="CO51" s="18">
        <f t="shared" si="299"/>
        <v>8</v>
      </c>
      <c r="CP51" s="18">
        <f t="shared" si="299"/>
        <v>3</v>
      </c>
      <c r="CQ51" s="18">
        <f t="shared" si="299"/>
        <v>16</v>
      </c>
      <c r="CR51" s="18">
        <f t="shared" si="299"/>
        <v>42</v>
      </c>
      <c r="CS51" s="18">
        <f t="shared" si="299"/>
        <v>6</v>
      </c>
      <c r="CT51" s="18">
        <f t="shared" si="299"/>
        <v>15</v>
      </c>
      <c r="CU51" s="18">
        <f t="shared" si="299"/>
        <v>22</v>
      </c>
      <c r="CV51" s="18">
        <f t="shared" si="299"/>
        <v>57</v>
      </c>
      <c r="CW51" s="3" t="s">
        <v>10</v>
      </c>
      <c r="CX51" s="18">
        <f t="shared" si="229"/>
        <v>38</v>
      </c>
      <c r="CY51" s="18">
        <f t="shared" ref="CY51:DH51" si="300">CY10+CY24+CY38</f>
        <v>27</v>
      </c>
      <c r="CZ51" s="18">
        <f t="shared" si="300"/>
        <v>7</v>
      </c>
      <c r="DA51" s="18">
        <f t="shared" si="300"/>
        <v>4</v>
      </c>
      <c r="DB51" s="18">
        <f t="shared" si="300"/>
        <v>5</v>
      </c>
      <c r="DC51" s="18">
        <f t="shared" si="300"/>
        <v>7</v>
      </c>
      <c r="DD51" s="18">
        <f t="shared" si="300"/>
        <v>21</v>
      </c>
      <c r="DE51" s="18">
        <f t="shared" si="300"/>
        <v>8</v>
      </c>
      <c r="DF51" s="18">
        <f t="shared" si="300"/>
        <v>41</v>
      </c>
      <c r="DG51" s="18">
        <f t="shared" si="300"/>
        <v>15</v>
      </c>
      <c r="DH51" s="18">
        <f t="shared" si="300"/>
        <v>62</v>
      </c>
      <c r="DI51" s="3" t="s">
        <v>44</v>
      </c>
      <c r="DJ51" s="7">
        <f t="shared" si="231"/>
        <v>40</v>
      </c>
      <c r="DK51" s="7">
        <f t="shared" ref="DK51:DT51" si="301">DK10+DK24+DK38</f>
        <v>35</v>
      </c>
      <c r="DL51" s="7">
        <f t="shared" si="301"/>
        <v>2</v>
      </c>
      <c r="DM51" s="7">
        <f t="shared" si="301"/>
        <v>1</v>
      </c>
      <c r="DN51" s="7">
        <f t="shared" si="301"/>
        <v>5</v>
      </c>
      <c r="DO51" s="7">
        <f t="shared" si="301"/>
        <v>13</v>
      </c>
      <c r="DP51" s="7">
        <f t="shared" si="301"/>
        <v>28</v>
      </c>
      <c r="DQ51" s="7">
        <f t="shared" si="301"/>
        <v>4</v>
      </c>
      <c r="DR51" s="7">
        <f t="shared" si="301"/>
        <v>31</v>
      </c>
      <c r="DS51" s="7">
        <f t="shared" si="301"/>
        <v>17</v>
      </c>
      <c r="DT51" s="7">
        <f t="shared" si="301"/>
        <v>59</v>
      </c>
      <c r="DU51" s="3" t="s">
        <v>2</v>
      </c>
      <c r="DV51" s="7">
        <f t="shared" si="245"/>
        <v>39</v>
      </c>
      <c r="DW51" s="7">
        <f t="shared" ref="DW51:EF51" si="302">DW10+DW24+DW38</f>
        <v>20</v>
      </c>
      <c r="DX51" s="7">
        <f t="shared" si="302"/>
        <v>6</v>
      </c>
      <c r="DY51" s="7">
        <f t="shared" si="302"/>
        <v>2</v>
      </c>
      <c r="DZ51" s="7">
        <f t="shared" si="302"/>
        <v>3</v>
      </c>
      <c r="EA51" s="7">
        <f t="shared" si="302"/>
        <v>15</v>
      </c>
      <c r="EB51" s="7">
        <f t="shared" si="302"/>
        <v>35</v>
      </c>
      <c r="EC51" s="7">
        <f t="shared" si="302"/>
        <v>3</v>
      </c>
      <c r="ED51" s="7">
        <f t="shared" si="302"/>
        <v>15</v>
      </c>
      <c r="EE51" s="7">
        <f t="shared" si="302"/>
        <v>18</v>
      </c>
      <c r="EF51" s="7">
        <f t="shared" si="302"/>
        <v>50</v>
      </c>
      <c r="EG51" s="3" t="s">
        <v>9</v>
      </c>
      <c r="EH51" s="7">
        <f t="shared" si="234"/>
        <v>34</v>
      </c>
      <c r="EI51" s="7">
        <f t="shared" ref="EI51:ER51" si="303">EI10+EI24+EI38</f>
        <v>40</v>
      </c>
      <c r="EJ51" s="7">
        <f t="shared" si="303"/>
        <v>1</v>
      </c>
      <c r="EK51" s="7">
        <f t="shared" si="303"/>
        <v>1</v>
      </c>
      <c r="EL51" s="7">
        <f t="shared" si="303"/>
        <v>4</v>
      </c>
      <c r="EM51" s="7">
        <f t="shared" si="303"/>
        <v>14</v>
      </c>
      <c r="EN51" s="7">
        <f t="shared" si="303"/>
        <v>38</v>
      </c>
      <c r="EO51" s="7">
        <f t="shared" si="303"/>
        <v>2</v>
      </c>
      <c r="EP51" s="7">
        <f t="shared" si="303"/>
        <v>29</v>
      </c>
      <c r="EQ51" s="7">
        <f t="shared" si="303"/>
        <v>16</v>
      </c>
      <c r="ER51" s="4">
        <f t="shared" si="303"/>
        <v>67</v>
      </c>
      <c r="ET51" s="5" t="s">
        <v>11</v>
      </c>
      <c r="EU51" s="63">
        <f t="shared" si="193"/>
        <v>7.8999999999999986</v>
      </c>
      <c r="EV51" s="63">
        <f t="shared" si="193"/>
        <v>5.3999999999999986</v>
      </c>
      <c r="EW51" s="63">
        <f t="shared" si="193"/>
        <v>2.5</v>
      </c>
      <c r="EX51" s="63">
        <f t="shared" si="193"/>
        <v>-0.30000000000000027</v>
      </c>
      <c r="EY51" s="63">
        <f t="shared" si="193"/>
        <v>-0.5</v>
      </c>
      <c r="EZ51" s="53">
        <f t="shared" si="193"/>
        <v>5.9288389513108608E-2</v>
      </c>
      <c r="FA51" s="53">
        <f t="shared" si="193"/>
        <v>1.4229316367974115E-2</v>
      </c>
      <c r="FB51" s="54">
        <f t="shared" si="193"/>
        <v>7.9287666500089449E-2</v>
      </c>
      <c r="FI51" s="3" t="s">
        <v>146</v>
      </c>
      <c r="FJ51" s="7">
        <f>HF7+HF18+HF29</f>
        <v>33</v>
      </c>
      <c r="FK51" s="7">
        <f t="shared" ref="FK51:FT51" si="304">HG7+HG18+HG29</f>
        <v>20</v>
      </c>
      <c r="FL51" s="7">
        <f t="shared" si="304"/>
        <v>4</v>
      </c>
      <c r="FM51" s="7">
        <f t="shared" si="304"/>
        <v>3</v>
      </c>
      <c r="FN51" s="7">
        <f t="shared" si="304"/>
        <v>3</v>
      </c>
      <c r="FO51" s="7">
        <f t="shared" si="304"/>
        <v>12</v>
      </c>
      <c r="FP51" s="7">
        <f t="shared" si="304"/>
        <v>28</v>
      </c>
      <c r="FQ51" s="7">
        <f t="shared" si="304"/>
        <v>3</v>
      </c>
      <c r="FR51" s="7">
        <f t="shared" si="304"/>
        <v>11</v>
      </c>
      <c r="FS51" s="7">
        <f t="shared" si="304"/>
        <v>15</v>
      </c>
      <c r="FT51" s="7">
        <f t="shared" si="304"/>
        <v>39</v>
      </c>
      <c r="FU51" s="3" t="s">
        <v>146</v>
      </c>
      <c r="FV51" s="7">
        <f>GH7+GH18+GH29</f>
        <v>51</v>
      </c>
      <c r="FW51" s="7">
        <f t="shared" ref="FW51:GF51" si="305">GI7+GI18+GI29</f>
        <v>27</v>
      </c>
      <c r="FX51" s="7">
        <f t="shared" si="305"/>
        <v>5</v>
      </c>
      <c r="FY51" s="7">
        <f t="shared" si="305"/>
        <v>3</v>
      </c>
      <c r="FZ51" s="7">
        <f t="shared" si="305"/>
        <v>6</v>
      </c>
      <c r="GA51" s="7">
        <f t="shared" si="305"/>
        <v>11</v>
      </c>
      <c r="GB51" s="7">
        <f t="shared" si="305"/>
        <v>33</v>
      </c>
      <c r="GC51" s="7">
        <f t="shared" si="305"/>
        <v>9</v>
      </c>
      <c r="GD51" s="7">
        <f t="shared" si="305"/>
        <v>23</v>
      </c>
      <c r="GE51" s="7">
        <f t="shared" si="305"/>
        <v>20</v>
      </c>
      <c r="GF51" s="7">
        <f t="shared" si="305"/>
        <v>56</v>
      </c>
      <c r="GG51" s="3" t="s">
        <v>146</v>
      </c>
      <c r="GH51" s="7">
        <f>FV7+FV18+FV29</f>
        <v>44</v>
      </c>
      <c r="GI51" s="7">
        <f t="shared" ref="GI51:GR51" si="306">FW7+FW18+FW29</f>
        <v>31</v>
      </c>
      <c r="GJ51" s="7">
        <f t="shared" si="306"/>
        <v>10</v>
      </c>
      <c r="GK51" s="7">
        <f t="shared" si="306"/>
        <v>3</v>
      </c>
      <c r="GL51" s="7">
        <f t="shared" si="306"/>
        <v>3</v>
      </c>
      <c r="GM51" s="7">
        <f t="shared" si="306"/>
        <v>19</v>
      </c>
      <c r="GN51" s="7">
        <f t="shared" si="306"/>
        <v>47</v>
      </c>
      <c r="GO51" s="7">
        <f t="shared" si="306"/>
        <v>2</v>
      </c>
      <c r="GP51" s="7">
        <f t="shared" si="306"/>
        <v>7</v>
      </c>
      <c r="GQ51" s="7">
        <f t="shared" si="306"/>
        <v>21</v>
      </c>
      <c r="GR51" s="7">
        <f t="shared" si="306"/>
        <v>54</v>
      </c>
      <c r="GS51" s="3" t="s">
        <v>146</v>
      </c>
      <c r="GT51" s="64"/>
      <c r="GU51" s="64"/>
      <c r="GV51" s="64"/>
      <c r="GW51" s="64"/>
      <c r="GX51" s="64"/>
      <c r="GY51" s="64"/>
      <c r="GZ51" s="64"/>
      <c r="HA51" s="64"/>
      <c r="HB51" s="64"/>
      <c r="HC51" s="64"/>
      <c r="HD51" s="106"/>
      <c r="HE51" s="3" t="s">
        <v>146</v>
      </c>
      <c r="HF51" s="7">
        <f>FJ7+FJ18+FJ29</f>
        <v>50</v>
      </c>
      <c r="HG51" s="7">
        <f t="shared" ref="HG51:HP51" si="307">FK7+FK18+FK29</f>
        <v>23</v>
      </c>
      <c r="HH51" s="7">
        <f t="shared" si="307"/>
        <v>8</v>
      </c>
      <c r="HI51" s="7">
        <f t="shared" si="307"/>
        <v>3</v>
      </c>
      <c r="HJ51" s="7">
        <f t="shared" si="307"/>
        <v>6</v>
      </c>
      <c r="HK51" s="7">
        <f t="shared" si="307"/>
        <v>19</v>
      </c>
      <c r="HL51" s="7">
        <f t="shared" si="307"/>
        <v>34</v>
      </c>
      <c r="HM51" s="7">
        <f t="shared" si="307"/>
        <v>4</v>
      </c>
      <c r="HN51" s="7">
        <f t="shared" si="307"/>
        <v>10</v>
      </c>
      <c r="HO51" s="7">
        <f t="shared" si="307"/>
        <v>23</v>
      </c>
      <c r="HP51" s="7">
        <f t="shared" si="307"/>
        <v>44</v>
      </c>
      <c r="HQ51" s="3" t="s">
        <v>146</v>
      </c>
      <c r="HR51" s="64"/>
      <c r="HS51" s="64"/>
      <c r="HT51" s="64"/>
      <c r="HU51" s="64"/>
      <c r="HV51" s="64"/>
      <c r="HW51" s="64"/>
      <c r="HX51" s="64"/>
      <c r="HY51" s="64"/>
      <c r="HZ51" s="64"/>
      <c r="IA51" s="64"/>
      <c r="IB51" s="106"/>
    </row>
    <row r="52" spans="1:236">
      <c r="A52" s="23" t="s">
        <v>97</v>
      </c>
      <c r="B52" s="3" t="s">
        <v>3</v>
      </c>
      <c r="C52" s="49">
        <v>0.8</v>
      </c>
      <c r="D52" s="84" t="s">
        <v>3</v>
      </c>
      <c r="E52" s="115">
        <v>0.36</v>
      </c>
      <c r="F52" s="23"/>
      <c r="G52" s="21"/>
      <c r="H52" s="120"/>
      <c r="I52" s="21"/>
      <c r="J52" s="103"/>
      <c r="K52" s="486" t="s">
        <v>185</v>
      </c>
      <c r="L52" s="2" t="s">
        <v>10</v>
      </c>
      <c r="M52" s="18"/>
      <c r="N52" s="18"/>
      <c r="O52" s="18"/>
      <c r="Q52" s="3" t="s">
        <v>44</v>
      </c>
      <c r="R52" s="7">
        <f t="shared" si="204"/>
        <v>51</v>
      </c>
      <c r="S52" s="7">
        <f t="shared" ref="S52:AA52" si="308">S11+S25+S39</f>
        <v>37</v>
      </c>
      <c r="T52" s="7">
        <f t="shared" si="308"/>
        <v>8</v>
      </c>
      <c r="U52" s="7">
        <f t="shared" si="308"/>
        <v>4</v>
      </c>
      <c r="V52" s="7">
        <f t="shared" si="308"/>
        <v>5</v>
      </c>
      <c r="W52" s="7">
        <f t="shared" si="308"/>
        <v>10</v>
      </c>
      <c r="X52" s="7">
        <f t="shared" si="308"/>
        <v>24</v>
      </c>
      <c r="Y52" s="7">
        <f t="shared" si="308"/>
        <v>11</v>
      </c>
      <c r="Z52" s="7">
        <f t="shared" si="308"/>
        <v>39</v>
      </c>
      <c r="AA52" s="7">
        <f t="shared" si="308"/>
        <v>21</v>
      </c>
      <c r="AB52" s="7">
        <f>AB11+AB25+AB39</f>
        <v>63</v>
      </c>
      <c r="AC52" s="3" t="s">
        <v>8</v>
      </c>
      <c r="AD52" s="7">
        <f t="shared" si="217"/>
        <v>50</v>
      </c>
      <c r="AE52" s="7">
        <f t="shared" ref="AE52:AN52" si="309">AE11+AE25+AE39</f>
        <v>16</v>
      </c>
      <c r="AF52" s="7">
        <f t="shared" si="309"/>
        <v>5</v>
      </c>
      <c r="AG52" s="7">
        <f t="shared" si="309"/>
        <v>1</v>
      </c>
      <c r="AH52" s="7">
        <f t="shared" si="309"/>
        <v>6</v>
      </c>
      <c r="AI52" s="7">
        <f t="shared" si="309"/>
        <v>19</v>
      </c>
      <c r="AJ52" s="7">
        <f t="shared" si="309"/>
        <v>32</v>
      </c>
      <c r="AK52" s="7">
        <f t="shared" si="309"/>
        <v>4</v>
      </c>
      <c r="AL52" s="7">
        <f t="shared" si="309"/>
        <v>10</v>
      </c>
      <c r="AM52" s="7">
        <f t="shared" si="309"/>
        <v>23</v>
      </c>
      <c r="AN52" s="7">
        <f t="shared" si="309"/>
        <v>42</v>
      </c>
      <c r="AO52" s="3" t="s">
        <v>2</v>
      </c>
      <c r="AP52" s="7">
        <f t="shared" ref="AP52:AZ52" si="310">AP11+AP25+AP39</f>
        <v>45</v>
      </c>
      <c r="AQ52" s="7">
        <f t="shared" si="310"/>
        <v>36</v>
      </c>
      <c r="AR52" s="7">
        <f t="shared" si="310"/>
        <v>5</v>
      </c>
      <c r="AS52" s="7">
        <f t="shared" si="310"/>
        <v>0</v>
      </c>
      <c r="AT52" s="7">
        <f t="shared" si="310"/>
        <v>4</v>
      </c>
      <c r="AU52" s="7">
        <f t="shared" si="310"/>
        <v>15</v>
      </c>
      <c r="AV52" s="7">
        <f t="shared" si="310"/>
        <v>39</v>
      </c>
      <c r="AW52" s="7">
        <f t="shared" si="310"/>
        <v>5</v>
      </c>
      <c r="AX52" s="7">
        <f t="shared" si="310"/>
        <v>21</v>
      </c>
      <c r="AY52" s="7">
        <f t="shared" si="310"/>
        <v>20</v>
      </c>
      <c r="AZ52" s="7">
        <f t="shared" si="310"/>
        <v>60</v>
      </c>
      <c r="BA52" s="3" t="s">
        <v>41</v>
      </c>
      <c r="BB52" s="18">
        <f t="shared" si="221"/>
        <v>51</v>
      </c>
      <c r="BC52" s="18">
        <f t="shared" ref="BC52:BL52" si="311">BC11+BC25+BC39</f>
        <v>49</v>
      </c>
      <c r="BD52" s="18">
        <f t="shared" si="311"/>
        <v>5</v>
      </c>
      <c r="BE52" s="18">
        <f t="shared" si="311"/>
        <v>3</v>
      </c>
      <c r="BF52" s="18">
        <f t="shared" si="311"/>
        <v>4</v>
      </c>
      <c r="BG52" s="18">
        <f t="shared" si="311"/>
        <v>15</v>
      </c>
      <c r="BH52" s="18">
        <f t="shared" si="311"/>
        <v>45</v>
      </c>
      <c r="BI52" s="18">
        <f t="shared" si="311"/>
        <v>7</v>
      </c>
      <c r="BJ52" s="18">
        <f t="shared" si="311"/>
        <v>31</v>
      </c>
      <c r="BK52" s="18">
        <f t="shared" si="311"/>
        <v>22</v>
      </c>
      <c r="BL52" s="18">
        <f t="shared" si="311"/>
        <v>76</v>
      </c>
      <c r="BM52" s="3" t="s">
        <v>41</v>
      </c>
      <c r="BN52" s="7">
        <f t="shared" si="223"/>
        <v>51</v>
      </c>
      <c r="BO52" s="7">
        <f t="shared" ref="BO52:BX52" si="312">BO11+BO25+BO39</f>
        <v>59</v>
      </c>
      <c r="BP52" s="7">
        <f t="shared" si="312"/>
        <v>5</v>
      </c>
      <c r="BQ52" s="7">
        <f t="shared" si="312"/>
        <v>0</v>
      </c>
      <c r="BR52" s="7">
        <f t="shared" si="312"/>
        <v>4</v>
      </c>
      <c r="BS52" s="7">
        <f t="shared" si="312"/>
        <v>21</v>
      </c>
      <c r="BT52" s="7">
        <f t="shared" si="312"/>
        <v>53</v>
      </c>
      <c r="BU52" s="7">
        <f t="shared" si="312"/>
        <v>3</v>
      </c>
      <c r="BV52" s="7">
        <f t="shared" si="312"/>
        <v>24</v>
      </c>
      <c r="BW52" s="7">
        <f t="shared" si="312"/>
        <v>24</v>
      </c>
      <c r="BX52" s="7">
        <f t="shared" si="312"/>
        <v>77</v>
      </c>
      <c r="BY52" s="3" t="s">
        <v>11</v>
      </c>
      <c r="BZ52" s="18">
        <f t="shared" si="225"/>
        <v>48</v>
      </c>
      <c r="CA52" s="18">
        <f t="shared" ref="CA52:CJ52" si="313">CA11+CA25+CA39</f>
        <v>11</v>
      </c>
      <c r="CB52" s="18">
        <f t="shared" si="313"/>
        <v>4</v>
      </c>
      <c r="CC52" s="18">
        <f t="shared" si="313"/>
        <v>4</v>
      </c>
      <c r="CD52" s="18">
        <f t="shared" si="313"/>
        <v>2</v>
      </c>
      <c r="CE52" s="18">
        <f t="shared" si="313"/>
        <v>9</v>
      </c>
      <c r="CF52" s="18">
        <f t="shared" si="313"/>
        <v>18</v>
      </c>
      <c r="CG52" s="18">
        <f t="shared" si="313"/>
        <v>10</v>
      </c>
      <c r="CH52" s="18">
        <f t="shared" si="313"/>
        <v>14</v>
      </c>
      <c r="CI52" s="18">
        <f t="shared" si="313"/>
        <v>19</v>
      </c>
      <c r="CJ52" s="18">
        <f t="shared" si="313"/>
        <v>32</v>
      </c>
      <c r="CK52" s="3" t="s">
        <v>34</v>
      </c>
      <c r="CL52" s="18">
        <f t="shared" si="227"/>
        <v>50</v>
      </c>
      <c r="CM52" s="18">
        <f t="shared" ref="CM52:CV52" si="314">CM11+CM25+CM39</f>
        <v>34</v>
      </c>
      <c r="CN52" s="18">
        <f t="shared" si="314"/>
        <v>4</v>
      </c>
      <c r="CO52" s="18">
        <f t="shared" si="314"/>
        <v>1</v>
      </c>
      <c r="CP52" s="18">
        <f t="shared" si="314"/>
        <v>1</v>
      </c>
      <c r="CQ52" s="18">
        <f t="shared" si="314"/>
        <v>18</v>
      </c>
      <c r="CR52" s="18">
        <f t="shared" si="314"/>
        <v>45</v>
      </c>
      <c r="CS52" s="18">
        <f t="shared" si="314"/>
        <v>4</v>
      </c>
      <c r="CT52" s="18">
        <f t="shared" si="314"/>
        <v>6</v>
      </c>
      <c r="CU52" s="18">
        <f t="shared" si="314"/>
        <v>22</v>
      </c>
      <c r="CV52" s="18">
        <f t="shared" si="314"/>
        <v>51</v>
      </c>
      <c r="CW52" s="3" t="s">
        <v>9</v>
      </c>
      <c r="CX52" s="18">
        <f t="shared" si="229"/>
        <v>36</v>
      </c>
      <c r="CY52" s="18">
        <f t="shared" ref="CY52:DH52" si="315">CY11+CY25+CY39</f>
        <v>36</v>
      </c>
      <c r="CZ52" s="18">
        <f t="shared" si="315"/>
        <v>3</v>
      </c>
      <c r="DA52" s="18">
        <f t="shared" si="315"/>
        <v>2</v>
      </c>
      <c r="DB52" s="18">
        <f t="shared" si="315"/>
        <v>2</v>
      </c>
      <c r="DC52" s="18">
        <f t="shared" si="315"/>
        <v>3</v>
      </c>
      <c r="DD52" s="18">
        <f t="shared" si="315"/>
        <v>17</v>
      </c>
      <c r="DE52" s="18">
        <f t="shared" si="315"/>
        <v>10</v>
      </c>
      <c r="DF52" s="18">
        <f t="shared" si="315"/>
        <v>37</v>
      </c>
      <c r="DG52" s="18">
        <f t="shared" si="315"/>
        <v>13</v>
      </c>
      <c r="DH52" s="18">
        <f t="shared" si="315"/>
        <v>54</v>
      </c>
      <c r="DI52" s="3" t="s">
        <v>3</v>
      </c>
      <c r="DJ52" s="7">
        <f t="shared" si="231"/>
        <v>41</v>
      </c>
      <c r="DK52" s="7">
        <f t="shared" ref="DK52:DT52" si="316">DK11+DK25+DK39</f>
        <v>22</v>
      </c>
      <c r="DL52" s="7">
        <f t="shared" si="316"/>
        <v>4</v>
      </c>
      <c r="DM52" s="7">
        <f t="shared" si="316"/>
        <v>3</v>
      </c>
      <c r="DN52" s="7">
        <f t="shared" si="316"/>
        <v>6</v>
      </c>
      <c r="DO52" s="7">
        <f t="shared" si="316"/>
        <v>10</v>
      </c>
      <c r="DP52" s="7">
        <f t="shared" si="316"/>
        <v>24</v>
      </c>
      <c r="DQ52" s="7">
        <f t="shared" si="316"/>
        <v>7</v>
      </c>
      <c r="DR52" s="7">
        <f t="shared" si="316"/>
        <v>22</v>
      </c>
      <c r="DS52" s="7">
        <f t="shared" si="316"/>
        <v>17</v>
      </c>
      <c r="DT52" s="7">
        <f t="shared" si="316"/>
        <v>46</v>
      </c>
      <c r="DU52" s="3" t="s">
        <v>34</v>
      </c>
      <c r="DV52" s="7">
        <f t="shared" si="245"/>
        <v>43</v>
      </c>
      <c r="DW52" s="7">
        <f t="shared" ref="DW52:EF52" si="317">DW11+DW25+DW39</f>
        <v>29</v>
      </c>
      <c r="DX52" s="7">
        <f t="shared" si="317"/>
        <v>10</v>
      </c>
      <c r="DY52" s="7">
        <f t="shared" si="317"/>
        <v>5</v>
      </c>
      <c r="DZ52" s="7">
        <f t="shared" si="317"/>
        <v>3</v>
      </c>
      <c r="EA52" s="7">
        <f t="shared" si="317"/>
        <v>17</v>
      </c>
      <c r="EB52" s="7">
        <f t="shared" si="317"/>
        <v>34</v>
      </c>
      <c r="EC52" s="7">
        <f t="shared" si="317"/>
        <v>3</v>
      </c>
      <c r="ED52" s="7">
        <f t="shared" si="317"/>
        <v>17</v>
      </c>
      <c r="EE52" s="7">
        <f t="shared" si="317"/>
        <v>20</v>
      </c>
      <c r="EF52" s="7">
        <f t="shared" si="317"/>
        <v>51</v>
      </c>
      <c r="EG52" s="3" t="s">
        <v>11</v>
      </c>
      <c r="EH52" s="7">
        <f t="shared" si="234"/>
        <v>43</v>
      </c>
      <c r="EI52" s="7">
        <f t="shared" ref="EI52:ER52" si="318">EI11+EI25+EI39</f>
        <v>32</v>
      </c>
      <c r="EJ52" s="7">
        <f t="shared" si="318"/>
        <v>1</v>
      </c>
      <c r="EK52" s="7">
        <f t="shared" si="318"/>
        <v>3</v>
      </c>
      <c r="EL52" s="7">
        <f t="shared" si="318"/>
        <v>4</v>
      </c>
      <c r="EM52" s="7">
        <f t="shared" si="318"/>
        <v>11</v>
      </c>
      <c r="EN52" s="7">
        <f t="shared" si="318"/>
        <v>32</v>
      </c>
      <c r="EO52" s="7">
        <f t="shared" si="318"/>
        <v>7</v>
      </c>
      <c r="EP52" s="7">
        <f t="shared" si="318"/>
        <v>32</v>
      </c>
      <c r="EQ52" s="7">
        <f t="shared" si="318"/>
        <v>18</v>
      </c>
      <c r="ER52" s="4">
        <f t="shared" si="318"/>
        <v>64</v>
      </c>
      <c r="FI52" s="3" t="s">
        <v>147</v>
      </c>
      <c r="FJ52" s="7">
        <f>GH8+GH19+GH30</f>
        <v>42</v>
      </c>
      <c r="FK52" s="7">
        <f t="shared" ref="FK52:FT52" si="319">GI8+GI19+GI30</f>
        <v>19</v>
      </c>
      <c r="FL52" s="7">
        <f t="shared" si="319"/>
        <v>4</v>
      </c>
      <c r="FM52" s="7">
        <f t="shared" si="319"/>
        <v>3</v>
      </c>
      <c r="FN52" s="7">
        <f t="shared" si="319"/>
        <v>4</v>
      </c>
      <c r="FO52" s="7">
        <f t="shared" si="319"/>
        <v>14</v>
      </c>
      <c r="FP52" s="7">
        <f t="shared" si="319"/>
        <v>29</v>
      </c>
      <c r="FQ52" s="7">
        <f t="shared" si="319"/>
        <v>4</v>
      </c>
      <c r="FR52" s="7">
        <f t="shared" si="319"/>
        <v>27</v>
      </c>
      <c r="FS52" s="7">
        <f t="shared" si="319"/>
        <v>18</v>
      </c>
      <c r="FT52" s="7">
        <f t="shared" si="319"/>
        <v>56</v>
      </c>
      <c r="FU52" s="3" t="s">
        <v>147</v>
      </c>
      <c r="FV52" s="64"/>
      <c r="FW52" s="64"/>
      <c r="FX52" s="64"/>
      <c r="FY52" s="64"/>
      <c r="FZ52" s="64"/>
      <c r="GA52" s="64"/>
      <c r="GB52" s="64"/>
      <c r="GC52" s="64"/>
      <c r="GD52" s="64"/>
      <c r="GE52" s="64"/>
      <c r="GF52" s="106"/>
      <c r="GG52" s="3" t="s">
        <v>147</v>
      </c>
      <c r="GH52" s="7">
        <f>FJ8+FJ19+FJ30</f>
        <v>50</v>
      </c>
      <c r="GI52" s="7">
        <f t="shared" ref="GI52:GR52" si="320">FK8+FK19+FK30</f>
        <v>35</v>
      </c>
      <c r="GJ52" s="7">
        <f t="shared" si="320"/>
        <v>10</v>
      </c>
      <c r="GK52" s="7">
        <f t="shared" si="320"/>
        <v>1</v>
      </c>
      <c r="GL52" s="7">
        <f t="shared" si="320"/>
        <v>4</v>
      </c>
      <c r="GM52" s="7">
        <f t="shared" si="320"/>
        <v>25</v>
      </c>
      <c r="GN52" s="7">
        <f t="shared" si="320"/>
        <v>54</v>
      </c>
      <c r="GO52" s="7">
        <f t="shared" si="320"/>
        <v>0</v>
      </c>
      <c r="GP52" s="7">
        <f t="shared" si="320"/>
        <v>6</v>
      </c>
      <c r="GQ52" s="7">
        <f t="shared" si="320"/>
        <v>25</v>
      </c>
      <c r="GR52" s="7">
        <f t="shared" si="320"/>
        <v>60</v>
      </c>
      <c r="GS52" s="3" t="s">
        <v>147</v>
      </c>
      <c r="GT52" s="64"/>
      <c r="GU52" s="64"/>
      <c r="GV52" s="64"/>
      <c r="GW52" s="64"/>
      <c r="GX52" s="64"/>
      <c r="GY52" s="64"/>
      <c r="GZ52" s="64"/>
      <c r="HA52" s="64"/>
      <c r="HB52" s="64"/>
      <c r="HC52" s="64"/>
      <c r="HD52" s="106"/>
      <c r="HE52" s="3" t="s">
        <v>147</v>
      </c>
      <c r="HF52" s="64"/>
      <c r="HG52" s="64"/>
      <c r="HH52" s="64"/>
      <c r="HI52" s="64"/>
      <c r="HJ52" s="64"/>
      <c r="HK52" s="64"/>
      <c r="HL52" s="64"/>
      <c r="HM52" s="64"/>
      <c r="HN52" s="64"/>
      <c r="HO52" s="64"/>
      <c r="HP52" s="106"/>
      <c r="HQ52" s="3" t="s">
        <v>147</v>
      </c>
      <c r="HR52" s="64"/>
      <c r="HS52" s="64"/>
      <c r="HT52" s="64"/>
      <c r="HU52" s="64"/>
      <c r="HV52" s="64"/>
      <c r="HW52" s="64"/>
      <c r="HX52" s="64"/>
      <c r="HY52" s="64"/>
      <c r="HZ52" s="64"/>
      <c r="IA52" s="64"/>
      <c r="IB52" s="106"/>
    </row>
    <row r="53" spans="1:236">
      <c r="A53" s="23" t="s">
        <v>154</v>
      </c>
      <c r="B53" s="84" t="s">
        <v>158</v>
      </c>
      <c r="C53" s="21">
        <v>18</v>
      </c>
      <c r="D53" s="84" t="s">
        <v>25</v>
      </c>
      <c r="E53" s="90">
        <v>13.7</v>
      </c>
      <c r="F53" s="84" t="s">
        <v>162</v>
      </c>
      <c r="G53" s="90">
        <f>MAX(AA45:AA54,AM45:AM54,AY45:AY53,BK45:BK54,BW45:BW53,CI45:CI54,CU45:CU54,DG45:DG52,DS45:DS54,EE45:EE52,EQ45:EQ54)</f>
        <v>25</v>
      </c>
      <c r="H53" s="119" t="s">
        <v>101</v>
      </c>
      <c r="I53" s="21">
        <f>MIN(AA45:AA54,AM45:AM54,AY45:AY53,BK45:BK54,BW45:BW53,CI45:CI54,CU45:CU54,DG45:DG52,DS45:DS54,EE45:EE52,EQ45:EQ54)</f>
        <v>10</v>
      </c>
      <c r="J53" s="103"/>
      <c r="K53" s="487"/>
      <c r="L53" s="4" t="s">
        <v>3</v>
      </c>
      <c r="M53" s="18"/>
      <c r="N53" s="18"/>
      <c r="O53" s="18"/>
      <c r="Q53" s="3" t="s">
        <v>5</v>
      </c>
      <c r="R53" s="7">
        <f t="shared" si="204"/>
        <v>50</v>
      </c>
      <c r="S53" s="7">
        <f t="shared" ref="S53:AB53" si="321">S12+S26+S40</f>
        <v>40</v>
      </c>
      <c r="T53" s="7">
        <f t="shared" si="321"/>
        <v>7</v>
      </c>
      <c r="U53" s="7">
        <f t="shared" si="321"/>
        <v>7</v>
      </c>
      <c r="V53" s="7">
        <f t="shared" si="321"/>
        <v>7</v>
      </c>
      <c r="W53" s="7">
        <f t="shared" si="321"/>
        <v>16</v>
      </c>
      <c r="X53" s="7">
        <f t="shared" si="321"/>
        <v>45</v>
      </c>
      <c r="Y53" s="7">
        <f t="shared" si="321"/>
        <v>6</v>
      </c>
      <c r="Z53" s="7">
        <f t="shared" si="321"/>
        <v>32</v>
      </c>
      <c r="AA53" s="7">
        <f t="shared" si="321"/>
        <v>22</v>
      </c>
      <c r="AB53" s="7">
        <f t="shared" si="321"/>
        <v>77</v>
      </c>
      <c r="AC53" s="3" t="s">
        <v>44</v>
      </c>
      <c r="AD53" s="7">
        <f t="shared" si="217"/>
        <v>50</v>
      </c>
      <c r="AE53" s="7">
        <f t="shared" ref="AE53:AM53" si="322">AE12+AE26+AE40</f>
        <v>30</v>
      </c>
      <c r="AF53" s="7">
        <f t="shared" si="322"/>
        <v>5</v>
      </c>
      <c r="AG53" s="7">
        <f t="shared" si="322"/>
        <v>3</v>
      </c>
      <c r="AH53" s="7">
        <f t="shared" si="322"/>
        <v>6</v>
      </c>
      <c r="AI53" s="7">
        <f t="shared" si="322"/>
        <v>18</v>
      </c>
      <c r="AJ53" s="7">
        <f t="shared" si="322"/>
        <v>33</v>
      </c>
      <c r="AK53" s="7">
        <f t="shared" si="322"/>
        <v>4</v>
      </c>
      <c r="AL53" s="7">
        <f t="shared" si="322"/>
        <v>7</v>
      </c>
      <c r="AM53" s="7">
        <f t="shared" si="322"/>
        <v>22</v>
      </c>
      <c r="AN53" s="7">
        <f>AN12+AN26+AN40</f>
        <v>40</v>
      </c>
      <c r="AO53" s="3" t="s">
        <v>3</v>
      </c>
      <c r="AP53" s="7">
        <f t="shared" ref="AP53:AZ53" si="323">AP12+AP26+AP40</f>
        <v>40</v>
      </c>
      <c r="AQ53" s="7">
        <f t="shared" si="323"/>
        <v>23</v>
      </c>
      <c r="AR53" s="7">
        <f t="shared" si="323"/>
        <v>6</v>
      </c>
      <c r="AS53" s="7">
        <f t="shared" si="323"/>
        <v>2</v>
      </c>
      <c r="AT53" s="7">
        <f t="shared" si="323"/>
        <v>10</v>
      </c>
      <c r="AU53" s="7">
        <f t="shared" si="323"/>
        <v>17</v>
      </c>
      <c r="AV53" s="7">
        <f t="shared" si="323"/>
        <v>44</v>
      </c>
      <c r="AW53" s="7">
        <f t="shared" si="323"/>
        <v>2</v>
      </c>
      <c r="AX53" s="7">
        <f t="shared" si="323"/>
        <v>20</v>
      </c>
      <c r="AY53" s="7">
        <f t="shared" si="323"/>
        <v>19</v>
      </c>
      <c r="AZ53" s="7">
        <f t="shared" si="323"/>
        <v>64</v>
      </c>
      <c r="BA53" s="3" t="s">
        <v>10</v>
      </c>
      <c r="BB53" s="18">
        <f t="shared" si="221"/>
        <v>49</v>
      </c>
      <c r="BC53" s="18">
        <f t="shared" ref="BC53:BL53" si="324">BC12+BC26+BC40</f>
        <v>18</v>
      </c>
      <c r="BD53" s="18">
        <f t="shared" si="324"/>
        <v>10</v>
      </c>
      <c r="BE53" s="18">
        <f t="shared" si="324"/>
        <v>6</v>
      </c>
      <c r="BF53" s="18">
        <f t="shared" si="324"/>
        <v>9</v>
      </c>
      <c r="BG53" s="18">
        <f t="shared" si="324"/>
        <v>10</v>
      </c>
      <c r="BH53" s="18">
        <f t="shared" si="324"/>
        <v>19</v>
      </c>
      <c r="BI53" s="18">
        <f t="shared" si="324"/>
        <v>9</v>
      </c>
      <c r="BJ53" s="18">
        <f t="shared" si="324"/>
        <v>28</v>
      </c>
      <c r="BK53" s="18">
        <f t="shared" si="324"/>
        <v>19</v>
      </c>
      <c r="BL53" s="18">
        <f t="shared" si="324"/>
        <v>47</v>
      </c>
      <c r="BM53" s="3" t="s">
        <v>9</v>
      </c>
      <c r="BN53" s="7">
        <f t="shared" si="223"/>
        <v>51</v>
      </c>
      <c r="BO53" s="7">
        <f t="shared" ref="BO53:BX53" si="325">BO12+BO26+BO40</f>
        <v>38</v>
      </c>
      <c r="BP53" s="7">
        <f t="shared" si="325"/>
        <v>6</v>
      </c>
      <c r="BQ53" s="7">
        <f t="shared" si="325"/>
        <v>1</v>
      </c>
      <c r="BR53" s="7">
        <f t="shared" si="325"/>
        <v>5</v>
      </c>
      <c r="BS53" s="7">
        <f t="shared" si="325"/>
        <v>23</v>
      </c>
      <c r="BT53" s="7">
        <f t="shared" si="325"/>
        <v>49</v>
      </c>
      <c r="BU53" s="7">
        <f t="shared" si="325"/>
        <v>1</v>
      </c>
      <c r="BV53" s="7">
        <f t="shared" si="325"/>
        <v>7</v>
      </c>
      <c r="BW53" s="7">
        <f t="shared" si="325"/>
        <v>24</v>
      </c>
      <c r="BX53" s="7">
        <f t="shared" si="325"/>
        <v>56</v>
      </c>
      <c r="BY53" s="3" t="s">
        <v>138</v>
      </c>
      <c r="BZ53" s="18">
        <f t="shared" si="225"/>
        <v>50</v>
      </c>
      <c r="CA53" s="18">
        <f t="shared" ref="CA53:CJ53" si="326">CA12+CA26+CA40</f>
        <v>20</v>
      </c>
      <c r="CB53" s="18">
        <f t="shared" si="326"/>
        <v>3</v>
      </c>
      <c r="CC53" s="18">
        <f t="shared" si="326"/>
        <v>0</v>
      </c>
      <c r="CD53" s="18">
        <f t="shared" si="326"/>
        <v>5</v>
      </c>
      <c r="CE53" s="18">
        <f t="shared" si="326"/>
        <v>9</v>
      </c>
      <c r="CF53" s="18">
        <f t="shared" si="326"/>
        <v>27</v>
      </c>
      <c r="CG53" s="18">
        <f t="shared" si="326"/>
        <v>10</v>
      </c>
      <c r="CH53" s="18">
        <f t="shared" si="326"/>
        <v>27</v>
      </c>
      <c r="CI53" s="18">
        <f t="shared" si="326"/>
        <v>19</v>
      </c>
      <c r="CJ53" s="18">
        <f t="shared" si="326"/>
        <v>54</v>
      </c>
      <c r="CK53" s="3" t="s">
        <v>5</v>
      </c>
      <c r="CL53" s="18">
        <f t="shared" si="227"/>
        <v>51</v>
      </c>
      <c r="CM53" s="18">
        <f t="shared" ref="CM53:CV53" si="327">CM12+CM26+CM40</f>
        <v>35</v>
      </c>
      <c r="CN53" s="18">
        <f t="shared" si="327"/>
        <v>10</v>
      </c>
      <c r="CO53" s="18">
        <f t="shared" si="327"/>
        <v>3</v>
      </c>
      <c r="CP53" s="18">
        <f t="shared" si="327"/>
        <v>0</v>
      </c>
      <c r="CQ53" s="18">
        <f t="shared" si="327"/>
        <v>21</v>
      </c>
      <c r="CR53" s="18">
        <f t="shared" si="327"/>
        <v>46</v>
      </c>
      <c r="CS53" s="18">
        <f t="shared" si="327"/>
        <v>3</v>
      </c>
      <c r="CT53" s="18">
        <f t="shared" si="327"/>
        <v>11</v>
      </c>
      <c r="CU53" s="18">
        <f t="shared" si="327"/>
        <v>24</v>
      </c>
      <c r="CV53" s="18">
        <f t="shared" si="327"/>
        <v>57</v>
      </c>
      <c r="CW53" s="3">
        <v>9</v>
      </c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3" t="s">
        <v>34</v>
      </c>
      <c r="DJ53" s="7">
        <f t="shared" si="231"/>
        <v>50</v>
      </c>
      <c r="DK53" s="7">
        <f t="shared" ref="DK53:DT53" si="328">DK12+DK26+DK40</f>
        <v>38</v>
      </c>
      <c r="DL53" s="7">
        <f t="shared" si="328"/>
        <v>8</v>
      </c>
      <c r="DM53" s="7">
        <f t="shared" si="328"/>
        <v>4</v>
      </c>
      <c r="DN53" s="7">
        <f t="shared" si="328"/>
        <v>6</v>
      </c>
      <c r="DO53" s="7">
        <f t="shared" si="328"/>
        <v>16</v>
      </c>
      <c r="DP53" s="7">
        <f t="shared" si="328"/>
        <v>48</v>
      </c>
      <c r="DQ53" s="7">
        <f t="shared" si="328"/>
        <v>6</v>
      </c>
      <c r="DR53" s="7">
        <f t="shared" si="328"/>
        <v>17</v>
      </c>
      <c r="DS53" s="7">
        <f t="shared" si="328"/>
        <v>22</v>
      </c>
      <c r="DT53" s="7">
        <f t="shared" si="328"/>
        <v>65</v>
      </c>
      <c r="DU53" s="3">
        <v>9</v>
      </c>
      <c r="DV53" s="64"/>
      <c r="DW53" s="64"/>
      <c r="DX53" s="64"/>
      <c r="DY53" s="64"/>
      <c r="DZ53" s="64"/>
      <c r="EA53" s="122"/>
      <c r="EB53" s="122"/>
      <c r="EC53" s="122"/>
      <c r="ED53" s="122"/>
      <c r="EE53" s="122"/>
      <c r="EF53" s="123"/>
      <c r="EG53" s="3" t="s">
        <v>2</v>
      </c>
      <c r="EH53" s="7">
        <f t="shared" si="234"/>
        <v>44</v>
      </c>
      <c r="EI53" s="7">
        <f t="shared" ref="EI53:ER53" si="329">EI12+EI26+EI40</f>
        <v>54</v>
      </c>
      <c r="EJ53" s="7">
        <f t="shared" si="329"/>
        <v>5</v>
      </c>
      <c r="EK53" s="7">
        <f t="shared" si="329"/>
        <v>2</v>
      </c>
      <c r="EL53" s="7">
        <f t="shared" si="329"/>
        <v>4</v>
      </c>
      <c r="EM53" s="7">
        <f t="shared" si="329"/>
        <v>13</v>
      </c>
      <c r="EN53" s="7">
        <f t="shared" si="329"/>
        <v>46</v>
      </c>
      <c r="EO53" s="7">
        <f t="shared" si="329"/>
        <v>6</v>
      </c>
      <c r="EP53" s="7">
        <f t="shared" si="329"/>
        <v>27</v>
      </c>
      <c r="EQ53" s="7">
        <f t="shared" si="329"/>
        <v>19</v>
      </c>
      <c r="ER53" s="4">
        <f t="shared" si="329"/>
        <v>73</v>
      </c>
      <c r="FI53" s="3" t="s">
        <v>148</v>
      </c>
      <c r="FJ53" s="7">
        <f>GH9+GH20+GH31</f>
        <v>50</v>
      </c>
      <c r="FK53" s="7">
        <f t="shared" ref="FK53:FT53" si="330">GI9+GI20+GI31</f>
        <v>37</v>
      </c>
      <c r="FL53" s="7">
        <f t="shared" si="330"/>
        <v>7</v>
      </c>
      <c r="FM53" s="7">
        <f t="shared" si="330"/>
        <v>4</v>
      </c>
      <c r="FN53" s="7">
        <f t="shared" si="330"/>
        <v>7</v>
      </c>
      <c r="FO53" s="7">
        <f t="shared" si="330"/>
        <v>19</v>
      </c>
      <c r="FP53" s="7">
        <f t="shared" si="330"/>
        <v>43</v>
      </c>
      <c r="FQ53" s="7">
        <f t="shared" si="330"/>
        <v>4</v>
      </c>
      <c r="FR53" s="7">
        <f t="shared" si="330"/>
        <v>33</v>
      </c>
      <c r="FS53" s="7">
        <f t="shared" si="330"/>
        <v>23</v>
      </c>
      <c r="FT53" s="7">
        <f t="shared" si="330"/>
        <v>76</v>
      </c>
      <c r="FU53" s="3" t="s">
        <v>148</v>
      </c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106"/>
      <c r="GG53" s="3" t="s">
        <v>148</v>
      </c>
      <c r="GH53" s="7">
        <f>FJ9+FJ20+FJ31</f>
        <v>46</v>
      </c>
      <c r="GI53" s="7">
        <f t="shared" ref="GI53:GR53" si="331">FK9+FK20+FK31</f>
        <v>39</v>
      </c>
      <c r="GJ53" s="7">
        <f t="shared" si="331"/>
        <v>10</v>
      </c>
      <c r="GK53" s="7">
        <f t="shared" si="331"/>
        <v>2</v>
      </c>
      <c r="GL53" s="7">
        <f t="shared" si="331"/>
        <v>2</v>
      </c>
      <c r="GM53" s="7">
        <f t="shared" si="331"/>
        <v>20</v>
      </c>
      <c r="GN53" s="7">
        <f t="shared" si="331"/>
        <v>51</v>
      </c>
      <c r="GO53" s="7">
        <f t="shared" si="331"/>
        <v>2</v>
      </c>
      <c r="GP53" s="7">
        <f t="shared" si="331"/>
        <v>11</v>
      </c>
      <c r="GQ53" s="7">
        <f t="shared" si="331"/>
        <v>22</v>
      </c>
      <c r="GR53" s="7">
        <f t="shared" si="331"/>
        <v>62</v>
      </c>
      <c r="GS53" s="3" t="s">
        <v>148</v>
      </c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106"/>
      <c r="HE53" s="3" t="s">
        <v>148</v>
      </c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106"/>
      <c r="HQ53" s="3" t="s">
        <v>148</v>
      </c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106"/>
    </row>
    <row r="54" spans="1:236" ht="17" thickBot="1">
      <c r="A54" s="23" t="s">
        <v>155</v>
      </c>
      <c r="B54" s="84" t="s">
        <v>25</v>
      </c>
      <c r="C54" s="21">
        <v>42</v>
      </c>
      <c r="D54" s="84" t="s">
        <v>25</v>
      </c>
      <c r="E54" s="90">
        <v>30.7</v>
      </c>
      <c r="F54" s="84" t="s">
        <v>59</v>
      </c>
      <c r="G54" s="90">
        <f>MAX(AB45:AB54,AN45:AN54,AZ45:AZ53,BL45:BL54,BX45:BX53,CJ45:CJ54,CV45:CV54,DH45:DH52,DT45:DT54,EF45:EF52,ER45:ER54)</f>
        <v>82</v>
      </c>
      <c r="H54" s="119" t="s">
        <v>101</v>
      </c>
      <c r="I54" s="21">
        <f>MIN(AB45:AB54,AN45:AN54,AZ45:AZ53,BL45:BL54,BX45:BX53,CJ45:CJ54,CV45:CV54,DH45:DH52,DT45:DT54,EF45:EF52,ER45:ER54)</f>
        <v>32</v>
      </c>
      <c r="J54" s="103"/>
      <c r="K54" s="488"/>
      <c r="L54" s="6" t="s">
        <v>112</v>
      </c>
      <c r="M54" s="18"/>
      <c r="N54" s="18"/>
      <c r="O54" s="18"/>
      <c r="Q54" s="3" t="s">
        <v>3</v>
      </c>
      <c r="R54" s="7">
        <f t="shared" si="204"/>
        <v>36</v>
      </c>
      <c r="S54" s="7">
        <f t="shared" ref="S54:AB54" si="332">S13+S27+S41</f>
        <v>22</v>
      </c>
      <c r="T54" s="7">
        <f t="shared" si="332"/>
        <v>6</v>
      </c>
      <c r="U54" s="7">
        <f t="shared" si="332"/>
        <v>5</v>
      </c>
      <c r="V54" s="7">
        <f t="shared" si="332"/>
        <v>3</v>
      </c>
      <c r="W54" s="7">
        <f t="shared" si="332"/>
        <v>9</v>
      </c>
      <c r="X54" s="7">
        <f t="shared" si="332"/>
        <v>21</v>
      </c>
      <c r="Y54" s="7">
        <f t="shared" si="332"/>
        <v>6</v>
      </c>
      <c r="Z54" s="7">
        <f t="shared" si="332"/>
        <v>32</v>
      </c>
      <c r="AA54" s="7">
        <f t="shared" si="332"/>
        <v>15</v>
      </c>
      <c r="AB54" s="7">
        <f t="shared" si="332"/>
        <v>53</v>
      </c>
      <c r="AC54" s="3" t="s">
        <v>2</v>
      </c>
      <c r="AD54" s="7">
        <f t="shared" si="217"/>
        <v>51</v>
      </c>
      <c r="AE54" s="7">
        <f t="shared" ref="AE54:AN54" si="333">AE13+AE27+AE41</f>
        <v>28</v>
      </c>
      <c r="AF54" s="7">
        <f t="shared" si="333"/>
        <v>6</v>
      </c>
      <c r="AG54" s="7">
        <f t="shared" si="333"/>
        <v>2</v>
      </c>
      <c r="AH54" s="7">
        <f t="shared" si="333"/>
        <v>2</v>
      </c>
      <c r="AI54" s="7">
        <f t="shared" si="333"/>
        <v>12</v>
      </c>
      <c r="AJ54" s="7">
        <f t="shared" si="333"/>
        <v>32</v>
      </c>
      <c r="AK54" s="7">
        <f t="shared" si="333"/>
        <v>9</v>
      </c>
      <c r="AL54" s="7">
        <f t="shared" si="333"/>
        <v>14</v>
      </c>
      <c r="AM54" s="7">
        <f t="shared" si="333"/>
        <v>21</v>
      </c>
      <c r="AN54" s="7">
        <f t="shared" si="333"/>
        <v>46</v>
      </c>
      <c r="AO54" s="3">
        <v>10</v>
      </c>
      <c r="AP54" s="64"/>
      <c r="AQ54" s="64"/>
      <c r="AR54" s="64"/>
      <c r="AS54" s="64"/>
      <c r="AT54" s="64"/>
      <c r="AU54" s="122"/>
      <c r="AV54" s="122"/>
      <c r="AW54" s="122"/>
      <c r="AX54" s="122"/>
      <c r="AY54" s="122"/>
      <c r="AZ54" s="123"/>
      <c r="BA54" s="3" t="s">
        <v>11</v>
      </c>
      <c r="BB54" s="18">
        <f t="shared" si="221"/>
        <v>37</v>
      </c>
      <c r="BC54" s="18">
        <f t="shared" ref="BC54:BL54" si="334">BC13+BC27+BC41</f>
        <v>24</v>
      </c>
      <c r="BD54" s="18">
        <f t="shared" si="334"/>
        <v>3</v>
      </c>
      <c r="BE54" s="18">
        <f t="shared" si="334"/>
        <v>8</v>
      </c>
      <c r="BF54" s="18">
        <f t="shared" si="334"/>
        <v>3</v>
      </c>
      <c r="BG54" s="18">
        <f t="shared" si="334"/>
        <v>8</v>
      </c>
      <c r="BH54" s="18">
        <f t="shared" si="334"/>
        <v>17</v>
      </c>
      <c r="BI54" s="18">
        <f t="shared" si="334"/>
        <v>7</v>
      </c>
      <c r="BJ54" s="18">
        <f t="shared" si="334"/>
        <v>31</v>
      </c>
      <c r="BK54" s="18">
        <f t="shared" si="334"/>
        <v>15</v>
      </c>
      <c r="BL54" s="18">
        <f t="shared" si="334"/>
        <v>48</v>
      </c>
      <c r="BM54" s="3">
        <v>10</v>
      </c>
      <c r="BN54" s="64"/>
      <c r="BO54" s="64"/>
      <c r="BP54" s="64"/>
      <c r="BQ54" s="64"/>
      <c r="BR54" s="64"/>
      <c r="BS54" s="122"/>
      <c r="BT54" s="122"/>
      <c r="BU54" s="122"/>
      <c r="BV54" s="122"/>
      <c r="BW54" s="122"/>
      <c r="BX54" s="123"/>
      <c r="BY54" s="3" t="s">
        <v>8</v>
      </c>
      <c r="BZ54" s="18">
        <f t="shared" si="225"/>
        <v>44</v>
      </c>
      <c r="CA54" s="18">
        <f t="shared" ref="CA54:CJ54" si="335">CA13+CA27+CA41</f>
        <v>17</v>
      </c>
      <c r="CB54" s="18">
        <f t="shared" si="335"/>
        <v>6</v>
      </c>
      <c r="CC54" s="18">
        <f t="shared" si="335"/>
        <v>8</v>
      </c>
      <c r="CD54" s="18">
        <f t="shared" si="335"/>
        <v>3</v>
      </c>
      <c r="CE54" s="18">
        <f t="shared" si="335"/>
        <v>16</v>
      </c>
      <c r="CF54" s="18">
        <f t="shared" si="335"/>
        <v>31</v>
      </c>
      <c r="CG54" s="18">
        <f t="shared" si="335"/>
        <v>4</v>
      </c>
      <c r="CH54" s="18">
        <f t="shared" si="335"/>
        <v>19</v>
      </c>
      <c r="CI54" s="18">
        <f t="shared" si="335"/>
        <v>20</v>
      </c>
      <c r="CJ54" s="18">
        <f t="shared" si="335"/>
        <v>50</v>
      </c>
      <c r="CK54" s="3" t="s">
        <v>9</v>
      </c>
      <c r="CL54" s="18">
        <f t="shared" si="227"/>
        <v>50</v>
      </c>
      <c r="CM54" s="18">
        <f t="shared" ref="CM54:CV54" si="336">CM13+CM27+CM41</f>
        <v>39</v>
      </c>
      <c r="CN54" s="18">
        <f t="shared" si="336"/>
        <v>9</v>
      </c>
      <c r="CO54" s="18">
        <f t="shared" si="336"/>
        <v>2</v>
      </c>
      <c r="CP54" s="18">
        <f t="shared" si="336"/>
        <v>5</v>
      </c>
      <c r="CQ54" s="18">
        <f t="shared" si="336"/>
        <v>22</v>
      </c>
      <c r="CR54" s="18">
        <f t="shared" si="336"/>
        <v>48</v>
      </c>
      <c r="CS54" s="18">
        <f t="shared" si="336"/>
        <v>2</v>
      </c>
      <c r="CT54" s="18">
        <f t="shared" si="336"/>
        <v>11</v>
      </c>
      <c r="CU54" s="18">
        <f t="shared" si="336"/>
        <v>24</v>
      </c>
      <c r="CV54" s="18">
        <f t="shared" si="336"/>
        <v>59</v>
      </c>
      <c r="CW54" s="3">
        <v>10</v>
      </c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3" t="s">
        <v>5</v>
      </c>
      <c r="DJ54" s="7">
        <f t="shared" si="231"/>
        <v>51</v>
      </c>
      <c r="DK54" s="7">
        <f t="shared" ref="DK54:DS54" si="337">DK13+DK27+DK41</f>
        <v>28</v>
      </c>
      <c r="DL54" s="7">
        <f t="shared" si="337"/>
        <v>3</v>
      </c>
      <c r="DM54" s="7">
        <f t="shared" si="337"/>
        <v>1</v>
      </c>
      <c r="DN54" s="7">
        <f t="shared" si="337"/>
        <v>1</v>
      </c>
      <c r="DO54" s="7">
        <f t="shared" si="337"/>
        <v>18</v>
      </c>
      <c r="DP54" s="7">
        <f t="shared" si="337"/>
        <v>20</v>
      </c>
      <c r="DQ54" s="7">
        <f t="shared" si="337"/>
        <v>6</v>
      </c>
      <c r="DR54" s="7">
        <f t="shared" si="337"/>
        <v>19</v>
      </c>
      <c r="DS54" s="7">
        <f t="shared" si="337"/>
        <v>24</v>
      </c>
      <c r="DT54" s="7">
        <f>DT13+DT27+DT41</f>
        <v>39</v>
      </c>
      <c r="DU54" s="3">
        <v>10</v>
      </c>
      <c r="DV54" s="64"/>
      <c r="DW54" s="64"/>
      <c r="DX54" s="64"/>
      <c r="DY54" s="64"/>
      <c r="DZ54" s="64"/>
      <c r="EA54" s="122"/>
      <c r="EB54" s="122"/>
      <c r="EC54" s="122"/>
      <c r="ED54" s="122"/>
      <c r="EE54" s="122"/>
      <c r="EF54" s="123"/>
      <c r="EG54" s="3" t="s">
        <v>8</v>
      </c>
      <c r="EH54" s="7">
        <f t="shared" si="234"/>
        <v>44</v>
      </c>
      <c r="EI54" s="7">
        <f t="shared" ref="EI54:EQ54" si="338">EI13+EI27+EI41</f>
        <v>34</v>
      </c>
      <c r="EJ54" s="7">
        <f t="shared" si="338"/>
        <v>4</v>
      </c>
      <c r="EK54" s="7">
        <f t="shared" si="338"/>
        <v>4</v>
      </c>
      <c r="EL54" s="7">
        <f t="shared" si="338"/>
        <v>2</v>
      </c>
      <c r="EM54" s="7">
        <f t="shared" si="338"/>
        <v>12</v>
      </c>
      <c r="EN54" s="7">
        <f t="shared" si="338"/>
        <v>32</v>
      </c>
      <c r="EO54" s="7">
        <f t="shared" si="338"/>
        <v>6</v>
      </c>
      <c r="EP54" s="7">
        <f t="shared" si="338"/>
        <v>32</v>
      </c>
      <c r="EQ54" s="7">
        <f t="shared" si="338"/>
        <v>18</v>
      </c>
      <c r="ER54" s="4">
        <f>ER13+ER27+ER41</f>
        <v>64</v>
      </c>
      <c r="FI54" s="3" t="s">
        <v>149</v>
      </c>
      <c r="FJ54" s="7">
        <f>GH10+GH21+GH32</f>
        <v>51</v>
      </c>
      <c r="FK54" s="7">
        <f t="shared" ref="FK54:FT54" si="339">GI10+GI21+GI32</f>
        <v>44</v>
      </c>
      <c r="FL54" s="7">
        <f t="shared" si="339"/>
        <v>7</v>
      </c>
      <c r="FM54" s="7">
        <f t="shared" si="339"/>
        <v>9</v>
      </c>
      <c r="FN54" s="7">
        <f t="shared" si="339"/>
        <v>1</v>
      </c>
      <c r="FO54" s="7">
        <f t="shared" si="339"/>
        <v>12</v>
      </c>
      <c r="FP54" s="7">
        <f t="shared" si="339"/>
        <v>36</v>
      </c>
      <c r="FQ54" s="7">
        <f t="shared" si="339"/>
        <v>9</v>
      </c>
      <c r="FR54" s="7">
        <f t="shared" si="339"/>
        <v>29</v>
      </c>
      <c r="FS54" s="7">
        <f t="shared" si="339"/>
        <v>21</v>
      </c>
      <c r="FT54" s="7">
        <f t="shared" si="339"/>
        <v>65</v>
      </c>
      <c r="FU54" s="3" t="s">
        <v>149</v>
      </c>
      <c r="FV54" s="64"/>
      <c r="FW54" s="64"/>
      <c r="FX54" s="64"/>
      <c r="FY54" s="64"/>
      <c r="FZ54" s="64"/>
      <c r="GA54" s="64"/>
      <c r="GB54" s="64"/>
      <c r="GC54" s="64"/>
      <c r="GD54" s="64"/>
      <c r="GE54" s="64"/>
      <c r="GF54" s="106"/>
      <c r="GG54" s="3" t="s">
        <v>149</v>
      </c>
      <c r="GH54" s="7">
        <f>FJ10+FJ21+FJ32</f>
        <v>48</v>
      </c>
      <c r="GI54" s="7">
        <f t="shared" ref="GI54:GR54" si="340">FK10+FK21+FK32</f>
        <v>33</v>
      </c>
      <c r="GJ54" s="7">
        <f t="shared" si="340"/>
        <v>7</v>
      </c>
      <c r="GK54" s="7">
        <f t="shared" si="340"/>
        <v>1</v>
      </c>
      <c r="GL54" s="7">
        <f t="shared" si="340"/>
        <v>6</v>
      </c>
      <c r="GM54" s="7">
        <f t="shared" si="340"/>
        <v>15</v>
      </c>
      <c r="GN54" s="7">
        <f t="shared" si="340"/>
        <v>50</v>
      </c>
      <c r="GO54" s="7">
        <f t="shared" si="340"/>
        <v>6</v>
      </c>
      <c r="GP54" s="7">
        <f t="shared" si="340"/>
        <v>16</v>
      </c>
      <c r="GQ54" s="7">
        <f t="shared" si="340"/>
        <v>21</v>
      </c>
      <c r="GR54" s="7">
        <f t="shared" si="340"/>
        <v>66</v>
      </c>
      <c r="GS54" s="3" t="s">
        <v>149</v>
      </c>
      <c r="GT54" s="64"/>
      <c r="GU54" s="64"/>
      <c r="GV54" s="64"/>
      <c r="GW54" s="64"/>
      <c r="GX54" s="64"/>
      <c r="GY54" s="64"/>
      <c r="GZ54" s="64"/>
      <c r="HA54" s="64"/>
      <c r="HB54" s="64"/>
      <c r="HC54" s="64"/>
      <c r="HD54" s="106"/>
      <c r="HE54" s="3" t="s">
        <v>149</v>
      </c>
      <c r="HF54" s="64"/>
      <c r="HG54" s="64"/>
      <c r="HH54" s="64"/>
      <c r="HI54" s="64"/>
      <c r="HJ54" s="64"/>
      <c r="HK54" s="64"/>
      <c r="HL54" s="64"/>
      <c r="HM54" s="64"/>
      <c r="HN54" s="64"/>
      <c r="HO54" s="64"/>
      <c r="HP54" s="106"/>
      <c r="HQ54" s="3" t="s">
        <v>149</v>
      </c>
      <c r="HR54" s="64"/>
      <c r="HS54" s="64"/>
      <c r="HT54" s="64"/>
      <c r="HU54" s="64"/>
      <c r="HV54" s="64"/>
      <c r="HW54" s="64"/>
      <c r="HX54" s="64"/>
      <c r="HY54" s="64"/>
      <c r="HZ54" s="64"/>
      <c r="IA54" s="64"/>
      <c r="IB54" s="106"/>
    </row>
    <row r="55" spans="1:236" ht="17" thickBot="1">
      <c r="A55" s="39" t="s">
        <v>161</v>
      </c>
      <c r="B55" s="5" t="s">
        <v>11</v>
      </c>
      <c r="C55" s="50">
        <v>0.71</v>
      </c>
      <c r="D55" s="116" t="s">
        <v>10</v>
      </c>
      <c r="E55" s="50">
        <v>0.53</v>
      </c>
      <c r="F55" s="39"/>
      <c r="G55" s="42"/>
      <c r="H55" s="121"/>
      <c r="I55" s="42"/>
      <c r="J55" s="103"/>
      <c r="K55" s="486" t="s">
        <v>186</v>
      </c>
      <c r="L55" s="2" t="s">
        <v>24</v>
      </c>
      <c r="M55" s="18"/>
      <c r="N55" s="18"/>
      <c r="O55" s="18"/>
      <c r="P55" s="85"/>
      <c r="Q55" s="3" t="s">
        <v>22</v>
      </c>
      <c r="R55" s="7">
        <f>SUM(R45:R54)</f>
        <v>480</v>
      </c>
      <c r="S55" s="7">
        <f t="shared" ref="S55:AB55" si="341">SUM(S45:S54)</f>
        <v>321</v>
      </c>
      <c r="T55" s="7">
        <f t="shared" si="341"/>
        <v>88</v>
      </c>
      <c r="U55" s="7">
        <f t="shared" si="341"/>
        <v>44</v>
      </c>
      <c r="V55" s="7">
        <f t="shared" si="341"/>
        <v>36</v>
      </c>
      <c r="W55" s="7">
        <f t="shared" si="341"/>
        <v>146</v>
      </c>
      <c r="X55" s="7">
        <f t="shared" si="341"/>
        <v>312</v>
      </c>
      <c r="Y55" s="7">
        <f t="shared" si="341"/>
        <v>62</v>
      </c>
      <c r="Z55" s="7">
        <f t="shared" si="341"/>
        <v>257</v>
      </c>
      <c r="AA55" s="7">
        <f t="shared" si="341"/>
        <v>208</v>
      </c>
      <c r="AB55" s="7">
        <f t="shared" si="341"/>
        <v>569</v>
      </c>
      <c r="AC55" s="3" t="s">
        <v>22</v>
      </c>
      <c r="AD55" s="18">
        <f>SUM(AD45:AD54)</f>
        <v>473</v>
      </c>
      <c r="AE55" s="18">
        <f t="shared" ref="AE55:AN55" si="342">SUM(AE45:AE54)</f>
        <v>311</v>
      </c>
      <c r="AF55" s="18">
        <f t="shared" si="342"/>
        <v>59</v>
      </c>
      <c r="AG55" s="18">
        <f t="shared" si="342"/>
        <v>32</v>
      </c>
      <c r="AH55" s="18">
        <f t="shared" si="342"/>
        <v>51</v>
      </c>
      <c r="AI55" s="18">
        <f t="shared" si="342"/>
        <v>176</v>
      </c>
      <c r="AJ55" s="18">
        <f t="shared" si="342"/>
        <v>399</v>
      </c>
      <c r="AK55" s="18">
        <f t="shared" si="342"/>
        <v>39</v>
      </c>
      <c r="AL55" s="18">
        <f t="shared" si="342"/>
        <v>134</v>
      </c>
      <c r="AM55" s="18">
        <f t="shared" si="342"/>
        <v>215</v>
      </c>
      <c r="AN55" s="18">
        <f t="shared" si="342"/>
        <v>533</v>
      </c>
      <c r="AO55" s="3" t="s">
        <v>22</v>
      </c>
      <c r="AP55" s="18">
        <f t="shared" ref="AP55:AZ55" si="343">SUM(AP45:AP54)</f>
        <v>433</v>
      </c>
      <c r="AQ55" s="18">
        <f t="shared" si="343"/>
        <v>353</v>
      </c>
      <c r="AR55" s="18">
        <f t="shared" si="343"/>
        <v>58</v>
      </c>
      <c r="AS55" s="18">
        <f t="shared" si="343"/>
        <v>30</v>
      </c>
      <c r="AT55" s="18">
        <f t="shared" si="343"/>
        <v>56</v>
      </c>
      <c r="AU55" s="18">
        <f t="shared" si="343"/>
        <v>157</v>
      </c>
      <c r="AV55" s="18">
        <f t="shared" si="343"/>
        <v>372</v>
      </c>
      <c r="AW55" s="18">
        <f t="shared" si="343"/>
        <v>37</v>
      </c>
      <c r="AX55" s="18">
        <f t="shared" si="343"/>
        <v>200</v>
      </c>
      <c r="AY55" s="18">
        <f t="shared" si="343"/>
        <v>194</v>
      </c>
      <c r="AZ55" s="18">
        <f t="shared" si="343"/>
        <v>572</v>
      </c>
      <c r="BA55" s="3" t="s">
        <v>22</v>
      </c>
      <c r="BB55" s="18">
        <f>SUM(BB45:BB54)</f>
        <v>472</v>
      </c>
      <c r="BC55" s="18">
        <f t="shared" ref="BC55:BL55" si="344">SUM(BC45:BC54)</f>
        <v>299</v>
      </c>
      <c r="BD55" s="18">
        <f t="shared" si="344"/>
        <v>56</v>
      </c>
      <c r="BE55" s="18">
        <f t="shared" si="344"/>
        <v>37</v>
      </c>
      <c r="BF55" s="18">
        <f t="shared" si="344"/>
        <v>43</v>
      </c>
      <c r="BG55" s="18">
        <f t="shared" si="344"/>
        <v>111</v>
      </c>
      <c r="BH55" s="18">
        <f t="shared" si="344"/>
        <v>301</v>
      </c>
      <c r="BI55" s="18">
        <f t="shared" si="344"/>
        <v>82</v>
      </c>
      <c r="BJ55" s="18">
        <f t="shared" si="344"/>
        <v>290</v>
      </c>
      <c r="BK55" s="18">
        <f t="shared" si="344"/>
        <v>193</v>
      </c>
      <c r="BL55" s="18">
        <f t="shared" si="344"/>
        <v>591</v>
      </c>
      <c r="BM55" s="3" t="s">
        <v>22</v>
      </c>
      <c r="BN55" s="18">
        <f>SUM(BN45:BN54)</f>
        <v>443</v>
      </c>
      <c r="BO55" s="18">
        <f t="shared" ref="BO55:BW55" si="345">SUM(BO45:BO54)</f>
        <v>361</v>
      </c>
      <c r="BP55" s="18">
        <f t="shared" si="345"/>
        <v>84</v>
      </c>
      <c r="BQ55" s="18">
        <f t="shared" si="345"/>
        <v>15</v>
      </c>
      <c r="BR55" s="18">
        <f t="shared" si="345"/>
        <v>30</v>
      </c>
      <c r="BS55" s="18">
        <f t="shared" si="345"/>
        <v>161</v>
      </c>
      <c r="BT55" s="18">
        <f t="shared" si="345"/>
        <v>373</v>
      </c>
      <c r="BU55" s="18">
        <f t="shared" si="345"/>
        <v>39</v>
      </c>
      <c r="BV55" s="18">
        <f t="shared" si="345"/>
        <v>167</v>
      </c>
      <c r="BW55" s="18">
        <f t="shared" si="345"/>
        <v>200</v>
      </c>
      <c r="BX55" s="18">
        <f>SUM(BX45:BX54)</f>
        <v>540</v>
      </c>
      <c r="BY55" s="3" t="s">
        <v>22</v>
      </c>
      <c r="BZ55" s="18">
        <f t="shared" ref="BZ55:CJ55" si="346">SUM(BZ45:BZ54)</f>
        <v>412</v>
      </c>
      <c r="CA55" s="18">
        <f t="shared" si="346"/>
        <v>217</v>
      </c>
      <c r="CB55" s="18">
        <f t="shared" si="346"/>
        <v>41</v>
      </c>
      <c r="CC55" s="18">
        <f t="shared" si="346"/>
        <v>23</v>
      </c>
      <c r="CD55" s="18">
        <f t="shared" si="346"/>
        <v>56</v>
      </c>
      <c r="CE55" s="18">
        <f t="shared" si="346"/>
        <v>132</v>
      </c>
      <c r="CF55" s="18">
        <f t="shared" si="346"/>
        <v>348</v>
      </c>
      <c r="CG55" s="18">
        <f t="shared" si="346"/>
        <v>48</v>
      </c>
      <c r="CH55" s="18">
        <f t="shared" si="346"/>
        <v>209</v>
      </c>
      <c r="CI55" s="18">
        <f t="shared" si="346"/>
        <v>180</v>
      </c>
      <c r="CJ55" s="18">
        <f t="shared" si="346"/>
        <v>557</v>
      </c>
      <c r="CK55" s="3" t="s">
        <v>22</v>
      </c>
      <c r="CL55" s="18">
        <f>SUM(CL45:CL54)</f>
        <v>495</v>
      </c>
      <c r="CM55" s="18">
        <f t="shared" ref="CM55:CV55" si="347">SUM(CM45:CM54)</f>
        <v>349</v>
      </c>
      <c r="CN55" s="18">
        <f t="shared" si="347"/>
        <v>75</v>
      </c>
      <c r="CO55" s="18">
        <f t="shared" si="347"/>
        <v>34</v>
      </c>
      <c r="CP55" s="18">
        <f t="shared" si="347"/>
        <v>30</v>
      </c>
      <c r="CQ55" s="18">
        <f t="shared" si="347"/>
        <v>194</v>
      </c>
      <c r="CR55" s="18">
        <f t="shared" si="347"/>
        <v>445</v>
      </c>
      <c r="CS55" s="18">
        <f t="shared" si="347"/>
        <v>35</v>
      </c>
      <c r="CT55" s="18">
        <f t="shared" si="347"/>
        <v>137</v>
      </c>
      <c r="CU55" s="18">
        <f t="shared" si="347"/>
        <v>229</v>
      </c>
      <c r="CV55" s="18">
        <f t="shared" si="347"/>
        <v>582</v>
      </c>
      <c r="CW55" s="3" t="s">
        <v>22</v>
      </c>
      <c r="CX55" s="18">
        <f>SUM(CX45:CX54)</f>
        <v>339</v>
      </c>
      <c r="CY55" s="18">
        <f t="shared" ref="CY55:DH55" si="348">SUM(CY45:CY54)</f>
        <v>261</v>
      </c>
      <c r="CZ55" s="18">
        <f t="shared" si="348"/>
        <v>51</v>
      </c>
      <c r="DA55" s="18">
        <f t="shared" si="348"/>
        <v>19</v>
      </c>
      <c r="DB55" s="18">
        <f t="shared" si="348"/>
        <v>29</v>
      </c>
      <c r="DC55" s="18">
        <f t="shared" si="348"/>
        <v>97</v>
      </c>
      <c r="DD55" s="18">
        <f t="shared" si="348"/>
        <v>212</v>
      </c>
      <c r="DE55" s="18">
        <f t="shared" si="348"/>
        <v>47</v>
      </c>
      <c r="DF55" s="18">
        <f t="shared" si="348"/>
        <v>225</v>
      </c>
      <c r="DG55" s="18">
        <f t="shared" si="348"/>
        <v>144</v>
      </c>
      <c r="DH55" s="18">
        <f t="shared" si="348"/>
        <v>437</v>
      </c>
      <c r="DI55" s="3" t="s">
        <v>22</v>
      </c>
      <c r="DJ55" s="7">
        <f>SUM(DJ45:DJ54)</f>
        <v>442</v>
      </c>
      <c r="DK55" s="7">
        <f t="shared" ref="DK55:DT55" si="349">SUM(DK45:DK54)</f>
        <v>291</v>
      </c>
      <c r="DL55" s="7">
        <f t="shared" si="349"/>
        <v>64</v>
      </c>
      <c r="DM55" s="7">
        <f t="shared" si="349"/>
        <v>29</v>
      </c>
      <c r="DN55" s="7">
        <f t="shared" si="349"/>
        <v>53</v>
      </c>
      <c r="DO55" s="7">
        <f t="shared" si="349"/>
        <v>144</v>
      </c>
      <c r="DP55" s="7">
        <f t="shared" si="349"/>
        <v>323</v>
      </c>
      <c r="DQ55" s="7">
        <f t="shared" si="349"/>
        <v>49</v>
      </c>
      <c r="DR55" s="7">
        <f t="shared" si="349"/>
        <v>208</v>
      </c>
      <c r="DS55" s="7">
        <f t="shared" si="349"/>
        <v>193</v>
      </c>
      <c r="DT55" s="7">
        <f t="shared" si="349"/>
        <v>531</v>
      </c>
      <c r="DU55" s="3" t="s">
        <v>22</v>
      </c>
      <c r="DV55" s="18">
        <f>SUM(DV45:DV54)</f>
        <v>329</v>
      </c>
      <c r="DW55" s="18">
        <f t="shared" ref="DW55:EE55" si="350">SUM(DW45:DW54)</f>
        <v>241</v>
      </c>
      <c r="DX55" s="18">
        <f t="shared" si="350"/>
        <v>53</v>
      </c>
      <c r="DY55" s="18">
        <f t="shared" si="350"/>
        <v>31</v>
      </c>
      <c r="DZ55" s="18">
        <f t="shared" si="350"/>
        <v>30</v>
      </c>
      <c r="EA55" s="18">
        <f t="shared" si="350"/>
        <v>98</v>
      </c>
      <c r="EB55" s="18">
        <f t="shared" si="350"/>
        <v>276</v>
      </c>
      <c r="EC55" s="18">
        <f t="shared" si="350"/>
        <v>43</v>
      </c>
      <c r="ED55" s="18">
        <f t="shared" si="350"/>
        <v>169</v>
      </c>
      <c r="EE55" s="18">
        <f t="shared" si="350"/>
        <v>141</v>
      </c>
      <c r="EF55" s="18">
        <f>SUM(EF45:EF54)</f>
        <v>445</v>
      </c>
      <c r="EG55" s="3" t="s">
        <v>22</v>
      </c>
      <c r="EH55" s="18">
        <f>SUM(EH45:EH54)</f>
        <v>449</v>
      </c>
      <c r="EI55" s="18">
        <f t="shared" ref="EI55:ER55" si="351">SUM(EI45:EI54)</f>
        <v>378</v>
      </c>
      <c r="EJ55" s="18">
        <f t="shared" si="351"/>
        <v>50</v>
      </c>
      <c r="EK55" s="18">
        <f t="shared" si="351"/>
        <v>28</v>
      </c>
      <c r="EL55" s="18">
        <f t="shared" si="351"/>
        <v>40</v>
      </c>
      <c r="EM55" s="18">
        <f t="shared" si="351"/>
        <v>148</v>
      </c>
      <c r="EN55" s="18">
        <f t="shared" si="351"/>
        <v>381</v>
      </c>
      <c r="EO55" s="18">
        <f t="shared" si="351"/>
        <v>50</v>
      </c>
      <c r="EP55" s="18">
        <f t="shared" si="351"/>
        <v>239</v>
      </c>
      <c r="EQ55" s="18">
        <f t="shared" si="351"/>
        <v>198</v>
      </c>
      <c r="ER55" s="21">
        <f t="shared" si="351"/>
        <v>620</v>
      </c>
      <c r="FI55" s="3" t="s">
        <v>22</v>
      </c>
      <c r="FJ55" s="7">
        <f>SUM(FJ48:FJ54)</f>
        <v>268</v>
      </c>
      <c r="FK55" s="7">
        <f t="shared" ref="FK55:FT55" si="352">SUM(FK48:FK54)</f>
        <v>185</v>
      </c>
      <c r="FL55" s="7">
        <f t="shared" si="352"/>
        <v>34</v>
      </c>
      <c r="FM55" s="7">
        <f t="shared" si="352"/>
        <v>34</v>
      </c>
      <c r="FN55" s="7">
        <f t="shared" si="352"/>
        <v>22</v>
      </c>
      <c r="FO55" s="7">
        <f t="shared" si="352"/>
        <v>86</v>
      </c>
      <c r="FP55" s="7">
        <f t="shared" si="352"/>
        <v>214</v>
      </c>
      <c r="FQ55" s="7">
        <f t="shared" si="352"/>
        <v>32</v>
      </c>
      <c r="FR55" s="7">
        <f t="shared" si="352"/>
        <v>144</v>
      </c>
      <c r="FS55" s="7">
        <f t="shared" si="352"/>
        <v>118</v>
      </c>
      <c r="FT55" s="4">
        <f t="shared" si="352"/>
        <v>358</v>
      </c>
      <c r="FU55" s="3" t="s">
        <v>22</v>
      </c>
      <c r="FV55" s="7">
        <f t="shared" ref="FV55:GF55" si="353">SUM(FV48:FV54)</f>
        <v>150</v>
      </c>
      <c r="FW55" s="7">
        <f t="shared" si="353"/>
        <v>77</v>
      </c>
      <c r="FX55" s="7">
        <f t="shared" si="353"/>
        <v>24</v>
      </c>
      <c r="FY55" s="7">
        <f t="shared" si="353"/>
        <v>8</v>
      </c>
      <c r="FZ55" s="7">
        <f t="shared" si="353"/>
        <v>18</v>
      </c>
      <c r="GA55" s="7">
        <f t="shared" si="353"/>
        <v>50</v>
      </c>
      <c r="GB55" s="7">
        <f t="shared" si="353"/>
        <v>112</v>
      </c>
      <c r="GC55" s="7">
        <f t="shared" si="353"/>
        <v>16</v>
      </c>
      <c r="GD55" s="7">
        <f t="shared" si="353"/>
        <v>60</v>
      </c>
      <c r="GE55" s="7">
        <f t="shared" si="353"/>
        <v>66</v>
      </c>
      <c r="GF55" s="4">
        <f t="shared" si="353"/>
        <v>172</v>
      </c>
      <c r="GG55" s="3" t="s">
        <v>22</v>
      </c>
      <c r="GH55" s="7">
        <f t="shared" ref="GH55:GR55" si="354">SUM(GH48:GH54)</f>
        <v>322</v>
      </c>
      <c r="GI55" s="7">
        <f t="shared" si="354"/>
        <v>241</v>
      </c>
      <c r="GJ55" s="7">
        <f t="shared" si="354"/>
        <v>54</v>
      </c>
      <c r="GK55" s="7">
        <f t="shared" si="354"/>
        <v>12</v>
      </c>
      <c r="GL55" s="7">
        <f t="shared" si="354"/>
        <v>23</v>
      </c>
      <c r="GM55" s="7">
        <f t="shared" si="354"/>
        <v>131</v>
      </c>
      <c r="GN55" s="7">
        <f t="shared" si="354"/>
        <v>324</v>
      </c>
      <c r="GO55" s="7">
        <f t="shared" si="354"/>
        <v>20</v>
      </c>
      <c r="GP55" s="7">
        <f t="shared" si="354"/>
        <v>99</v>
      </c>
      <c r="GQ55" s="7">
        <f t="shared" si="354"/>
        <v>151</v>
      </c>
      <c r="GR55" s="4">
        <f t="shared" si="354"/>
        <v>423</v>
      </c>
      <c r="GS55" s="3" t="s">
        <v>22</v>
      </c>
      <c r="GT55" s="7">
        <f t="shared" ref="GT55:HD55" si="355">SUM(GT48:GT54)</f>
        <v>50</v>
      </c>
      <c r="GU55" s="7">
        <f t="shared" si="355"/>
        <v>29</v>
      </c>
      <c r="GV55" s="7">
        <f t="shared" si="355"/>
        <v>3</v>
      </c>
      <c r="GW55" s="7">
        <f t="shared" si="355"/>
        <v>2</v>
      </c>
      <c r="GX55" s="7">
        <f t="shared" si="355"/>
        <v>6</v>
      </c>
      <c r="GY55" s="7">
        <f t="shared" si="355"/>
        <v>10</v>
      </c>
      <c r="GZ55" s="7">
        <f t="shared" si="355"/>
        <v>32</v>
      </c>
      <c r="HA55" s="7">
        <f t="shared" si="355"/>
        <v>10</v>
      </c>
      <c r="HB55" s="7">
        <f t="shared" si="355"/>
        <v>28</v>
      </c>
      <c r="HC55" s="7">
        <f t="shared" si="355"/>
        <v>20</v>
      </c>
      <c r="HD55" s="4">
        <f t="shared" si="355"/>
        <v>60</v>
      </c>
      <c r="HE55" s="3" t="s">
        <v>22</v>
      </c>
      <c r="HF55" s="7">
        <f t="shared" ref="HF55:HP55" si="356">SUM(HF48:HF54)</f>
        <v>193</v>
      </c>
      <c r="HG55" s="7">
        <f t="shared" si="356"/>
        <v>131</v>
      </c>
      <c r="HH55" s="7">
        <f t="shared" si="356"/>
        <v>34</v>
      </c>
      <c r="HI55" s="7">
        <f t="shared" si="356"/>
        <v>13</v>
      </c>
      <c r="HJ55" s="7">
        <f t="shared" si="356"/>
        <v>20</v>
      </c>
      <c r="HK55" s="7">
        <f t="shared" si="356"/>
        <v>82</v>
      </c>
      <c r="HL55" s="7">
        <f t="shared" si="356"/>
        <v>180</v>
      </c>
      <c r="HM55" s="7">
        <f t="shared" si="356"/>
        <v>9</v>
      </c>
      <c r="HN55" s="7">
        <f t="shared" si="356"/>
        <v>56</v>
      </c>
      <c r="HO55" s="7">
        <f t="shared" si="356"/>
        <v>91</v>
      </c>
      <c r="HP55" s="4">
        <f t="shared" si="356"/>
        <v>236</v>
      </c>
      <c r="HQ55" s="3" t="s">
        <v>22</v>
      </c>
      <c r="HR55" s="7">
        <f t="shared" ref="HR55:IB55" si="357">SUM(HR48:HR54)</f>
        <v>51</v>
      </c>
      <c r="HS55" s="7">
        <f t="shared" si="357"/>
        <v>48</v>
      </c>
      <c r="HT55" s="7">
        <f t="shared" si="357"/>
        <v>4</v>
      </c>
      <c r="HU55" s="7">
        <f t="shared" si="357"/>
        <v>1</v>
      </c>
      <c r="HV55" s="7">
        <f t="shared" si="357"/>
        <v>3</v>
      </c>
      <c r="HW55" s="7">
        <f t="shared" si="357"/>
        <v>15</v>
      </c>
      <c r="HX55" s="7">
        <f t="shared" si="357"/>
        <v>40</v>
      </c>
      <c r="HY55" s="7">
        <f t="shared" si="357"/>
        <v>7</v>
      </c>
      <c r="HZ55" s="7">
        <f t="shared" si="357"/>
        <v>33</v>
      </c>
      <c r="IA55" s="7">
        <f t="shared" si="357"/>
        <v>22</v>
      </c>
      <c r="IB55" s="4">
        <f t="shared" si="357"/>
        <v>73</v>
      </c>
    </row>
    <row r="56" spans="1:236" ht="17" thickBot="1">
      <c r="A56" s="18"/>
      <c r="B56" s="83"/>
      <c r="C56" s="83"/>
      <c r="E56" s="7"/>
      <c r="F56" s="18"/>
      <c r="G56" s="18"/>
      <c r="H56" s="91"/>
      <c r="I56" s="18"/>
      <c r="J56" s="103"/>
      <c r="K56" s="487"/>
      <c r="L56" s="4" t="s">
        <v>9</v>
      </c>
      <c r="M56" s="18"/>
      <c r="N56" s="18"/>
      <c r="O56" s="96"/>
      <c r="P56" s="85"/>
      <c r="Q56" s="3" t="s">
        <v>63</v>
      </c>
      <c r="R56" s="7">
        <f>AVERAGE(R45:R54)</f>
        <v>48</v>
      </c>
      <c r="S56" s="7">
        <f>AVERAGE(S45:S54)</f>
        <v>32.1</v>
      </c>
      <c r="T56" s="7">
        <f>AVERAGE(T45:T54)</f>
        <v>8.8000000000000007</v>
      </c>
      <c r="U56" s="7">
        <f>AVERAGE(U45:U54)</f>
        <v>4.4000000000000004</v>
      </c>
      <c r="V56" s="7">
        <f>AVERAGE(V45:V54)</f>
        <v>3.6</v>
      </c>
      <c r="W56" s="492">
        <f>W55/X55</f>
        <v>0.46794871794871795</v>
      </c>
      <c r="X56" s="492"/>
      <c r="Y56" s="492">
        <f>Y55/Z55</f>
        <v>0.24124513618677043</v>
      </c>
      <c r="Z56" s="492"/>
      <c r="AA56" s="492">
        <f>AA55/AB55</f>
        <v>0.36555360281195082</v>
      </c>
      <c r="AB56" s="493"/>
      <c r="AC56" s="3" t="s">
        <v>63</v>
      </c>
      <c r="AD56" s="7">
        <f>AVERAGE(AD45:AD54)</f>
        <v>47.3</v>
      </c>
      <c r="AE56" s="7">
        <f>AVERAGE(AE45:AE54)</f>
        <v>31.1</v>
      </c>
      <c r="AF56" s="7">
        <f>AVERAGE(AF45:AF54)</f>
        <v>5.9</v>
      </c>
      <c r="AG56" s="7">
        <f>AVERAGE(AG45:AG54)</f>
        <v>3.2</v>
      </c>
      <c r="AH56" s="7">
        <f>AVERAGE(AH45:AH54)</f>
        <v>5.0999999999999996</v>
      </c>
      <c r="AI56" s="492">
        <f>AI55/AJ55</f>
        <v>0.44110275689223055</v>
      </c>
      <c r="AJ56" s="492"/>
      <c r="AK56" s="492">
        <f>AK55/AL55</f>
        <v>0.29104477611940299</v>
      </c>
      <c r="AL56" s="492"/>
      <c r="AM56" s="492">
        <f>AM55/AN55</f>
        <v>0.40337711069418386</v>
      </c>
      <c r="AN56" s="493"/>
      <c r="AO56" s="3" t="s">
        <v>63</v>
      </c>
      <c r="AP56" s="7">
        <f>AVERAGE(AP45:AP54)</f>
        <v>48.111111111111114</v>
      </c>
      <c r="AQ56" s="7">
        <f>AVERAGE(AQ45:AQ54)</f>
        <v>39.222222222222221</v>
      </c>
      <c r="AR56" s="7">
        <f>AVERAGE(AR45:AR54)</f>
        <v>6.4444444444444446</v>
      </c>
      <c r="AS56" s="7">
        <f>AVERAGE(AS45:AS54)</f>
        <v>3.3333333333333335</v>
      </c>
      <c r="AT56" s="7">
        <f>AVERAGE(AT45:AT54)</f>
        <v>6.2222222222222223</v>
      </c>
      <c r="AU56" s="492">
        <f>AU55/AV55</f>
        <v>0.42204301075268819</v>
      </c>
      <c r="AV56" s="492"/>
      <c r="AW56" s="492">
        <f>AW55/AX55</f>
        <v>0.185</v>
      </c>
      <c r="AX56" s="492"/>
      <c r="AY56" s="492">
        <f>AY55/AZ55</f>
        <v>0.33916083916083917</v>
      </c>
      <c r="AZ56" s="493"/>
      <c r="BA56" s="3" t="s">
        <v>63</v>
      </c>
      <c r="BB56" s="7">
        <f>AVERAGE(BB45:BB54)</f>
        <v>47.2</v>
      </c>
      <c r="BC56" s="7">
        <f>AVERAGE(BC45:BC54)</f>
        <v>29.9</v>
      </c>
      <c r="BD56" s="7">
        <f>AVERAGE(BD45:BD54)</f>
        <v>5.6</v>
      </c>
      <c r="BE56" s="7">
        <f>AVERAGE(BE45:BE54)</f>
        <v>3.7</v>
      </c>
      <c r="BF56" s="7">
        <f>AVERAGE(BF45:BF54)</f>
        <v>4.3</v>
      </c>
      <c r="BG56" s="492">
        <f>BG55/BH55</f>
        <v>0.3687707641196013</v>
      </c>
      <c r="BH56" s="492"/>
      <c r="BI56" s="492">
        <f>BI55/BJ55</f>
        <v>0.28275862068965518</v>
      </c>
      <c r="BJ56" s="492"/>
      <c r="BK56" s="492">
        <f>BK55/BL55</f>
        <v>0.32656514382402707</v>
      </c>
      <c r="BL56" s="493"/>
      <c r="BM56" s="3" t="s">
        <v>63</v>
      </c>
      <c r="BN56" s="7">
        <f>AVERAGE(BN45:BN54)</f>
        <v>49.222222222222221</v>
      </c>
      <c r="BO56" s="7">
        <f>AVERAGE(BO45:BO54)</f>
        <v>40.111111111111114</v>
      </c>
      <c r="BP56" s="7">
        <f>AVERAGE(BP45:BP54)</f>
        <v>9.3333333333333339</v>
      </c>
      <c r="BQ56" s="7">
        <f>AVERAGE(BQ45:BQ54)</f>
        <v>1.6666666666666667</v>
      </c>
      <c r="BR56" s="7">
        <f>AVERAGE(BR45:BR54)</f>
        <v>3.3333333333333335</v>
      </c>
      <c r="BS56" s="492">
        <f>BS55/BT55</f>
        <v>0.43163538873994639</v>
      </c>
      <c r="BT56" s="492"/>
      <c r="BU56" s="492">
        <f>BU55/BV55</f>
        <v>0.23353293413173654</v>
      </c>
      <c r="BV56" s="492"/>
      <c r="BW56" s="492">
        <f>BW55/BX55</f>
        <v>0.37037037037037035</v>
      </c>
      <c r="BX56" s="493"/>
      <c r="BY56" s="3" t="s">
        <v>63</v>
      </c>
      <c r="BZ56" s="7">
        <f>AVERAGE(BZ45:BZ54)</f>
        <v>41.2</v>
      </c>
      <c r="CA56" s="7">
        <f>AVERAGE(CA45:CA54)</f>
        <v>21.7</v>
      </c>
      <c r="CB56" s="7">
        <f>AVERAGE(CB45:CB54)</f>
        <v>4.0999999999999996</v>
      </c>
      <c r="CC56" s="7">
        <f>AVERAGE(CC45:CC54)</f>
        <v>2.2999999999999998</v>
      </c>
      <c r="CD56" s="7">
        <f>AVERAGE(CD45:CD54)</f>
        <v>5.6</v>
      </c>
      <c r="CE56" s="492">
        <f>CE55/CF55</f>
        <v>0.37931034482758619</v>
      </c>
      <c r="CF56" s="492"/>
      <c r="CG56" s="492">
        <f>CG55/CH55</f>
        <v>0.22966507177033493</v>
      </c>
      <c r="CH56" s="492"/>
      <c r="CI56" s="492">
        <f>CI55/CJ55</f>
        <v>0.3231597845601436</v>
      </c>
      <c r="CJ56" s="493"/>
      <c r="CK56" s="3" t="s">
        <v>63</v>
      </c>
      <c r="CL56" s="7">
        <f>AVERAGE(CL45:CL54)</f>
        <v>49.5</v>
      </c>
      <c r="CM56" s="7">
        <f>AVERAGE(CM45:CM54)</f>
        <v>34.9</v>
      </c>
      <c r="CN56" s="7">
        <f>AVERAGE(CN45:CN54)</f>
        <v>7.5</v>
      </c>
      <c r="CO56" s="7">
        <f>AVERAGE(CO45:CO54)</f>
        <v>3.4</v>
      </c>
      <c r="CP56" s="7">
        <f>AVERAGE(CP45:CP54)</f>
        <v>3</v>
      </c>
      <c r="CQ56" s="492">
        <f>CQ55/CR55</f>
        <v>0.43595505617977526</v>
      </c>
      <c r="CR56" s="492"/>
      <c r="CS56" s="492">
        <f>CS55/CT55</f>
        <v>0.25547445255474455</v>
      </c>
      <c r="CT56" s="492"/>
      <c r="CU56" s="492">
        <f>CU55/CV55</f>
        <v>0.39347079037800686</v>
      </c>
      <c r="CV56" s="493"/>
      <c r="CW56" s="3" t="s">
        <v>63</v>
      </c>
      <c r="CX56" s="7">
        <f>AVERAGE(CX45:CX54)</f>
        <v>42.375</v>
      </c>
      <c r="CY56" s="7">
        <f>AVERAGE(CY45:CY54)</f>
        <v>32.625</v>
      </c>
      <c r="CZ56" s="7">
        <f>AVERAGE(CZ45:CZ54)</f>
        <v>6.375</v>
      </c>
      <c r="DA56" s="7">
        <f>AVERAGE(DA45:DA54)</f>
        <v>2.375</v>
      </c>
      <c r="DB56" s="7">
        <f>AVERAGE(DB45:DB54)</f>
        <v>3.625</v>
      </c>
      <c r="DC56" s="492">
        <f>DC55/DD55</f>
        <v>0.45754716981132076</v>
      </c>
      <c r="DD56" s="492"/>
      <c r="DE56" s="492">
        <f>DE55/DF55</f>
        <v>0.2088888888888889</v>
      </c>
      <c r="DF56" s="492"/>
      <c r="DG56" s="492">
        <f>DG55/DH55</f>
        <v>0.32951945080091533</v>
      </c>
      <c r="DH56" s="493"/>
      <c r="DI56" s="3" t="s">
        <v>63</v>
      </c>
      <c r="DJ56" s="7">
        <f>AVERAGE(DJ45:DJ54)</f>
        <v>44.2</v>
      </c>
      <c r="DK56" s="7">
        <f>AVERAGE(DK45:DK54)</f>
        <v>29.1</v>
      </c>
      <c r="DL56" s="7">
        <f>AVERAGE(DL45:DL54)</f>
        <v>6.4</v>
      </c>
      <c r="DM56" s="7">
        <f>AVERAGE(DM45:DM54)</f>
        <v>2.9</v>
      </c>
      <c r="DN56" s="7">
        <f>AVERAGE(DN45:DN54)</f>
        <v>5.3</v>
      </c>
      <c r="DO56" s="492">
        <f>DO55/DP55</f>
        <v>0.44582043343653249</v>
      </c>
      <c r="DP56" s="492"/>
      <c r="DQ56" s="492">
        <f>DQ55/DR55</f>
        <v>0.23557692307692307</v>
      </c>
      <c r="DR56" s="492"/>
      <c r="DS56" s="492">
        <f>DS55/DT55</f>
        <v>0.36346516007532959</v>
      </c>
      <c r="DT56" s="493"/>
      <c r="DU56" s="3" t="s">
        <v>63</v>
      </c>
      <c r="DV56" s="7">
        <f>AVERAGE(DV45:DV54)</f>
        <v>41.125</v>
      </c>
      <c r="DW56" s="7">
        <f>AVERAGE(DW45:DW54)</f>
        <v>30.125</v>
      </c>
      <c r="DX56" s="7">
        <f>AVERAGE(DX45:DX54)</f>
        <v>6.625</v>
      </c>
      <c r="DY56" s="7">
        <f>AVERAGE(DY45:DY54)</f>
        <v>3.875</v>
      </c>
      <c r="DZ56" s="7">
        <f>AVERAGE(DZ45:DZ54)</f>
        <v>3.75</v>
      </c>
      <c r="EA56" s="492">
        <f>EA55/EB55</f>
        <v>0.35507246376811596</v>
      </c>
      <c r="EB56" s="492"/>
      <c r="EC56" s="492">
        <f>EC55/ED55</f>
        <v>0.25443786982248523</v>
      </c>
      <c r="ED56" s="492"/>
      <c r="EE56" s="492">
        <f>EE55/EF55</f>
        <v>0.31685393258426964</v>
      </c>
      <c r="EF56" s="493"/>
      <c r="EG56" s="5" t="s">
        <v>63</v>
      </c>
      <c r="EH56" s="8">
        <f>AVERAGE(EH45:EH54)</f>
        <v>44.9</v>
      </c>
      <c r="EI56" s="8">
        <f>AVERAGE(EI45:EI54)</f>
        <v>37.799999999999997</v>
      </c>
      <c r="EJ56" s="8">
        <f>AVERAGE(EJ45:EJ54)</f>
        <v>5</v>
      </c>
      <c r="EK56" s="8">
        <f>AVERAGE(EK45:EK54)</f>
        <v>2.8</v>
      </c>
      <c r="EL56" s="8">
        <f>AVERAGE(EL45:EL54)</f>
        <v>4</v>
      </c>
      <c r="EM56" s="492">
        <f>EM55/EN55</f>
        <v>0.3884514435695538</v>
      </c>
      <c r="EN56" s="492"/>
      <c r="EO56" s="492">
        <f>EO55/EP55</f>
        <v>0.20920502092050208</v>
      </c>
      <c r="EP56" s="492"/>
      <c r="EQ56" s="492">
        <f>EQ55/ER55</f>
        <v>0.3193548387096774</v>
      </c>
      <c r="ER56" s="493"/>
      <c r="FI56" s="5" t="s">
        <v>63</v>
      </c>
      <c r="FJ56" s="8">
        <f>AVERAGE(FJ48:FJ54)</f>
        <v>44.666666666666664</v>
      </c>
      <c r="FK56" s="8">
        <f>AVERAGE(FK48:FK54)</f>
        <v>30.833333333333332</v>
      </c>
      <c r="FL56" s="8">
        <f>AVERAGE(FL48:FL54)</f>
        <v>5.666666666666667</v>
      </c>
      <c r="FM56" s="8">
        <f>AVERAGE(FM48:FM54)</f>
        <v>5.666666666666667</v>
      </c>
      <c r="FN56" s="8">
        <f>AVERAGE(FN48:FN54)</f>
        <v>3.6666666666666665</v>
      </c>
      <c r="FO56" s="472">
        <f>FO55/FP55</f>
        <v>0.40186915887850466</v>
      </c>
      <c r="FP56" s="472"/>
      <c r="FQ56" s="472">
        <f>FQ55/FR55</f>
        <v>0.22222222222222221</v>
      </c>
      <c r="FR56" s="472"/>
      <c r="FS56" s="472">
        <f>FS55/FT55</f>
        <v>0.32960893854748602</v>
      </c>
      <c r="FT56" s="485"/>
      <c r="FU56" s="5" t="s">
        <v>63</v>
      </c>
      <c r="FV56" s="8">
        <f>AVERAGE(FV48:FV54)</f>
        <v>50</v>
      </c>
      <c r="FW56" s="8">
        <f>AVERAGE(FW48:FW54)</f>
        <v>25.666666666666668</v>
      </c>
      <c r="FX56" s="8">
        <f>AVERAGE(FX48:FX54)</f>
        <v>8</v>
      </c>
      <c r="FY56" s="8">
        <f>AVERAGE(FY48:FY54)</f>
        <v>2.6666666666666665</v>
      </c>
      <c r="FZ56" s="8">
        <f>AVERAGE(FZ48:FZ54)</f>
        <v>6</v>
      </c>
      <c r="GA56" s="472">
        <f>GA55/GB55</f>
        <v>0.44642857142857145</v>
      </c>
      <c r="GB56" s="472"/>
      <c r="GC56" s="472">
        <f>GC55/GD55</f>
        <v>0.26666666666666666</v>
      </c>
      <c r="GD56" s="472"/>
      <c r="GE56" s="472">
        <f>GE55/GF55</f>
        <v>0.38372093023255816</v>
      </c>
      <c r="GF56" s="485"/>
      <c r="GG56" s="5" t="s">
        <v>63</v>
      </c>
      <c r="GH56" s="8">
        <f>AVERAGE(GH48:GH54)</f>
        <v>46</v>
      </c>
      <c r="GI56" s="8">
        <f>AVERAGE(GI48:GI54)</f>
        <v>34.428571428571431</v>
      </c>
      <c r="GJ56" s="8">
        <f>AVERAGE(GJ48:GJ54)</f>
        <v>7.7142857142857144</v>
      </c>
      <c r="GK56" s="8">
        <f>AVERAGE(GK48:GK54)</f>
        <v>1.7142857142857142</v>
      </c>
      <c r="GL56" s="8">
        <f>AVERAGE(GL48:GL54)</f>
        <v>3.2857142857142856</v>
      </c>
      <c r="GM56" s="472">
        <f>GM55/GN55</f>
        <v>0.40432098765432101</v>
      </c>
      <c r="GN56" s="472"/>
      <c r="GO56" s="472">
        <f>GO55/GP55</f>
        <v>0.20202020202020202</v>
      </c>
      <c r="GP56" s="472"/>
      <c r="GQ56" s="472">
        <f>GQ55/GR55</f>
        <v>0.35697399527186763</v>
      </c>
      <c r="GR56" s="485"/>
      <c r="GS56" s="5" t="s">
        <v>63</v>
      </c>
      <c r="GT56" s="8">
        <f>AVERAGE(GT48:GT54)</f>
        <v>50</v>
      </c>
      <c r="GU56" s="8">
        <f>AVERAGE(GU48:GU54)</f>
        <v>29</v>
      </c>
      <c r="GV56" s="8">
        <f>AVERAGE(GV48:GV54)</f>
        <v>3</v>
      </c>
      <c r="GW56" s="8">
        <f>AVERAGE(GW48:GW54)</f>
        <v>2</v>
      </c>
      <c r="GX56" s="8">
        <f>AVERAGE(GX48:GX54)</f>
        <v>6</v>
      </c>
      <c r="GY56" s="472">
        <f>GY55/GZ55</f>
        <v>0.3125</v>
      </c>
      <c r="GZ56" s="472"/>
      <c r="HA56" s="472">
        <f>HA55/HB55</f>
        <v>0.35714285714285715</v>
      </c>
      <c r="HB56" s="472"/>
      <c r="HC56" s="472">
        <f>HC55/HD55</f>
        <v>0.33333333333333331</v>
      </c>
      <c r="HD56" s="485"/>
      <c r="HE56" s="5" t="s">
        <v>63</v>
      </c>
      <c r="HF56" s="8">
        <f>AVERAGE(HF48:HF54)</f>
        <v>48.25</v>
      </c>
      <c r="HG56" s="8">
        <f>AVERAGE(HG48:HG54)</f>
        <v>32.75</v>
      </c>
      <c r="HH56" s="8">
        <f>AVERAGE(HH48:HH54)</f>
        <v>8.5</v>
      </c>
      <c r="HI56" s="8">
        <f>AVERAGE(HI48:HI54)</f>
        <v>3.25</v>
      </c>
      <c r="HJ56" s="8">
        <f>AVERAGE(HJ48:HJ54)</f>
        <v>5</v>
      </c>
      <c r="HK56" s="472">
        <f>HK55/HL55</f>
        <v>0.45555555555555555</v>
      </c>
      <c r="HL56" s="472"/>
      <c r="HM56" s="472">
        <f>HM55/HN55</f>
        <v>0.16071428571428573</v>
      </c>
      <c r="HN56" s="472"/>
      <c r="HO56" s="472">
        <f>HO55/HP55</f>
        <v>0.38559322033898308</v>
      </c>
      <c r="HP56" s="485"/>
      <c r="HQ56" s="5" t="s">
        <v>63</v>
      </c>
      <c r="HR56" s="8">
        <f>AVERAGE(HR48:HR54)</f>
        <v>51</v>
      </c>
      <c r="HS56" s="8">
        <f>AVERAGE(HS48:HS54)</f>
        <v>48</v>
      </c>
      <c r="HT56" s="8">
        <f>AVERAGE(HT48:HT54)</f>
        <v>4</v>
      </c>
      <c r="HU56" s="8">
        <f>AVERAGE(HU48:HU54)</f>
        <v>1</v>
      </c>
      <c r="HV56" s="8">
        <f>AVERAGE(HV48:HV54)</f>
        <v>3</v>
      </c>
      <c r="HW56" s="472">
        <f>HW55/HX55</f>
        <v>0.375</v>
      </c>
      <c r="HX56" s="472"/>
      <c r="HY56" s="472">
        <f>HY55/HZ55</f>
        <v>0.21212121212121213</v>
      </c>
      <c r="HZ56" s="472"/>
      <c r="IA56" s="472">
        <f>IA55/IB55</f>
        <v>0.30136986301369861</v>
      </c>
      <c r="IB56" s="485"/>
    </row>
    <row r="57" spans="1:236" ht="17" thickBot="1">
      <c r="A57" s="507" t="s">
        <v>265</v>
      </c>
      <c r="B57" s="509"/>
      <c r="C57" s="509"/>
      <c r="D57" s="509"/>
      <c r="E57" s="509"/>
      <c r="F57" s="509"/>
      <c r="G57" s="509"/>
      <c r="H57" s="509"/>
      <c r="I57" s="508"/>
      <c r="J57" s="103"/>
      <c r="K57" s="488"/>
      <c r="L57" s="6" t="s">
        <v>7</v>
      </c>
      <c r="M57" s="18"/>
      <c r="N57" s="18"/>
      <c r="O57" s="18"/>
      <c r="P57" s="85"/>
      <c r="Q57" s="1" t="s">
        <v>76</v>
      </c>
      <c r="R57" s="9" t="s">
        <v>64</v>
      </c>
      <c r="S57" s="9" t="s">
        <v>65</v>
      </c>
      <c r="T57" s="9" t="s">
        <v>66</v>
      </c>
      <c r="U57" s="9" t="s">
        <v>67</v>
      </c>
      <c r="V57" s="9" t="s">
        <v>68</v>
      </c>
      <c r="W57" s="9" t="s">
        <v>69</v>
      </c>
      <c r="X57" s="9" t="s">
        <v>70</v>
      </c>
      <c r="Y57" s="9" t="s">
        <v>71</v>
      </c>
      <c r="Z57" s="9" t="s">
        <v>72</v>
      </c>
      <c r="AA57" s="9" t="s">
        <v>73</v>
      </c>
      <c r="AB57" s="2" t="s">
        <v>74</v>
      </c>
      <c r="AC57" s="1" t="s">
        <v>76</v>
      </c>
      <c r="AD57" s="9" t="s">
        <v>64</v>
      </c>
      <c r="AE57" s="9" t="s">
        <v>65</v>
      </c>
      <c r="AF57" s="9" t="s">
        <v>66</v>
      </c>
      <c r="AG57" s="9" t="s">
        <v>67</v>
      </c>
      <c r="AH57" s="9" t="s">
        <v>68</v>
      </c>
      <c r="AI57" s="9" t="s">
        <v>69</v>
      </c>
      <c r="AJ57" s="9" t="s">
        <v>70</v>
      </c>
      <c r="AK57" s="9" t="s">
        <v>71</v>
      </c>
      <c r="AL57" s="9" t="s">
        <v>72</v>
      </c>
      <c r="AM57" s="9" t="s">
        <v>73</v>
      </c>
      <c r="AN57" s="2" t="s">
        <v>74</v>
      </c>
      <c r="AO57" s="1" t="s">
        <v>76</v>
      </c>
      <c r="AP57" s="9" t="s">
        <v>64</v>
      </c>
      <c r="AQ57" s="9" t="s">
        <v>65</v>
      </c>
      <c r="AR57" s="9" t="s">
        <v>66</v>
      </c>
      <c r="AS57" s="9" t="s">
        <v>67</v>
      </c>
      <c r="AT57" s="9" t="s">
        <v>68</v>
      </c>
      <c r="AU57" s="9" t="s">
        <v>69</v>
      </c>
      <c r="AV57" s="9" t="s">
        <v>70</v>
      </c>
      <c r="AW57" s="9" t="s">
        <v>71</v>
      </c>
      <c r="AX57" s="9" t="s">
        <v>72</v>
      </c>
      <c r="AY57" s="9" t="s">
        <v>73</v>
      </c>
      <c r="AZ57" s="2" t="s">
        <v>74</v>
      </c>
      <c r="BA57" s="1" t="s">
        <v>76</v>
      </c>
      <c r="BB57" s="9" t="s">
        <v>64</v>
      </c>
      <c r="BC57" s="9" t="s">
        <v>65</v>
      </c>
      <c r="BD57" s="9" t="s">
        <v>66</v>
      </c>
      <c r="BE57" s="9" t="s">
        <v>67</v>
      </c>
      <c r="BF57" s="9" t="s">
        <v>68</v>
      </c>
      <c r="BG57" s="9" t="s">
        <v>69</v>
      </c>
      <c r="BH57" s="9" t="s">
        <v>70</v>
      </c>
      <c r="BI57" s="9" t="s">
        <v>71</v>
      </c>
      <c r="BJ57" s="9" t="s">
        <v>72</v>
      </c>
      <c r="BK57" s="9" t="s">
        <v>73</v>
      </c>
      <c r="BL57" s="2" t="s">
        <v>74</v>
      </c>
      <c r="BM57" s="1" t="s">
        <v>76</v>
      </c>
      <c r="BN57" s="9" t="s">
        <v>64</v>
      </c>
      <c r="BO57" s="9" t="s">
        <v>65</v>
      </c>
      <c r="BP57" s="9" t="s">
        <v>66</v>
      </c>
      <c r="BQ57" s="9" t="s">
        <v>67</v>
      </c>
      <c r="BR57" s="9" t="s">
        <v>68</v>
      </c>
      <c r="BS57" s="9" t="s">
        <v>69</v>
      </c>
      <c r="BT57" s="9" t="s">
        <v>70</v>
      </c>
      <c r="BU57" s="9" t="s">
        <v>71</v>
      </c>
      <c r="BV57" s="9" t="s">
        <v>72</v>
      </c>
      <c r="BW57" s="9" t="s">
        <v>73</v>
      </c>
      <c r="BX57" s="2" t="s">
        <v>74</v>
      </c>
      <c r="BY57" s="1" t="s">
        <v>76</v>
      </c>
      <c r="BZ57" s="9" t="s">
        <v>64</v>
      </c>
      <c r="CA57" s="9" t="s">
        <v>65</v>
      </c>
      <c r="CB57" s="9" t="s">
        <v>66</v>
      </c>
      <c r="CC57" s="9" t="s">
        <v>67</v>
      </c>
      <c r="CD57" s="9" t="s">
        <v>68</v>
      </c>
      <c r="CE57" s="9" t="s">
        <v>69</v>
      </c>
      <c r="CF57" s="9" t="s">
        <v>70</v>
      </c>
      <c r="CG57" s="9" t="s">
        <v>71</v>
      </c>
      <c r="CH57" s="9" t="s">
        <v>72</v>
      </c>
      <c r="CI57" s="9" t="s">
        <v>73</v>
      </c>
      <c r="CJ57" s="2" t="s">
        <v>74</v>
      </c>
      <c r="CK57" s="1" t="s">
        <v>76</v>
      </c>
      <c r="CL57" s="9" t="s">
        <v>64</v>
      </c>
      <c r="CM57" s="9" t="s">
        <v>65</v>
      </c>
      <c r="CN57" s="9" t="s">
        <v>66</v>
      </c>
      <c r="CO57" s="9" t="s">
        <v>67</v>
      </c>
      <c r="CP57" s="9" t="s">
        <v>68</v>
      </c>
      <c r="CQ57" s="9" t="s">
        <v>69</v>
      </c>
      <c r="CR57" s="9" t="s">
        <v>70</v>
      </c>
      <c r="CS57" s="9" t="s">
        <v>71</v>
      </c>
      <c r="CT57" s="9" t="s">
        <v>72</v>
      </c>
      <c r="CU57" s="9" t="s">
        <v>73</v>
      </c>
      <c r="CV57" s="2" t="s">
        <v>74</v>
      </c>
      <c r="CW57" s="1" t="s">
        <v>76</v>
      </c>
      <c r="CX57" s="9" t="s">
        <v>64</v>
      </c>
      <c r="CY57" s="9" t="s">
        <v>65</v>
      </c>
      <c r="CZ57" s="9" t="s">
        <v>66</v>
      </c>
      <c r="DA57" s="9" t="s">
        <v>67</v>
      </c>
      <c r="DB57" s="9" t="s">
        <v>68</v>
      </c>
      <c r="DC57" s="9" t="s">
        <v>69</v>
      </c>
      <c r="DD57" s="9" t="s">
        <v>70</v>
      </c>
      <c r="DE57" s="9" t="s">
        <v>71</v>
      </c>
      <c r="DF57" s="9" t="s">
        <v>72</v>
      </c>
      <c r="DG57" s="9" t="s">
        <v>73</v>
      </c>
      <c r="DH57" s="2" t="s">
        <v>74</v>
      </c>
      <c r="DI57" s="1" t="s">
        <v>76</v>
      </c>
      <c r="DJ57" s="9" t="s">
        <v>64</v>
      </c>
      <c r="DK57" s="9" t="s">
        <v>65</v>
      </c>
      <c r="DL57" s="9" t="s">
        <v>66</v>
      </c>
      <c r="DM57" s="9" t="s">
        <v>67</v>
      </c>
      <c r="DN57" s="9" t="s">
        <v>68</v>
      </c>
      <c r="DO57" s="9" t="s">
        <v>69</v>
      </c>
      <c r="DP57" s="9" t="s">
        <v>70</v>
      </c>
      <c r="DQ57" s="9" t="s">
        <v>71</v>
      </c>
      <c r="DR57" s="9" t="s">
        <v>72</v>
      </c>
      <c r="DS57" s="9" t="s">
        <v>73</v>
      </c>
      <c r="DT57" s="2" t="s">
        <v>74</v>
      </c>
      <c r="DU57" s="1" t="s">
        <v>76</v>
      </c>
      <c r="DV57" s="9" t="s">
        <v>64</v>
      </c>
      <c r="DW57" s="9" t="s">
        <v>65</v>
      </c>
      <c r="DX57" s="9" t="s">
        <v>66</v>
      </c>
      <c r="DY57" s="9" t="s">
        <v>67</v>
      </c>
      <c r="DZ57" s="9" t="s">
        <v>68</v>
      </c>
      <c r="EA57" s="9" t="s">
        <v>69</v>
      </c>
      <c r="EB57" s="9" t="s">
        <v>70</v>
      </c>
      <c r="EC57" s="9" t="s">
        <v>71</v>
      </c>
      <c r="ED57" s="9" t="s">
        <v>72</v>
      </c>
      <c r="EE57" s="9" t="s">
        <v>73</v>
      </c>
      <c r="EF57" s="2" t="s">
        <v>74</v>
      </c>
      <c r="EG57" s="1" t="s">
        <v>76</v>
      </c>
      <c r="EH57" s="9" t="s">
        <v>64</v>
      </c>
      <c r="EI57" s="9" t="s">
        <v>65</v>
      </c>
      <c r="EJ57" s="9" t="s">
        <v>66</v>
      </c>
      <c r="EK57" s="9" t="s">
        <v>67</v>
      </c>
      <c r="EL57" s="9" t="s">
        <v>68</v>
      </c>
      <c r="EM57" s="9" t="s">
        <v>69</v>
      </c>
      <c r="EN57" s="9" t="s">
        <v>70</v>
      </c>
      <c r="EO57" s="9" t="s">
        <v>71</v>
      </c>
      <c r="EP57" s="9" t="s">
        <v>72</v>
      </c>
      <c r="EQ57" s="9" t="s">
        <v>73</v>
      </c>
      <c r="ER57" s="2" t="s">
        <v>74</v>
      </c>
    </row>
    <row r="58" spans="1:236" ht="17" thickBot="1">
      <c r="A58" s="43" t="s">
        <v>160</v>
      </c>
      <c r="B58" s="500" t="s">
        <v>157</v>
      </c>
      <c r="C58" s="501"/>
      <c r="D58" s="502" t="s">
        <v>199</v>
      </c>
      <c r="E58" s="503"/>
      <c r="F58" s="502" t="s">
        <v>164</v>
      </c>
      <c r="G58" s="503"/>
      <c r="H58" s="502" t="s">
        <v>165</v>
      </c>
      <c r="I58" s="503"/>
      <c r="J58" s="103"/>
      <c r="K58" s="489" t="s">
        <v>187</v>
      </c>
      <c r="L58" s="2" t="s">
        <v>10</v>
      </c>
      <c r="M58" s="18"/>
      <c r="N58" s="18"/>
      <c r="O58" s="18"/>
      <c r="P58" s="85"/>
      <c r="Q58" s="3" t="s">
        <v>10</v>
      </c>
      <c r="R58" s="7">
        <f t="shared" ref="R58:AB58" si="358">BN4+BN18+BN32</f>
        <v>49</v>
      </c>
      <c r="S58" s="7">
        <f t="shared" si="358"/>
        <v>35</v>
      </c>
      <c r="T58" s="7">
        <f t="shared" si="358"/>
        <v>10</v>
      </c>
      <c r="U58" s="7">
        <f t="shared" si="358"/>
        <v>5</v>
      </c>
      <c r="V58" s="7">
        <f t="shared" si="358"/>
        <v>0</v>
      </c>
      <c r="W58" s="7">
        <f t="shared" si="358"/>
        <v>20</v>
      </c>
      <c r="X58" s="7">
        <f t="shared" si="358"/>
        <v>37</v>
      </c>
      <c r="Y58" s="7">
        <f t="shared" si="358"/>
        <v>3</v>
      </c>
      <c r="Z58" s="7">
        <f t="shared" si="358"/>
        <v>16</v>
      </c>
      <c r="AA58" s="7">
        <f t="shared" si="358"/>
        <v>23</v>
      </c>
      <c r="AB58" s="4">
        <f t="shared" si="358"/>
        <v>53</v>
      </c>
      <c r="AC58" s="3" t="s">
        <v>49</v>
      </c>
      <c r="AD58" s="7">
        <f>DV4+DV18+DV32</f>
        <v>32</v>
      </c>
      <c r="AE58" s="7">
        <f t="shared" ref="AE58:AN58" si="359">DW4+DW18+DW32</f>
        <v>31</v>
      </c>
      <c r="AF58" s="7">
        <f t="shared" si="359"/>
        <v>6</v>
      </c>
      <c r="AG58" s="7">
        <f t="shared" si="359"/>
        <v>8</v>
      </c>
      <c r="AH58" s="7">
        <f t="shared" si="359"/>
        <v>3</v>
      </c>
      <c r="AI58" s="7">
        <f t="shared" si="359"/>
        <v>13</v>
      </c>
      <c r="AJ58" s="7">
        <f t="shared" si="359"/>
        <v>35</v>
      </c>
      <c r="AK58" s="7">
        <f t="shared" si="359"/>
        <v>2</v>
      </c>
      <c r="AL58" s="7">
        <f t="shared" si="359"/>
        <v>16</v>
      </c>
      <c r="AM58" s="7">
        <f t="shared" si="359"/>
        <v>15</v>
      </c>
      <c r="AN58" s="7">
        <f t="shared" si="359"/>
        <v>51</v>
      </c>
      <c r="AO58" s="3" t="s">
        <v>11</v>
      </c>
      <c r="AP58" s="7">
        <f>CL4+CL18+CL32</f>
        <v>47</v>
      </c>
      <c r="AQ58" s="7">
        <f t="shared" ref="AQ58:AZ58" si="360">CM4+CM18+CM32</f>
        <v>36</v>
      </c>
      <c r="AR58" s="7">
        <f t="shared" si="360"/>
        <v>6</v>
      </c>
      <c r="AS58" s="7">
        <f t="shared" si="360"/>
        <v>6</v>
      </c>
      <c r="AT58" s="7">
        <f t="shared" si="360"/>
        <v>6</v>
      </c>
      <c r="AU58" s="7">
        <f t="shared" si="360"/>
        <v>19</v>
      </c>
      <c r="AV58" s="7">
        <f t="shared" si="360"/>
        <v>60</v>
      </c>
      <c r="AW58" s="7">
        <f t="shared" si="360"/>
        <v>3</v>
      </c>
      <c r="AX58" s="7">
        <f t="shared" si="360"/>
        <v>22</v>
      </c>
      <c r="AY58" s="7">
        <f t="shared" si="360"/>
        <v>22</v>
      </c>
      <c r="AZ58" s="7">
        <f t="shared" si="360"/>
        <v>82</v>
      </c>
      <c r="BA58" s="3" t="s">
        <v>4</v>
      </c>
      <c r="BB58" s="7">
        <f>BZ4+BZ18+BZ32</f>
        <v>50</v>
      </c>
      <c r="BC58" s="7">
        <f t="shared" ref="BC58:BL58" si="361">CA4+CA18+CA32</f>
        <v>24</v>
      </c>
      <c r="BD58" s="7">
        <f t="shared" si="361"/>
        <v>10</v>
      </c>
      <c r="BE58" s="7">
        <f t="shared" si="361"/>
        <v>1</v>
      </c>
      <c r="BF58" s="7">
        <f t="shared" si="361"/>
        <v>7</v>
      </c>
      <c r="BG58" s="7">
        <f t="shared" si="361"/>
        <v>18</v>
      </c>
      <c r="BH58" s="7">
        <f t="shared" si="361"/>
        <v>53</v>
      </c>
      <c r="BI58" s="7">
        <f t="shared" si="361"/>
        <v>4</v>
      </c>
      <c r="BJ58" s="7">
        <f t="shared" si="361"/>
        <v>16</v>
      </c>
      <c r="BK58" s="7">
        <f t="shared" si="361"/>
        <v>22</v>
      </c>
      <c r="BL58" s="7">
        <f t="shared" si="361"/>
        <v>69</v>
      </c>
      <c r="BM58" s="3" t="s">
        <v>2</v>
      </c>
      <c r="BN58" s="7">
        <f t="shared" ref="BN58:BX58" si="362">R4+R18+R32</f>
        <v>51</v>
      </c>
      <c r="BO58" s="7">
        <f t="shared" si="362"/>
        <v>26</v>
      </c>
      <c r="BP58" s="7">
        <f t="shared" si="362"/>
        <v>11</v>
      </c>
      <c r="BQ58" s="7">
        <f t="shared" si="362"/>
        <v>2</v>
      </c>
      <c r="BR58" s="7">
        <f t="shared" si="362"/>
        <v>3</v>
      </c>
      <c r="BS58" s="7">
        <f t="shared" si="362"/>
        <v>21</v>
      </c>
      <c r="BT58" s="7">
        <f t="shared" si="362"/>
        <v>40</v>
      </c>
      <c r="BU58" s="7">
        <f t="shared" si="362"/>
        <v>3</v>
      </c>
      <c r="BV58" s="7">
        <f t="shared" si="362"/>
        <v>11</v>
      </c>
      <c r="BW58" s="7">
        <f t="shared" si="362"/>
        <v>24</v>
      </c>
      <c r="BX58" s="7">
        <f t="shared" si="362"/>
        <v>51</v>
      </c>
      <c r="BY58" s="3" t="s">
        <v>9</v>
      </c>
      <c r="BZ58" s="7">
        <f>BB4+BB18+BB32</f>
        <v>48</v>
      </c>
      <c r="CA58" s="7">
        <f t="shared" ref="CA58:CJ58" si="363">BC4+BC18+BC32</f>
        <v>31</v>
      </c>
      <c r="CB58" s="7">
        <f t="shared" si="363"/>
        <v>9</v>
      </c>
      <c r="CC58" s="7">
        <f t="shared" si="363"/>
        <v>6</v>
      </c>
      <c r="CD58" s="7">
        <f t="shared" si="363"/>
        <v>3</v>
      </c>
      <c r="CE58" s="7">
        <f t="shared" si="363"/>
        <v>15</v>
      </c>
      <c r="CF58" s="7">
        <f t="shared" si="363"/>
        <v>28</v>
      </c>
      <c r="CG58" s="7">
        <f t="shared" si="363"/>
        <v>6</v>
      </c>
      <c r="CH58" s="7">
        <f t="shared" si="363"/>
        <v>17</v>
      </c>
      <c r="CI58" s="7">
        <f t="shared" si="363"/>
        <v>21</v>
      </c>
      <c r="CJ58" s="7">
        <f t="shared" si="363"/>
        <v>45</v>
      </c>
      <c r="CK58" s="3" t="s">
        <v>44</v>
      </c>
      <c r="CL58" s="7">
        <f>AP4+AP18+AP32</f>
        <v>51</v>
      </c>
      <c r="CM58" s="7">
        <f t="shared" ref="CM58:CV58" si="364">AQ4+AQ18+AQ32</f>
        <v>44</v>
      </c>
      <c r="CN58" s="7">
        <f t="shared" si="364"/>
        <v>7</v>
      </c>
      <c r="CO58" s="7">
        <f t="shared" si="364"/>
        <v>6</v>
      </c>
      <c r="CP58" s="7">
        <f t="shared" si="364"/>
        <v>5</v>
      </c>
      <c r="CQ58" s="7">
        <f t="shared" si="364"/>
        <v>24</v>
      </c>
      <c r="CR58" s="7">
        <f t="shared" si="364"/>
        <v>56</v>
      </c>
      <c r="CS58" s="7">
        <f t="shared" si="364"/>
        <v>1</v>
      </c>
      <c r="CT58" s="7">
        <f t="shared" si="364"/>
        <v>8</v>
      </c>
      <c r="CU58" s="7">
        <f t="shared" si="364"/>
        <v>25</v>
      </c>
      <c r="CV58" s="7">
        <f t="shared" si="364"/>
        <v>64</v>
      </c>
      <c r="CW58" s="3" t="s">
        <v>8</v>
      </c>
      <c r="CX58" s="7">
        <f>DJ4+DJ18+DJ32</f>
        <v>36</v>
      </c>
      <c r="CY58" s="7">
        <f t="shared" ref="CY58:DH58" si="365">DK4+DK18+DK32</f>
        <v>20</v>
      </c>
      <c r="CZ58" s="7">
        <f t="shared" si="365"/>
        <v>8</v>
      </c>
      <c r="DA58" s="7">
        <f t="shared" si="365"/>
        <v>4</v>
      </c>
      <c r="DB58" s="7">
        <f t="shared" si="365"/>
        <v>2</v>
      </c>
      <c r="DC58" s="7">
        <f t="shared" si="365"/>
        <v>10</v>
      </c>
      <c r="DD58" s="7">
        <f t="shared" si="365"/>
        <v>27</v>
      </c>
      <c r="DE58" s="7">
        <f t="shared" si="365"/>
        <v>4</v>
      </c>
      <c r="DF58" s="7">
        <f t="shared" si="365"/>
        <v>13</v>
      </c>
      <c r="DG58" s="7">
        <f t="shared" si="365"/>
        <v>14</v>
      </c>
      <c r="DH58" s="7">
        <f t="shared" si="365"/>
        <v>40</v>
      </c>
      <c r="DI58" s="3" t="s">
        <v>7</v>
      </c>
      <c r="DJ58" s="7">
        <f>CX4+CX18+CX32</f>
        <v>50</v>
      </c>
      <c r="DK58" s="7">
        <f t="shared" ref="DK58:DT58" si="366">CY4+CY18+CY32</f>
        <v>32</v>
      </c>
      <c r="DL58" s="7">
        <f t="shared" si="366"/>
        <v>10</v>
      </c>
      <c r="DM58" s="7">
        <f t="shared" si="366"/>
        <v>1</v>
      </c>
      <c r="DN58" s="7">
        <f t="shared" si="366"/>
        <v>7</v>
      </c>
      <c r="DO58" s="7">
        <f t="shared" si="366"/>
        <v>12</v>
      </c>
      <c r="DP58" s="7">
        <f t="shared" si="366"/>
        <v>31</v>
      </c>
      <c r="DQ58" s="7">
        <f t="shared" si="366"/>
        <v>8</v>
      </c>
      <c r="DR58" s="7">
        <f t="shared" si="366"/>
        <v>20</v>
      </c>
      <c r="DS58" s="7">
        <f t="shared" si="366"/>
        <v>20</v>
      </c>
      <c r="DT58" s="7">
        <f t="shared" si="366"/>
        <v>51</v>
      </c>
      <c r="DU58" s="3" t="s">
        <v>3</v>
      </c>
      <c r="DV58" s="7">
        <f>AD4+AD18+AD32</f>
        <v>50</v>
      </c>
      <c r="DW58" s="7">
        <f t="shared" ref="DW58:EF58" si="367">AE4+AE18+AE32</f>
        <v>38</v>
      </c>
      <c r="DX58" s="7">
        <f t="shared" si="367"/>
        <v>6</v>
      </c>
      <c r="DY58" s="7">
        <f t="shared" si="367"/>
        <v>4</v>
      </c>
      <c r="DZ58" s="7">
        <f t="shared" si="367"/>
        <v>10</v>
      </c>
      <c r="EA58" s="7">
        <f t="shared" si="367"/>
        <v>16</v>
      </c>
      <c r="EB58" s="7">
        <f t="shared" si="367"/>
        <v>41</v>
      </c>
      <c r="EC58" s="7">
        <f t="shared" si="367"/>
        <v>6</v>
      </c>
      <c r="ED58" s="7">
        <f t="shared" si="367"/>
        <v>19</v>
      </c>
      <c r="EE58" s="7">
        <f t="shared" si="367"/>
        <v>22</v>
      </c>
      <c r="EF58" s="7">
        <f t="shared" si="367"/>
        <v>60</v>
      </c>
      <c r="EG58" s="3" t="s">
        <v>10</v>
      </c>
      <c r="EH58" s="7">
        <f>BN5+BN19+BN33</f>
        <v>51</v>
      </c>
      <c r="EI58" s="7">
        <f t="shared" ref="EI58:ER58" si="368">BO5+BO19+BO33</f>
        <v>45</v>
      </c>
      <c r="EJ58" s="7">
        <f t="shared" si="368"/>
        <v>14</v>
      </c>
      <c r="EK58" s="7">
        <f t="shared" si="368"/>
        <v>3</v>
      </c>
      <c r="EL58" s="7">
        <f t="shared" si="368"/>
        <v>5</v>
      </c>
      <c r="EM58" s="7">
        <f t="shared" si="368"/>
        <v>19</v>
      </c>
      <c r="EN58" s="7">
        <f t="shared" si="368"/>
        <v>38</v>
      </c>
      <c r="EO58" s="7">
        <f t="shared" si="368"/>
        <v>3</v>
      </c>
      <c r="EP58" s="7">
        <f t="shared" si="368"/>
        <v>16</v>
      </c>
      <c r="EQ58" s="7">
        <f t="shared" si="368"/>
        <v>22</v>
      </c>
      <c r="ER58" s="4">
        <f t="shared" si="368"/>
        <v>54</v>
      </c>
    </row>
    <row r="59" spans="1:236">
      <c r="A59" s="1" t="s">
        <v>13</v>
      </c>
      <c r="B59" s="1" t="s">
        <v>44</v>
      </c>
      <c r="C59" s="2">
        <v>38</v>
      </c>
      <c r="D59" s="3" t="s">
        <v>44</v>
      </c>
      <c r="E59" s="4">
        <f>GH12</f>
        <v>32.142857142857146</v>
      </c>
      <c r="F59" s="1" t="s">
        <v>202</v>
      </c>
      <c r="G59" s="2">
        <v>51</v>
      </c>
      <c r="H59" s="1" t="s">
        <v>55</v>
      </c>
      <c r="I59" s="118">
        <v>33</v>
      </c>
      <c r="J59" s="103"/>
      <c r="K59" s="490"/>
      <c r="L59" s="4" t="s">
        <v>11</v>
      </c>
      <c r="M59" s="18"/>
      <c r="N59" s="86"/>
      <c r="O59" s="18"/>
      <c r="P59" s="85"/>
      <c r="Q59" s="3" t="s">
        <v>7</v>
      </c>
      <c r="R59" s="7">
        <f t="shared" ref="R59:AB59" si="369">CX5+CX19+CX33</f>
        <v>50</v>
      </c>
      <c r="S59" s="7">
        <f t="shared" si="369"/>
        <v>32</v>
      </c>
      <c r="T59" s="7">
        <f t="shared" si="369"/>
        <v>4</v>
      </c>
      <c r="U59" s="7">
        <f t="shared" si="369"/>
        <v>2</v>
      </c>
      <c r="V59" s="7">
        <f t="shared" si="369"/>
        <v>6</v>
      </c>
      <c r="W59" s="7">
        <f t="shared" si="369"/>
        <v>21</v>
      </c>
      <c r="X59" s="7">
        <f t="shared" si="369"/>
        <v>31</v>
      </c>
      <c r="Y59" s="7">
        <f t="shared" si="369"/>
        <v>2</v>
      </c>
      <c r="Z59" s="7">
        <f t="shared" si="369"/>
        <v>17</v>
      </c>
      <c r="AA59" s="7">
        <f t="shared" si="369"/>
        <v>23</v>
      </c>
      <c r="AB59" s="7">
        <f t="shared" si="369"/>
        <v>48</v>
      </c>
      <c r="AC59" s="3" t="s">
        <v>11</v>
      </c>
      <c r="AD59" s="7">
        <f>CL5+CL19+CL33</f>
        <v>52</v>
      </c>
      <c r="AE59" s="7">
        <f t="shared" ref="AE59:AN59" si="370">CM5+CM19+CM33</f>
        <v>33</v>
      </c>
      <c r="AF59" s="7">
        <f t="shared" si="370"/>
        <v>7</v>
      </c>
      <c r="AG59" s="7">
        <f t="shared" si="370"/>
        <v>6</v>
      </c>
      <c r="AH59" s="7">
        <f t="shared" si="370"/>
        <v>1</v>
      </c>
      <c r="AI59" s="7">
        <f t="shared" si="370"/>
        <v>20</v>
      </c>
      <c r="AJ59" s="7">
        <f t="shared" si="370"/>
        <v>33</v>
      </c>
      <c r="AK59" s="7">
        <f t="shared" si="370"/>
        <v>4</v>
      </c>
      <c r="AL59" s="7">
        <f t="shared" si="370"/>
        <v>14</v>
      </c>
      <c r="AM59" s="7">
        <f t="shared" si="370"/>
        <v>24</v>
      </c>
      <c r="AN59" s="7">
        <f t="shared" si="370"/>
        <v>47</v>
      </c>
      <c r="AO59" s="3" t="s">
        <v>4</v>
      </c>
      <c r="AP59" s="7">
        <f>BZ5+BZ19+BZ33</f>
        <v>45</v>
      </c>
      <c r="AQ59" s="7">
        <f t="shared" ref="AQ59:AZ59" si="371">CA5+CA19+CA33</f>
        <v>36</v>
      </c>
      <c r="AR59" s="7">
        <f t="shared" si="371"/>
        <v>2</v>
      </c>
      <c r="AS59" s="7">
        <f t="shared" si="371"/>
        <v>4</v>
      </c>
      <c r="AT59" s="7">
        <f t="shared" si="371"/>
        <v>8</v>
      </c>
      <c r="AU59" s="7">
        <f t="shared" si="371"/>
        <v>15</v>
      </c>
      <c r="AV59" s="7">
        <f t="shared" si="371"/>
        <v>41</v>
      </c>
      <c r="AW59" s="7">
        <f t="shared" si="371"/>
        <v>5</v>
      </c>
      <c r="AX59" s="7">
        <f t="shared" si="371"/>
        <v>31</v>
      </c>
      <c r="AY59" s="7">
        <f t="shared" si="371"/>
        <v>20</v>
      </c>
      <c r="AZ59" s="7">
        <f t="shared" si="371"/>
        <v>72</v>
      </c>
      <c r="BA59" s="3" t="s">
        <v>8</v>
      </c>
      <c r="BB59" s="18">
        <f>DJ5+DJ19+DJ33</f>
        <v>33</v>
      </c>
      <c r="BC59" s="18">
        <f t="shared" ref="BC59:BL59" si="372">DK5+DK19+DK33</f>
        <v>35</v>
      </c>
      <c r="BD59" s="18">
        <f t="shared" si="372"/>
        <v>9</v>
      </c>
      <c r="BE59" s="18">
        <f t="shared" si="372"/>
        <v>5</v>
      </c>
      <c r="BF59" s="18">
        <f t="shared" si="372"/>
        <v>2</v>
      </c>
      <c r="BG59" s="18">
        <f t="shared" si="372"/>
        <v>12</v>
      </c>
      <c r="BH59" s="18">
        <f t="shared" si="372"/>
        <v>31</v>
      </c>
      <c r="BI59" s="18">
        <f t="shared" si="372"/>
        <v>3</v>
      </c>
      <c r="BJ59" s="18">
        <f t="shared" si="372"/>
        <v>22</v>
      </c>
      <c r="BK59" s="18">
        <f t="shared" si="372"/>
        <v>15</v>
      </c>
      <c r="BL59" s="18">
        <f t="shared" si="372"/>
        <v>53</v>
      </c>
      <c r="BM59" s="3" t="s">
        <v>5</v>
      </c>
      <c r="BN59" s="7">
        <f>EH4+EH18+EH32</f>
        <v>35</v>
      </c>
      <c r="BO59" s="7">
        <f t="shared" ref="BO59:BX59" si="373">EI4+EI18+EI32</f>
        <v>24</v>
      </c>
      <c r="BP59" s="7">
        <f t="shared" si="373"/>
        <v>1</v>
      </c>
      <c r="BQ59" s="7">
        <f t="shared" si="373"/>
        <v>1</v>
      </c>
      <c r="BR59" s="7">
        <f t="shared" si="373"/>
        <v>3</v>
      </c>
      <c r="BS59" s="7">
        <f t="shared" si="373"/>
        <v>9</v>
      </c>
      <c r="BT59" s="7">
        <f t="shared" si="373"/>
        <v>30</v>
      </c>
      <c r="BU59" s="7">
        <f t="shared" si="373"/>
        <v>5</v>
      </c>
      <c r="BV59" s="7">
        <f t="shared" si="373"/>
        <v>12</v>
      </c>
      <c r="BW59" s="7">
        <f t="shared" si="373"/>
        <v>14</v>
      </c>
      <c r="BX59" s="7">
        <f t="shared" si="373"/>
        <v>42</v>
      </c>
      <c r="BY59" s="3" t="s">
        <v>44</v>
      </c>
      <c r="BZ59" s="18">
        <f>AP5+AP19+AP33</f>
        <v>51</v>
      </c>
      <c r="CA59" s="18">
        <f t="shared" ref="CA59:CJ59" si="374">AQ5+AQ19+AQ33</f>
        <v>54</v>
      </c>
      <c r="CB59" s="18">
        <f t="shared" si="374"/>
        <v>9</v>
      </c>
      <c r="CC59" s="18">
        <f t="shared" si="374"/>
        <v>2</v>
      </c>
      <c r="CD59" s="18">
        <f t="shared" si="374"/>
        <v>1</v>
      </c>
      <c r="CE59" s="18">
        <f t="shared" si="374"/>
        <v>22</v>
      </c>
      <c r="CF59" s="18">
        <f t="shared" si="374"/>
        <v>41</v>
      </c>
      <c r="CG59" s="18">
        <f t="shared" si="374"/>
        <v>1</v>
      </c>
      <c r="CH59" s="18">
        <f t="shared" si="374"/>
        <v>17</v>
      </c>
      <c r="CI59" s="18">
        <f t="shared" si="374"/>
        <v>23</v>
      </c>
      <c r="CJ59" s="18">
        <f t="shared" si="374"/>
        <v>58</v>
      </c>
      <c r="CK59" s="3" t="s">
        <v>3</v>
      </c>
      <c r="CL59" s="18">
        <f>AD5+AD19+AD33</f>
        <v>34</v>
      </c>
      <c r="CM59" s="18">
        <f t="shared" ref="CM59:CV59" si="375">AE5+AE19+AE33</f>
        <v>35</v>
      </c>
      <c r="CN59" s="18">
        <f t="shared" si="375"/>
        <v>4</v>
      </c>
      <c r="CO59" s="18">
        <f t="shared" si="375"/>
        <v>2</v>
      </c>
      <c r="CP59" s="18">
        <f t="shared" si="375"/>
        <v>2</v>
      </c>
      <c r="CQ59" s="18">
        <f t="shared" si="375"/>
        <v>14</v>
      </c>
      <c r="CR59" s="18">
        <f t="shared" si="375"/>
        <v>34</v>
      </c>
      <c r="CS59" s="18">
        <f t="shared" si="375"/>
        <v>2</v>
      </c>
      <c r="CT59" s="18">
        <f t="shared" si="375"/>
        <v>25</v>
      </c>
      <c r="CU59" s="18">
        <f t="shared" si="375"/>
        <v>16</v>
      </c>
      <c r="CV59" s="18">
        <f t="shared" si="375"/>
        <v>59</v>
      </c>
      <c r="CW59" s="3" t="s">
        <v>2</v>
      </c>
      <c r="CX59" s="18">
        <f t="shared" ref="CX59:DH59" si="376">R5+R19+R33</f>
        <v>38</v>
      </c>
      <c r="CY59" s="18">
        <f t="shared" si="376"/>
        <v>40</v>
      </c>
      <c r="CZ59" s="18">
        <f t="shared" si="376"/>
        <v>6</v>
      </c>
      <c r="DA59" s="18">
        <f t="shared" si="376"/>
        <v>2</v>
      </c>
      <c r="DB59" s="18">
        <f t="shared" si="376"/>
        <v>1</v>
      </c>
      <c r="DC59" s="18">
        <f t="shared" si="376"/>
        <v>14</v>
      </c>
      <c r="DD59" s="18">
        <f t="shared" si="376"/>
        <v>37</v>
      </c>
      <c r="DE59" s="18">
        <f t="shared" si="376"/>
        <v>2</v>
      </c>
      <c r="DF59" s="18">
        <f t="shared" si="376"/>
        <v>16</v>
      </c>
      <c r="DG59" s="18">
        <f t="shared" si="376"/>
        <v>16</v>
      </c>
      <c r="DH59" s="18">
        <f t="shared" si="376"/>
        <v>53</v>
      </c>
      <c r="DI59" s="3" t="s">
        <v>9</v>
      </c>
      <c r="DJ59" s="7">
        <f>BB5+BB19+BB33</f>
        <v>50</v>
      </c>
      <c r="DK59" s="7">
        <f t="shared" ref="DK59:DT59" si="377">BC5+BC19+BC33</f>
        <v>17</v>
      </c>
      <c r="DL59" s="7">
        <f t="shared" si="377"/>
        <v>1</v>
      </c>
      <c r="DM59" s="7">
        <f t="shared" si="377"/>
        <v>5</v>
      </c>
      <c r="DN59" s="7">
        <f t="shared" si="377"/>
        <v>3</v>
      </c>
      <c r="DO59" s="7">
        <f t="shared" si="377"/>
        <v>15</v>
      </c>
      <c r="DP59" s="7">
        <f t="shared" si="377"/>
        <v>35</v>
      </c>
      <c r="DQ59" s="7">
        <f t="shared" si="377"/>
        <v>6</v>
      </c>
      <c r="DR59" s="7">
        <f t="shared" si="377"/>
        <v>18</v>
      </c>
      <c r="DS59" s="7">
        <f t="shared" si="377"/>
        <v>21</v>
      </c>
      <c r="DT59" s="7">
        <f t="shared" si="377"/>
        <v>53</v>
      </c>
      <c r="DU59" s="3" t="s">
        <v>44</v>
      </c>
      <c r="DV59" s="18">
        <f>AP6+AP20+AP34</f>
        <v>50</v>
      </c>
      <c r="DW59" s="18">
        <f t="shared" ref="DW59:EF59" si="378">AQ6+AQ20+AQ34</f>
        <v>38</v>
      </c>
      <c r="DX59" s="18">
        <f t="shared" si="378"/>
        <v>14</v>
      </c>
      <c r="DY59" s="18">
        <f t="shared" si="378"/>
        <v>1</v>
      </c>
      <c r="DZ59" s="18">
        <f t="shared" si="378"/>
        <v>16</v>
      </c>
      <c r="EA59" s="18">
        <f t="shared" si="378"/>
        <v>20</v>
      </c>
      <c r="EB59" s="18">
        <f t="shared" si="378"/>
        <v>37</v>
      </c>
      <c r="EC59" s="18">
        <f t="shared" si="378"/>
        <v>2</v>
      </c>
      <c r="ED59" s="18">
        <f t="shared" si="378"/>
        <v>28</v>
      </c>
      <c r="EE59" s="18">
        <f t="shared" si="378"/>
        <v>22</v>
      </c>
      <c r="EF59" s="18">
        <f t="shared" si="378"/>
        <v>65</v>
      </c>
      <c r="EG59" s="3" t="s">
        <v>3</v>
      </c>
      <c r="EH59" s="18">
        <f>AD6+AD20+AD34</f>
        <v>49</v>
      </c>
      <c r="EI59" s="18">
        <f t="shared" ref="EI59:ER59" si="379">AE6+AE20+AE34</f>
        <v>47</v>
      </c>
      <c r="EJ59" s="18">
        <f t="shared" si="379"/>
        <v>2</v>
      </c>
      <c r="EK59" s="18">
        <f t="shared" si="379"/>
        <v>7</v>
      </c>
      <c r="EL59" s="18">
        <f t="shared" si="379"/>
        <v>10</v>
      </c>
      <c r="EM59" s="18">
        <f t="shared" si="379"/>
        <v>20</v>
      </c>
      <c r="EN59" s="18">
        <f t="shared" si="379"/>
        <v>60</v>
      </c>
      <c r="EO59" s="18">
        <f t="shared" si="379"/>
        <v>3</v>
      </c>
      <c r="EP59" s="18">
        <f t="shared" si="379"/>
        <v>13</v>
      </c>
      <c r="EQ59" s="18">
        <f t="shared" si="379"/>
        <v>23</v>
      </c>
      <c r="ER59" s="21">
        <f t="shared" si="379"/>
        <v>73</v>
      </c>
      <c r="FR59" s="1"/>
      <c r="FS59" s="9" t="s">
        <v>80</v>
      </c>
      <c r="FT59" s="2" t="s">
        <v>81</v>
      </c>
      <c r="FU59" s="7"/>
      <c r="FV59" s="7"/>
      <c r="FW59" s="7"/>
    </row>
    <row r="60" spans="1:236" ht="17" thickBot="1">
      <c r="A60" s="3" t="s">
        <v>150</v>
      </c>
      <c r="B60" s="3" t="s">
        <v>10</v>
      </c>
      <c r="C60" s="4">
        <f>GU4</f>
        <v>25</v>
      </c>
      <c r="D60" s="3" t="s">
        <v>44</v>
      </c>
      <c r="E60" s="4">
        <f>GI12</f>
        <v>14.571428571428571</v>
      </c>
      <c r="F60" s="114" t="s">
        <v>56</v>
      </c>
      <c r="G60" s="117">
        <v>48</v>
      </c>
      <c r="H60" s="114" t="s">
        <v>56</v>
      </c>
      <c r="I60" s="117">
        <v>19</v>
      </c>
      <c r="J60" s="103"/>
      <c r="K60" s="491"/>
      <c r="L60" s="6" t="s">
        <v>50</v>
      </c>
      <c r="M60" s="18"/>
      <c r="N60" s="18"/>
      <c r="O60" s="18"/>
      <c r="P60" s="85"/>
      <c r="Q60" s="3" t="s">
        <v>8</v>
      </c>
      <c r="R60" s="7">
        <f t="shared" ref="R60:AB60" si="380">DJ6+DJ20+DJ34</f>
        <v>52</v>
      </c>
      <c r="S60" s="7">
        <f t="shared" si="380"/>
        <v>21</v>
      </c>
      <c r="T60" s="7">
        <f t="shared" si="380"/>
        <v>8</v>
      </c>
      <c r="U60" s="7">
        <f t="shared" si="380"/>
        <v>2</v>
      </c>
      <c r="V60" s="7">
        <f t="shared" si="380"/>
        <v>2</v>
      </c>
      <c r="W60" s="7">
        <f t="shared" si="380"/>
        <v>17</v>
      </c>
      <c r="X60" s="7">
        <f t="shared" si="380"/>
        <v>33</v>
      </c>
      <c r="Y60" s="7">
        <f t="shared" si="380"/>
        <v>6</v>
      </c>
      <c r="Z60" s="7">
        <f t="shared" si="380"/>
        <v>16</v>
      </c>
      <c r="AA60" s="7">
        <f t="shared" si="380"/>
        <v>23</v>
      </c>
      <c r="AB60" s="7">
        <f t="shared" si="380"/>
        <v>49</v>
      </c>
      <c r="AC60" s="3" t="s">
        <v>5</v>
      </c>
      <c r="AD60" s="7">
        <f>EH5+EH19+EH33</f>
        <v>51</v>
      </c>
      <c r="AE60" s="7">
        <f t="shared" ref="AE60:AN60" si="381">EI5+EI19+EI33</f>
        <v>41</v>
      </c>
      <c r="AF60" s="7">
        <f t="shared" si="381"/>
        <v>9</v>
      </c>
      <c r="AG60" s="7">
        <f t="shared" si="381"/>
        <v>5</v>
      </c>
      <c r="AH60" s="7">
        <f t="shared" si="381"/>
        <v>12</v>
      </c>
      <c r="AI60" s="7">
        <f t="shared" si="381"/>
        <v>18</v>
      </c>
      <c r="AJ60" s="7">
        <f t="shared" si="381"/>
        <v>39</v>
      </c>
      <c r="AK60" s="7">
        <f t="shared" si="381"/>
        <v>5</v>
      </c>
      <c r="AL60" s="7">
        <f t="shared" si="381"/>
        <v>35</v>
      </c>
      <c r="AM60" s="7">
        <f t="shared" si="381"/>
        <v>23</v>
      </c>
      <c r="AN60" s="7">
        <f t="shared" si="381"/>
        <v>74</v>
      </c>
      <c r="AO60" s="3" t="s">
        <v>49</v>
      </c>
      <c r="AP60" s="7">
        <f>DV5+DV19+DV33</f>
        <v>34</v>
      </c>
      <c r="AQ60" s="7">
        <f t="shared" ref="AQ60:AZ60" si="382">DW5+DW19+DW33</f>
        <v>30</v>
      </c>
      <c r="AR60" s="7">
        <f t="shared" si="382"/>
        <v>6</v>
      </c>
      <c r="AS60" s="7">
        <f t="shared" si="382"/>
        <v>4</v>
      </c>
      <c r="AT60" s="7">
        <f t="shared" si="382"/>
        <v>6</v>
      </c>
      <c r="AU60" s="7">
        <f t="shared" si="382"/>
        <v>11</v>
      </c>
      <c r="AV60" s="7">
        <f t="shared" si="382"/>
        <v>40</v>
      </c>
      <c r="AW60" s="7">
        <f t="shared" si="382"/>
        <v>4</v>
      </c>
      <c r="AX60" s="7">
        <f t="shared" si="382"/>
        <v>19</v>
      </c>
      <c r="AY60" s="7">
        <f t="shared" si="382"/>
        <v>15</v>
      </c>
      <c r="AZ60" s="7">
        <f t="shared" si="382"/>
        <v>59</v>
      </c>
      <c r="BA60" s="3" t="s">
        <v>3</v>
      </c>
      <c r="BB60" s="18">
        <f>AD7+AD21+AD35</f>
        <v>46</v>
      </c>
      <c r="BC60" s="18">
        <f t="shared" ref="BC60:BL60" si="383">AE7+AE21+AE35</f>
        <v>30</v>
      </c>
      <c r="BD60" s="18">
        <f t="shared" si="383"/>
        <v>5</v>
      </c>
      <c r="BE60" s="18">
        <f t="shared" si="383"/>
        <v>2</v>
      </c>
      <c r="BF60" s="18">
        <f t="shared" si="383"/>
        <v>0</v>
      </c>
      <c r="BG60" s="18">
        <f t="shared" si="383"/>
        <v>17</v>
      </c>
      <c r="BH60" s="18">
        <f t="shared" si="383"/>
        <v>34</v>
      </c>
      <c r="BI60" s="18">
        <f t="shared" si="383"/>
        <v>4</v>
      </c>
      <c r="BJ60" s="18">
        <f t="shared" si="383"/>
        <v>13</v>
      </c>
      <c r="BK60" s="18">
        <f t="shared" si="383"/>
        <v>21</v>
      </c>
      <c r="BL60" s="18">
        <f t="shared" si="383"/>
        <v>47</v>
      </c>
      <c r="BM60" s="3" t="s">
        <v>34</v>
      </c>
      <c r="BN60">
        <f>BZ6+BZ20+BZ34</f>
        <v>25</v>
      </c>
      <c r="BO60">
        <f t="shared" ref="BO60:BX60" si="384">CA6+CA20+CA34</f>
        <v>13</v>
      </c>
      <c r="BP60">
        <f t="shared" si="384"/>
        <v>1</v>
      </c>
      <c r="BQ60">
        <f t="shared" si="384"/>
        <v>1</v>
      </c>
      <c r="BR60">
        <f t="shared" si="384"/>
        <v>2</v>
      </c>
      <c r="BS60">
        <f t="shared" si="384"/>
        <v>5</v>
      </c>
      <c r="BT60">
        <f t="shared" si="384"/>
        <v>26</v>
      </c>
      <c r="BU60">
        <f t="shared" si="384"/>
        <v>5</v>
      </c>
      <c r="BV60">
        <f t="shared" si="384"/>
        <v>17</v>
      </c>
      <c r="BW60">
        <f t="shared" si="384"/>
        <v>10</v>
      </c>
      <c r="BX60">
        <f t="shared" si="384"/>
        <v>43</v>
      </c>
      <c r="BY60" s="3" t="s">
        <v>10</v>
      </c>
      <c r="BZ60" s="18">
        <f>BN6+BN20+BN34</f>
        <v>50</v>
      </c>
      <c r="CA60" s="18">
        <f t="shared" ref="CA60:CJ60" si="385">BO6+BO20+BO34</f>
        <v>33</v>
      </c>
      <c r="CB60" s="18">
        <f t="shared" si="385"/>
        <v>12</v>
      </c>
      <c r="CC60" s="18">
        <f t="shared" si="385"/>
        <v>2</v>
      </c>
      <c r="CD60" s="18">
        <f t="shared" si="385"/>
        <v>1</v>
      </c>
      <c r="CE60" s="18">
        <f t="shared" si="385"/>
        <v>20</v>
      </c>
      <c r="CF60" s="18">
        <f t="shared" si="385"/>
        <v>36</v>
      </c>
      <c r="CG60" s="18">
        <f t="shared" si="385"/>
        <v>4</v>
      </c>
      <c r="CH60" s="18">
        <f t="shared" si="385"/>
        <v>8</v>
      </c>
      <c r="CI60" s="18">
        <f t="shared" si="385"/>
        <v>24</v>
      </c>
      <c r="CJ60" s="18">
        <f t="shared" si="385"/>
        <v>44</v>
      </c>
      <c r="CK60" s="3" t="s">
        <v>41</v>
      </c>
      <c r="CL60" s="18">
        <f>CX6+CX20+CX34</f>
        <v>31</v>
      </c>
      <c r="CM60" s="18">
        <f t="shared" ref="CM60:CV60" si="386">CY6+CY20+CY34</f>
        <v>36</v>
      </c>
      <c r="CN60" s="18">
        <f t="shared" si="386"/>
        <v>5</v>
      </c>
      <c r="CO60" s="18">
        <f t="shared" si="386"/>
        <v>0</v>
      </c>
      <c r="CP60" s="18">
        <f t="shared" si="386"/>
        <v>3</v>
      </c>
      <c r="CQ60" s="18">
        <f t="shared" si="386"/>
        <v>8</v>
      </c>
      <c r="CR60" s="18">
        <f t="shared" si="386"/>
        <v>24</v>
      </c>
      <c r="CS60" s="18">
        <f t="shared" si="386"/>
        <v>5</v>
      </c>
      <c r="CT60" s="18">
        <f t="shared" si="386"/>
        <v>33</v>
      </c>
      <c r="CU60" s="18">
        <f t="shared" si="386"/>
        <v>13</v>
      </c>
      <c r="CV60" s="18">
        <f t="shared" si="386"/>
        <v>57</v>
      </c>
      <c r="CW60" s="3" t="s">
        <v>11</v>
      </c>
      <c r="CX60" s="18">
        <f>CL6+CL20+CL34</f>
        <v>51</v>
      </c>
      <c r="CY60" s="18">
        <f t="shared" ref="CY60:DH60" si="387">CM6+CM20+CM34</f>
        <v>34</v>
      </c>
      <c r="CZ60" s="18">
        <f t="shared" si="387"/>
        <v>6</v>
      </c>
      <c r="DA60" s="18">
        <f t="shared" si="387"/>
        <v>1</v>
      </c>
      <c r="DB60" s="18">
        <f t="shared" si="387"/>
        <v>8</v>
      </c>
      <c r="DC60" s="18">
        <f t="shared" si="387"/>
        <v>24</v>
      </c>
      <c r="DD60" s="18">
        <f t="shared" si="387"/>
        <v>51</v>
      </c>
      <c r="DE60" s="18">
        <f t="shared" si="387"/>
        <v>1</v>
      </c>
      <c r="DF60" s="18">
        <f t="shared" si="387"/>
        <v>12</v>
      </c>
      <c r="DG60" s="18">
        <f t="shared" si="387"/>
        <v>25</v>
      </c>
      <c r="DH60" s="18">
        <f t="shared" si="387"/>
        <v>63</v>
      </c>
      <c r="DI60" s="3" t="s">
        <v>2</v>
      </c>
      <c r="DJ60" s="18">
        <f t="shared" ref="DJ60:DT60" si="388">R6+R20+R34</f>
        <v>49</v>
      </c>
      <c r="DK60" s="18">
        <f t="shared" si="388"/>
        <v>26</v>
      </c>
      <c r="DL60" s="18">
        <f t="shared" si="388"/>
        <v>12</v>
      </c>
      <c r="DM60" s="18">
        <f t="shared" si="388"/>
        <v>5</v>
      </c>
      <c r="DN60" s="18">
        <f t="shared" si="388"/>
        <v>5</v>
      </c>
      <c r="DO60" s="18">
        <f t="shared" si="388"/>
        <v>17</v>
      </c>
      <c r="DP60" s="18">
        <f t="shared" si="388"/>
        <v>33</v>
      </c>
      <c r="DQ60" s="18">
        <f t="shared" si="388"/>
        <v>5</v>
      </c>
      <c r="DR60" s="18">
        <f t="shared" si="388"/>
        <v>19</v>
      </c>
      <c r="DS60" s="18">
        <f t="shared" si="388"/>
        <v>22</v>
      </c>
      <c r="DT60" s="18">
        <f t="shared" si="388"/>
        <v>52</v>
      </c>
      <c r="DU60" s="3" t="s">
        <v>5</v>
      </c>
      <c r="DV60" s="18">
        <f>EH6+EH20+EH34</f>
        <v>46</v>
      </c>
      <c r="DW60" s="18">
        <f t="shared" ref="DW60:EF60" si="389">EI6+EI20+EI34</f>
        <v>32</v>
      </c>
      <c r="DX60" s="18">
        <f t="shared" si="389"/>
        <v>4</v>
      </c>
      <c r="DY60" s="18">
        <f t="shared" si="389"/>
        <v>2</v>
      </c>
      <c r="DZ60" s="18">
        <f t="shared" si="389"/>
        <v>5</v>
      </c>
      <c r="EA60" s="18">
        <f t="shared" si="389"/>
        <v>17</v>
      </c>
      <c r="EB60" s="18">
        <f t="shared" si="389"/>
        <v>34</v>
      </c>
      <c r="EC60" s="18">
        <f t="shared" si="389"/>
        <v>4</v>
      </c>
      <c r="ED60" s="18">
        <f t="shared" si="389"/>
        <v>15</v>
      </c>
      <c r="EE60" s="18">
        <f t="shared" si="389"/>
        <v>21</v>
      </c>
      <c r="EF60" s="18">
        <f t="shared" si="389"/>
        <v>49</v>
      </c>
      <c r="EG60" s="3" t="s">
        <v>49</v>
      </c>
      <c r="EH60" s="18">
        <f>DV6+DV20+DV34</f>
        <v>52</v>
      </c>
      <c r="EI60" s="18">
        <f t="shared" ref="EI60:ER60" si="390">DW6+DW20+DW34</f>
        <v>29</v>
      </c>
      <c r="EJ60" s="18">
        <f t="shared" si="390"/>
        <v>8</v>
      </c>
      <c r="EK60" s="18">
        <f t="shared" si="390"/>
        <v>2</v>
      </c>
      <c r="EL60" s="18">
        <f t="shared" si="390"/>
        <v>4</v>
      </c>
      <c r="EM60" s="18">
        <f t="shared" si="390"/>
        <v>14</v>
      </c>
      <c r="EN60" s="18">
        <f t="shared" si="390"/>
        <v>33</v>
      </c>
      <c r="EO60" s="18">
        <f t="shared" si="390"/>
        <v>8</v>
      </c>
      <c r="EP60" s="18">
        <f t="shared" si="390"/>
        <v>26</v>
      </c>
      <c r="EQ60" s="18">
        <f t="shared" si="390"/>
        <v>22</v>
      </c>
      <c r="ER60" s="21">
        <f t="shared" si="390"/>
        <v>59</v>
      </c>
      <c r="FK60" s="478" t="s">
        <v>172</v>
      </c>
      <c r="FL60" s="478"/>
      <c r="FR60" s="3" t="s">
        <v>11</v>
      </c>
      <c r="FS60" s="172">
        <v>3</v>
      </c>
      <c r="FT60" s="173">
        <v>3</v>
      </c>
      <c r="FU60" s="172"/>
      <c r="FV60" s="172"/>
      <c r="FW60" s="7"/>
    </row>
    <row r="61" spans="1:236" ht="17" thickBot="1">
      <c r="A61" s="3" t="s">
        <v>151</v>
      </c>
      <c r="B61" s="3" t="s">
        <v>11</v>
      </c>
      <c r="C61" s="4">
        <f>FL9</f>
        <v>7</v>
      </c>
      <c r="D61" s="3" t="s">
        <v>11</v>
      </c>
      <c r="E61" s="4">
        <f>FL12</f>
        <v>4.666666666666667</v>
      </c>
      <c r="F61" s="3" t="s">
        <v>56</v>
      </c>
      <c r="G61" s="117">
        <v>11</v>
      </c>
      <c r="H61" s="3" t="s">
        <v>57</v>
      </c>
      <c r="I61" s="4">
        <v>1</v>
      </c>
      <c r="J61" s="7"/>
      <c r="K61" s="489" t="s">
        <v>188</v>
      </c>
      <c r="L61" s="2" t="s">
        <v>115</v>
      </c>
      <c r="M61" s="7"/>
      <c r="Q61" s="3" t="s">
        <v>34</v>
      </c>
      <c r="R61" s="7">
        <f>BZ7+BZ21+BZ35</f>
        <v>40</v>
      </c>
      <c r="S61" s="7">
        <f t="shared" ref="S61:AB61" si="391">CA7+CA21+CA35</f>
        <v>25</v>
      </c>
      <c r="T61" s="7">
        <f t="shared" si="391"/>
        <v>6</v>
      </c>
      <c r="U61" s="7">
        <f t="shared" si="391"/>
        <v>0</v>
      </c>
      <c r="V61" s="7">
        <f t="shared" si="391"/>
        <v>12</v>
      </c>
      <c r="W61" s="7">
        <f t="shared" si="391"/>
        <v>14</v>
      </c>
      <c r="X61" s="7">
        <f t="shared" si="391"/>
        <v>30</v>
      </c>
      <c r="Y61" s="7">
        <f t="shared" si="391"/>
        <v>4</v>
      </c>
      <c r="Z61" s="7">
        <f t="shared" si="391"/>
        <v>26</v>
      </c>
      <c r="AA61" s="7">
        <f t="shared" si="391"/>
        <v>18</v>
      </c>
      <c r="AB61" s="7">
        <f t="shared" si="391"/>
        <v>56</v>
      </c>
      <c r="AC61" s="3" t="s">
        <v>9</v>
      </c>
      <c r="AD61" s="18">
        <f>BB6+BB20+BB34</f>
        <v>50</v>
      </c>
      <c r="AE61" s="18">
        <f t="shared" ref="AE61:AN61" si="392">BC6+BC20+BC34</f>
        <v>17</v>
      </c>
      <c r="AF61" s="18">
        <f t="shared" si="392"/>
        <v>8</v>
      </c>
      <c r="AG61" s="18">
        <f t="shared" si="392"/>
        <v>0</v>
      </c>
      <c r="AH61" s="18">
        <f t="shared" si="392"/>
        <v>6</v>
      </c>
      <c r="AI61" s="18">
        <f t="shared" si="392"/>
        <v>7</v>
      </c>
      <c r="AJ61" s="18">
        <f t="shared" si="392"/>
        <v>27</v>
      </c>
      <c r="AK61" s="18">
        <f t="shared" si="392"/>
        <v>12</v>
      </c>
      <c r="AL61" s="18">
        <f t="shared" si="392"/>
        <v>23</v>
      </c>
      <c r="AM61" s="18">
        <f t="shared" si="392"/>
        <v>19</v>
      </c>
      <c r="AN61" s="18">
        <f t="shared" si="392"/>
        <v>50</v>
      </c>
      <c r="AO61" s="3" t="s">
        <v>10</v>
      </c>
      <c r="AP61" s="7">
        <f>BN7+BN21+BN35</f>
        <v>48</v>
      </c>
      <c r="AQ61" s="7">
        <f t="shared" ref="AQ61:AZ61" si="393">BO7+BO21+BO35</f>
        <v>40</v>
      </c>
      <c r="AR61" s="7">
        <f t="shared" si="393"/>
        <v>7</v>
      </c>
      <c r="AS61" s="7">
        <f t="shared" si="393"/>
        <v>2</v>
      </c>
      <c r="AT61" s="7">
        <f t="shared" si="393"/>
        <v>3</v>
      </c>
      <c r="AU61" s="7">
        <f t="shared" si="393"/>
        <v>15</v>
      </c>
      <c r="AV61" s="7">
        <f t="shared" si="393"/>
        <v>39</v>
      </c>
      <c r="AW61" s="7">
        <f t="shared" si="393"/>
        <v>6</v>
      </c>
      <c r="AX61" s="7">
        <f t="shared" si="393"/>
        <v>25</v>
      </c>
      <c r="AY61" s="7">
        <f t="shared" si="393"/>
        <v>21</v>
      </c>
      <c r="AZ61" s="7">
        <f t="shared" si="393"/>
        <v>64</v>
      </c>
      <c r="BA61" s="3" t="s">
        <v>49</v>
      </c>
      <c r="BB61" s="18">
        <f>DV7+DV21+DV35</f>
        <v>52</v>
      </c>
      <c r="BC61" s="18">
        <f t="shared" ref="BC61:BL61" si="394">DW7+DW21+DW35</f>
        <v>47</v>
      </c>
      <c r="BD61" s="18">
        <f t="shared" si="394"/>
        <v>6</v>
      </c>
      <c r="BE61" s="18">
        <f t="shared" si="394"/>
        <v>4</v>
      </c>
      <c r="BF61" s="18">
        <f t="shared" si="394"/>
        <v>3</v>
      </c>
      <c r="BG61" s="18">
        <f t="shared" si="394"/>
        <v>8</v>
      </c>
      <c r="BH61" s="18">
        <f t="shared" si="394"/>
        <v>32</v>
      </c>
      <c r="BI61" s="18">
        <f t="shared" si="394"/>
        <v>12</v>
      </c>
      <c r="BJ61" s="18">
        <f t="shared" si="394"/>
        <v>36</v>
      </c>
      <c r="BK61" s="18">
        <f t="shared" si="394"/>
        <v>20</v>
      </c>
      <c r="BL61" s="18">
        <f t="shared" si="394"/>
        <v>68</v>
      </c>
      <c r="BM61" s="3" t="s">
        <v>44</v>
      </c>
      <c r="BN61" s="7">
        <f>AP7+AP21+AP35</f>
        <v>51</v>
      </c>
      <c r="BO61" s="7">
        <f t="shared" ref="BO61:BX61" si="395">AQ7+AQ21+AQ35</f>
        <v>37</v>
      </c>
      <c r="BP61" s="7">
        <f t="shared" si="395"/>
        <v>7</v>
      </c>
      <c r="BQ61" s="7">
        <f t="shared" si="395"/>
        <v>6</v>
      </c>
      <c r="BR61" s="7">
        <f t="shared" si="395"/>
        <v>2</v>
      </c>
      <c r="BS61" s="7">
        <f t="shared" si="395"/>
        <v>15</v>
      </c>
      <c r="BT61" s="7">
        <f t="shared" si="395"/>
        <v>38</v>
      </c>
      <c r="BU61" s="7">
        <f t="shared" si="395"/>
        <v>7</v>
      </c>
      <c r="BV61" s="7">
        <f t="shared" si="395"/>
        <v>25</v>
      </c>
      <c r="BW61" s="7">
        <f t="shared" si="395"/>
        <v>22</v>
      </c>
      <c r="BX61" s="7">
        <f t="shared" si="395"/>
        <v>63</v>
      </c>
      <c r="BY61" s="3" t="s">
        <v>2</v>
      </c>
      <c r="BZ61" s="18">
        <f>R7+R21+R35</f>
        <v>52</v>
      </c>
      <c r="CA61" s="18">
        <f t="shared" ref="CA61:CJ61" si="396">S7+S21+S35</f>
        <v>41</v>
      </c>
      <c r="CB61" s="18">
        <f t="shared" si="396"/>
        <v>14</v>
      </c>
      <c r="CC61" s="18">
        <f t="shared" si="396"/>
        <v>4</v>
      </c>
      <c r="CD61" s="18">
        <f t="shared" si="396"/>
        <v>4</v>
      </c>
      <c r="CE61" s="18">
        <f t="shared" si="396"/>
        <v>16</v>
      </c>
      <c r="CF61" s="18">
        <f t="shared" si="396"/>
        <v>29</v>
      </c>
      <c r="CG61" s="18">
        <f t="shared" si="396"/>
        <v>6</v>
      </c>
      <c r="CH61" s="18">
        <f t="shared" si="396"/>
        <v>21</v>
      </c>
      <c r="CI61" s="18">
        <f t="shared" si="396"/>
        <v>22</v>
      </c>
      <c r="CJ61" s="18">
        <f t="shared" si="396"/>
        <v>50</v>
      </c>
      <c r="CK61" s="3" t="s">
        <v>8</v>
      </c>
      <c r="CL61" s="18">
        <f>DJ7+DJ21+DJ35</f>
        <v>43</v>
      </c>
      <c r="CM61" s="18">
        <f t="shared" ref="CM61:CV61" si="397">DK7+DK21+DK35</f>
        <v>25</v>
      </c>
      <c r="CN61" s="18">
        <f t="shared" si="397"/>
        <v>3</v>
      </c>
      <c r="CO61" s="18">
        <f t="shared" si="397"/>
        <v>3</v>
      </c>
      <c r="CP61" s="18">
        <f t="shared" si="397"/>
        <v>9</v>
      </c>
      <c r="CQ61" s="18">
        <f t="shared" si="397"/>
        <v>12</v>
      </c>
      <c r="CR61" s="18">
        <f t="shared" si="397"/>
        <v>30</v>
      </c>
      <c r="CS61" s="18">
        <f t="shared" si="397"/>
        <v>5</v>
      </c>
      <c r="CT61" s="18">
        <f t="shared" si="397"/>
        <v>26</v>
      </c>
      <c r="CU61" s="18">
        <f t="shared" si="397"/>
        <v>17</v>
      </c>
      <c r="CV61" s="18">
        <f t="shared" si="397"/>
        <v>56</v>
      </c>
      <c r="CW61" s="3" t="s">
        <v>3</v>
      </c>
      <c r="CX61" s="18">
        <f>AD8+AD22+AD36</f>
        <v>52</v>
      </c>
      <c r="CY61" s="18">
        <f t="shared" ref="CY61:DH61" si="398">AE8+AE22+AE36</f>
        <v>33</v>
      </c>
      <c r="CZ61" s="18">
        <f t="shared" si="398"/>
        <v>6</v>
      </c>
      <c r="DA61" s="18">
        <f t="shared" si="398"/>
        <v>1</v>
      </c>
      <c r="DB61" s="18">
        <f t="shared" si="398"/>
        <v>7</v>
      </c>
      <c r="DC61" s="18">
        <f t="shared" si="398"/>
        <v>19</v>
      </c>
      <c r="DD61" s="18">
        <f t="shared" si="398"/>
        <v>41</v>
      </c>
      <c r="DE61" s="18">
        <f t="shared" si="398"/>
        <v>4</v>
      </c>
      <c r="DF61" s="18">
        <f t="shared" si="398"/>
        <v>21</v>
      </c>
      <c r="DG61" s="18">
        <f t="shared" si="398"/>
        <v>23</v>
      </c>
      <c r="DH61" s="18">
        <f t="shared" si="398"/>
        <v>62</v>
      </c>
      <c r="DI61" s="3" t="s">
        <v>11</v>
      </c>
      <c r="DJ61" s="7">
        <f>CL7+CL21+CL35</f>
        <v>51</v>
      </c>
      <c r="DK61" s="7">
        <f t="shared" ref="DK61:DT61" si="399">CM7+CM21+CM35</f>
        <v>47</v>
      </c>
      <c r="DL61" s="7">
        <f t="shared" si="399"/>
        <v>11</v>
      </c>
      <c r="DM61" s="7">
        <f t="shared" si="399"/>
        <v>6</v>
      </c>
      <c r="DN61" s="7">
        <f t="shared" si="399"/>
        <v>3</v>
      </c>
      <c r="DO61" s="7">
        <f t="shared" si="399"/>
        <v>21</v>
      </c>
      <c r="DP61" s="7">
        <f t="shared" si="399"/>
        <v>52</v>
      </c>
      <c r="DQ61" s="7">
        <f t="shared" si="399"/>
        <v>3</v>
      </c>
      <c r="DR61" s="7">
        <f t="shared" si="399"/>
        <v>12</v>
      </c>
      <c r="DS61" s="7">
        <f t="shared" si="399"/>
        <v>24</v>
      </c>
      <c r="DT61" s="7">
        <f t="shared" si="399"/>
        <v>64</v>
      </c>
      <c r="DU61" s="3" t="s">
        <v>9</v>
      </c>
      <c r="DV61" s="18">
        <f>BB7+BB21+BB35</f>
        <v>45</v>
      </c>
      <c r="DW61" s="18">
        <f t="shared" ref="DW61:EF61" si="400">BC7+BC21+BC35</f>
        <v>46</v>
      </c>
      <c r="DX61" s="18">
        <f t="shared" si="400"/>
        <v>7</v>
      </c>
      <c r="DY61" s="18">
        <f t="shared" si="400"/>
        <v>2</v>
      </c>
      <c r="DZ61" s="18">
        <f t="shared" si="400"/>
        <v>1</v>
      </c>
      <c r="EA61" s="18">
        <f t="shared" si="400"/>
        <v>9</v>
      </c>
      <c r="EB61" s="18">
        <f t="shared" si="400"/>
        <v>27</v>
      </c>
      <c r="EC61" s="18">
        <f t="shared" si="400"/>
        <v>9</v>
      </c>
      <c r="ED61" s="18">
        <f t="shared" si="400"/>
        <v>46</v>
      </c>
      <c r="EE61" s="18">
        <f t="shared" si="400"/>
        <v>18</v>
      </c>
      <c r="EF61" s="18">
        <f t="shared" si="400"/>
        <v>73</v>
      </c>
      <c r="EG61" s="3" t="s">
        <v>34</v>
      </c>
      <c r="EH61" s="18">
        <f>BZ8+BZ22+BZ36</f>
        <v>33</v>
      </c>
      <c r="EI61" s="18">
        <f t="shared" ref="EI61:ER61" si="401">CA8+CA22+CA36</f>
        <v>30</v>
      </c>
      <c r="EJ61" s="18">
        <f t="shared" si="401"/>
        <v>3</v>
      </c>
      <c r="EK61" s="18">
        <f t="shared" si="401"/>
        <v>0</v>
      </c>
      <c r="EL61" s="18">
        <f t="shared" si="401"/>
        <v>3</v>
      </c>
      <c r="EM61" s="18">
        <f t="shared" si="401"/>
        <v>15</v>
      </c>
      <c r="EN61" s="18">
        <f t="shared" si="401"/>
        <v>44</v>
      </c>
      <c r="EO61" s="18">
        <f t="shared" si="401"/>
        <v>1</v>
      </c>
      <c r="EP61" s="18">
        <f t="shared" si="401"/>
        <v>20</v>
      </c>
      <c r="EQ61" s="18">
        <f t="shared" si="401"/>
        <v>16</v>
      </c>
      <c r="ER61" s="21">
        <f t="shared" si="401"/>
        <v>64</v>
      </c>
      <c r="FB61" s="7"/>
      <c r="FC61" s="7"/>
      <c r="FD61" s="7"/>
      <c r="FE61" s="7"/>
      <c r="FF61" s="7"/>
      <c r="FK61" s="480"/>
      <c r="FL61" s="480"/>
      <c r="FR61" s="3" t="s">
        <v>2</v>
      </c>
      <c r="FS61" s="7">
        <v>1</v>
      </c>
      <c r="FT61" s="4">
        <v>2</v>
      </c>
      <c r="FU61" s="7"/>
      <c r="FV61" s="136"/>
      <c r="FW61" s="7"/>
    </row>
    <row r="62" spans="1:236">
      <c r="A62" s="3" t="s">
        <v>16</v>
      </c>
      <c r="B62" s="3" t="s">
        <v>11</v>
      </c>
      <c r="C62" s="4">
        <f>FM6</f>
        <v>5</v>
      </c>
      <c r="D62" s="3" t="s">
        <v>3</v>
      </c>
      <c r="E62" s="21">
        <f>HI12</f>
        <v>2.5</v>
      </c>
      <c r="F62" s="3" t="s">
        <v>56</v>
      </c>
      <c r="G62" s="4">
        <v>9</v>
      </c>
      <c r="H62" s="3" t="s">
        <v>162</v>
      </c>
      <c r="I62" s="4">
        <v>1</v>
      </c>
      <c r="J62" s="18"/>
      <c r="K62" s="490"/>
      <c r="L62" s="4" t="s">
        <v>29</v>
      </c>
      <c r="M62" s="96"/>
      <c r="N62" s="88"/>
      <c r="Q62" s="3" t="s">
        <v>11</v>
      </c>
      <c r="R62" s="7">
        <f>CL8+CL22+CL36</f>
        <v>42</v>
      </c>
      <c r="S62" s="7">
        <f t="shared" ref="S62:AB62" si="402">CM8+CM22+CM36</f>
        <v>31</v>
      </c>
      <c r="T62" s="7">
        <f t="shared" si="402"/>
        <v>8</v>
      </c>
      <c r="U62" s="7">
        <f t="shared" si="402"/>
        <v>0</v>
      </c>
      <c r="V62" s="7">
        <f t="shared" si="402"/>
        <v>0</v>
      </c>
      <c r="W62" s="7">
        <f t="shared" si="402"/>
        <v>15</v>
      </c>
      <c r="X62" s="7">
        <f t="shared" si="402"/>
        <v>36</v>
      </c>
      <c r="Y62" s="7">
        <f t="shared" si="402"/>
        <v>4</v>
      </c>
      <c r="Z62" s="7">
        <f t="shared" si="402"/>
        <v>16</v>
      </c>
      <c r="AA62" s="7">
        <f t="shared" si="402"/>
        <v>19</v>
      </c>
      <c r="AB62" s="7">
        <f t="shared" si="402"/>
        <v>52</v>
      </c>
      <c r="AC62" s="3" t="s">
        <v>41</v>
      </c>
      <c r="AD62" s="18">
        <f>CX7+CX21+CX35</f>
        <v>49</v>
      </c>
      <c r="AE62" s="18">
        <f t="shared" ref="AE62:AN62" si="403">CY7+CY21+CY35</f>
        <v>26</v>
      </c>
      <c r="AF62" s="18">
        <f t="shared" si="403"/>
        <v>7</v>
      </c>
      <c r="AG62" s="18">
        <f t="shared" si="403"/>
        <v>3</v>
      </c>
      <c r="AH62" s="18">
        <f t="shared" si="403"/>
        <v>2</v>
      </c>
      <c r="AI62" s="18">
        <f t="shared" si="403"/>
        <v>14</v>
      </c>
      <c r="AJ62" s="18">
        <f t="shared" si="403"/>
        <v>21</v>
      </c>
      <c r="AK62" s="18">
        <f t="shared" si="403"/>
        <v>7</v>
      </c>
      <c r="AL62" s="18">
        <f t="shared" si="403"/>
        <v>21</v>
      </c>
      <c r="AM62" s="18">
        <f t="shared" si="403"/>
        <v>21</v>
      </c>
      <c r="AN62" s="18">
        <f t="shared" si="403"/>
        <v>42</v>
      </c>
      <c r="AO62" s="3" t="s">
        <v>5</v>
      </c>
      <c r="AP62" s="18">
        <f>EH8+EH22+EH36</f>
        <v>50</v>
      </c>
      <c r="AQ62" s="18">
        <f t="shared" ref="AQ62:AZ62" si="404">EI8+EI22+EI36</f>
        <v>39</v>
      </c>
      <c r="AR62" s="18">
        <f t="shared" si="404"/>
        <v>3</v>
      </c>
      <c r="AS62" s="18">
        <f t="shared" si="404"/>
        <v>4</v>
      </c>
      <c r="AT62" s="18">
        <f t="shared" si="404"/>
        <v>1</v>
      </c>
      <c r="AU62" s="18">
        <f t="shared" si="404"/>
        <v>15</v>
      </c>
      <c r="AV62" s="18">
        <f t="shared" si="404"/>
        <v>37</v>
      </c>
      <c r="AW62" s="18">
        <f t="shared" si="404"/>
        <v>7</v>
      </c>
      <c r="AX62" s="18">
        <f t="shared" si="404"/>
        <v>26</v>
      </c>
      <c r="AY62" s="18">
        <f t="shared" si="404"/>
        <v>22</v>
      </c>
      <c r="AZ62" s="18">
        <f t="shared" si="404"/>
        <v>63</v>
      </c>
      <c r="BA62" s="3" t="s">
        <v>2</v>
      </c>
      <c r="BB62" s="7">
        <f>R9+R23+R37</f>
        <v>51</v>
      </c>
      <c r="BC62" s="7">
        <f t="shared" ref="BC62:BL62" si="405">S9+S23+S37</f>
        <v>38</v>
      </c>
      <c r="BD62" s="7">
        <f t="shared" si="405"/>
        <v>7</v>
      </c>
      <c r="BE62" s="7">
        <f t="shared" si="405"/>
        <v>4</v>
      </c>
      <c r="BF62" s="7">
        <f t="shared" si="405"/>
        <v>4</v>
      </c>
      <c r="BG62" s="7">
        <f t="shared" si="405"/>
        <v>19</v>
      </c>
      <c r="BH62" s="7">
        <f t="shared" si="405"/>
        <v>39</v>
      </c>
      <c r="BI62" s="7">
        <f t="shared" si="405"/>
        <v>5</v>
      </c>
      <c r="BJ62" s="7">
        <f t="shared" si="405"/>
        <v>24</v>
      </c>
      <c r="BK62" s="7">
        <f t="shared" si="405"/>
        <v>24</v>
      </c>
      <c r="BL62" s="7">
        <f t="shared" si="405"/>
        <v>63</v>
      </c>
      <c r="BM62" s="3" t="s">
        <v>8</v>
      </c>
      <c r="BN62" s="7">
        <f>DJ8+DJ22+DJ36</f>
        <v>46</v>
      </c>
      <c r="BO62" s="7">
        <f t="shared" ref="BO62:BX62" si="406">DK8+DK22+DK36</f>
        <v>30</v>
      </c>
      <c r="BP62" s="7">
        <f t="shared" si="406"/>
        <v>11</v>
      </c>
      <c r="BQ62" s="7">
        <f t="shared" si="406"/>
        <v>5</v>
      </c>
      <c r="BR62" s="7">
        <f t="shared" si="406"/>
        <v>9</v>
      </c>
      <c r="BS62" s="7">
        <f t="shared" si="406"/>
        <v>17</v>
      </c>
      <c r="BT62" s="7">
        <f t="shared" si="406"/>
        <v>45</v>
      </c>
      <c r="BU62" s="7">
        <f t="shared" si="406"/>
        <v>4</v>
      </c>
      <c r="BV62" s="7">
        <f t="shared" si="406"/>
        <v>17</v>
      </c>
      <c r="BW62" s="7">
        <f t="shared" si="406"/>
        <v>21</v>
      </c>
      <c r="BX62" s="7">
        <f t="shared" si="406"/>
        <v>62</v>
      </c>
      <c r="BY62" s="3" t="s">
        <v>5</v>
      </c>
      <c r="BZ62" s="18">
        <f>EH7+EH21+EH35</f>
        <v>51</v>
      </c>
      <c r="CA62" s="18">
        <f t="shared" ref="CA62:CJ62" si="407">EI7+EI21+EI35</f>
        <v>37</v>
      </c>
      <c r="CB62" s="18">
        <f t="shared" si="407"/>
        <v>14</v>
      </c>
      <c r="CC62" s="18">
        <f t="shared" si="407"/>
        <v>4</v>
      </c>
      <c r="CD62" s="18">
        <f t="shared" si="407"/>
        <v>2</v>
      </c>
      <c r="CE62" s="18">
        <f t="shared" si="407"/>
        <v>21</v>
      </c>
      <c r="CF62" s="18">
        <f t="shared" si="407"/>
        <v>41</v>
      </c>
      <c r="CG62" s="18">
        <f t="shared" si="407"/>
        <v>3</v>
      </c>
      <c r="CH62" s="18">
        <f t="shared" si="407"/>
        <v>15</v>
      </c>
      <c r="CI62" s="18">
        <f t="shared" si="407"/>
        <v>24</v>
      </c>
      <c r="CJ62" s="18">
        <f t="shared" si="407"/>
        <v>56</v>
      </c>
      <c r="CK62" s="3" t="s">
        <v>2</v>
      </c>
      <c r="CL62" s="7">
        <f>R8+R22+R36</f>
        <v>50</v>
      </c>
      <c r="CM62" s="7">
        <f t="shared" ref="CM62:CV62" si="408">S8+S22+S36</f>
        <v>26</v>
      </c>
      <c r="CN62" s="7">
        <f t="shared" si="408"/>
        <v>11</v>
      </c>
      <c r="CO62" s="7">
        <f t="shared" si="408"/>
        <v>9</v>
      </c>
      <c r="CP62" s="7">
        <f t="shared" si="408"/>
        <v>3</v>
      </c>
      <c r="CQ62" s="7">
        <f t="shared" si="408"/>
        <v>10</v>
      </c>
      <c r="CR62" s="7">
        <f t="shared" si="408"/>
        <v>19</v>
      </c>
      <c r="CS62" s="7">
        <f t="shared" si="408"/>
        <v>10</v>
      </c>
      <c r="CT62" s="7">
        <f t="shared" si="408"/>
        <v>38</v>
      </c>
      <c r="CU62" s="7">
        <f t="shared" si="408"/>
        <v>20</v>
      </c>
      <c r="CV62" s="7">
        <f t="shared" si="408"/>
        <v>57</v>
      </c>
      <c r="CW62" s="3" t="s">
        <v>34</v>
      </c>
      <c r="CX62" s="18">
        <f>BZ9+BZ23+BZ37</f>
        <v>50</v>
      </c>
      <c r="CY62" s="18">
        <f t="shared" ref="CY62:DH62" si="409">CA9+CA23+CA37</f>
        <v>27</v>
      </c>
      <c r="CZ62" s="18">
        <f t="shared" si="409"/>
        <v>5</v>
      </c>
      <c r="DA62" s="18">
        <f t="shared" si="409"/>
        <v>2</v>
      </c>
      <c r="DB62" s="18">
        <f t="shared" si="409"/>
        <v>8</v>
      </c>
      <c r="DC62" s="18">
        <f t="shared" si="409"/>
        <v>19</v>
      </c>
      <c r="DD62" s="18">
        <f t="shared" si="409"/>
        <v>42</v>
      </c>
      <c r="DE62" s="18">
        <f t="shared" si="409"/>
        <v>4</v>
      </c>
      <c r="DF62" s="18">
        <f t="shared" si="409"/>
        <v>20</v>
      </c>
      <c r="DG62" s="18">
        <f t="shared" si="409"/>
        <v>23</v>
      </c>
      <c r="DH62" s="18">
        <f t="shared" si="409"/>
        <v>62</v>
      </c>
      <c r="DI62" s="3" t="s">
        <v>10</v>
      </c>
      <c r="DJ62" s="7">
        <f>BN8+BN22+BN36</f>
        <v>50</v>
      </c>
      <c r="DK62" s="7">
        <f t="shared" ref="DK62:DT62" si="410">BO8+BO22+BO36</f>
        <v>48</v>
      </c>
      <c r="DL62" s="7">
        <f t="shared" si="410"/>
        <v>10</v>
      </c>
      <c r="DM62" s="7">
        <f t="shared" si="410"/>
        <v>1</v>
      </c>
      <c r="DN62" s="7">
        <f t="shared" si="410"/>
        <v>4</v>
      </c>
      <c r="DO62" s="7">
        <f t="shared" si="410"/>
        <v>19</v>
      </c>
      <c r="DP62" s="7">
        <f t="shared" si="410"/>
        <v>47</v>
      </c>
      <c r="DQ62" s="7">
        <f t="shared" si="410"/>
        <v>4</v>
      </c>
      <c r="DR62" s="7">
        <f t="shared" si="410"/>
        <v>19</v>
      </c>
      <c r="DS62" s="7">
        <f t="shared" si="410"/>
        <v>23</v>
      </c>
      <c r="DT62" s="7">
        <f t="shared" si="410"/>
        <v>66</v>
      </c>
      <c r="DU62" s="3" t="s">
        <v>11</v>
      </c>
      <c r="DV62" s="18">
        <f>CL9+CL23+CL37</f>
        <v>51</v>
      </c>
      <c r="DW62" s="18">
        <f t="shared" ref="DW62:EF62" si="411">CM9+CM23+CM37</f>
        <v>27</v>
      </c>
      <c r="DX62" s="18">
        <f t="shared" si="411"/>
        <v>4</v>
      </c>
      <c r="DY62" s="18">
        <f t="shared" si="411"/>
        <v>1</v>
      </c>
      <c r="DZ62" s="18">
        <f t="shared" si="411"/>
        <v>3</v>
      </c>
      <c r="EA62" s="18">
        <f t="shared" si="411"/>
        <v>18</v>
      </c>
      <c r="EB62" s="18">
        <f t="shared" si="411"/>
        <v>32</v>
      </c>
      <c r="EC62" s="18">
        <f t="shared" si="411"/>
        <v>5</v>
      </c>
      <c r="ED62" s="18">
        <f t="shared" si="411"/>
        <v>18</v>
      </c>
      <c r="EE62" s="18">
        <f t="shared" si="411"/>
        <v>23</v>
      </c>
      <c r="EF62" s="18">
        <f t="shared" si="411"/>
        <v>50</v>
      </c>
      <c r="EG62" s="3" t="s">
        <v>44</v>
      </c>
      <c r="EH62" s="18">
        <f>AP8+AP22+AP36</f>
        <v>43</v>
      </c>
      <c r="EI62" s="18">
        <f t="shared" ref="EI62:ER62" si="412">AQ8+AQ22+AQ36</f>
        <v>40</v>
      </c>
      <c r="EJ62" s="18">
        <f t="shared" si="412"/>
        <v>2</v>
      </c>
      <c r="EK62" s="18">
        <f t="shared" si="412"/>
        <v>5</v>
      </c>
      <c r="EL62" s="18">
        <f t="shared" si="412"/>
        <v>6</v>
      </c>
      <c r="EM62" s="18">
        <f t="shared" si="412"/>
        <v>14</v>
      </c>
      <c r="EN62" s="18">
        <f t="shared" si="412"/>
        <v>44</v>
      </c>
      <c r="EO62" s="18">
        <f t="shared" si="412"/>
        <v>5</v>
      </c>
      <c r="EP62" s="18">
        <f t="shared" si="412"/>
        <v>21</v>
      </c>
      <c r="EQ62" s="18">
        <f t="shared" si="412"/>
        <v>19</v>
      </c>
      <c r="ER62" s="21">
        <f t="shared" si="412"/>
        <v>65</v>
      </c>
      <c r="FB62" s="7"/>
      <c r="FC62" s="7"/>
      <c r="FD62" s="7"/>
      <c r="FE62" s="7"/>
      <c r="FF62" s="7"/>
      <c r="FI62" s="481" t="s">
        <v>168</v>
      </c>
      <c r="FJ62" s="481"/>
      <c r="FM62" s="483" t="s">
        <v>168</v>
      </c>
      <c r="FN62" s="481"/>
      <c r="FR62" s="3" t="s">
        <v>44</v>
      </c>
      <c r="FS62" s="137">
        <v>5</v>
      </c>
      <c r="FT62" s="117">
        <v>2</v>
      </c>
      <c r="FU62" s="137"/>
      <c r="FV62" s="137"/>
      <c r="FW62" s="7"/>
    </row>
    <row r="63" spans="1:236" ht="17" thickBot="1">
      <c r="A63" s="3" t="s">
        <v>17</v>
      </c>
      <c r="B63" s="3" t="s">
        <v>29</v>
      </c>
      <c r="C63" s="4">
        <f>GL27</f>
        <v>6</v>
      </c>
      <c r="D63" s="23" t="s">
        <v>29</v>
      </c>
      <c r="E63" s="21">
        <f>GL34</f>
        <v>2.2000000000000002</v>
      </c>
      <c r="F63" s="23" t="s">
        <v>203</v>
      </c>
      <c r="G63" s="21">
        <v>10</v>
      </c>
      <c r="H63" s="23" t="s">
        <v>56</v>
      </c>
      <c r="I63" s="21">
        <v>1</v>
      </c>
      <c r="J63" s="18"/>
      <c r="K63" s="491"/>
      <c r="L63" s="6" t="s">
        <v>9</v>
      </c>
      <c r="M63" s="18"/>
      <c r="N63" s="88"/>
      <c r="O63" s="88"/>
      <c r="Q63" s="3" t="s">
        <v>9</v>
      </c>
      <c r="R63" s="7">
        <f>BB8+BB22+BB36</f>
        <v>43</v>
      </c>
      <c r="S63" s="7">
        <f t="shared" ref="S63:AA63" si="413">BC8+BC22+BC36</f>
        <v>24</v>
      </c>
      <c r="T63" s="7">
        <f t="shared" si="413"/>
        <v>4</v>
      </c>
      <c r="U63" s="7">
        <f t="shared" si="413"/>
        <v>2</v>
      </c>
      <c r="V63" s="7">
        <f t="shared" si="413"/>
        <v>5</v>
      </c>
      <c r="W63" s="7">
        <f t="shared" si="413"/>
        <v>11</v>
      </c>
      <c r="X63" s="7">
        <f t="shared" si="413"/>
        <v>34</v>
      </c>
      <c r="Y63" s="7">
        <f t="shared" si="413"/>
        <v>7</v>
      </c>
      <c r="Z63" s="7">
        <f t="shared" si="413"/>
        <v>28</v>
      </c>
      <c r="AA63" s="7">
        <f t="shared" si="413"/>
        <v>18</v>
      </c>
      <c r="AB63" s="7">
        <f>BL8+BL22+BL36</f>
        <v>62</v>
      </c>
      <c r="AC63" s="3" t="s">
        <v>10</v>
      </c>
      <c r="AD63" s="18">
        <f>BN9+BN23+BN37</f>
        <v>51</v>
      </c>
      <c r="AE63" s="18">
        <f t="shared" ref="AE63:AN63" si="414">BO9+BO23+BO37</f>
        <v>25</v>
      </c>
      <c r="AF63" s="18">
        <f t="shared" si="414"/>
        <v>9</v>
      </c>
      <c r="AG63" s="18">
        <f t="shared" si="414"/>
        <v>1</v>
      </c>
      <c r="AH63" s="18">
        <f t="shared" si="414"/>
        <v>6</v>
      </c>
      <c r="AI63" s="18">
        <f t="shared" si="414"/>
        <v>15</v>
      </c>
      <c r="AJ63" s="18">
        <f t="shared" si="414"/>
        <v>32</v>
      </c>
      <c r="AK63" s="18">
        <f t="shared" si="414"/>
        <v>7</v>
      </c>
      <c r="AL63" s="18">
        <f t="shared" si="414"/>
        <v>27</v>
      </c>
      <c r="AM63" s="18">
        <f t="shared" si="414"/>
        <v>22</v>
      </c>
      <c r="AN63" s="18">
        <f t="shared" si="414"/>
        <v>59</v>
      </c>
      <c r="AO63" s="3" t="s">
        <v>9</v>
      </c>
      <c r="AP63" s="18">
        <f>BB9+BB23+BB37</f>
        <v>48</v>
      </c>
      <c r="AQ63" s="18">
        <f t="shared" ref="AQ63:AZ63" si="415">BC9+BC23+BC37</f>
        <v>38</v>
      </c>
      <c r="AR63" s="18">
        <f t="shared" si="415"/>
        <v>3</v>
      </c>
      <c r="AS63" s="18">
        <f t="shared" si="415"/>
        <v>3</v>
      </c>
      <c r="AT63" s="18">
        <f t="shared" si="415"/>
        <v>6</v>
      </c>
      <c r="AU63" s="18">
        <f t="shared" si="415"/>
        <v>9</v>
      </c>
      <c r="AV63" s="18">
        <f t="shared" si="415"/>
        <v>37</v>
      </c>
      <c r="AW63" s="18">
        <f t="shared" si="415"/>
        <v>10</v>
      </c>
      <c r="AX63" s="18">
        <f t="shared" si="415"/>
        <v>37</v>
      </c>
      <c r="AY63" s="18">
        <f t="shared" si="415"/>
        <v>19</v>
      </c>
      <c r="AZ63" s="18">
        <f t="shared" si="415"/>
        <v>74</v>
      </c>
      <c r="BA63" s="3" t="s">
        <v>44</v>
      </c>
      <c r="BB63" s="18">
        <f>AP9+AP23+AP37</f>
        <v>51</v>
      </c>
      <c r="BC63" s="18">
        <f t="shared" ref="BC63:BL63" si="416">AQ9+AQ23+AQ37</f>
        <v>45</v>
      </c>
      <c r="BD63" s="18">
        <f t="shared" si="416"/>
        <v>5</v>
      </c>
      <c r="BE63" s="18">
        <f t="shared" si="416"/>
        <v>2</v>
      </c>
      <c r="BF63" s="18">
        <f t="shared" si="416"/>
        <v>2</v>
      </c>
      <c r="BG63" s="18">
        <f t="shared" si="416"/>
        <v>15</v>
      </c>
      <c r="BH63" s="18">
        <f t="shared" si="416"/>
        <v>36</v>
      </c>
      <c r="BI63" s="18">
        <f t="shared" si="416"/>
        <v>7</v>
      </c>
      <c r="BJ63" s="18">
        <f t="shared" si="416"/>
        <v>27</v>
      </c>
      <c r="BK63" s="18">
        <f t="shared" si="416"/>
        <v>22</v>
      </c>
      <c r="BL63" s="18">
        <f t="shared" si="416"/>
        <v>63</v>
      </c>
      <c r="BM63" s="3" t="s">
        <v>3</v>
      </c>
      <c r="BN63" s="7">
        <f>AD9+AD23+AD37</f>
        <v>40</v>
      </c>
      <c r="BO63" s="7">
        <f t="shared" ref="BO63:BX63" si="417">AE9+AE23+AE37</f>
        <v>24</v>
      </c>
      <c r="BP63" s="7">
        <f t="shared" si="417"/>
        <v>5</v>
      </c>
      <c r="BQ63" s="7">
        <f t="shared" si="417"/>
        <v>4</v>
      </c>
      <c r="BR63" s="7">
        <f t="shared" si="417"/>
        <v>5</v>
      </c>
      <c r="BS63" s="7">
        <f t="shared" si="417"/>
        <v>17</v>
      </c>
      <c r="BT63" s="7">
        <f t="shared" si="417"/>
        <v>38</v>
      </c>
      <c r="BU63" s="7">
        <f t="shared" si="417"/>
        <v>2</v>
      </c>
      <c r="BV63" s="7">
        <f t="shared" si="417"/>
        <v>8</v>
      </c>
      <c r="BW63" s="7">
        <f t="shared" si="417"/>
        <v>19</v>
      </c>
      <c r="BX63" s="7">
        <f t="shared" si="417"/>
        <v>46</v>
      </c>
      <c r="BY63" s="3" t="s">
        <v>41</v>
      </c>
      <c r="BZ63" s="7">
        <f>CX8+CX22+CX36</f>
        <v>43</v>
      </c>
      <c r="CA63" s="7">
        <f t="shared" ref="CA63:CJ63" si="418">CY8+CY22+CY36</f>
        <v>42</v>
      </c>
      <c r="CB63" s="7">
        <f t="shared" si="418"/>
        <v>8</v>
      </c>
      <c r="CC63" s="7">
        <f t="shared" si="418"/>
        <v>3</v>
      </c>
      <c r="CD63" s="7">
        <f t="shared" si="418"/>
        <v>3</v>
      </c>
      <c r="CE63" s="7">
        <f t="shared" si="418"/>
        <v>20</v>
      </c>
      <c r="CF63" s="7">
        <f t="shared" si="418"/>
        <v>38</v>
      </c>
      <c r="CG63" s="7">
        <f t="shared" si="418"/>
        <v>1</v>
      </c>
      <c r="CH63" s="7">
        <f t="shared" si="418"/>
        <v>21</v>
      </c>
      <c r="CI63" s="7">
        <f t="shared" si="418"/>
        <v>21</v>
      </c>
      <c r="CJ63" s="7">
        <f t="shared" si="418"/>
        <v>59</v>
      </c>
      <c r="CK63" s="3" t="s">
        <v>49</v>
      </c>
      <c r="CL63" s="18">
        <f>DV8+DV22+DV36</f>
        <v>37</v>
      </c>
      <c r="CM63" s="18">
        <f t="shared" ref="CM63:CV63" si="419">DW8+DW22+DW36</f>
        <v>24</v>
      </c>
      <c r="CN63" s="18">
        <f t="shared" si="419"/>
        <v>1</v>
      </c>
      <c r="CO63" s="18">
        <f t="shared" si="419"/>
        <v>2</v>
      </c>
      <c r="CP63" s="18">
        <f t="shared" si="419"/>
        <v>2</v>
      </c>
      <c r="CQ63" s="18">
        <f t="shared" si="419"/>
        <v>8</v>
      </c>
      <c r="CR63" s="18">
        <f t="shared" si="419"/>
        <v>28</v>
      </c>
      <c r="CS63" s="18">
        <f t="shared" si="419"/>
        <v>7</v>
      </c>
      <c r="CT63" s="18">
        <f t="shared" si="419"/>
        <v>25</v>
      </c>
      <c r="CU63" s="18">
        <f t="shared" si="419"/>
        <v>15</v>
      </c>
      <c r="CV63" s="18">
        <f t="shared" si="419"/>
        <v>53</v>
      </c>
      <c r="CW63" s="3" t="s">
        <v>5</v>
      </c>
      <c r="CX63" s="18">
        <f>EH9+EH23+EH37</f>
        <v>51</v>
      </c>
      <c r="CY63" s="18">
        <f t="shared" ref="CY63:DH63" si="420">EI9+EI23+EI37</f>
        <v>45</v>
      </c>
      <c r="CZ63" s="18">
        <f t="shared" si="420"/>
        <v>8</v>
      </c>
      <c r="DA63" s="18">
        <f t="shared" si="420"/>
        <v>2</v>
      </c>
      <c r="DB63" s="18">
        <f t="shared" si="420"/>
        <v>3</v>
      </c>
      <c r="DC63" s="18">
        <f t="shared" si="420"/>
        <v>18</v>
      </c>
      <c r="DD63" s="18">
        <f t="shared" si="420"/>
        <v>52</v>
      </c>
      <c r="DE63" s="18">
        <f t="shared" si="420"/>
        <v>5</v>
      </c>
      <c r="DF63" s="18">
        <f t="shared" si="420"/>
        <v>16</v>
      </c>
      <c r="DG63" s="18">
        <f t="shared" si="420"/>
        <v>23</v>
      </c>
      <c r="DH63" s="18">
        <f t="shared" si="420"/>
        <v>68</v>
      </c>
      <c r="DI63" s="3" t="s">
        <v>49</v>
      </c>
      <c r="DJ63" s="18">
        <f>DV9+DV23+DV37</f>
        <v>40</v>
      </c>
      <c r="DK63" s="18">
        <f t="shared" ref="DK63:DT63" si="421">DW9+DW23+DW37</f>
        <v>31</v>
      </c>
      <c r="DL63" s="18">
        <f t="shared" si="421"/>
        <v>10</v>
      </c>
      <c r="DM63" s="18">
        <f t="shared" si="421"/>
        <v>4</v>
      </c>
      <c r="DN63" s="18">
        <f t="shared" si="421"/>
        <v>6</v>
      </c>
      <c r="DO63" s="18">
        <f t="shared" si="421"/>
        <v>12</v>
      </c>
      <c r="DP63" s="18">
        <f t="shared" si="421"/>
        <v>39</v>
      </c>
      <c r="DQ63" s="18">
        <f t="shared" si="421"/>
        <v>4</v>
      </c>
      <c r="DR63" s="18">
        <f t="shared" si="421"/>
        <v>15</v>
      </c>
      <c r="DS63" s="18">
        <f t="shared" si="421"/>
        <v>16</v>
      </c>
      <c r="DT63" s="18">
        <f t="shared" si="421"/>
        <v>54</v>
      </c>
      <c r="DU63" s="3" t="s">
        <v>8</v>
      </c>
      <c r="DV63" s="7">
        <f>DJ23+DJ37+DJ9</f>
        <v>50</v>
      </c>
      <c r="DW63" s="7">
        <f t="shared" ref="DW63:EF63" si="422">DK23+DK37+DK9</f>
        <v>37</v>
      </c>
      <c r="DX63" s="7">
        <f t="shared" si="422"/>
        <v>8</v>
      </c>
      <c r="DY63" s="7">
        <f t="shared" si="422"/>
        <v>1</v>
      </c>
      <c r="DZ63" s="7">
        <f t="shared" si="422"/>
        <v>11</v>
      </c>
      <c r="EA63" s="7">
        <f t="shared" si="422"/>
        <v>19</v>
      </c>
      <c r="EB63" s="7">
        <f t="shared" si="422"/>
        <v>37</v>
      </c>
      <c r="EC63" s="7">
        <f t="shared" si="422"/>
        <v>4</v>
      </c>
      <c r="ED63" s="7">
        <f t="shared" si="422"/>
        <v>25</v>
      </c>
      <c r="EE63" s="7">
        <f t="shared" si="422"/>
        <v>23</v>
      </c>
      <c r="EF63" s="7">
        <f t="shared" si="422"/>
        <v>62</v>
      </c>
      <c r="EG63" s="3" t="s">
        <v>41</v>
      </c>
      <c r="EH63" s="7">
        <f>CX9+CX23+CX37</f>
        <v>42</v>
      </c>
      <c r="EI63" s="7">
        <f t="shared" ref="EI63:ER63" si="423">CY9+CY23+CY37</f>
        <v>30</v>
      </c>
      <c r="EJ63" s="7">
        <f t="shared" si="423"/>
        <v>7</v>
      </c>
      <c r="EK63" s="7">
        <f t="shared" si="423"/>
        <v>4</v>
      </c>
      <c r="EL63" s="7">
        <f t="shared" si="423"/>
        <v>1</v>
      </c>
      <c r="EM63" s="7">
        <f t="shared" si="423"/>
        <v>12</v>
      </c>
      <c r="EN63" s="7">
        <f t="shared" si="423"/>
        <v>29</v>
      </c>
      <c r="EO63" s="7">
        <f t="shared" si="423"/>
        <v>6</v>
      </c>
      <c r="EP63" s="7">
        <f t="shared" si="423"/>
        <v>35</v>
      </c>
      <c r="EQ63" s="7">
        <f t="shared" si="423"/>
        <v>18</v>
      </c>
      <c r="ER63" s="4">
        <f t="shared" si="423"/>
        <v>64</v>
      </c>
      <c r="FB63" s="7"/>
      <c r="FC63" s="7"/>
      <c r="FD63" s="7"/>
      <c r="FE63" s="7"/>
      <c r="FF63" s="7"/>
      <c r="FI63" s="482"/>
      <c r="FJ63" s="482"/>
      <c r="FM63" s="484"/>
      <c r="FN63" s="482"/>
      <c r="FR63" s="23" t="s">
        <v>10</v>
      </c>
      <c r="FS63" s="100">
        <v>0</v>
      </c>
      <c r="FT63" s="174">
        <v>1</v>
      </c>
      <c r="FU63" s="7"/>
      <c r="FV63" s="7"/>
      <c r="FW63" s="7"/>
    </row>
    <row r="64" spans="1:236">
      <c r="A64" s="23" t="s">
        <v>152</v>
      </c>
      <c r="B64" s="23" t="s">
        <v>44</v>
      </c>
      <c r="C64" s="21">
        <v>8</v>
      </c>
      <c r="D64" s="23" t="s">
        <v>44</v>
      </c>
      <c r="E64" s="21">
        <f>GO11/COUNT(GO4:GO10)</f>
        <v>4.1428571428571432</v>
      </c>
      <c r="F64" s="84" t="s">
        <v>55</v>
      </c>
      <c r="G64" s="90">
        <v>10</v>
      </c>
      <c r="H64" s="119" t="s">
        <v>59</v>
      </c>
      <c r="I64" s="21">
        <v>0</v>
      </c>
      <c r="J64" s="18"/>
      <c r="K64" s="486" t="s">
        <v>189</v>
      </c>
      <c r="L64" s="40" t="s">
        <v>48</v>
      </c>
      <c r="M64" s="96"/>
      <c r="N64" s="94"/>
      <c r="O64" s="88"/>
      <c r="Q64" s="3" t="s">
        <v>49</v>
      </c>
      <c r="R64" s="7">
        <f>DV10+DV24+DV38</f>
        <v>39</v>
      </c>
      <c r="S64" s="7">
        <f t="shared" ref="S64:AB64" si="424">DW10+DW24+DW38</f>
        <v>20</v>
      </c>
      <c r="T64" s="7">
        <f t="shared" si="424"/>
        <v>6</v>
      </c>
      <c r="U64" s="7">
        <f t="shared" si="424"/>
        <v>2</v>
      </c>
      <c r="V64" s="7">
        <f t="shared" si="424"/>
        <v>3</v>
      </c>
      <c r="W64" s="7">
        <f t="shared" si="424"/>
        <v>15</v>
      </c>
      <c r="X64" s="7">
        <f t="shared" si="424"/>
        <v>35</v>
      </c>
      <c r="Y64" s="7">
        <f t="shared" si="424"/>
        <v>3</v>
      </c>
      <c r="Z64" s="7">
        <f t="shared" si="424"/>
        <v>15</v>
      </c>
      <c r="AA64" s="7">
        <f t="shared" si="424"/>
        <v>18</v>
      </c>
      <c r="AB64" s="7">
        <f t="shared" si="424"/>
        <v>50</v>
      </c>
      <c r="AC64" s="3" t="s">
        <v>34</v>
      </c>
      <c r="AD64" s="7">
        <f>BZ10+BZ24+BZ38</f>
        <v>27</v>
      </c>
      <c r="AE64" s="7">
        <f t="shared" ref="AE64:AN64" si="425">CA10+CA24+CA38</f>
        <v>14</v>
      </c>
      <c r="AF64" s="7">
        <f t="shared" si="425"/>
        <v>1</v>
      </c>
      <c r="AG64" s="7">
        <f t="shared" si="425"/>
        <v>3</v>
      </c>
      <c r="AH64" s="7">
        <f t="shared" si="425"/>
        <v>6</v>
      </c>
      <c r="AI64" s="7">
        <f t="shared" si="425"/>
        <v>12</v>
      </c>
      <c r="AJ64" s="7">
        <f t="shared" si="425"/>
        <v>36</v>
      </c>
      <c r="AK64" s="7">
        <f t="shared" si="425"/>
        <v>1</v>
      </c>
      <c r="AL64" s="7">
        <f t="shared" si="425"/>
        <v>19</v>
      </c>
      <c r="AM64" s="7">
        <f t="shared" si="425"/>
        <v>13</v>
      </c>
      <c r="AN64" s="7">
        <f t="shared" si="425"/>
        <v>55</v>
      </c>
      <c r="AO64" s="3" t="s">
        <v>8</v>
      </c>
      <c r="AP64" s="18">
        <f>DJ10+DJ24+DJ38</f>
        <v>40</v>
      </c>
      <c r="AQ64" s="18">
        <f t="shared" ref="AQ64:AY64" si="426">DK10+DK24+DK38</f>
        <v>35</v>
      </c>
      <c r="AR64" s="18">
        <f t="shared" si="426"/>
        <v>2</v>
      </c>
      <c r="AS64" s="18">
        <f t="shared" si="426"/>
        <v>1</v>
      </c>
      <c r="AT64" s="18">
        <f t="shared" si="426"/>
        <v>5</v>
      </c>
      <c r="AU64" s="18">
        <f t="shared" si="426"/>
        <v>13</v>
      </c>
      <c r="AV64" s="18">
        <f t="shared" si="426"/>
        <v>28</v>
      </c>
      <c r="AW64" s="18">
        <f t="shared" si="426"/>
        <v>4</v>
      </c>
      <c r="AX64" s="18">
        <f t="shared" si="426"/>
        <v>31</v>
      </c>
      <c r="AY64" s="18">
        <f t="shared" si="426"/>
        <v>17</v>
      </c>
      <c r="AZ64" s="18">
        <f>DT10+DT24+DT38</f>
        <v>59</v>
      </c>
      <c r="BA64" s="3" t="s">
        <v>5</v>
      </c>
      <c r="BB64" s="18">
        <f>EH10+EH24+EH38</f>
        <v>34</v>
      </c>
      <c r="BC64" s="18">
        <f t="shared" ref="BC64:BL64" si="427">EI10+EI24+EI38</f>
        <v>40</v>
      </c>
      <c r="BD64" s="18">
        <f t="shared" si="427"/>
        <v>1</v>
      </c>
      <c r="BE64" s="18">
        <f t="shared" si="427"/>
        <v>1</v>
      </c>
      <c r="BF64" s="18">
        <f t="shared" si="427"/>
        <v>4</v>
      </c>
      <c r="BG64" s="18">
        <f t="shared" si="427"/>
        <v>14</v>
      </c>
      <c r="BH64" s="18">
        <f t="shared" si="427"/>
        <v>38</v>
      </c>
      <c r="BI64" s="18">
        <f t="shared" si="427"/>
        <v>2</v>
      </c>
      <c r="BJ64" s="18">
        <f t="shared" si="427"/>
        <v>29</v>
      </c>
      <c r="BK64" s="18">
        <f t="shared" si="427"/>
        <v>16</v>
      </c>
      <c r="BL64" s="18">
        <f t="shared" si="427"/>
        <v>67</v>
      </c>
      <c r="BM64" s="3" t="s">
        <v>11</v>
      </c>
      <c r="BN64" s="7">
        <f>CL10+CL24+CL38</f>
        <v>50</v>
      </c>
      <c r="BO64" s="7">
        <f t="shared" ref="BO64:BW64" si="428">CM10+CM24+CM38</f>
        <v>33</v>
      </c>
      <c r="BP64" s="7">
        <f t="shared" si="428"/>
        <v>10</v>
      </c>
      <c r="BQ64" s="7">
        <f t="shared" si="428"/>
        <v>8</v>
      </c>
      <c r="BR64" s="7">
        <f t="shared" si="428"/>
        <v>3</v>
      </c>
      <c r="BS64" s="7">
        <f t="shared" si="428"/>
        <v>16</v>
      </c>
      <c r="BT64" s="7">
        <f t="shared" si="428"/>
        <v>42</v>
      </c>
      <c r="BU64" s="7">
        <f t="shared" si="428"/>
        <v>6</v>
      </c>
      <c r="BV64" s="7">
        <f t="shared" si="428"/>
        <v>15</v>
      </c>
      <c r="BW64" s="7">
        <f t="shared" si="428"/>
        <v>22</v>
      </c>
      <c r="BX64" s="7">
        <f>CV10+CV24+CV38</f>
        <v>57</v>
      </c>
      <c r="BY64" s="3" t="s">
        <v>3</v>
      </c>
      <c r="BZ64" s="7">
        <f>AD10+AD24+AD38</f>
        <v>51</v>
      </c>
      <c r="CA64" s="7">
        <f t="shared" ref="CA64:CJ64" si="429">AE10+AE24+AE38</f>
        <v>30</v>
      </c>
      <c r="CB64" s="7">
        <f t="shared" si="429"/>
        <v>15</v>
      </c>
      <c r="CC64" s="7">
        <f t="shared" si="429"/>
        <v>6</v>
      </c>
      <c r="CD64" s="7">
        <f t="shared" si="429"/>
        <v>3</v>
      </c>
      <c r="CE64" s="7">
        <f t="shared" si="429"/>
        <v>24</v>
      </c>
      <c r="CF64" s="7">
        <f t="shared" si="429"/>
        <v>54</v>
      </c>
      <c r="CG64" s="7">
        <f t="shared" si="429"/>
        <v>1</v>
      </c>
      <c r="CH64" s="7">
        <f t="shared" si="429"/>
        <v>4</v>
      </c>
      <c r="CI64" s="7">
        <f t="shared" si="429"/>
        <v>25</v>
      </c>
      <c r="CJ64" s="7">
        <f t="shared" si="429"/>
        <v>58</v>
      </c>
      <c r="CK64" s="3" t="s">
        <v>10</v>
      </c>
      <c r="CL64" s="18">
        <f>BN10+BN24+BN38</f>
        <v>42</v>
      </c>
      <c r="CM64" s="18">
        <f t="shared" ref="CM64:CV64" si="430">BO10+BO24+BO38</f>
        <v>38</v>
      </c>
      <c r="CN64" s="18">
        <f t="shared" si="430"/>
        <v>11</v>
      </c>
      <c r="CO64" s="18">
        <f t="shared" si="430"/>
        <v>0</v>
      </c>
      <c r="CP64" s="18">
        <f t="shared" si="430"/>
        <v>2</v>
      </c>
      <c r="CQ64" s="18">
        <f t="shared" si="430"/>
        <v>9</v>
      </c>
      <c r="CR64" s="18">
        <f t="shared" si="430"/>
        <v>42</v>
      </c>
      <c r="CS64" s="18">
        <f t="shared" si="430"/>
        <v>8</v>
      </c>
      <c r="CT64" s="18">
        <f t="shared" si="430"/>
        <v>25</v>
      </c>
      <c r="CU64" s="18">
        <f t="shared" si="430"/>
        <v>17</v>
      </c>
      <c r="CV64" s="18">
        <f t="shared" si="430"/>
        <v>67</v>
      </c>
      <c r="CW64" s="3" t="s">
        <v>10</v>
      </c>
      <c r="CX64" s="18">
        <f>BN11+BN25+BN39</f>
        <v>51</v>
      </c>
      <c r="CY64" s="18">
        <f t="shared" ref="CY64:DH64" si="431">BO11+BO25+BO39</f>
        <v>59</v>
      </c>
      <c r="CZ64" s="18">
        <f t="shared" si="431"/>
        <v>5</v>
      </c>
      <c r="DA64" s="18">
        <f t="shared" si="431"/>
        <v>0</v>
      </c>
      <c r="DB64" s="18">
        <f t="shared" si="431"/>
        <v>4</v>
      </c>
      <c r="DC64" s="18">
        <f t="shared" si="431"/>
        <v>21</v>
      </c>
      <c r="DD64" s="18">
        <f t="shared" si="431"/>
        <v>53</v>
      </c>
      <c r="DE64" s="18">
        <f t="shared" si="431"/>
        <v>3</v>
      </c>
      <c r="DF64" s="18">
        <f t="shared" si="431"/>
        <v>24</v>
      </c>
      <c r="DG64" s="18">
        <f t="shared" si="431"/>
        <v>24</v>
      </c>
      <c r="DH64" s="18">
        <f t="shared" si="431"/>
        <v>77</v>
      </c>
      <c r="DI64" s="3" t="s">
        <v>44</v>
      </c>
      <c r="DJ64" s="7">
        <f>AP10+AP24+AP38</f>
        <v>51</v>
      </c>
      <c r="DK64" s="7">
        <f t="shared" ref="DK64:DT64" si="432">AQ10+AQ24+AQ38</f>
        <v>36</v>
      </c>
      <c r="DL64" s="7">
        <f t="shared" si="432"/>
        <v>3</v>
      </c>
      <c r="DM64" s="7">
        <f t="shared" si="432"/>
        <v>6</v>
      </c>
      <c r="DN64" s="7">
        <f t="shared" si="432"/>
        <v>10</v>
      </c>
      <c r="DO64" s="7">
        <f t="shared" si="432"/>
        <v>15</v>
      </c>
      <c r="DP64" s="7">
        <f t="shared" si="432"/>
        <v>37</v>
      </c>
      <c r="DQ64" s="7">
        <f t="shared" si="432"/>
        <v>7</v>
      </c>
      <c r="DR64" s="7">
        <f t="shared" si="432"/>
        <v>33</v>
      </c>
      <c r="DS64" s="7">
        <f t="shared" si="432"/>
        <v>22</v>
      </c>
      <c r="DT64" s="7">
        <f t="shared" si="432"/>
        <v>70</v>
      </c>
      <c r="DU64" s="3" t="s">
        <v>2</v>
      </c>
      <c r="DV64" s="18">
        <f>R10+R24+R38</f>
        <v>52</v>
      </c>
      <c r="DW64" s="18">
        <f t="shared" ref="DW64:EF64" si="433">S10+S24+S38</f>
        <v>25</v>
      </c>
      <c r="DX64" s="18">
        <f t="shared" si="433"/>
        <v>6</v>
      </c>
      <c r="DY64" s="18">
        <f t="shared" si="433"/>
        <v>2</v>
      </c>
      <c r="DZ64" s="18">
        <f t="shared" si="433"/>
        <v>1</v>
      </c>
      <c r="EA64" s="18">
        <f t="shared" si="433"/>
        <v>14</v>
      </c>
      <c r="EB64" s="18">
        <f t="shared" si="433"/>
        <v>25</v>
      </c>
      <c r="EC64" s="18">
        <f t="shared" si="433"/>
        <v>8</v>
      </c>
      <c r="ED64" s="18">
        <f t="shared" si="433"/>
        <v>25</v>
      </c>
      <c r="EE64" s="18">
        <f t="shared" si="433"/>
        <v>22</v>
      </c>
      <c r="EF64" s="18">
        <f t="shared" si="433"/>
        <v>50</v>
      </c>
      <c r="EG64" s="3" t="s">
        <v>9</v>
      </c>
      <c r="EH64" s="7">
        <f>BB10+BB38+BB24</f>
        <v>51</v>
      </c>
      <c r="EI64" s="7">
        <f t="shared" ref="EI64:ER64" si="434">BC10+BC38+BC24</f>
        <v>35</v>
      </c>
      <c r="EJ64" s="7">
        <f t="shared" si="434"/>
        <v>6</v>
      </c>
      <c r="EK64" s="7">
        <f t="shared" si="434"/>
        <v>2</v>
      </c>
      <c r="EL64" s="7">
        <f t="shared" si="434"/>
        <v>3</v>
      </c>
      <c r="EM64" s="7">
        <f t="shared" si="434"/>
        <v>12</v>
      </c>
      <c r="EN64" s="7">
        <f t="shared" si="434"/>
        <v>32</v>
      </c>
      <c r="EO64" s="7">
        <f t="shared" si="434"/>
        <v>9</v>
      </c>
      <c r="EP64" s="7">
        <f t="shared" si="434"/>
        <v>31</v>
      </c>
      <c r="EQ64" s="7">
        <f t="shared" si="434"/>
        <v>21</v>
      </c>
      <c r="ER64" s="4">
        <f t="shared" si="434"/>
        <v>63</v>
      </c>
      <c r="FB64" s="7"/>
      <c r="FC64" s="7"/>
      <c r="FD64" s="7"/>
      <c r="FE64" s="7"/>
      <c r="FF64" s="7"/>
      <c r="FK64" s="483" t="s">
        <v>168</v>
      </c>
      <c r="FL64" s="481"/>
      <c r="FM64" s="3"/>
      <c r="FN64" s="7"/>
      <c r="FO64" s="3"/>
      <c r="FP64" s="7"/>
      <c r="FR64" s="23" t="s">
        <v>3</v>
      </c>
      <c r="FS64" s="100">
        <v>2</v>
      </c>
      <c r="FT64" s="174">
        <v>2</v>
      </c>
      <c r="FU64" s="7"/>
      <c r="FV64" s="7"/>
      <c r="FW64" s="7"/>
    </row>
    <row r="65" spans="1:179" ht="17" thickBot="1">
      <c r="A65" s="23" t="s">
        <v>153</v>
      </c>
      <c r="B65" s="23" t="s">
        <v>44</v>
      </c>
      <c r="C65" s="21">
        <f>GP8</f>
        <v>21</v>
      </c>
      <c r="D65" s="84" t="s">
        <v>44</v>
      </c>
      <c r="E65" s="90">
        <f>GP11/COUNT(GP4:GP10)</f>
        <v>16.857142857142858</v>
      </c>
      <c r="F65" s="84" t="s">
        <v>57</v>
      </c>
      <c r="G65" s="90">
        <v>34</v>
      </c>
      <c r="H65" s="119" t="s">
        <v>59</v>
      </c>
      <c r="I65" s="21">
        <v>6</v>
      </c>
      <c r="J65" s="18"/>
      <c r="K65" s="487"/>
      <c r="L65" s="21" t="s">
        <v>8</v>
      </c>
      <c r="M65" s="96"/>
      <c r="N65" s="94"/>
      <c r="O65" s="88"/>
      <c r="Q65" s="3" t="s">
        <v>44</v>
      </c>
      <c r="R65" s="7">
        <f>AP11+AP25+AP39</f>
        <v>45</v>
      </c>
      <c r="S65" s="7">
        <f t="shared" ref="S65:AB65" si="435">AQ11+AQ25+AQ39</f>
        <v>36</v>
      </c>
      <c r="T65" s="7">
        <f t="shared" si="435"/>
        <v>5</v>
      </c>
      <c r="U65" s="7">
        <f t="shared" si="435"/>
        <v>0</v>
      </c>
      <c r="V65" s="7">
        <f t="shared" si="435"/>
        <v>4</v>
      </c>
      <c r="W65" s="7">
        <f t="shared" si="435"/>
        <v>15</v>
      </c>
      <c r="X65" s="7">
        <f t="shared" si="435"/>
        <v>39</v>
      </c>
      <c r="Y65" s="7">
        <f t="shared" si="435"/>
        <v>5</v>
      </c>
      <c r="Z65" s="7">
        <f t="shared" si="435"/>
        <v>21</v>
      </c>
      <c r="AA65" s="7">
        <f t="shared" si="435"/>
        <v>20</v>
      </c>
      <c r="AB65" s="7">
        <f t="shared" si="435"/>
        <v>60</v>
      </c>
      <c r="AC65" s="3" t="s">
        <v>8</v>
      </c>
      <c r="AD65" s="7">
        <f>DJ11+DJ25+DJ39</f>
        <v>41</v>
      </c>
      <c r="AE65" s="7">
        <f t="shared" ref="AE65:AN65" si="436">DK11+DK25+DK39</f>
        <v>22</v>
      </c>
      <c r="AF65" s="7">
        <f t="shared" si="436"/>
        <v>4</v>
      </c>
      <c r="AG65" s="7">
        <f t="shared" si="436"/>
        <v>3</v>
      </c>
      <c r="AH65" s="7">
        <f t="shared" si="436"/>
        <v>6</v>
      </c>
      <c r="AI65" s="7">
        <f t="shared" si="436"/>
        <v>10</v>
      </c>
      <c r="AJ65" s="7">
        <f t="shared" si="436"/>
        <v>24</v>
      </c>
      <c r="AK65" s="7">
        <f t="shared" si="436"/>
        <v>7</v>
      </c>
      <c r="AL65" s="7">
        <f t="shared" si="436"/>
        <v>22</v>
      </c>
      <c r="AM65" s="7">
        <f t="shared" si="436"/>
        <v>17</v>
      </c>
      <c r="AN65" s="7">
        <f t="shared" si="436"/>
        <v>46</v>
      </c>
      <c r="AO65" s="3" t="s">
        <v>2</v>
      </c>
      <c r="AP65" s="18">
        <f>R11+R25+R39</f>
        <v>51</v>
      </c>
      <c r="AQ65" s="18">
        <f t="shared" ref="AQ65:AZ65" si="437">S11+S25+S39</f>
        <v>37</v>
      </c>
      <c r="AR65" s="18">
        <f t="shared" si="437"/>
        <v>8</v>
      </c>
      <c r="AS65" s="18">
        <f t="shared" si="437"/>
        <v>4</v>
      </c>
      <c r="AT65" s="18">
        <f t="shared" si="437"/>
        <v>5</v>
      </c>
      <c r="AU65" s="18">
        <f t="shared" si="437"/>
        <v>10</v>
      </c>
      <c r="AV65" s="18">
        <f t="shared" si="437"/>
        <v>24</v>
      </c>
      <c r="AW65" s="18">
        <f t="shared" si="437"/>
        <v>11</v>
      </c>
      <c r="AX65" s="18">
        <f t="shared" si="437"/>
        <v>39</v>
      </c>
      <c r="AY65" s="18">
        <f t="shared" si="437"/>
        <v>21</v>
      </c>
      <c r="AZ65" s="18">
        <f t="shared" si="437"/>
        <v>63</v>
      </c>
      <c r="BA65" s="3" t="s">
        <v>41</v>
      </c>
      <c r="BB65" s="7">
        <f>CX11+CX25+CX39</f>
        <v>36</v>
      </c>
      <c r="BC65" s="7">
        <f t="shared" ref="BC65:BL65" si="438">CY11+CY25+CY39</f>
        <v>36</v>
      </c>
      <c r="BD65" s="7">
        <f t="shared" si="438"/>
        <v>3</v>
      </c>
      <c r="BE65" s="7">
        <f t="shared" si="438"/>
        <v>2</v>
      </c>
      <c r="BF65" s="7">
        <f t="shared" si="438"/>
        <v>2</v>
      </c>
      <c r="BG65" s="7">
        <f t="shared" si="438"/>
        <v>3</v>
      </c>
      <c r="BH65" s="7">
        <f t="shared" si="438"/>
        <v>17</v>
      </c>
      <c r="BI65" s="7">
        <f t="shared" si="438"/>
        <v>10</v>
      </c>
      <c r="BJ65" s="7">
        <f t="shared" si="438"/>
        <v>37</v>
      </c>
      <c r="BK65" s="7">
        <f t="shared" si="438"/>
        <v>13</v>
      </c>
      <c r="BL65" s="7">
        <f t="shared" si="438"/>
        <v>54</v>
      </c>
      <c r="BM65" s="3" t="s">
        <v>41</v>
      </c>
      <c r="BN65" s="7">
        <f>CX10+CX24+CX38</f>
        <v>38</v>
      </c>
      <c r="BO65" s="7">
        <f t="shared" ref="BO65:BX65" si="439">CY10+CY24+CY38</f>
        <v>27</v>
      </c>
      <c r="BP65" s="7">
        <f t="shared" si="439"/>
        <v>7</v>
      </c>
      <c r="BQ65" s="7">
        <f t="shared" si="439"/>
        <v>4</v>
      </c>
      <c r="BR65" s="7">
        <f t="shared" si="439"/>
        <v>5</v>
      </c>
      <c r="BS65" s="7">
        <f t="shared" si="439"/>
        <v>7</v>
      </c>
      <c r="BT65" s="7">
        <f t="shared" si="439"/>
        <v>21</v>
      </c>
      <c r="BU65" s="7">
        <f t="shared" si="439"/>
        <v>8</v>
      </c>
      <c r="BV65" s="7">
        <f t="shared" si="439"/>
        <v>41</v>
      </c>
      <c r="BW65" s="7">
        <f t="shared" si="439"/>
        <v>15</v>
      </c>
      <c r="BX65" s="7">
        <f t="shared" si="439"/>
        <v>62</v>
      </c>
      <c r="BY65" s="3" t="s">
        <v>11</v>
      </c>
      <c r="BZ65" s="18">
        <f>CL11+CL25+CL39</f>
        <v>50</v>
      </c>
      <c r="CA65" s="18">
        <f t="shared" ref="CA65:CJ65" si="440">CM11+CM25+CM39</f>
        <v>34</v>
      </c>
      <c r="CB65" s="18">
        <f t="shared" si="440"/>
        <v>4</v>
      </c>
      <c r="CC65" s="18">
        <f t="shared" si="440"/>
        <v>1</v>
      </c>
      <c r="CD65" s="18">
        <f t="shared" si="440"/>
        <v>1</v>
      </c>
      <c r="CE65" s="18">
        <f t="shared" si="440"/>
        <v>18</v>
      </c>
      <c r="CF65" s="18">
        <f t="shared" si="440"/>
        <v>45</v>
      </c>
      <c r="CG65" s="18">
        <f t="shared" si="440"/>
        <v>4</v>
      </c>
      <c r="CH65" s="18">
        <f t="shared" si="440"/>
        <v>6</v>
      </c>
      <c r="CI65" s="18">
        <f t="shared" si="440"/>
        <v>22</v>
      </c>
      <c r="CJ65" s="18">
        <f t="shared" si="440"/>
        <v>51</v>
      </c>
      <c r="CK65" s="3" t="s">
        <v>34</v>
      </c>
      <c r="CL65" s="18">
        <f>BZ11+BZ25+BZ39</f>
        <v>48</v>
      </c>
      <c r="CM65" s="18">
        <f t="shared" ref="CM65:CV65" si="441">CA11+CA25+CA39</f>
        <v>11</v>
      </c>
      <c r="CN65" s="18">
        <f t="shared" si="441"/>
        <v>4</v>
      </c>
      <c r="CO65" s="18">
        <f t="shared" si="441"/>
        <v>4</v>
      </c>
      <c r="CP65" s="18">
        <f t="shared" si="441"/>
        <v>2</v>
      </c>
      <c r="CQ65" s="18">
        <f t="shared" si="441"/>
        <v>9</v>
      </c>
      <c r="CR65" s="18">
        <f t="shared" si="441"/>
        <v>18</v>
      </c>
      <c r="CS65" s="18">
        <f t="shared" si="441"/>
        <v>10</v>
      </c>
      <c r="CT65" s="18">
        <f t="shared" si="441"/>
        <v>14</v>
      </c>
      <c r="CU65" s="18">
        <f t="shared" si="441"/>
        <v>19</v>
      </c>
      <c r="CV65" s="18">
        <f t="shared" si="441"/>
        <v>32</v>
      </c>
      <c r="CW65" s="3" t="s">
        <v>9</v>
      </c>
      <c r="CX65" s="18">
        <f>BB11+BB25+BB39</f>
        <v>51</v>
      </c>
      <c r="CY65" s="18">
        <f t="shared" ref="CY65:DH65" si="442">BC11+BC25+BC39</f>
        <v>49</v>
      </c>
      <c r="CZ65" s="18">
        <f t="shared" si="442"/>
        <v>5</v>
      </c>
      <c r="DA65" s="18">
        <f t="shared" si="442"/>
        <v>3</v>
      </c>
      <c r="DB65" s="18">
        <f t="shared" si="442"/>
        <v>4</v>
      </c>
      <c r="DC65" s="18">
        <f t="shared" si="442"/>
        <v>15</v>
      </c>
      <c r="DD65" s="18">
        <f t="shared" si="442"/>
        <v>45</v>
      </c>
      <c r="DE65" s="18">
        <f t="shared" si="442"/>
        <v>7</v>
      </c>
      <c r="DF65" s="18">
        <f t="shared" si="442"/>
        <v>31</v>
      </c>
      <c r="DG65" s="18">
        <f t="shared" si="442"/>
        <v>22</v>
      </c>
      <c r="DH65" s="18">
        <f t="shared" si="442"/>
        <v>76</v>
      </c>
      <c r="DI65" s="3" t="s">
        <v>3</v>
      </c>
      <c r="DJ65" s="7">
        <f>AD11+AD25+AD39</f>
        <v>50</v>
      </c>
      <c r="DK65" s="7">
        <f t="shared" ref="DK65:DT65" si="443">AE11+AE25+AE39</f>
        <v>16</v>
      </c>
      <c r="DL65" s="7">
        <f t="shared" si="443"/>
        <v>5</v>
      </c>
      <c r="DM65" s="7">
        <f t="shared" si="443"/>
        <v>1</v>
      </c>
      <c r="DN65" s="7">
        <f t="shared" si="443"/>
        <v>6</v>
      </c>
      <c r="DO65" s="7">
        <f t="shared" si="443"/>
        <v>19</v>
      </c>
      <c r="DP65" s="7">
        <f t="shared" si="443"/>
        <v>32</v>
      </c>
      <c r="DQ65" s="7">
        <f t="shared" si="443"/>
        <v>4</v>
      </c>
      <c r="DR65" s="7">
        <f t="shared" si="443"/>
        <v>10</v>
      </c>
      <c r="DS65" s="7">
        <f t="shared" si="443"/>
        <v>23</v>
      </c>
      <c r="DT65" s="7">
        <f t="shared" si="443"/>
        <v>42</v>
      </c>
      <c r="DU65" s="3" t="s">
        <v>34</v>
      </c>
      <c r="DV65" s="18">
        <f>BZ12+BZ26+BZ40</f>
        <v>50</v>
      </c>
      <c r="DW65" s="18">
        <f t="shared" ref="DW65:EF65" si="444">CA12+CA26+CA40</f>
        <v>20</v>
      </c>
      <c r="DX65" s="18">
        <f t="shared" si="444"/>
        <v>3</v>
      </c>
      <c r="DY65" s="18">
        <f t="shared" si="444"/>
        <v>0</v>
      </c>
      <c r="DZ65" s="18">
        <f t="shared" si="444"/>
        <v>5</v>
      </c>
      <c r="EA65" s="18">
        <f t="shared" si="444"/>
        <v>9</v>
      </c>
      <c r="EB65" s="18">
        <f t="shared" si="444"/>
        <v>27</v>
      </c>
      <c r="EC65" s="18">
        <f t="shared" si="444"/>
        <v>10</v>
      </c>
      <c r="ED65" s="18">
        <f t="shared" si="444"/>
        <v>27</v>
      </c>
      <c r="EE65" s="18">
        <f t="shared" si="444"/>
        <v>19</v>
      </c>
      <c r="EF65" s="18">
        <f t="shared" si="444"/>
        <v>54</v>
      </c>
      <c r="EG65" s="3" t="s">
        <v>11</v>
      </c>
      <c r="EH65" s="7">
        <f>CL12+CL26+CL40</f>
        <v>51</v>
      </c>
      <c r="EI65" s="7">
        <f t="shared" ref="EI65:ER65" si="445">CM12+CM26+CM40</f>
        <v>35</v>
      </c>
      <c r="EJ65" s="7">
        <f t="shared" si="445"/>
        <v>10</v>
      </c>
      <c r="EK65" s="7">
        <f t="shared" si="445"/>
        <v>3</v>
      </c>
      <c r="EL65" s="7">
        <f t="shared" si="445"/>
        <v>0</v>
      </c>
      <c r="EM65" s="7">
        <f t="shared" si="445"/>
        <v>21</v>
      </c>
      <c r="EN65" s="7">
        <f t="shared" si="445"/>
        <v>46</v>
      </c>
      <c r="EO65" s="7">
        <f t="shared" si="445"/>
        <v>3</v>
      </c>
      <c r="EP65" s="7">
        <f t="shared" si="445"/>
        <v>11</v>
      </c>
      <c r="EQ65" s="7">
        <f t="shared" si="445"/>
        <v>24</v>
      </c>
      <c r="ER65" s="4">
        <f t="shared" si="445"/>
        <v>57</v>
      </c>
      <c r="FB65" s="7"/>
      <c r="FC65" s="7"/>
      <c r="FD65" s="7"/>
      <c r="FE65" s="7"/>
      <c r="FF65" s="7"/>
      <c r="FK65" s="484"/>
      <c r="FL65" s="482"/>
      <c r="FM65" s="3"/>
      <c r="FN65" s="7"/>
      <c r="FO65" s="3"/>
      <c r="FP65" s="7"/>
      <c r="FR65" s="39" t="s">
        <v>9</v>
      </c>
      <c r="FS65" s="175">
        <v>0</v>
      </c>
      <c r="FT65" s="176">
        <v>1</v>
      </c>
      <c r="FU65" s="18"/>
      <c r="FV65" s="18"/>
      <c r="FW65" s="7"/>
    </row>
    <row r="66" spans="1:179" ht="17" thickBot="1">
      <c r="A66" s="23" t="s">
        <v>97</v>
      </c>
      <c r="B66" s="3" t="s">
        <v>3</v>
      </c>
      <c r="C66" s="49">
        <f>HM5/HN5</f>
        <v>0.54545454545454541</v>
      </c>
      <c r="D66" s="84" t="s">
        <v>3</v>
      </c>
      <c r="E66" s="115">
        <f>HM12</f>
        <v>0.4</v>
      </c>
      <c r="F66" s="23"/>
      <c r="G66" s="21"/>
      <c r="H66" s="120"/>
      <c r="I66" s="21"/>
      <c r="J66" s="18"/>
      <c r="K66" s="488"/>
      <c r="L66" s="42" t="s">
        <v>34</v>
      </c>
      <c r="M66" s="96"/>
      <c r="N66" s="101"/>
      <c r="O66" s="88"/>
      <c r="Q66" s="3" t="s">
        <v>5</v>
      </c>
      <c r="R66" s="7">
        <f>EH12+EH26+EH40</f>
        <v>44</v>
      </c>
      <c r="S66" s="7">
        <f t="shared" ref="S66:AB66" si="446">EI12+EI26+EI40</f>
        <v>54</v>
      </c>
      <c r="T66" s="7">
        <f t="shared" si="446"/>
        <v>5</v>
      </c>
      <c r="U66" s="7">
        <f t="shared" si="446"/>
        <v>2</v>
      </c>
      <c r="V66" s="7">
        <f t="shared" si="446"/>
        <v>4</v>
      </c>
      <c r="W66" s="7">
        <f t="shared" si="446"/>
        <v>13</v>
      </c>
      <c r="X66" s="7">
        <f t="shared" si="446"/>
        <v>46</v>
      </c>
      <c r="Y66" s="7">
        <f t="shared" si="446"/>
        <v>6</v>
      </c>
      <c r="Z66" s="7">
        <f t="shared" si="446"/>
        <v>27</v>
      </c>
      <c r="AA66" s="7">
        <f t="shared" si="446"/>
        <v>19</v>
      </c>
      <c r="AB66" s="7">
        <f t="shared" si="446"/>
        <v>73</v>
      </c>
      <c r="AC66" s="3" t="s">
        <v>44</v>
      </c>
      <c r="AD66" s="7">
        <f>AP12+AP26+AP40</f>
        <v>40</v>
      </c>
      <c r="AE66" s="7">
        <f t="shared" ref="AE66:AN66" si="447">AQ12+AQ26+AQ40</f>
        <v>23</v>
      </c>
      <c r="AF66" s="7">
        <f t="shared" si="447"/>
        <v>6</v>
      </c>
      <c r="AG66" s="7">
        <f t="shared" si="447"/>
        <v>2</v>
      </c>
      <c r="AH66" s="7">
        <f t="shared" si="447"/>
        <v>10</v>
      </c>
      <c r="AI66" s="7">
        <f t="shared" si="447"/>
        <v>17</v>
      </c>
      <c r="AJ66" s="7">
        <f t="shared" si="447"/>
        <v>44</v>
      </c>
      <c r="AK66" s="7">
        <f t="shared" si="447"/>
        <v>2</v>
      </c>
      <c r="AL66" s="7">
        <f t="shared" si="447"/>
        <v>20</v>
      </c>
      <c r="AM66" s="7">
        <f t="shared" si="447"/>
        <v>19</v>
      </c>
      <c r="AN66" s="7">
        <f t="shared" si="447"/>
        <v>64</v>
      </c>
      <c r="AO66" s="3" t="s">
        <v>3</v>
      </c>
      <c r="AP66" s="7">
        <f>AD12+AD26+AD40</f>
        <v>50</v>
      </c>
      <c r="AQ66" s="7">
        <f t="shared" ref="AQ66:AY66" si="448">AE12+AE26+AE40</f>
        <v>30</v>
      </c>
      <c r="AR66" s="7">
        <f t="shared" si="448"/>
        <v>5</v>
      </c>
      <c r="AS66" s="7">
        <f t="shared" si="448"/>
        <v>3</v>
      </c>
      <c r="AT66" s="7">
        <f t="shared" si="448"/>
        <v>6</v>
      </c>
      <c r="AU66" s="7">
        <f t="shared" si="448"/>
        <v>18</v>
      </c>
      <c r="AV66" s="7">
        <f t="shared" si="448"/>
        <v>33</v>
      </c>
      <c r="AW66" s="7">
        <f t="shared" si="448"/>
        <v>4</v>
      </c>
      <c r="AX66" s="7">
        <f t="shared" si="448"/>
        <v>7</v>
      </c>
      <c r="AY66" s="7">
        <f t="shared" si="448"/>
        <v>22</v>
      </c>
      <c r="AZ66" s="7">
        <f>AN12+AN26+AN40</f>
        <v>40</v>
      </c>
      <c r="BA66" s="3" t="s">
        <v>10</v>
      </c>
      <c r="BB66" s="18">
        <f>BN12+BN26+BN40</f>
        <v>51</v>
      </c>
      <c r="BC66" s="18">
        <f t="shared" ref="BC66:BL66" si="449">BO12+BO26+BO40</f>
        <v>38</v>
      </c>
      <c r="BD66" s="18">
        <f t="shared" si="449"/>
        <v>6</v>
      </c>
      <c r="BE66" s="18">
        <f t="shared" si="449"/>
        <v>1</v>
      </c>
      <c r="BF66" s="18">
        <f t="shared" si="449"/>
        <v>5</v>
      </c>
      <c r="BG66" s="18">
        <f t="shared" si="449"/>
        <v>23</v>
      </c>
      <c r="BH66" s="18">
        <f t="shared" si="449"/>
        <v>49</v>
      </c>
      <c r="BI66" s="18">
        <f t="shared" si="449"/>
        <v>1</v>
      </c>
      <c r="BJ66" s="18">
        <f t="shared" si="449"/>
        <v>7</v>
      </c>
      <c r="BK66" s="18">
        <f t="shared" si="449"/>
        <v>24</v>
      </c>
      <c r="BL66" s="18">
        <f t="shared" si="449"/>
        <v>56</v>
      </c>
      <c r="BM66" s="3" t="s">
        <v>9</v>
      </c>
      <c r="BN66" s="18">
        <f>BB12+BB26+BB40</f>
        <v>49</v>
      </c>
      <c r="BO66" s="18">
        <f t="shared" ref="BO66:BX66" si="450">BC12+BC26+BC40</f>
        <v>18</v>
      </c>
      <c r="BP66" s="18">
        <f t="shared" si="450"/>
        <v>10</v>
      </c>
      <c r="BQ66" s="18">
        <f t="shared" si="450"/>
        <v>6</v>
      </c>
      <c r="BR66" s="18">
        <f t="shared" si="450"/>
        <v>9</v>
      </c>
      <c r="BS66" s="18">
        <f t="shared" si="450"/>
        <v>10</v>
      </c>
      <c r="BT66" s="18">
        <f t="shared" si="450"/>
        <v>19</v>
      </c>
      <c r="BU66" s="18">
        <f t="shared" si="450"/>
        <v>9</v>
      </c>
      <c r="BV66" s="18">
        <f t="shared" si="450"/>
        <v>28</v>
      </c>
      <c r="BW66" s="18">
        <f t="shared" si="450"/>
        <v>19</v>
      </c>
      <c r="BX66" s="18">
        <f t="shared" si="450"/>
        <v>47</v>
      </c>
      <c r="BY66" s="3" t="s">
        <v>138</v>
      </c>
      <c r="BZ66" s="7">
        <f>DV11+DV25+DV39</f>
        <v>43</v>
      </c>
      <c r="CA66" s="7">
        <f t="shared" ref="CA66:CI66" si="451">DW11+DW25+DW39</f>
        <v>29</v>
      </c>
      <c r="CB66" s="7">
        <f t="shared" si="451"/>
        <v>10</v>
      </c>
      <c r="CC66" s="7">
        <f t="shared" si="451"/>
        <v>5</v>
      </c>
      <c r="CD66" s="7">
        <f t="shared" si="451"/>
        <v>3</v>
      </c>
      <c r="CE66" s="7">
        <f t="shared" si="451"/>
        <v>17</v>
      </c>
      <c r="CF66" s="7">
        <f t="shared" si="451"/>
        <v>34</v>
      </c>
      <c r="CG66" s="7">
        <f t="shared" si="451"/>
        <v>3</v>
      </c>
      <c r="CH66" s="7">
        <f t="shared" si="451"/>
        <v>17</v>
      </c>
      <c r="CI66" s="7">
        <f t="shared" si="451"/>
        <v>20</v>
      </c>
      <c r="CJ66" s="7">
        <f>EF11+EF25+EF39</f>
        <v>51</v>
      </c>
      <c r="CK66" s="3" t="s">
        <v>5</v>
      </c>
      <c r="CL66" s="7">
        <f>EH11+EH25+EH39</f>
        <v>43</v>
      </c>
      <c r="CM66" s="7">
        <f t="shared" ref="CM66:CV66" si="452">EI11+EI25+EI39</f>
        <v>32</v>
      </c>
      <c r="CN66" s="7">
        <f t="shared" si="452"/>
        <v>1</v>
      </c>
      <c r="CO66" s="7">
        <f t="shared" si="452"/>
        <v>3</v>
      </c>
      <c r="CP66" s="7">
        <f t="shared" si="452"/>
        <v>4</v>
      </c>
      <c r="CQ66" s="7">
        <f t="shared" si="452"/>
        <v>11</v>
      </c>
      <c r="CR66" s="7">
        <f t="shared" si="452"/>
        <v>32</v>
      </c>
      <c r="CS66" s="7">
        <f t="shared" si="452"/>
        <v>7</v>
      </c>
      <c r="CT66" s="7">
        <f t="shared" si="452"/>
        <v>32</v>
      </c>
      <c r="CU66" s="7">
        <f t="shared" si="452"/>
        <v>18</v>
      </c>
      <c r="CV66" s="7">
        <f t="shared" si="452"/>
        <v>64</v>
      </c>
      <c r="CW66" s="3">
        <v>9</v>
      </c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106"/>
      <c r="DI66" s="3" t="s">
        <v>34</v>
      </c>
      <c r="DJ66" s="7">
        <f>BZ13+BZ27+BZ41</f>
        <v>44</v>
      </c>
      <c r="DK66" s="7">
        <f t="shared" ref="DK66:DT66" si="453">CA13+CA27+CA41</f>
        <v>17</v>
      </c>
      <c r="DL66" s="7">
        <f t="shared" si="453"/>
        <v>6</v>
      </c>
      <c r="DM66" s="7">
        <f t="shared" si="453"/>
        <v>8</v>
      </c>
      <c r="DN66" s="7">
        <f t="shared" si="453"/>
        <v>3</v>
      </c>
      <c r="DO66" s="7">
        <f t="shared" si="453"/>
        <v>16</v>
      </c>
      <c r="DP66" s="7">
        <f t="shared" si="453"/>
        <v>31</v>
      </c>
      <c r="DQ66" s="7">
        <f t="shared" si="453"/>
        <v>4</v>
      </c>
      <c r="DR66" s="7">
        <f t="shared" si="453"/>
        <v>19</v>
      </c>
      <c r="DS66" s="7">
        <f t="shared" si="453"/>
        <v>20</v>
      </c>
      <c r="DT66" s="7">
        <f t="shared" si="453"/>
        <v>50</v>
      </c>
      <c r="DU66" s="3">
        <v>9</v>
      </c>
      <c r="DV66" s="64"/>
      <c r="DW66" s="64"/>
      <c r="DX66" s="64"/>
      <c r="DY66" s="64"/>
      <c r="DZ66" s="64"/>
      <c r="EA66" s="64"/>
      <c r="EB66" s="64"/>
      <c r="EC66" s="64"/>
      <c r="ED66" s="64"/>
      <c r="EE66" s="64"/>
      <c r="EF66" s="106"/>
      <c r="EG66" s="3" t="s">
        <v>2</v>
      </c>
      <c r="EH66" s="7">
        <f>R12+R26+R40</f>
        <v>50</v>
      </c>
      <c r="EI66" s="7">
        <f t="shared" ref="EI66:ER66" si="454">S12+S26+S40</f>
        <v>40</v>
      </c>
      <c r="EJ66" s="7">
        <f t="shared" si="454"/>
        <v>7</v>
      </c>
      <c r="EK66" s="7">
        <f t="shared" si="454"/>
        <v>7</v>
      </c>
      <c r="EL66" s="7">
        <f t="shared" si="454"/>
        <v>7</v>
      </c>
      <c r="EM66" s="7">
        <f t="shared" si="454"/>
        <v>16</v>
      </c>
      <c r="EN66" s="7">
        <f t="shared" si="454"/>
        <v>45</v>
      </c>
      <c r="EO66" s="7">
        <f t="shared" si="454"/>
        <v>6</v>
      </c>
      <c r="EP66" s="7">
        <f t="shared" si="454"/>
        <v>32</v>
      </c>
      <c r="EQ66" s="7">
        <f t="shared" si="454"/>
        <v>22</v>
      </c>
      <c r="ER66" s="4">
        <f t="shared" si="454"/>
        <v>77</v>
      </c>
      <c r="FB66" s="7"/>
      <c r="FC66" s="7"/>
      <c r="FD66" s="7"/>
      <c r="FE66" s="7"/>
      <c r="FF66" s="7"/>
      <c r="FI66" s="478" t="s">
        <v>169</v>
      </c>
      <c r="FJ66" s="478"/>
      <c r="FK66" s="3"/>
      <c r="FL66" s="7"/>
      <c r="FO66" s="3"/>
      <c r="FP66" s="7"/>
      <c r="FR66" s="7"/>
      <c r="FS66" s="83"/>
      <c r="FT66" s="83"/>
      <c r="FU66" s="95"/>
      <c r="FV66" s="18"/>
      <c r="FW66" s="7"/>
    </row>
    <row r="67" spans="1:179" ht="17" thickBot="1">
      <c r="A67" s="23" t="s">
        <v>154</v>
      </c>
      <c r="B67" s="84" t="s">
        <v>44</v>
      </c>
      <c r="C67" s="21">
        <f>GQ6</f>
        <v>17</v>
      </c>
      <c r="D67" s="84" t="s">
        <v>44</v>
      </c>
      <c r="E67" s="90">
        <v>14</v>
      </c>
      <c r="F67" s="84" t="s">
        <v>204</v>
      </c>
      <c r="G67" s="90">
        <v>25</v>
      </c>
      <c r="H67" s="119" t="s">
        <v>205</v>
      </c>
      <c r="I67" s="21">
        <v>15</v>
      </c>
      <c r="J67" s="18"/>
      <c r="K67" s="18"/>
      <c r="L67" s="92"/>
      <c r="M67" s="96"/>
      <c r="N67" s="94"/>
      <c r="O67" s="88"/>
      <c r="Q67" s="3" t="s">
        <v>3</v>
      </c>
      <c r="R67" s="7">
        <f>AD13+AD27+AD41</f>
        <v>51</v>
      </c>
      <c r="S67" s="7">
        <f t="shared" ref="S67:AB67" si="455">AE13+AE27+AE41</f>
        <v>28</v>
      </c>
      <c r="T67" s="7">
        <f t="shared" si="455"/>
        <v>6</v>
      </c>
      <c r="U67" s="7">
        <f t="shared" si="455"/>
        <v>2</v>
      </c>
      <c r="V67" s="7">
        <f t="shared" si="455"/>
        <v>2</v>
      </c>
      <c r="W67" s="7">
        <f t="shared" si="455"/>
        <v>12</v>
      </c>
      <c r="X67" s="7">
        <f t="shared" si="455"/>
        <v>32</v>
      </c>
      <c r="Y67" s="7">
        <f t="shared" si="455"/>
        <v>9</v>
      </c>
      <c r="Z67" s="7">
        <f t="shared" si="455"/>
        <v>14</v>
      </c>
      <c r="AA67" s="7">
        <f t="shared" si="455"/>
        <v>21</v>
      </c>
      <c r="AB67" s="7">
        <f t="shared" si="455"/>
        <v>46</v>
      </c>
      <c r="AC67" s="3" t="s">
        <v>2</v>
      </c>
      <c r="AD67" s="7">
        <f>R13+R27+R41</f>
        <v>36</v>
      </c>
      <c r="AE67" s="7">
        <f t="shared" ref="AE67:AN67" si="456">S13+S27+S41</f>
        <v>22</v>
      </c>
      <c r="AF67" s="7">
        <f t="shared" si="456"/>
        <v>6</v>
      </c>
      <c r="AG67" s="7">
        <f t="shared" si="456"/>
        <v>5</v>
      </c>
      <c r="AH67" s="7">
        <f t="shared" si="456"/>
        <v>3</v>
      </c>
      <c r="AI67" s="7">
        <f t="shared" si="456"/>
        <v>9</v>
      </c>
      <c r="AJ67" s="7">
        <f t="shared" si="456"/>
        <v>21</v>
      </c>
      <c r="AK67" s="7">
        <f t="shared" si="456"/>
        <v>6</v>
      </c>
      <c r="AL67" s="7">
        <f t="shared" si="456"/>
        <v>32</v>
      </c>
      <c r="AM67" s="7">
        <f t="shared" si="456"/>
        <v>15</v>
      </c>
      <c r="AN67" s="7">
        <f t="shared" si="456"/>
        <v>53</v>
      </c>
      <c r="AO67" s="3">
        <v>10</v>
      </c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106"/>
      <c r="BA67" s="3" t="s">
        <v>11</v>
      </c>
      <c r="BB67" s="7">
        <f>CL13+CL27+CL41</f>
        <v>50</v>
      </c>
      <c r="BC67" s="7">
        <f t="shared" ref="BC67:BL67" si="457">CM13+CM27+CM41</f>
        <v>39</v>
      </c>
      <c r="BD67" s="7">
        <f t="shared" si="457"/>
        <v>9</v>
      </c>
      <c r="BE67" s="7">
        <f t="shared" si="457"/>
        <v>2</v>
      </c>
      <c r="BF67" s="7">
        <f t="shared" si="457"/>
        <v>5</v>
      </c>
      <c r="BG67" s="7">
        <f t="shared" si="457"/>
        <v>22</v>
      </c>
      <c r="BH67" s="7">
        <f t="shared" si="457"/>
        <v>48</v>
      </c>
      <c r="BI67" s="7">
        <f t="shared" si="457"/>
        <v>2</v>
      </c>
      <c r="BJ67" s="7">
        <f t="shared" si="457"/>
        <v>11</v>
      </c>
      <c r="BK67" s="7">
        <f t="shared" si="457"/>
        <v>24</v>
      </c>
      <c r="BL67" s="7">
        <f t="shared" si="457"/>
        <v>59</v>
      </c>
      <c r="BM67" s="3">
        <v>10</v>
      </c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06"/>
      <c r="BY67" s="3" t="s">
        <v>8</v>
      </c>
      <c r="BZ67" s="7">
        <f>DJ12+DJ26+DJ40</f>
        <v>50</v>
      </c>
      <c r="CA67" s="7">
        <f t="shared" ref="CA67:CJ67" si="458">DK12+DK26+DK40</f>
        <v>38</v>
      </c>
      <c r="CB67" s="7">
        <f t="shared" si="458"/>
        <v>8</v>
      </c>
      <c r="CC67" s="7">
        <f t="shared" si="458"/>
        <v>4</v>
      </c>
      <c r="CD67" s="7">
        <f t="shared" si="458"/>
        <v>6</v>
      </c>
      <c r="CE67" s="7">
        <f t="shared" si="458"/>
        <v>16</v>
      </c>
      <c r="CF67" s="7">
        <f t="shared" si="458"/>
        <v>48</v>
      </c>
      <c r="CG67" s="7">
        <f t="shared" si="458"/>
        <v>6</v>
      </c>
      <c r="CH67" s="7">
        <f t="shared" si="458"/>
        <v>17</v>
      </c>
      <c r="CI67" s="7">
        <f t="shared" si="458"/>
        <v>22</v>
      </c>
      <c r="CJ67" s="7">
        <f t="shared" si="458"/>
        <v>65</v>
      </c>
      <c r="CK67" s="3" t="s">
        <v>9</v>
      </c>
      <c r="CL67" s="18">
        <f>BB13+BB27+BB41</f>
        <v>37</v>
      </c>
      <c r="CM67" s="18">
        <f t="shared" ref="CM67:CV67" si="459">BC13+BC27+BC41</f>
        <v>24</v>
      </c>
      <c r="CN67" s="18">
        <f t="shared" si="459"/>
        <v>3</v>
      </c>
      <c r="CO67" s="18">
        <f t="shared" si="459"/>
        <v>8</v>
      </c>
      <c r="CP67" s="18">
        <f t="shared" si="459"/>
        <v>3</v>
      </c>
      <c r="CQ67" s="18">
        <f t="shared" si="459"/>
        <v>8</v>
      </c>
      <c r="CR67" s="18">
        <f t="shared" si="459"/>
        <v>17</v>
      </c>
      <c r="CS67" s="18">
        <f t="shared" si="459"/>
        <v>7</v>
      </c>
      <c r="CT67" s="18">
        <f t="shared" si="459"/>
        <v>31</v>
      </c>
      <c r="CU67" s="18">
        <f t="shared" si="459"/>
        <v>15</v>
      </c>
      <c r="CV67" s="18">
        <f t="shared" si="459"/>
        <v>48</v>
      </c>
      <c r="CW67" s="3">
        <v>10</v>
      </c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106"/>
      <c r="DI67" s="3" t="s">
        <v>5</v>
      </c>
      <c r="DJ67" s="7">
        <f>EH13+EH27+EH41</f>
        <v>44</v>
      </c>
      <c r="DK67" s="7">
        <f t="shared" ref="DK67:DT67" si="460">EI13+EI27+EI41</f>
        <v>34</v>
      </c>
      <c r="DL67" s="7">
        <f t="shared" si="460"/>
        <v>4</v>
      </c>
      <c r="DM67" s="7">
        <f t="shared" si="460"/>
        <v>4</v>
      </c>
      <c r="DN67" s="7">
        <f t="shared" si="460"/>
        <v>2</v>
      </c>
      <c r="DO67" s="7">
        <f t="shared" si="460"/>
        <v>12</v>
      </c>
      <c r="DP67" s="7">
        <f t="shared" si="460"/>
        <v>32</v>
      </c>
      <c r="DQ67" s="7">
        <f t="shared" si="460"/>
        <v>6</v>
      </c>
      <c r="DR67" s="7">
        <f t="shared" si="460"/>
        <v>32</v>
      </c>
      <c r="DS67" s="7">
        <f t="shared" si="460"/>
        <v>18</v>
      </c>
      <c r="DT67" s="7">
        <f t="shared" si="460"/>
        <v>64</v>
      </c>
      <c r="DU67" s="3">
        <v>10</v>
      </c>
      <c r="DV67" s="64"/>
      <c r="DW67" s="64"/>
      <c r="DX67" s="64"/>
      <c r="DY67" s="64"/>
      <c r="DZ67" s="64"/>
      <c r="EA67" s="64"/>
      <c r="EB67" s="64"/>
      <c r="EC67" s="64"/>
      <c r="ED67" s="64"/>
      <c r="EE67" s="64"/>
      <c r="EF67" s="106"/>
      <c r="EG67" s="3" t="s">
        <v>8</v>
      </c>
      <c r="EH67" s="7">
        <f>DJ13+DJ27+DJ41</f>
        <v>51</v>
      </c>
      <c r="EI67" s="7">
        <f t="shared" ref="EI67:ER67" si="461">DK13+DK27+DK41</f>
        <v>28</v>
      </c>
      <c r="EJ67" s="7">
        <f t="shared" si="461"/>
        <v>3</v>
      </c>
      <c r="EK67" s="7">
        <f t="shared" si="461"/>
        <v>1</v>
      </c>
      <c r="EL67" s="7">
        <f t="shared" si="461"/>
        <v>1</v>
      </c>
      <c r="EM67" s="7">
        <f t="shared" si="461"/>
        <v>18</v>
      </c>
      <c r="EN67" s="7">
        <f t="shared" si="461"/>
        <v>20</v>
      </c>
      <c r="EO67" s="7">
        <f t="shared" si="461"/>
        <v>6</v>
      </c>
      <c r="EP67" s="7">
        <f t="shared" si="461"/>
        <v>19</v>
      </c>
      <c r="EQ67" s="7">
        <f t="shared" si="461"/>
        <v>24</v>
      </c>
      <c r="ER67" s="4">
        <f t="shared" si="461"/>
        <v>39</v>
      </c>
      <c r="FB67" s="7"/>
      <c r="FC67" s="7"/>
      <c r="FD67" s="7"/>
      <c r="FE67" s="7"/>
      <c r="FF67" s="7"/>
      <c r="FI67" s="480"/>
      <c r="FJ67" s="480"/>
      <c r="FK67" s="3"/>
      <c r="FL67" s="7"/>
      <c r="FO67" s="3"/>
      <c r="FP67" s="7"/>
      <c r="FR67" s="7"/>
      <c r="FS67" s="83"/>
      <c r="FT67" s="83"/>
      <c r="FU67" s="95"/>
      <c r="FV67" s="18"/>
      <c r="FW67" s="7"/>
    </row>
    <row r="68" spans="1:179">
      <c r="A68" s="23" t="s">
        <v>155</v>
      </c>
      <c r="B68" s="84" t="s">
        <v>11</v>
      </c>
      <c r="C68" s="21">
        <f>FT10</f>
        <v>48</v>
      </c>
      <c r="D68" s="84" t="s">
        <v>11</v>
      </c>
      <c r="E68" s="90">
        <f>AVERAGE(FT5:FT10)</f>
        <v>37.5</v>
      </c>
      <c r="F68" s="84" t="s">
        <v>56</v>
      </c>
      <c r="G68" s="90">
        <v>76</v>
      </c>
      <c r="H68" s="119" t="s">
        <v>59</v>
      </c>
      <c r="I68" s="21">
        <v>44</v>
      </c>
      <c r="J68" s="18"/>
      <c r="K68" s="18"/>
      <c r="L68" s="92"/>
      <c r="M68" s="96"/>
      <c r="N68" s="94"/>
      <c r="O68" s="88"/>
      <c r="Q68" s="3" t="s">
        <v>22</v>
      </c>
      <c r="R68" s="7">
        <f>SUM(R58:R67)</f>
        <v>455</v>
      </c>
      <c r="S68" s="7">
        <f t="shared" ref="S68:AB68" si="462">SUM(S58:S67)</f>
        <v>306</v>
      </c>
      <c r="T68" s="7">
        <f t="shared" si="462"/>
        <v>62</v>
      </c>
      <c r="U68" s="7">
        <f t="shared" si="462"/>
        <v>17</v>
      </c>
      <c r="V68" s="7">
        <f t="shared" si="462"/>
        <v>38</v>
      </c>
      <c r="W68" s="7">
        <f t="shared" si="462"/>
        <v>153</v>
      </c>
      <c r="X68" s="7">
        <f t="shared" si="462"/>
        <v>353</v>
      </c>
      <c r="Y68" s="7">
        <f t="shared" si="462"/>
        <v>49</v>
      </c>
      <c r="Z68" s="7">
        <f t="shared" si="462"/>
        <v>196</v>
      </c>
      <c r="AA68" s="7">
        <f t="shared" si="462"/>
        <v>202</v>
      </c>
      <c r="AB68" s="7">
        <f t="shared" si="462"/>
        <v>549</v>
      </c>
      <c r="AC68" s="3" t="s">
        <v>22</v>
      </c>
      <c r="AD68" s="18">
        <f>SUM(AD58:AD67)</f>
        <v>429</v>
      </c>
      <c r="AE68" s="18">
        <f t="shared" ref="AE68:AN68" si="463">SUM(AE58:AE67)</f>
        <v>254</v>
      </c>
      <c r="AF68" s="18">
        <f t="shared" si="463"/>
        <v>63</v>
      </c>
      <c r="AG68" s="18">
        <f t="shared" si="463"/>
        <v>36</v>
      </c>
      <c r="AH68" s="18">
        <f t="shared" si="463"/>
        <v>55</v>
      </c>
      <c r="AI68" s="18">
        <f t="shared" si="463"/>
        <v>135</v>
      </c>
      <c r="AJ68" s="18">
        <f t="shared" si="463"/>
        <v>312</v>
      </c>
      <c r="AK68" s="18">
        <f t="shared" si="463"/>
        <v>53</v>
      </c>
      <c r="AL68" s="18">
        <f t="shared" si="463"/>
        <v>229</v>
      </c>
      <c r="AM68" s="18">
        <f t="shared" si="463"/>
        <v>188</v>
      </c>
      <c r="AN68" s="18">
        <f t="shared" si="463"/>
        <v>541</v>
      </c>
      <c r="AO68" s="3" t="s">
        <v>22</v>
      </c>
      <c r="AP68" s="18">
        <f>SUM(AP58:AP67)</f>
        <v>413</v>
      </c>
      <c r="AQ68" s="18">
        <f t="shared" ref="AQ68:AZ68" si="464">SUM(AQ58:AQ67)</f>
        <v>321</v>
      </c>
      <c r="AR68" s="18">
        <f t="shared" si="464"/>
        <v>42</v>
      </c>
      <c r="AS68" s="18">
        <f t="shared" si="464"/>
        <v>31</v>
      </c>
      <c r="AT68" s="18">
        <f t="shared" si="464"/>
        <v>46</v>
      </c>
      <c r="AU68" s="18">
        <f t="shared" si="464"/>
        <v>125</v>
      </c>
      <c r="AV68" s="18">
        <f t="shared" si="464"/>
        <v>339</v>
      </c>
      <c r="AW68" s="18">
        <f t="shared" si="464"/>
        <v>54</v>
      </c>
      <c r="AX68" s="18">
        <f t="shared" si="464"/>
        <v>237</v>
      </c>
      <c r="AY68" s="18">
        <f t="shared" si="464"/>
        <v>179</v>
      </c>
      <c r="AZ68" s="18">
        <f t="shared" si="464"/>
        <v>576</v>
      </c>
      <c r="BA68" s="3" t="s">
        <v>22</v>
      </c>
      <c r="BB68" s="18">
        <f t="shared" ref="BB68:BL68" si="465">SUM(BB58:BB67)</f>
        <v>454</v>
      </c>
      <c r="BC68" s="18">
        <f t="shared" si="465"/>
        <v>372</v>
      </c>
      <c r="BD68" s="18">
        <f t="shared" si="465"/>
        <v>61</v>
      </c>
      <c r="BE68" s="18">
        <f t="shared" si="465"/>
        <v>24</v>
      </c>
      <c r="BF68" s="18">
        <f t="shared" si="465"/>
        <v>34</v>
      </c>
      <c r="BG68" s="18">
        <f t="shared" si="465"/>
        <v>151</v>
      </c>
      <c r="BH68" s="18">
        <f t="shared" si="465"/>
        <v>377</v>
      </c>
      <c r="BI68" s="18">
        <f t="shared" si="465"/>
        <v>50</v>
      </c>
      <c r="BJ68" s="18">
        <f t="shared" si="465"/>
        <v>222</v>
      </c>
      <c r="BK68" s="18">
        <f t="shared" si="465"/>
        <v>201</v>
      </c>
      <c r="BL68" s="18">
        <f t="shared" si="465"/>
        <v>599</v>
      </c>
      <c r="BM68" s="3" t="s">
        <v>22</v>
      </c>
      <c r="BN68" s="18">
        <f t="shared" ref="BN68:BX68" si="466">SUM(BN58:BN67)</f>
        <v>385</v>
      </c>
      <c r="BO68" s="18">
        <f t="shared" si="466"/>
        <v>232</v>
      </c>
      <c r="BP68" s="18">
        <f t="shared" si="466"/>
        <v>63</v>
      </c>
      <c r="BQ68" s="18">
        <f t="shared" si="466"/>
        <v>37</v>
      </c>
      <c r="BR68" s="18">
        <f t="shared" si="466"/>
        <v>41</v>
      </c>
      <c r="BS68" s="18">
        <f t="shared" si="466"/>
        <v>117</v>
      </c>
      <c r="BT68" s="18">
        <f t="shared" si="466"/>
        <v>299</v>
      </c>
      <c r="BU68" s="18">
        <f t="shared" si="466"/>
        <v>49</v>
      </c>
      <c r="BV68" s="18">
        <f t="shared" si="466"/>
        <v>174</v>
      </c>
      <c r="BW68" s="18">
        <f t="shared" si="466"/>
        <v>166</v>
      </c>
      <c r="BX68" s="18">
        <f t="shared" si="466"/>
        <v>473</v>
      </c>
      <c r="BY68" s="3" t="s">
        <v>22</v>
      </c>
      <c r="BZ68" s="18">
        <f t="shared" ref="BZ68:CJ68" si="467">SUM(BZ58:BZ67)</f>
        <v>489</v>
      </c>
      <c r="CA68" s="18">
        <f t="shared" si="467"/>
        <v>369</v>
      </c>
      <c r="CB68" s="18">
        <f t="shared" si="467"/>
        <v>103</v>
      </c>
      <c r="CC68" s="18">
        <f t="shared" si="467"/>
        <v>37</v>
      </c>
      <c r="CD68" s="18">
        <f t="shared" si="467"/>
        <v>27</v>
      </c>
      <c r="CE68" s="18">
        <f t="shared" si="467"/>
        <v>189</v>
      </c>
      <c r="CF68" s="18">
        <f t="shared" si="467"/>
        <v>394</v>
      </c>
      <c r="CG68" s="18">
        <f t="shared" si="467"/>
        <v>35</v>
      </c>
      <c r="CH68" s="18">
        <f t="shared" si="467"/>
        <v>143</v>
      </c>
      <c r="CI68" s="18">
        <f t="shared" si="467"/>
        <v>224</v>
      </c>
      <c r="CJ68" s="18">
        <f t="shared" si="467"/>
        <v>537</v>
      </c>
      <c r="CK68" s="3" t="s">
        <v>22</v>
      </c>
      <c r="CL68" s="18">
        <f t="shared" ref="CL68:CV68" si="468">SUM(CL58:CL67)</f>
        <v>416</v>
      </c>
      <c r="CM68" s="18">
        <f t="shared" si="468"/>
        <v>295</v>
      </c>
      <c r="CN68" s="18">
        <f t="shared" si="468"/>
        <v>50</v>
      </c>
      <c r="CO68" s="18">
        <f t="shared" si="468"/>
        <v>37</v>
      </c>
      <c r="CP68" s="18">
        <f t="shared" si="468"/>
        <v>35</v>
      </c>
      <c r="CQ68" s="18">
        <f t="shared" si="468"/>
        <v>113</v>
      </c>
      <c r="CR68" s="18">
        <f t="shared" si="468"/>
        <v>300</v>
      </c>
      <c r="CS68" s="18">
        <f t="shared" si="468"/>
        <v>62</v>
      </c>
      <c r="CT68" s="18">
        <f t="shared" si="468"/>
        <v>257</v>
      </c>
      <c r="CU68" s="18">
        <f t="shared" si="468"/>
        <v>175</v>
      </c>
      <c r="CV68" s="18">
        <f t="shared" si="468"/>
        <v>557</v>
      </c>
      <c r="CW68" s="3" t="s">
        <v>22</v>
      </c>
      <c r="CX68" s="18">
        <f t="shared" ref="CX68:DH68" si="469">SUM(CX58:CX67)</f>
        <v>380</v>
      </c>
      <c r="CY68" s="18">
        <f t="shared" si="469"/>
        <v>307</v>
      </c>
      <c r="CZ68" s="18">
        <f t="shared" si="469"/>
        <v>49</v>
      </c>
      <c r="DA68" s="18">
        <f t="shared" si="469"/>
        <v>15</v>
      </c>
      <c r="DB68" s="18">
        <f t="shared" si="469"/>
        <v>37</v>
      </c>
      <c r="DC68" s="18">
        <f t="shared" si="469"/>
        <v>140</v>
      </c>
      <c r="DD68" s="18">
        <f t="shared" si="469"/>
        <v>348</v>
      </c>
      <c r="DE68" s="18">
        <f t="shared" si="469"/>
        <v>30</v>
      </c>
      <c r="DF68" s="18">
        <f t="shared" si="469"/>
        <v>153</v>
      </c>
      <c r="DG68" s="18">
        <f t="shared" si="469"/>
        <v>170</v>
      </c>
      <c r="DH68" s="18">
        <f t="shared" si="469"/>
        <v>501</v>
      </c>
      <c r="DI68" s="3" t="s">
        <v>22</v>
      </c>
      <c r="DJ68" s="18">
        <f t="shared" ref="DJ68:DT68" si="470">SUM(DJ58:DJ67)</f>
        <v>479</v>
      </c>
      <c r="DK68" s="18">
        <f t="shared" si="470"/>
        <v>304</v>
      </c>
      <c r="DL68" s="18">
        <f t="shared" si="470"/>
        <v>72</v>
      </c>
      <c r="DM68" s="18">
        <f t="shared" si="470"/>
        <v>41</v>
      </c>
      <c r="DN68" s="18">
        <f t="shared" si="470"/>
        <v>49</v>
      </c>
      <c r="DO68" s="18">
        <f t="shared" si="470"/>
        <v>158</v>
      </c>
      <c r="DP68" s="18">
        <f t="shared" si="470"/>
        <v>369</v>
      </c>
      <c r="DQ68" s="18">
        <f t="shared" si="470"/>
        <v>51</v>
      </c>
      <c r="DR68" s="18">
        <f t="shared" si="470"/>
        <v>197</v>
      </c>
      <c r="DS68" s="18">
        <f t="shared" si="470"/>
        <v>209</v>
      </c>
      <c r="DT68" s="18">
        <f t="shared" si="470"/>
        <v>566</v>
      </c>
      <c r="DU68" s="3" t="s">
        <v>22</v>
      </c>
      <c r="DV68" s="18">
        <f t="shared" ref="DV68:EF68" si="471">SUM(DV58:DV67)</f>
        <v>394</v>
      </c>
      <c r="DW68" s="18">
        <f t="shared" si="471"/>
        <v>263</v>
      </c>
      <c r="DX68" s="18">
        <f t="shared" si="471"/>
        <v>52</v>
      </c>
      <c r="DY68" s="18">
        <f t="shared" si="471"/>
        <v>13</v>
      </c>
      <c r="DZ68" s="18">
        <f t="shared" si="471"/>
        <v>52</v>
      </c>
      <c r="EA68" s="18">
        <f t="shared" si="471"/>
        <v>122</v>
      </c>
      <c r="EB68" s="18">
        <f t="shared" si="471"/>
        <v>260</v>
      </c>
      <c r="EC68" s="18">
        <f t="shared" si="471"/>
        <v>48</v>
      </c>
      <c r="ED68" s="18">
        <f t="shared" si="471"/>
        <v>203</v>
      </c>
      <c r="EE68" s="18">
        <f t="shared" si="471"/>
        <v>170</v>
      </c>
      <c r="EF68" s="18">
        <f t="shared" si="471"/>
        <v>463</v>
      </c>
      <c r="EG68" s="3" t="s">
        <v>22</v>
      </c>
      <c r="EH68" s="18">
        <f t="shared" ref="EH68:ER68" si="472">SUM(EH58:EH67)</f>
        <v>473</v>
      </c>
      <c r="EI68" s="18">
        <f t="shared" si="472"/>
        <v>359</v>
      </c>
      <c r="EJ68" s="18">
        <f t="shared" si="472"/>
        <v>62</v>
      </c>
      <c r="EK68" s="18">
        <f t="shared" si="472"/>
        <v>34</v>
      </c>
      <c r="EL68" s="18">
        <f t="shared" si="472"/>
        <v>40</v>
      </c>
      <c r="EM68" s="18">
        <f t="shared" si="472"/>
        <v>161</v>
      </c>
      <c r="EN68" s="18">
        <f t="shared" si="472"/>
        <v>391</v>
      </c>
      <c r="EO68" s="18">
        <f t="shared" si="472"/>
        <v>50</v>
      </c>
      <c r="EP68" s="18">
        <f t="shared" si="472"/>
        <v>224</v>
      </c>
      <c r="EQ68" s="18">
        <f t="shared" si="472"/>
        <v>211</v>
      </c>
      <c r="ER68" s="21">
        <f t="shared" si="472"/>
        <v>615</v>
      </c>
      <c r="FB68" s="7"/>
      <c r="FC68" s="7"/>
      <c r="FD68" s="7"/>
      <c r="FE68" s="7"/>
      <c r="FF68" s="7"/>
      <c r="FO68" s="473" t="s">
        <v>168</v>
      </c>
      <c r="FP68" s="474"/>
      <c r="FR68" s="7"/>
      <c r="FS68" s="18"/>
      <c r="FT68" s="18"/>
      <c r="FU68" s="91"/>
      <c r="FV68" s="18"/>
      <c r="FW68" s="7"/>
    </row>
    <row r="69" spans="1:179" ht="17" thickBot="1">
      <c r="A69" s="39" t="s">
        <v>161</v>
      </c>
      <c r="B69" s="5" t="s">
        <v>200</v>
      </c>
      <c r="C69" s="50">
        <f>GE17/GF17</f>
        <v>0.66666666666666663</v>
      </c>
      <c r="D69" s="116" t="s">
        <v>200</v>
      </c>
      <c r="E69" s="50">
        <f>GE23</f>
        <v>0.55000000000000004</v>
      </c>
      <c r="F69" s="39"/>
      <c r="G69" s="42"/>
      <c r="H69" s="121"/>
      <c r="I69" s="42"/>
      <c r="J69" s="18"/>
      <c r="K69" s="18"/>
      <c r="L69" s="92"/>
      <c r="M69" s="96"/>
      <c r="N69" s="94"/>
      <c r="O69" s="88"/>
      <c r="Q69" s="5" t="s">
        <v>63</v>
      </c>
      <c r="R69" s="8">
        <f>AVERAGE(R58:R67)</f>
        <v>45.5</v>
      </c>
      <c r="S69" s="8">
        <f>AVERAGE(S58:S67)</f>
        <v>30.6</v>
      </c>
      <c r="T69" s="8">
        <f>AVERAGE(T58:T67)</f>
        <v>6.2</v>
      </c>
      <c r="U69" s="8">
        <f>AVERAGE(U58:U67)</f>
        <v>1.7</v>
      </c>
      <c r="V69" s="8">
        <f>AVERAGE(V58:V67)</f>
        <v>3.8</v>
      </c>
      <c r="W69" s="492">
        <f>W68/X68</f>
        <v>0.43342776203966005</v>
      </c>
      <c r="X69" s="492"/>
      <c r="Y69" s="492">
        <f>Y68/Z68</f>
        <v>0.25</v>
      </c>
      <c r="Z69" s="492"/>
      <c r="AA69" s="492">
        <f>AA68/AB68</f>
        <v>0.36794171220400729</v>
      </c>
      <c r="AB69" s="493"/>
      <c r="AC69" s="5" t="s">
        <v>63</v>
      </c>
      <c r="AD69" s="8">
        <f>AVERAGE(AD58:AD67)</f>
        <v>42.9</v>
      </c>
      <c r="AE69" s="8">
        <f>AVERAGE(AE58:AE67)</f>
        <v>25.4</v>
      </c>
      <c r="AF69" s="8">
        <f>AVERAGE(AF58:AF67)</f>
        <v>6.3</v>
      </c>
      <c r="AG69" s="8">
        <f>AVERAGE(AG58:AG67)</f>
        <v>3.6</v>
      </c>
      <c r="AH69" s="8">
        <f>AVERAGE(AH58:AH67)</f>
        <v>5.5</v>
      </c>
      <c r="AI69" s="492">
        <f>AI68/AJ68</f>
        <v>0.43269230769230771</v>
      </c>
      <c r="AJ69" s="492"/>
      <c r="AK69" s="492">
        <f>AK68/AL68</f>
        <v>0.23144104803493451</v>
      </c>
      <c r="AL69" s="492"/>
      <c r="AM69" s="492">
        <f>AM68/AN68</f>
        <v>0.34750462107208874</v>
      </c>
      <c r="AN69" s="493"/>
      <c r="AO69" s="5" t="s">
        <v>63</v>
      </c>
      <c r="AP69" s="8">
        <f>AVERAGE(AP58:AP67)</f>
        <v>45.888888888888886</v>
      </c>
      <c r="AQ69" s="8">
        <f>AVERAGE(AQ58:AQ67)</f>
        <v>35.666666666666664</v>
      </c>
      <c r="AR69" s="8">
        <f>AVERAGE(AR58:AR67)</f>
        <v>4.666666666666667</v>
      </c>
      <c r="AS69" s="8">
        <f>AVERAGE(AS58:AS67)</f>
        <v>3.4444444444444446</v>
      </c>
      <c r="AT69" s="8">
        <f>AVERAGE(AT58:AT67)</f>
        <v>5.1111111111111107</v>
      </c>
      <c r="AU69" s="492">
        <f>AU68/AV68</f>
        <v>0.36873156342182889</v>
      </c>
      <c r="AV69" s="492"/>
      <c r="AW69" s="492">
        <f>AW68/AX68</f>
        <v>0.22784810126582278</v>
      </c>
      <c r="AX69" s="492"/>
      <c r="AY69" s="492">
        <f>AY68/AZ68</f>
        <v>0.3107638888888889</v>
      </c>
      <c r="AZ69" s="493"/>
      <c r="BA69" s="5" t="s">
        <v>63</v>
      </c>
      <c r="BB69" s="8">
        <f>AVERAGE(BB58:BB67)</f>
        <v>45.4</v>
      </c>
      <c r="BC69" s="8">
        <f>AVERAGE(BC58:BC67)</f>
        <v>37.200000000000003</v>
      </c>
      <c r="BD69" s="8">
        <f>AVERAGE(BD58:BD67)</f>
        <v>6.1</v>
      </c>
      <c r="BE69" s="8">
        <f>AVERAGE(BE58:BE67)</f>
        <v>2.4</v>
      </c>
      <c r="BF69" s="8">
        <f>AVERAGE(BF58:BF67)</f>
        <v>3.4</v>
      </c>
      <c r="BG69" s="492">
        <f>BG68/BH68</f>
        <v>0.40053050397877982</v>
      </c>
      <c r="BH69" s="492"/>
      <c r="BI69" s="492">
        <f>BI68/BJ68</f>
        <v>0.22522522522522523</v>
      </c>
      <c r="BJ69" s="492"/>
      <c r="BK69" s="492">
        <f>BK68/BL68</f>
        <v>0.335559265442404</v>
      </c>
      <c r="BL69" s="493"/>
      <c r="BM69" s="5" t="s">
        <v>63</v>
      </c>
      <c r="BN69" s="8">
        <f>AVERAGE(BN58:BN67)</f>
        <v>42.777777777777779</v>
      </c>
      <c r="BO69" s="8">
        <f>AVERAGE(BO58:BO67)</f>
        <v>25.777777777777779</v>
      </c>
      <c r="BP69" s="8">
        <f>AVERAGE(BP58:BP67)</f>
        <v>7</v>
      </c>
      <c r="BQ69" s="8">
        <f>AVERAGE(BQ58:BQ67)</f>
        <v>4.1111111111111107</v>
      </c>
      <c r="BR69" s="8">
        <f>AVERAGE(BR58:BR67)</f>
        <v>4.5555555555555554</v>
      </c>
      <c r="BS69" s="492">
        <f>BS68/BT68</f>
        <v>0.39130434782608697</v>
      </c>
      <c r="BT69" s="492"/>
      <c r="BU69" s="492">
        <f>BU68/BV68</f>
        <v>0.28160919540229884</v>
      </c>
      <c r="BV69" s="492"/>
      <c r="BW69" s="492">
        <f>BW68/BX68</f>
        <v>0.35095137420718814</v>
      </c>
      <c r="BX69" s="493"/>
      <c r="BY69" s="5" t="s">
        <v>63</v>
      </c>
      <c r="BZ69" s="8">
        <f>AVERAGE(BZ58:BZ67)</f>
        <v>48.9</v>
      </c>
      <c r="CA69" s="8">
        <f>AVERAGE(CA58:CA67)</f>
        <v>36.9</v>
      </c>
      <c r="CB69" s="8">
        <f>AVERAGE(CB58:CB67)</f>
        <v>10.3</v>
      </c>
      <c r="CC69" s="8">
        <f>AVERAGE(CC58:CC67)</f>
        <v>3.7</v>
      </c>
      <c r="CD69" s="8">
        <f>AVERAGE(CD58:CD67)</f>
        <v>2.7</v>
      </c>
      <c r="CE69" s="492">
        <f>CE68/CF68</f>
        <v>0.47969543147208121</v>
      </c>
      <c r="CF69" s="492"/>
      <c r="CG69" s="492">
        <f>CG68/CH68</f>
        <v>0.24475524475524477</v>
      </c>
      <c r="CH69" s="492"/>
      <c r="CI69" s="492">
        <f>CI68/CJ68</f>
        <v>0.41713221601489758</v>
      </c>
      <c r="CJ69" s="493"/>
      <c r="CK69" s="5" t="s">
        <v>63</v>
      </c>
      <c r="CL69" s="8">
        <f>AVERAGE(CL58:CL67)</f>
        <v>41.6</v>
      </c>
      <c r="CM69" s="8">
        <f>AVERAGE(CM58:CM67)</f>
        <v>29.5</v>
      </c>
      <c r="CN69" s="8">
        <f>AVERAGE(CN58:CN67)</f>
        <v>5</v>
      </c>
      <c r="CO69" s="8">
        <f>AVERAGE(CO58:CO67)</f>
        <v>3.7</v>
      </c>
      <c r="CP69" s="8">
        <f>AVERAGE(CP58:CP67)</f>
        <v>3.5</v>
      </c>
      <c r="CQ69" s="492">
        <f>CQ68/CR68</f>
        <v>0.37666666666666665</v>
      </c>
      <c r="CR69" s="492"/>
      <c r="CS69" s="492">
        <f>CS68/CT68</f>
        <v>0.24124513618677043</v>
      </c>
      <c r="CT69" s="492"/>
      <c r="CU69" s="492">
        <f>CU68/CV68</f>
        <v>0.31418312387791741</v>
      </c>
      <c r="CV69" s="493"/>
      <c r="CW69" s="5" t="s">
        <v>63</v>
      </c>
      <c r="CX69" s="8">
        <f>AVERAGE(CX58:CX67)</f>
        <v>47.5</v>
      </c>
      <c r="CY69" s="8">
        <f>AVERAGE(CY58:CY67)</f>
        <v>38.375</v>
      </c>
      <c r="CZ69" s="8">
        <f>AVERAGE(CZ58:CZ67)</f>
        <v>6.125</v>
      </c>
      <c r="DA69" s="8">
        <f>AVERAGE(DA58:DA67)</f>
        <v>1.875</v>
      </c>
      <c r="DB69" s="8">
        <f>AVERAGE(DB58:DB67)</f>
        <v>4.625</v>
      </c>
      <c r="DC69" s="492">
        <f>DC68/DD68</f>
        <v>0.40229885057471265</v>
      </c>
      <c r="DD69" s="492"/>
      <c r="DE69" s="492">
        <f>DE68/DF68</f>
        <v>0.19607843137254902</v>
      </c>
      <c r="DF69" s="492"/>
      <c r="DG69" s="492">
        <f>DG68/DH68</f>
        <v>0.33932135728542911</v>
      </c>
      <c r="DH69" s="493"/>
      <c r="DI69" s="5" t="s">
        <v>63</v>
      </c>
      <c r="DJ69" s="8">
        <f>AVERAGE(DJ58:DJ67)</f>
        <v>47.9</v>
      </c>
      <c r="DK69" s="8">
        <f>AVERAGE(DK58:DK67)</f>
        <v>30.4</v>
      </c>
      <c r="DL69" s="8">
        <f>AVERAGE(DL58:DL67)</f>
        <v>7.2</v>
      </c>
      <c r="DM69" s="8">
        <f>AVERAGE(DM58:DM67)</f>
        <v>4.0999999999999996</v>
      </c>
      <c r="DN69" s="8">
        <f>AVERAGE(DN58:DN67)</f>
        <v>4.9000000000000004</v>
      </c>
      <c r="DO69" s="492">
        <f>DO68/DP68</f>
        <v>0.42818428184281843</v>
      </c>
      <c r="DP69" s="492"/>
      <c r="DQ69" s="492">
        <f>DQ68/DR68</f>
        <v>0.25888324873096447</v>
      </c>
      <c r="DR69" s="492"/>
      <c r="DS69" s="492">
        <f>DS68/DT68</f>
        <v>0.36925795053003535</v>
      </c>
      <c r="DT69" s="493"/>
      <c r="DU69" s="5" t="s">
        <v>63</v>
      </c>
      <c r="DV69" s="8">
        <f>AVERAGE(DV58:DV67)</f>
        <v>49.25</v>
      </c>
      <c r="DW69" s="8">
        <f>AVERAGE(DW58:DW67)</f>
        <v>32.875</v>
      </c>
      <c r="DX69" s="8">
        <f>AVERAGE(DX58:DX67)</f>
        <v>6.5</v>
      </c>
      <c r="DY69" s="8">
        <f>AVERAGE(DY58:DY67)</f>
        <v>1.625</v>
      </c>
      <c r="DZ69" s="8">
        <f>AVERAGE(DZ58:DZ67)</f>
        <v>6.5</v>
      </c>
      <c r="EA69" s="492">
        <f>EA68/EB68</f>
        <v>0.46923076923076923</v>
      </c>
      <c r="EB69" s="492"/>
      <c r="EC69" s="492">
        <f>EC68/ED68</f>
        <v>0.23645320197044334</v>
      </c>
      <c r="ED69" s="492"/>
      <c r="EE69" s="492">
        <f>EE68/EF68</f>
        <v>0.367170626349892</v>
      </c>
      <c r="EF69" s="493"/>
      <c r="EG69" s="5" t="s">
        <v>63</v>
      </c>
      <c r="EH69" s="8">
        <f>AVERAGE(EH58:EH67)</f>
        <v>47.3</v>
      </c>
      <c r="EI69" s="8">
        <f>AVERAGE(EI58:EI67)</f>
        <v>35.9</v>
      </c>
      <c r="EJ69" s="8">
        <f>AVERAGE(EJ58:EJ67)</f>
        <v>6.2</v>
      </c>
      <c r="EK69" s="8">
        <f>AVERAGE(EK58:EK67)</f>
        <v>3.4</v>
      </c>
      <c r="EL69" s="8">
        <f>AVERAGE(EL58:EL67)</f>
        <v>4</v>
      </c>
      <c r="EM69" s="492">
        <f>EM68/EN68</f>
        <v>0.41176470588235292</v>
      </c>
      <c r="EN69" s="492"/>
      <c r="EO69" s="492">
        <f>EO68/EP68</f>
        <v>0.22321428571428573</v>
      </c>
      <c r="EP69" s="492"/>
      <c r="EQ69" s="492">
        <f>EQ68/ER68</f>
        <v>0.34308943089430893</v>
      </c>
      <c r="ER69" s="493"/>
      <c r="FB69" s="7"/>
      <c r="FC69" s="7"/>
      <c r="FD69" s="7"/>
      <c r="FE69" s="7"/>
      <c r="FF69" s="7"/>
      <c r="FO69" s="475"/>
      <c r="FP69" s="476"/>
      <c r="FR69" s="7"/>
      <c r="FS69" s="83"/>
      <c r="FT69" s="83"/>
      <c r="FU69" s="95"/>
      <c r="FV69" s="18"/>
      <c r="FW69" s="7"/>
    </row>
    <row r="70" spans="1:179">
      <c r="A70" s="18"/>
      <c r="B70" s="18"/>
      <c r="C70" s="18"/>
      <c r="D70" s="18"/>
      <c r="E70" s="18"/>
      <c r="F70" s="18"/>
      <c r="G70" s="18"/>
      <c r="H70" s="18"/>
      <c r="I70" s="18"/>
      <c r="J70" s="100"/>
      <c r="K70" s="100"/>
      <c r="L70" s="92"/>
      <c r="M70" s="96"/>
      <c r="N70" s="96"/>
      <c r="O70" s="88"/>
      <c r="CI70" t="s">
        <v>139</v>
      </c>
      <c r="FB70" s="7"/>
      <c r="FC70" s="7"/>
      <c r="FD70" s="7"/>
      <c r="FE70" s="7"/>
      <c r="FF70" s="7"/>
      <c r="FI70" s="478" t="s">
        <v>167</v>
      </c>
      <c r="FJ70" s="478"/>
      <c r="FO70" s="3"/>
      <c r="FP70" s="7"/>
      <c r="FR70" s="7"/>
      <c r="FS70" s="83"/>
      <c r="FT70" s="83"/>
      <c r="FU70" s="95"/>
      <c r="FV70" s="18"/>
      <c r="FW70" s="7"/>
    </row>
    <row r="71" spans="1:179" ht="17" thickBot="1">
      <c r="A71" s="499"/>
      <c r="B71" s="499"/>
      <c r="C71" s="499"/>
      <c r="D71" s="499"/>
      <c r="E71" s="499"/>
      <c r="F71" s="499"/>
      <c r="G71" s="499"/>
      <c r="H71" s="499"/>
      <c r="I71" s="100"/>
      <c r="J71" s="100"/>
      <c r="K71" s="18"/>
      <c r="L71" s="18"/>
      <c r="M71" s="18"/>
      <c r="N71" s="18"/>
      <c r="O71" s="88"/>
      <c r="AC71" s="18"/>
      <c r="AD71" s="18"/>
      <c r="AE71" s="18"/>
      <c r="FB71" s="7"/>
      <c r="FC71" s="7"/>
      <c r="FD71" s="7"/>
      <c r="FE71" s="7"/>
      <c r="FF71" s="7"/>
      <c r="FI71" s="480"/>
      <c r="FJ71" s="480"/>
      <c r="FO71" s="3"/>
      <c r="FP71" s="7"/>
      <c r="FR71" s="7"/>
      <c r="FS71" s="18"/>
      <c r="FT71" s="18"/>
      <c r="FU71" s="91"/>
      <c r="FV71" s="18"/>
      <c r="FW71" s="7"/>
    </row>
    <row r="72" spans="1:179" ht="17" thickBo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AA72" s="7"/>
      <c r="AB72" s="7"/>
      <c r="AC72" s="18"/>
      <c r="AD72" s="18"/>
      <c r="AE72" s="18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FB72" s="7"/>
      <c r="FC72" s="7"/>
      <c r="FD72" s="7"/>
      <c r="FE72" s="7"/>
      <c r="FF72" s="7"/>
      <c r="FK72" s="477" t="s">
        <v>170</v>
      </c>
      <c r="FL72" s="478"/>
      <c r="FO72" s="3"/>
      <c r="FP72" s="7"/>
      <c r="FR72" s="7"/>
      <c r="FS72" s="7"/>
      <c r="FT72" s="7"/>
      <c r="FU72" s="7"/>
      <c r="FV72" s="7"/>
      <c r="FW72" s="7"/>
    </row>
    <row r="73" spans="1:179" ht="17" thickBo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Q73" s="81" t="s">
        <v>141</v>
      </c>
      <c r="R73" s="25" t="s">
        <v>94</v>
      </c>
      <c r="S73" s="56" t="s">
        <v>13</v>
      </c>
      <c r="T73" s="26" t="s">
        <v>14</v>
      </c>
      <c r="U73" s="56" t="s">
        <v>15</v>
      </c>
      <c r="V73" s="26" t="s">
        <v>16</v>
      </c>
      <c r="W73" s="56" t="s">
        <v>17</v>
      </c>
      <c r="X73" s="26" t="s">
        <v>96</v>
      </c>
      <c r="Y73" s="56" t="s">
        <v>97</v>
      </c>
      <c r="Z73" s="55" t="s">
        <v>95</v>
      </c>
      <c r="AA73" s="7"/>
      <c r="AB73" s="56" t="s">
        <v>94</v>
      </c>
      <c r="AC73" s="41" t="s">
        <v>178</v>
      </c>
      <c r="AD73" s="41" t="s">
        <v>179</v>
      </c>
      <c r="AE73" s="41" t="s">
        <v>180</v>
      </c>
      <c r="AF73" s="89" t="s">
        <v>193</v>
      </c>
      <c r="AG73" s="41" t="s">
        <v>181</v>
      </c>
      <c r="AH73" s="41" t="s">
        <v>182</v>
      </c>
      <c r="AI73" s="41" t="s">
        <v>183</v>
      </c>
      <c r="AJ73" s="89" t="s">
        <v>193</v>
      </c>
      <c r="AK73" s="7"/>
      <c r="AL73" s="89" t="s">
        <v>195</v>
      </c>
      <c r="AM73" s="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FB73" s="7"/>
      <c r="FC73" s="7"/>
      <c r="FD73" s="7"/>
      <c r="FE73" s="7"/>
      <c r="FF73" s="7"/>
      <c r="FK73" s="479"/>
      <c r="FL73" s="480"/>
      <c r="FO73" s="3"/>
      <c r="FP73" s="7"/>
    </row>
    <row r="74" spans="1:179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Q74" s="57">
        <v>1</v>
      </c>
      <c r="R74" s="3" t="s">
        <v>34</v>
      </c>
      <c r="S74" s="97">
        <f t="shared" ref="S74:X74" si="473">BZ$29</f>
        <v>12.4</v>
      </c>
      <c r="T74" s="97">
        <f t="shared" si="473"/>
        <v>9.9</v>
      </c>
      <c r="U74" s="97">
        <f t="shared" si="473"/>
        <v>1.7</v>
      </c>
      <c r="V74" s="97">
        <f t="shared" si="473"/>
        <v>0.5</v>
      </c>
      <c r="W74" s="97">
        <f t="shared" si="473"/>
        <v>3</v>
      </c>
      <c r="X74" s="59">
        <f t="shared" si="473"/>
        <v>0.40186915887850466</v>
      </c>
      <c r="Y74" s="59">
        <f>CG$29</f>
        <v>0.19354838709677419</v>
      </c>
      <c r="Z74" s="59">
        <f>CI$29</f>
        <v>0.32544378698224852</v>
      </c>
      <c r="AA74" s="7"/>
      <c r="AB74" s="57" t="s">
        <v>34</v>
      </c>
      <c r="AC74" s="22">
        <v>0</v>
      </c>
      <c r="AD74" s="9">
        <v>0</v>
      </c>
      <c r="AE74" s="9">
        <v>2</v>
      </c>
      <c r="AF74" s="81">
        <f>AC74*3+AD74*2+AE74*1</f>
        <v>2</v>
      </c>
      <c r="AG74" s="9">
        <v>3</v>
      </c>
      <c r="AH74" s="9">
        <v>2</v>
      </c>
      <c r="AI74" s="9">
        <v>0</v>
      </c>
      <c r="AJ74" s="81">
        <f>AG74*3+AH74*2+AI74*1</f>
        <v>13</v>
      </c>
      <c r="AK74" s="7"/>
      <c r="AL74" s="131" t="s">
        <v>131</v>
      </c>
      <c r="AM74" s="48"/>
      <c r="AN74" s="48"/>
      <c r="AO74" s="7"/>
      <c r="AP74" s="7"/>
      <c r="AQ74" s="7"/>
      <c r="AR74" s="7"/>
      <c r="AS74" s="7"/>
      <c r="AT74" s="7"/>
      <c r="AU74" s="7"/>
      <c r="AV74" s="18"/>
      <c r="AW74" s="7"/>
      <c r="AX74" s="18"/>
      <c r="AY74" s="7"/>
      <c r="FB74" s="7"/>
      <c r="FC74" s="7"/>
      <c r="FD74" s="7"/>
      <c r="FE74" s="7"/>
      <c r="FF74" s="7"/>
      <c r="FI74" s="481" t="s">
        <v>170</v>
      </c>
      <c r="FJ74" s="481"/>
      <c r="FK74" s="3"/>
      <c r="FL74" s="7"/>
      <c r="FM74" s="477" t="s">
        <v>171</v>
      </c>
      <c r="FN74" s="478"/>
      <c r="FO74" s="3"/>
      <c r="FP74" s="7"/>
    </row>
    <row r="75" spans="1:179" ht="17" thickBo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Q75" s="57">
        <f>Q74+1</f>
        <v>2</v>
      </c>
      <c r="R75" s="3" t="s">
        <v>31</v>
      </c>
      <c r="S75" s="97">
        <f t="shared" ref="S75:X75" si="474">BB$43</f>
        <v>16.5</v>
      </c>
      <c r="T75" s="97">
        <f t="shared" si="474"/>
        <v>9</v>
      </c>
      <c r="U75" s="97">
        <f t="shared" si="474"/>
        <v>3.125</v>
      </c>
      <c r="V75" s="97">
        <f t="shared" si="474"/>
        <v>0.625</v>
      </c>
      <c r="W75" s="97">
        <f t="shared" si="474"/>
        <v>1.25</v>
      </c>
      <c r="X75" s="59">
        <f t="shared" si="474"/>
        <v>0.36521739130434783</v>
      </c>
      <c r="Y75" s="59">
        <f>BI$43</f>
        <v>0.26666666666666666</v>
      </c>
      <c r="Z75" s="59">
        <f>BK$43</f>
        <v>0.33142857142857141</v>
      </c>
      <c r="AA75" s="7"/>
      <c r="AB75" s="57" t="s">
        <v>31</v>
      </c>
      <c r="AC75" s="23">
        <v>0</v>
      </c>
      <c r="AD75" s="7">
        <v>0</v>
      </c>
      <c r="AE75" s="7">
        <v>4</v>
      </c>
      <c r="AF75" s="57">
        <f t="shared" ref="AF75:AF105" si="475">AC75*3+AD75*2+AE75*1</f>
        <v>4</v>
      </c>
      <c r="AG75" s="18">
        <v>0</v>
      </c>
      <c r="AH75" s="18">
        <v>0</v>
      </c>
      <c r="AI75" s="18">
        <v>0</v>
      </c>
      <c r="AJ75" s="57">
        <f t="shared" ref="AJ75:AJ106" si="476">AG75*3+AH75*2+AI75*1</f>
        <v>0</v>
      </c>
      <c r="AK75" s="7"/>
      <c r="AL75" s="132" t="s">
        <v>130</v>
      </c>
      <c r="AM75" s="48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FB75" s="7"/>
      <c r="FC75" s="7"/>
      <c r="FD75" s="7"/>
      <c r="FE75" s="7"/>
      <c r="FF75" s="7"/>
      <c r="FI75" s="482"/>
      <c r="FJ75" s="482"/>
      <c r="FK75" s="3"/>
      <c r="FL75" s="7"/>
      <c r="FM75" s="479"/>
      <c r="FN75" s="480"/>
      <c r="FO75" s="3"/>
      <c r="FP75" s="7"/>
    </row>
    <row r="76" spans="1:179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Q76" s="57">
        <f t="shared" ref="Q76:Q106" si="477">Q75+1</f>
        <v>3</v>
      </c>
      <c r="R76" s="3" t="s">
        <v>42</v>
      </c>
      <c r="S76" s="97">
        <f t="shared" ref="S76:X76" si="478">CX$43</f>
        <v>12.142857142857142</v>
      </c>
      <c r="T76" s="97">
        <f t="shared" si="478"/>
        <v>8.5714285714285712</v>
      </c>
      <c r="U76" s="97">
        <f t="shared" si="478"/>
        <v>2.1428571428571428</v>
      </c>
      <c r="V76" s="97">
        <f t="shared" si="478"/>
        <v>0.5714285714285714</v>
      </c>
      <c r="W76" s="97">
        <f t="shared" si="478"/>
        <v>1</v>
      </c>
      <c r="X76" s="59">
        <f t="shared" si="478"/>
        <v>0.30769230769230771</v>
      </c>
      <c r="Y76" s="59">
        <f>DE$43</f>
        <v>0.2</v>
      </c>
      <c r="Z76" s="59">
        <f>DG$43</f>
        <v>0.24666666666666667</v>
      </c>
      <c r="AA76" s="7"/>
      <c r="AB76" s="57" t="s">
        <v>42</v>
      </c>
      <c r="AC76" s="23">
        <v>0</v>
      </c>
      <c r="AD76" s="7">
        <v>1</v>
      </c>
      <c r="AE76" s="7">
        <v>0</v>
      </c>
      <c r="AF76" s="57">
        <f t="shared" si="475"/>
        <v>2</v>
      </c>
      <c r="AG76" s="18">
        <v>0</v>
      </c>
      <c r="AH76" s="18">
        <v>0</v>
      </c>
      <c r="AI76" s="18">
        <v>0</v>
      </c>
      <c r="AJ76" s="57">
        <f t="shared" si="476"/>
        <v>0</v>
      </c>
      <c r="AK76" s="7"/>
      <c r="AL76" s="132" t="s">
        <v>134</v>
      </c>
      <c r="AM76" s="48"/>
      <c r="AN76" s="7"/>
      <c r="AO76" s="7"/>
      <c r="AP76" s="7"/>
      <c r="AQ76" s="7"/>
      <c r="FB76" s="7"/>
      <c r="FC76" s="7"/>
      <c r="FD76" s="7"/>
      <c r="FE76" s="7"/>
      <c r="FF76" s="7"/>
      <c r="FK76" s="481" t="s">
        <v>171</v>
      </c>
      <c r="FL76" s="481"/>
      <c r="FM76" s="3"/>
      <c r="FN76" s="7"/>
    </row>
    <row r="77" spans="1:179" ht="17" thickBo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Q77" s="57">
        <f t="shared" si="477"/>
        <v>4</v>
      </c>
      <c r="R77" s="3" t="s">
        <v>49</v>
      </c>
      <c r="S77" s="97">
        <f t="shared" ref="S77:X77" si="479">DV$15</f>
        <v>17.166666666666668</v>
      </c>
      <c r="T77" s="97">
        <f t="shared" si="479"/>
        <v>9.5</v>
      </c>
      <c r="U77" s="97">
        <f t="shared" si="479"/>
        <v>1.5</v>
      </c>
      <c r="V77" s="97">
        <f t="shared" si="479"/>
        <v>0.5</v>
      </c>
      <c r="W77" s="97">
        <f t="shared" si="479"/>
        <v>1.1666666666666667</v>
      </c>
      <c r="X77" s="59">
        <f t="shared" si="479"/>
        <v>0.32978723404255317</v>
      </c>
      <c r="Y77" s="59">
        <f>EC$15</f>
        <v>0.22413793103448276</v>
      </c>
      <c r="Z77" s="59">
        <f>EE$15</f>
        <v>0.28947368421052633</v>
      </c>
      <c r="AA77" s="7"/>
      <c r="AB77" s="57" t="s">
        <v>49</v>
      </c>
      <c r="AC77" s="23">
        <v>0</v>
      </c>
      <c r="AD77" s="18">
        <v>0</v>
      </c>
      <c r="AE77" s="18">
        <v>1</v>
      </c>
      <c r="AF77" s="57">
        <f t="shared" si="475"/>
        <v>1</v>
      </c>
      <c r="AG77" s="18">
        <v>0</v>
      </c>
      <c r="AH77" s="18">
        <v>0</v>
      </c>
      <c r="AI77" s="18">
        <v>0</v>
      </c>
      <c r="AJ77" s="57">
        <f t="shared" si="476"/>
        <v>0</v>
      </c>
      <c r="AK77" s="7"/>
      <c r="AL77" s="132" t="s">
        <v>24</v>
      </c>
      <c r="AM77" s="48"/>
      <c r="AN77" s="7"/>
      <c r="AO77" s="7"/>
      <c r="AP77" s="7"/>
      <c r="AQ77" s="7"/>
      <c r="FK77" s="482"/>
      <c r="FL77" s="482"/>
      <c r="FM77" s="3"/>
      <c r="FN77" s="7"/>
    </row>
    <row r="78" spans="1:179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83"/>
      <c r="Q78" s="57">
        <f t="shared" si="477"/>
        <v>5</v>
      </c>
      <c r="R78" s="3" t="s">
        <v>51</v>
      </c>
      <c r="S78" s="97">
        <f t="shared" ref="S78:X78" si="480">DV$43</f>
        <v>15.714285714285714</v>
      </c>
      <c r="T78" s="97">
        <f t="shared" si="480"/>
        <v>7.4285714285714288</v>
      </c>
      <c r="U78" s="97">
        <f t="shared" si="480"/>
        <v>1.1428571428571428</v>
      </c>
      <c r="V78" s="97">
        <f t="shared" si="480"/>
        <v>0.7142857142857143</v>
      </c>
      <c r="W78" s="97">
        <f t="shared" si="480"/>
        <v>0.7142857142857143</v>
      </c>
      <c r="X78" s="59">
        <f t="shared" si="480"/>
        <v>0.43661971830985913</v>
      </c>
      <c r="Y78" s="59">
        <f>EC$43</f>
        <v>0.27586206896551724</v>
      </c>
      <c r="Z78" s="59">
        <f>EE$43</f>
        <v>0.36434108527131781</v>
      </c>
      <c r="AA78" s="7"/>
      <c r="AB78" s="57" t="s">
        <v>51</v>
      </c>
      <c r="AC78" s="23">
        <v>0</v>
      </c>
      <c r="AD78" s="18">
        <v>0</v>
      </c>
      <c r="AE78" s="18">
        <v>0</v>
      </c>
      <c r="AF78" s="57">
        <f t="shared" si="475"/>
        <v>0</v>
      </c>
      <c r="AG78" s="18">
        <v>0</v>
      </c>
      <c r="AH78" s="18">
        <v>0</v>
      </c>
      <c r="AI78" s="18">
        <v>0</v>
      </c>
      <c r="AJ78" s="57">
        <f t="shared" si="476"/>
        <v>0</v>
      </c>
      <c r="AK78" s="7"/>
      <c r="AL78" s="132" t="s">
        <v>137</v>
      </c>
      <c r="AM78" s="48"/>
      <c r="AN78" s="7"/>
      <c r="AO78" s="7"/>
      <c r="AP78" s="7"/>
      <c r="AQ78" s="7"/>
    </row>
    <row r="79" spans="1:179">
      <c r="A79" s="499"/>
      <c r="B79" s="499"/>
      <c r="C79" s="499"/>
      <c r="D79" s="499"/>
      <c r="E79" s="499"/>
      <c r="F79" s="499"/>
      <c r="G79" s="499"/>
      <c r="H79" s="499"/>
      <c r="I79" s="499"/>
      <c r="J79" s="499"/>
      <c r="K79" s="499"/>
      <c r="L79" s="499"/>
      <c r="M79" s="499"/>
      <c r="N79" s="499"/>
      <c r="O79" s="83"/>
      <c r="Q79" s="57">
        <f t="shared" si="477"/>
        <v>6</v>
      </c>
      <c r="R79" s="3" t="s">
        <v>53</v>
      </c>
      <c r="S79" s="97">
        <f t="shared" ref="S79:X79" si="481">EH$43</f>
        <v>8.6</v>
      </c>
      <c r="T79" s="97">
        <f t="shared" si="481"/>
        <v>7.8</v>
      </c>
      <c r="U79" s="97">
        <f t="shared" si="481"/>
        <v>1.2</v>
      </c>
      <c r="V79" s="97">
        <f t="shared" si="481"/>
        <v>0.6</v>
      </c>
      <c r="W79" s="97">
        <f t="shared" si="481"/>
        <v>0.2</v>
      </c>
      <c r="X79" s="59">
        <f t="shared" si="481"/>
        <v>0.28169014084507044</v>
      </c>
      <c r="Y79" s="59">
        <f>EO$43</f>
        <v>0.2</v>
      </c>
      <c r="Z79" s="59">
        <f>EQ$43</f>
        <v>0.26744186046511625</v>
      </c>
      <c r="AA79" s="7"/>
      <c r="AB79" s="57" t="s">
        <v>53</v>
      </c>
      <c r="AC79" s="23">
        <v>0</v>
      </c>
      <c r="AD79" s="18">
        <v>0</v>
      </c>
      <c r="AE79" s="18">
        <v>0</v>
      </c>
      <c r="AF79" s="57">
        <f t="shared" si="475"/>
        <v>0</v>
      </c>
      <c r="AG79" s="18">
        <v>0</v>
      </c>
      <c r="AH79" s="18">
        <v>0</v>
      </c>
      <c r="AI79" s="18">
        <v>0</v>
      </c>
      <c r="AJ79" s="57">
        <f t="shared" si="476"/>
        <v>0</v>
      </c>
      <c r="AK79" s="7"/>
      <c r="AL79" s="132" t="s">
        <v>132</v>
      </c>
      <c r="AM79" s="48"/>
      <c r="AN79" s="7"/>
      <c r="AO79" s="7"/>
      <c r="AP79" s="7"/>
      <c r="AQ79" s="7"/>
    </row>
    <row r="80" spans="1:179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83"/>
      <c r="Q80" s="57">
        <f t="shared" si="477"/>
        <v>7</v>
      </c>
      <c r="R80" s="3" t="s">
        <v>11</v>
      </c>
      <c r="S80" s="97">
        <f t="shared" ref="S80:X80" si="482">CL$15</f>
        <v>27</v>
      </c>
      <c r="T80" s="97">
        <f t="shared" si="482"/>
        <v>15.555555555555555</v>
      </c>
      <c r="U80" s="97">
        <f t="shared" si="482"/>
        <v>3.2222222222222223</v>
      </c>
      <c r="V80" s="97">
        <f t="shared" si="482"/>
        <v>2.3333333333333335</v>
      </c>
      <c r="W80" s="97">
        <f t="shared" si="482"/>
        <v>1.1111111111111112</v>
      </c>
      <c r="X80" s="59">
        <f t="shared" si="482"/>
        <v>0.45041322314049587</v>
      </c>
      <c r="Y80" s="59">
        <f>CS$15</f>
        <v>0.28813559322033899</v>
      </c>
      <c r="Z80" s="59">
        <f>CU$15</f>
        <v>0.41860465116279072</v>
      </c>
      <c r="AA80" s="7"/>
      <c r="AB80" s="57" t="s">
        <v>11</v>
      </c>
      <c r="AC80" s="23">
        <v>11</v>
      </c>
      <c r="AD80" s="18">
        <v>5</v>
      </c>
      <c r="AE80" s="18">
        <v>0</v>
      </c>
      <c r="AF80" s="57">
        <f t="shared" si="475"/>
        <v>43</v>
      </c>
      <c r="AG80" s="18">
        <v>5</v>
      </c>
      <c r="AH80" s="18">
        <v>3</v>
      </c>
      <c r="AI80" s="18">
        <v>4</v>
      </c>
      <c r="AJ80" s="57">
        <f t="shared" si="476"/>
        <v>25</v>
      </c>
      <c r="AK80" s="7"/>
      <c r="AL80" s="132" t="s">
        <v>105</v>
      </c>
      <c r="AM80" s="48"/>
      <c r="AN80" s="7"/>
      <c r="AO80" s="7"/>
      <c r="AP80" s="7"/>
      <c r="AQ80" s="7"/>
    </row>
    <row r="81" spans="1:17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83"/>
      <c r="Q81" s="57">
        <f t="shared" si="477"/>
        <v>8</v>
      </c>
      <c r="R81" s="3" t="s">
        <v>100</v>
      </c>
      <c r="S81" s="97">
        <f t="shared" ref="S81:X81" si="483">BZ$15</f>
        <v>24</v>
      </c>
      <c r="T81" s="97">
        <f t="shared" si="483"/>
        <v>6.8571428571428568</v>
      </c>
      <c r="U81" s="97">
        <f t="shared" si="483"/>
        <v>1.1428571428571428</v>
      </c>
      <c r="V81" s="97">
        <f t="shared" si="483"/>
        <v>0.7142857142857143</v>
      </c>
      <c r="W81" s="97">
        <f t="shared" si="483"/>
        <v>1.4285714285714286</v>
      </c>
      <c r="X81" s="59">
        <f t="shared" si="483"/>
        <v>0.40909090909090912</v>
      </c>
      <c r="Y81" s="59">
        <f>CG$15</f>
        <v>0.26262626262626265</v>
      </c>
      <c r="Z81" s="59">
        <f>CI$15</f>
        <v>0.33971291866028708</v>
      </c>
      <c r="AA81" s="7"/>
      <c r="AB81" s="57" t="s">
        <v>100</v>
      </c>
      <c r="AC81" s="23">
        <v>0</v>
      </c>
      <c r="AD81" s="18">
        <v>1</v>
      </c>
      <c r="AE81" s="18">
        <v>3</v>
      </c>
      <c r="AF81" s="57">
        <f t="shared" si="475"/>
        <v>5</v>
      </c>
      <c r="AG81" s="18">
        <v>1</v>
      </c>
      <c r="AH81" s="18">
        <v>1</v>
      </c>
      <c r="AI81" s="18">
        <v>1</v>
      </c>
      <c r="AJ81" s="57">
        <f t="shared" si="476"/>
        <v>6</v>
      </c>
      <c r="AK81" s="7"/>
      <c r="AL81" s="132" t="s">
        <v>122</v>
      </c>
      <c r="AM81" s="48"/>
      <c r="AN81" s="7"/>
      <c r="AO81" s="7"/>
      <c r="AP81" s="7"/>
      <c r="AQ81" s="7"/>
    </row>
    <row r="82" spans="1:17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83"/>
      <c r="Q82" s="57">
        <f t="shared" si="477"/>
        <v>9</v>
      </c>
      <c r="R82" s="3" t="s">
        <v>103</v>
      </c>
      <c r="S82" s="97">
        <f t="shared" ref="S82:X82" si="484">CX$15</f>
        <v>13.333333333333334</v>
      </c>
      <c r="T82" s="97">
        <f t="shared" si="484"/>
        <v>16</v>
      </c>
      <c r="U82" s="97">
        <f t="shared" si="484"/>
        <v>1.3333333333333333</v>
      </c>
      <c r="V82" s="97">
        <f t="shared" si="484"/>
        <v>1</v>
      </c>
      <c r="W82" s="97">
        <f t="shared" si="484"/>
        <v>0.33333333333333331</v>
      </c>
      <c r="X82" s="59">
        <f t="shared" si="484"/>
        <v>0.5714285714285714</v>
      </c>
      <c r="Y82" s="59">
        <f>DE$15</f>
        <v>0</v>
      </c>
      <c r="Z82" s="59">
        <f>DG$15</f>
        <v>0.40816326530612246</v>
      </c>
      <c r="AA82" s="7"/>
      <c r="AB82" s="57" t="s">
        <v>103</v>
      </c>
      <c r="AC82" s="23">
        <v>0</v>
      </c>
      <c r="AD82" s="18">
        <v>0</v>
      </c>
      <c r="AE82" s="18">
        <v>2</v>
      </c>
      <c r="AF82" s="57">
        <f t="shared" si="475"/>
        <v>2</v>
      </c>
      <c r="AG82" s="18">
        <v>0</v>
      </c>
      <c r="AH82" s="18">
        <v>1</v>
      </c>
      <c r="AI82" s="18">
        <v>0</v>
      </c>
      <c r="AJ82" s="57">
        <f t="shared" si="476"/>
        <v>2</v>
      </c>
      <c r="AK82" s="7"/>
      <c r="AL82" s="132" t="s">
        <v>196</v>
      </c>
      <c r="AM82" s="48"/>
      <c r="AN82" s="7"/>
      <c r="AO82" s="7"/>
      <c r="AP82" s="7"/>
      <c r="AQ82" s="7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</row>
    <row r="83" spans="1:17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83"/>
      <c r="Q83" s="57">
        <f t="shared" si="477"/>
        <v>10</v>
      </c>
      <c r="R83" s="3" t="s">
        <v>24</v>
      </c>
      <c r="S83" s="97">
        <f t="shared" ref="S83:X83" si="485">AD$29</f>
        <v>19.2</v>
      </c>
      <c r="T83" s="97">
        <f t="shared" si="485"/>
        <v>14.4</v>
      </c>
      <c r="U83" s="97">
        <f t="shared" si="485"/>
        <v>1.5</v>
      </c>
      <c r="V83" s="97">
        <f t="shared" si="485"/>
        <v>1.3</v>
      </c>
      <c r="W83" s="97">
        <f t="shared" si="485"/>
        <v>1.6</v>
      </c>
      <c r="X83" s="59">
        <f t="shared" si="485"/>
        <v>0.48520710059171596</v>
      </c>
      <c r="Y83" s="59">
        <f>AK$29</f>
        <v>0.25806451612903225</v>
      </c>
      <c r="Z83" s="59">
        <f>AM$29</f>
        <v>0.45</v>
      </c>
      <c r="AA83" s="7"/>
      <c r="AB83" s="57" t="s">
        <v>24</v>
      </c>
      <c r="AC83" s="23">
        <v>1</v>
      </c>
      <c r="AD83" s="18">
        <v>2</v>
      </c>
      <c r="AE83" s="18">
        <v>3</v>
      </c>
      <c r="AF83" s="57">
        <f t="shared" si="475"/>
        <v>10</v>
      </c>
      <c r="AG83" s="18">
        <v>0</v>
      </c>
      <c r="AH83" s="18">
        <v>4</v>
      </c>
      <c r="AI83" s="18">
        <v>3</v>
      </c>
      <c r="AJ83" s="57">
        <f t="shared" si="476"/>
        <v>11</v>
      </c>
      <c r="AK83" s="7"/>
      <c r="AL83" s="132" t="s">
        <v>135</v>
      </c>
      <c r="AM83" s="48"/>
      <c r="AN83" s="7"/>
      <c r="AO83" s="7"/>
      <c r="AP83" s="7"/>
      <c r="AQ83" s="7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</row>
    <row r="84" spans="1:176" ht="16" customHeight="1">
      <c r="A84" s="18"/>
      <c r="B84" s="18"/>
      <c r="C84" s="18"/>
      <c r="D84" s="18"/>
      <c r="E84" s="18"/>
      <c r="F84" s="18"/>
      <c r="G84" s="18"/>
      <c r="H84" s="18"/>
      <c r="I84" s="83"/>
      <c r="J84" s="83"/>
      <c r="K84" s="83"/>
      <c r="L84" s="18"/>
      <c r="M84" s="18"/>
      <c r="N84" s="18"/>
      <c r="O84" s="83"/>
      <c r="Q84" s="57">
        <f t="shared" si="477"/>
        <v>11</v>
      </c>
      <c r="R84" s="3" t="s">
        <v>29</v>
      </c>
      <c r="S84" s="97">
        <f t="shared" ref="S84:X84" si="486">AP$43</f>
        <v>8.3333333333333339</v>
      </c>
      <c r="T84" s="97">
        <f t="shared" si="486"/>
        <v>9.4444444444444446</v>
      </c>
      <c r="U84" s="97">
        <f t="shared" si="486"/>
        <v>1.4444444444444444</v>
      </c>
      <c r="V84" s="97">
        <f t="shared" si="486"/>
        <v>0.44444444444444442</v>
      </c>
      <c r="W84" s="97">
        <f t="shared" si="486"/>
        <v>2.7777777777777777</v>
      </c>
      <c r="X84" s="59">
        <f t="shared" si="486"/>
        <v>0.41538461538461541</v>
      </c>
      <c r="Y84" s="59">
        <f>AW$43</f>
        <v>0.12727272727272726</v>
      </c>
      <c r="Z84" s="59">
        <f>AY$43</f>
        <v>0.28333333333333333</v>
      </c>
      <c r="AA84" s="7"/>
      <c r="AB84" s="57" t="s">
        <v>29</v>
      </c>
      <c r="AC84" s="23">
        <v>1</v>
      </c>
      <c r="AD84" s="18">
        <v>0</v>
      </c>
      <c r="AE84" s="18">
        <v>0</v>
      </c>
      <c r="AF84" s="57">
        <f t="shared" si="475"/>
        <v>3</v>
      </c>
      <c r="AG84" s="18">
        <v>2</v>
      </c>
      <c r="AH84" s="18">
        <v>6</v>
      </c>
      <c r="AI84" s="18">
        <v>3</v>
      </c>
      <c r="AJ84" s="57">
        <f t="shared" si="476"/>
        <v>21</v>
      </c>
      <c r="AK84" s="7"/>
      <c r="AL84" s="132" t="s">
        <v>136</v>
      </c>
      <c r="AM84" s="48"/>
      <c r="AN84" s="7"/>
      <c r="AO84" s="7"/>
      <c r="AP84" s="7"/>
      <c r="AQ84" s="7"/>
      <c r="FE84" s="18"/>
      <c r="FF84" s="18"/>
      <c r="FG84" s="18"/>
      <c r="FH84" s="130"/>
      <c r="FI84" s="130"/>
      <c r="FJ84" s="130"/>
      <c r="FK84" s="130"/>
      <c r="FL84" s="130"/>
      <c r="FM84" s="130"/>
      <c r="FN84" s="130"/>
      <c r="FO84" s="130"/>
      <c r="FP84" s="130"/>
      <c r="FQ84" s="130"/>
      <c r="FR84" s="18"/>
      <c r="FS84" s="18"/>
      <c r="FT84" s="18"/>
    </row>
    <row r="85" spans="1:176" ht="16" customHeight="1" thickBo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83"/>
      <c r="Q85" s="57">
        <f t="shared" si="477"/>
        <v>12</v>
      </c>
      <c r="R85" s="3" t="s">
        <v>52</v>
      </c>
      <c r="S85" s="97">
        <f t="shared" ref="S85:X85" si="487">EH$29</f>
        <v>15</v>
      </c>
      <c r="T85" s="97">
        <f t="shared" si="487"/>
        <v>14.285714285714286</v>
      </c>
      <c r="U85" s="97">
        <f t="shared" si="487"/>
        <v>2.1428571428571428</v>
      </c>
      <c r="V85" s="97">
        <f t="shared" si="487"/>
        <v>0.2857142857142857</v>
      </c>
      <c r="W85" s="97">
        <f t="shared" si="487"/>
        <v>1</v>
      </c>
      <c r="X85" s="59">
        <f t="shared" si="487"/>
        <v>0.46913580246913578</v>
      </c>
      <c r="Y85" s="59">
        <f>EO$29</f>
        <v>0.21238938053097345</v>
      </c>
      <c r="Z85" s="59">
        <f>EQ$29</f>
        <v>0.31958762886597936</v>
      </c>
      <c r="AA85" s="7"/>
      <c r="AB85" s="57" t="s">
        <v>52</v>
      </c>
      <c r="AC85" s="23">
        <v>0</v>
      </c>
      <c r="AD85" s="18">
        <v>0</v>
      </c>
      <c r="AE85" s="18">
        <v>0</v>
      </c>
      <c r="AF85" s="57">
        <f t="shared" si="475"/>
        <v>0</v>
      </c>
      <c r="AG85" s="18">
        <v>0</v>
      </c>
      <c r="AH85" s="18">
        <v>4</v>
      </c>
      <c r="AI85" s="18">
        <v>3</v>
      </c>
      <c r="AJ85" s="57">
        <f t="shared" si="476"/>
        <v>11</v>
      </c>
      <c r="AK85" s="7"/>
      <c r="AL85" s="133" t="s">
        <v>53</v>
      </c>
      <c r="AM85" s="48"/>
      <c r="AN85" s="7"/>
      <c r="AO85" s="7"/>
      <c r="AP85" s="7"/>
      <c r="AQ85" s="7"/>
      <c r="FE85" s="18"/>
      <c r="FF85" s="18"/>
      <c r="FG85" s="18"/>
      <c r="FH85" s="130"/>
      <c r="FI85" s="130"/>
      <c r="FJ85" s="130"/>
      <c r="FK85" s="130"/>
      <c r="FL85" s="130"/>
      <c r="FM85" s="130"/>
      <c r="FN85" s="130"/>
      <c r="FO85" s="130"/>
      <c r="FP85" s="130"/>
      <c r="FQ85" s="130"/>
      <c r="FR85" s="18"/>
      <c r="FS85" s="18"/>
      <c r="FT85" s="18"/>
    </row>
    <row r="86" spans="1:176" ht="16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83"/>
      <c r="Q86" s="57">
        <f t="shared" si="477"/>
        <v>13</v>
      </c>
      <c r="R86" s="3" t="s">
        <v>32</v>
      </c>
      <c r="S86" s="97">
        <f t="shared" ref="S86:X86" si="488">BN$43</f>
        <v>11.333333333333334</v>
      </c>
      <c r="T86" s="97">
        <f t="shared" si="488"/>
        <v>8.8888888888888893</v>
      </c>
      <c r="U86" s="97">
        <f t="shared" si="488"/>
        <v>3.2222222222222223</v>
      </c>
      <c r="V86" s="97">
        <f t="shared" si="488"/>
        <v>0.22222222222222221</v>
      </c>
      <c r="W86" s="97">
        <f t="shared" si="488"/>
        <v>1</v>
      </c>
      <c r="X86" s="59">
        <f t="shared" si="488"/>
        <v>0.31666666666666665</v>
      </c>
      <c r="Y86" s="59">
        <f>BU$43</f>
        <v>0.29629629629629628</v>
      </c>
      <c r="Z86" s="59">
        <f>BW$43</f>
        <v>0.31292517006802723</v>
      </c>
      <c r="AA86" s="7"/>
      <c r="AB86" s="57" t="s">
        <v>32</v>
      </c>
      <c r="AC86" s="23">
        <v>0</v>
      </c>
      <c r="AD86" s="18">
        <v>0</v>
      </c>
      <c r="AE86" s="18">
        <v>3</v>
      </c>
      <c r="AF86" s="57">
        <f t="shared" si="475"/>
        <v>3</v>
      </c>
      <c r="AG86" s="18">
        <v>0</v>
      </c>
      <c r="AH86" s="18">
        <v>1</v>
      </c>
      <c r="AI86" s="18">
        <v>1</v>
      </c>
      <c r="AJ86" s="57">
        <f t="shared" si="476"/>
        <v>3</v>
      </c>
      <c r="AK86" s="7"/>
      <c r="AL86" s="48"/>
      <c r="AM86" s="48"/>
      <c r="AN86" s="7"/>
      <c r="AO86" s="7"/>
      <c r="AP86" s="7"/>
      <c r="AQ86" s="7"/>
      <c r="FE86" s="18"/>
      <c r="FF86" s="18"/>
      <c r="FG86" s="18"/>
      <c r="FH86" s="130"/>
      <c r="FI86" s="130"/>
      <c r="FJ86" s="130"/>
      <c r="FK86" s="130"/>
      <c r="FL86" s="130"/>
      <c r="FM86" s="130"/>
      <c r="FN86" s="130"/>
      <c r="FO86" s="130"/>
      <c r="FP86" s="130"/>
      <c r="FQ86" s="130"/>
      <c r="FR86" s="18"/>
      <c r="FS86" s="18"/>
      <c r="FT86" s="18"/>
    </row>
    <row r="87" spans="1:176" ht="16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83"/>
      <c r="Q87" s="57">
        <f t="shared" si="477"/>
        <v>14</v>
      </c>
      <c r="R87" s="3" t="s">
        <v>9</v>
      </c>
      <c r="S87" s="97">
        <f t="shared" ref="S87:X87" si="489">BB$15</f>
        <v>14.2</v>
      </c>
      <c r="T87" s="97">
        <f t="shared" si="489"/>
        <v>12.8</v>
      </c>
      <c r="U87" s="97">
        <f t="shared" si="489"/>
        <v>0.8</v>
      </c>
      <c r="V87" s="97">
        <f t="shared" si="489"/>
        <v>2.6</v>
      </c>
      <c r="W87" s="97">
        <f t="shared" si="489"/>
        <v>1.3</v>
      </c>
      <c r="X87" s="59">
        <f t="shared" si="489"/>
        <v>0.3902439024390244</v>
      </c>
      <c r="Y87" s="59">
        <f>BI$15</f>
        <v>0.2153846153846154</v>
      </c>
      <c r="Z87" s="59">
        <f>BK$15</f>
        <v>0.32978723404255317</v>
      </c>
      <c r="AA87" s="7"/>
      <c r="AB87" s="57" t="s">
        <v>9</v>
      </c>
      <c r="AC87" s="23">
        <v>1</v>
      </c>
      <c r="AD87" s="18">
        <v>1</v>
      </c>
      <c r="AE87" s="18">
        <v>3</v>
      </c>
      <c r="AF87" s="57">
        <f t="shared" si="475"/>
        <v>8</v>
      </c>
      <c r="AG87" s="18">
        <v>2</v>
      </c>
      <c r="AH87" s="18">
        <v>6</v>
      </c>
      <c r="AI87" s="18">
        <v>2</v>
      </c>
      <c r="AJ87" s="57">
        <f t="shared" si="476"/>
        <v>20</v>
      </c>
      <c r="AK87" s="7"/>
      <c r="AL87" s="48"/>
      <c r="AM87" s="48"/>
      <c r="AN87" s="7"/>
      <c r="AO87" s="7"/>
      <c r="AP87" s="7"/>
      <c r="AQ87" s="7"/>
      <c r="FE87" s="18"/>
      <c r="FF87" s="18"/>
      <c r="FG87" s="18"/>
      <c r="FH87" s="18"/>
      <c r="FI87" s="18"/>
      <c r="FJ87" s="18"/>
      <c r="FK87" s="100"/>
      <c r="FL87" s="100"/>
      <c r="FM87" s="18"/>
      <c r="FN87" s="18"/>
      <c r="FO87" s="18"/>
      <c r="FP87" s="18"/>
      <c r="FQ87" s="18"/>
      <c r="FR87" s="18"/>
      <c r="FS87" s="18"/>
      <c r="FT87" s="18"/>
    </row>
    <row r="88" spans="1:176" ht="17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83"/>
      <c r="Q88" s="57">
        <f t="shared" si="477"/>
        <v>15</v>
      </c>
      <c r="R88" s="3" t="s">
        <v>48</v>
      </c>
      <c r="S88" s="97">
        <f t="shared" ref="S88:X88" si="490">AD$43</f>
        <v>3.5555555555555554</v>
      </c>
      <c r="T88" s="97">
        <f t="shared" si="490"/>
        <v>4.4444444444444446</v>
      </c>
      <c r="U88" s="97">
        <f t="shared" si="490"/>
        <v>0.77777777777777779</v>
      </c>
      <c r="V88" s="97">
        <f t="shared" si="490"/>
        <v>1</v>
      </c>
      <c r="W88" s="97">
        <f t="shared" si="490"/>
        <v>1.4444444444444444</v>
      </c>
      <c r="X88" s="59">
        <f t="shared" si="490"/>
        <v>0.18421052631578946</v>
      </c>
      <c r="Y88" s="59">
        <f>AK$43</f>
        <v>0.16666666666666666</v>
      </c>
      <c r="Z88" s="59">
        <f>AM$43</f>
        <v>0.17567567567567569</v>
      </c>
      <c r="AA88" s="7"/>
      <c r="AB88" s="57" t="s">
        <v>48</v>
      </c>
      <c r="AC88" s="23">
        <v>1</v>
      </c>
      <c r="AD88" s="18">
        <v>0</v>
      </c>
      <c r="AE88" s="18">
        <v>0</v>
      </c>
      <c r="AF88" s="57">
        <f t="shared" si="475"/>
        <v>3</v>
      </c>
      <c r="AG88" s="18">
        <v>2</v>
      </c>
      <c r="AH88" s="18">
        <v>3</v>
      </c>
      <c r="AI88" s="18">
        <v>5</v>
      </c>
      <c r="AJ88" s="57">
        <f t="shared" si="476"/>
        <v>17</v>
      </c>
      <c r="AK88" s="7"/>
      <c r="AL88" s="48"/>
      <c r="AM88" s="48"/>
      <c r="AN88" s="7"/>
      <c r="AO88" s="7"/>
      <c r="AP88" s="7"/>
      <c r="AQ88" s="7"/>
      <c r="FE88" s="18"/>
      <c r="FF88" s="18"/>
      <c r="FG88" s="18"/>
      <c r="FH88" s="18"/>
      <c r="FI88" s="18"/>
      <c r="FJ88" s="18"/>
      <c r="FK88" s="100"/>
      <c r="FL88" s="100"/>
      <c r="FM88" s="18"/>
      <c r="FN88" s="18"/>
      <c r="FO88" s="18"/>
      <c r="FP88" s="18"/>
      <c r="FQ88" s="18"/>
      <c r="FR88" s="18"/>
      <c r="FS88" s="18"/>
      <c r="FT88" s="18"/>
    </row>
    <row r="89" spans="1:176" ht="16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83"/>
      <c r="Q89" s="57">
        <f t="shared" si="477"/>
        <v>16</v>
      </c>
      <c r="R89" s="3" t="s">
        <v>3</v>
      </c>
      <c r="S89" s="97">
        <f t="shared" ref="S89:X89" si="491">AD$15</f>
        <v>24.4</v>
      </c>
      <c r="T89" s="97">
        <f t="shared" si="491"/>
        <v>12.4</v>
      </c>
      <c r="U89" s="97">
        <f t="shared" si="491"/>
        <v>3.7</v>
      </c>
      <c r="V89" s="97">
        <f t="shared" si="491"/>
        <v>1</v>
      </c>
      <c r="W89" s="97">
        <f t="shared" si="491"/>
        <v>2.1</v>
      </c>
      <c r="X89" s="59">
        <f t="shared" si="491"/>
        <v>0.455026455026455</v>
      </c>
      <c r="Y89" s="59">
        <f>AK$15</f>
        <v>0.36363636363636365</v>
      </c>
      <c r="Z89" s="59">
        <f>AM$15</f>
        <v>0.43137254901960786</v>
      </c>
      <c r="AA89" s="7"/>
      <c r="AB89" s="57" t="s">
        <v>3</v>
      </c>
      <c r="AC89" s="23">
        <v>0</v>
      </c>
      <c r="AD89" s="18">
        <v>14</v>
      </c>
      <c r="AE89" s="18">
        <v>0</v>
      </c>
      <c r="AF89" s="57">
        <f t="shared" si="475"/>
        <v>28</v>
      </c>
      <c r="AG89" s="18">
        <v>2</v>
      </c>
      <c r="AH89" s="18">
        <v>2</v>
      </c>
      <c r="AI89" s="18">
        <v>1</v>
      </c>
      <c r="AJ89" s="57">
        <f t="shared" si="476"/>
        <v>11</v>
      </c>
      <c r="AK89" s="7"/>
      <c r="AL89" s="48"/>
      <c r="AM89" s="48"/>
      <c r="AN89" s="7"/>
      <c r="AO89" s="7"/>
      <c r="AP89" s="7"/>
      <c r="AQ89" s="7"/>
      <c r="FE89" s="18"/>
      <c r="FF89" s="18"/>
      <c r="FG89" s="18"/>
      <c r="FH89" s="18"/>
      <c r="FI89" s="129"/>
      <c r="FJ89" s="129"/>
      <c r="FK89" s="127"/>
      <c r="FL89" s="127"/>
      <c r="FM89" s="113"/>
      <c r="FN89" s="113"/>
      <c r="FO89" s="113"/>
      <c r="FP89" s="113"/>
      <c r="FQ89" s="18"/>
      <c r="FR89" s="18"/>
      <c r="FS89" s="18"/>
      <c r="FT89" s="18"/>
    </row>
    <row r="90" spans="1:176" ht="17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83"/>
      <c r="Q90" s="57">
        <f t="shared" si="477"/>
        <v>17</v>
      </c>
      <c r="R90" s="3" t="s">
        <v>36</v>
      </c>
      <c r="S90" s="97">
        <f t="shared" ref="S90:X90" si="492">CL$43</f>
        <v>8</v>
      </c>
      <c r="T90" s="97">
        <f t="shared" si="492"/>
        <v>8.3333333333333339</v>
      </c>
      <c r="U90" s="97">
        <f t="shared" si="492"/>
        <v>2</v>
      </c>
      <c r="V90" s="97">
        <f t="shared" si="492"/>
        <v>0.66666666666666663</v>
      </c>
      <c r="W90" s="97">
        <f t="shared" si="492"/>
        <v>1</v>
      </c>
      <c r="X90" s="59">
        <f t="shared" si="492"/>
        <v>0.3235294117647059</v>
      </c>
      <c r="Y90" s="59">
        <f>CS$43</f>
        <v>0.1111111111111111</v>
      </c>
      <c r="Z90" s="59">
        <f>CU$43</f>
        <v>0.26811594202898553</v>
      </c>
      <c r="AA90" s="7"/>
      <c r="AB90" s="57" t="s">
        <v>36</v>
      </c>
      <c r="AC90" s="23">
        <v>1</v>
      </c>
      <c r="AD90" s="18">
        <v>0</v>
      </c>
      <c r="AE90" s="18">
        <v>1</v>
      </c>
      <c r="AF90" s="57">
        <f t="shared" si="475"/>
        <v>4</v>
      </c>
      <c r="AG90" s="18">
        <v>1</v>
      </c>
      <c r="AH90" s="18">
        <v>0</v>
      </c>
      <c r="AI90" s="18">
        <v>0</v>
      </c>
      <c r="AJ90" s="57">
        <f t="shared" si="476"/>
        <v>3</v>
      </c>
      <c r="AK90" s="7"/>
      <c r="AL90" s="48"/>
      <c r="AM90" s="48"/>
      <c r="AN90" s="7"/>
      <c r="AO90" s="7"/>
      <c r="AP90" s="7"/>
      <c r="AQ90" s="7"/>
      <c r="FE90" s="18"/>
      <c r="FF90" s="18"/>
      <c r="FG90" s="18"/>
      <c r="FH90" s="18"/>
      <c r="FI90" s="129"/>
      <c r="FJ90" s="129"/>
      <c r="FK90" s="127"/>
      <c r="FL90" s="127"/>
      <c r="FM90" s="113"/>
      <c r="FN90" s="113"/>
      <c r="FO90" s="113"/>
      <c r="FP90" s="113"/>
      <c r="FQ90" s="18"/>
      <c r="FR90" s="18"/>
      <c r="FS90" s="18"/>
      <c r="FT90" s="18"/>
    </row>
    <row r="91" spans="1:176" ht="16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83"/>
      <c r="Q91" s="57">
        <f t="shared" si="477"/>
        <v>18</v>
      </c>
      <c r="R91" s="3" t="s">
        <v>10</v>
      </c>
      <c r="S91" s="97">
        <f t="shared" ref="S91:X91" si="493">BN$15</f>
        <v>22.222222222222221</v>
      </c>
      <c r="T91" s="97">
        <f t="shared" si="493"/>
        <v>22.444444444444443</v>
      </c>
      <c r="U91" s="97">
        <f t="shared" si="493"/>
        <v>3.2222222222222223</v>
      </c>
      <c r="V91" s="97">
        <f t="shared" si="493"/>
        <v>0.88888888888888884</v>
      </c>
      <c r="W91" s="97">
        <f t="shared" si="493"/>
        <v>1.1111111111111112</v>
      </c>
      <c r="X91" s="59">
        <f t="shared" si="493"/>
        <v>0.54597701149425293</v>
      </c>
      <c r="Y91" s="59">
        <f>BU$15</f>
        <v>0.2</v>
      </c>
      <c r="Z91" s="59">
        <f>BW$15</f>
        <v>0.52717391304347827</v>
      </c>
      <c r="AA91" s="7"/>
      <c r="AB91" s="57" t="s">
        <v>10</v>
      </c>
      <c r="AC91" s="23">
        <v>8</v>
      </c>
      <c r="AD91" s="18">
        <v>6</v>
      </c>
      <c r="AE91" s="18">
        <v>1</v>
      </c>
      <c r="AF91" s="57">
        <f t="shared" si="475"/>
        <v>37</v>
      </c>
      <c r="AG91" s="18">
        <v>6</v>
      </c>
      <c r="AH91" s="18">
        <v>1</v>
      </c>
      <c r="AI91" s="18">
        <v>2</v>
      </c>
      <c r="AJ91" s="57">
        <f t="shared" si="476"/>
        <v>22</v>
      </c>
      <c r="AK91" s="7"/>
      <c r="AL91" s="48"/>
      <c r="AM91" s="48"/>
      <c r="AN91" s="7"/>
      <c r="AO91" s="7"/>
      <c r="AP91" s="7"/>
      <c r="AQ91" s="7"/>
      <c r="FE91" s="18"/>
      <c r="FF91" s="18"/>
      <c r="FG91" s="18"/>
      <c r="FH91" s="18"/>
      <c r="FI91" s="127"/>
      <c r="FJ91" s="127"/>
      <c r="FK91" s="113"/>
      <c r="FL91" s="113"/>
      <c r="FM91" s="127"/>
      <c r="FN91" s="127"/>
      <c r="FO91" s="129"/>
      <c r="FP91" s="129"/>
      <c r="FQ91" s="18"/>
      <c r="FR91" s="18"/>
      <c r="FS91" s="18"/>
      <c r="FT91" s="18"/>
    </row>
    <row r="92" spans="1:176" ht="17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Q92" s="57">
        <f t="shared" si="477"/>
        <v>19</v>
      </c>
      <c r="R92" s="3" t="s">
        <v>112</v>
      </c>
      <c r="S92" s="97">
        <f t="shared" ref="S92:X92" si="494">EH$15</f>
        <v>23.5</v>
      </c>
      <c r="T92" s="97">
        <f t="shared" si="494"/>
        <v>17</v>
      </c>
      <c r="U92" s="97">
        <f t="shared" si="494"/>
        <v>3.5</v>
      </c>
      <c r="V92" s="97">
        <f t="shared" si="494"/>
        <v>1.3333333333333333</v>
      </c>
      <c r="W92" s="97">
        <f t="shared" si="494"/>
        <v>2.8333333333333335</v>
      </c>
      <c r="X92" s="59">
        <f t="shared" si="494"/>
        <v>0.41496598639455784</v>
      </c>
      <c r="Y92" s="59">
        <f>EO$15</f>
        <v>0.23076923076923078</v>
      </c>
      <c r="Z92" s="59">
        <f>EQ$15</f>
        <v>0.3511111111111111</v>
      </c>
      <c r="AA92" s="7"/>
      <c r="AB92" s="57" t="s">
        <v>112</v>
      </c>
      <c r="AC92" s="23">
        <v>0</v>
      </c>
      <c r="AD92" s="18">
        <v>7</v>
      </c>
      <c r="AE92" s="18">
        <v>1</v>
      </c>
      <c r="AF92" s="57">
        <f t="shared" si="475"/>
        <v>15</v>
      </c>
      <c r="AG92" s="18">
        <v>3</v>
      </c>
      <c r="AH92" s="18">
        <v>0</v>
      </c>
      <c r="AI92" s="18">
        <v>1</v>
      </c>
      <c r="AJ92" s="57">
        <f t="shared" si="476"/>
        <v>10</v>
      </c>
      <c r="AK92" s="7"/>
      <c r="AL92" s="48"/>
      <c r="AM92" s="48"/>
      <c r="AN92" s="7"/>
      <c r="AO92" s="7"/>
      <c r="AP92" s="7"/>
      <c r="AQ92" s="7"/>
      <c r="FE92" s="18"/>
      <c r="FF92" s="18"/>
      <c r="FG92" s="18"/>
      <c r="FH92" s="18"/>
      <c r="FI92" s="127"/>
      <c r="FJ92" s="127"/>
      <c r="FK92" s="113"/>
      <c r="FL92" s="113"/>
      <c r="FM92" s="127"/>
      <c r="FN92" s="127"/>
      <c r="FO92" s="129"/>
      <c r="FP92" s="129"/>
      <c r="FQ92" s="18"/>
      <c r="FR92" s="18"/>
      <c r="FS92" s="18"/>
      <c r="FT92" s="18"/>
    </row>
    <row r="93" spans="1:176" ht="16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Q93" s="57">
        <f t="shared" si="477"/>
        <v>20</v>
      </c>
      <c r="R93" s="3" t="s">
        <v>113</v>
      </c>
      <c r="S93" s="97">
        <f t="shared" ref="S93:X93" si="495">AP$29</f>
        <v>14.222222222222221</v>
      </c>
      <c r="T93" s="97">
        <f t="shared" si="495"/>
        <v>12.777777777777779</v>
      </c>
      <c r="U93" s="97">
        <f t="shared" si="495"/>
        <v>2</v>
      </c>
      <c r="V93" s="97">
        <f t="shared" si="495"/>
        <v>1</v>
      </c>
      <c r="W93" s="97">
        <f t="shared" si="495"/>
        <v>0.88888888888888884</v>
      </c>
      <c r="X93" s="59">
        <f t="shared" si="495"/>
        <v>0.39823008849557523</v>
      </c>
      <c r="Y93" s="59">
        <f>AW$29</f>
        <v>0.17391304347826086</v>
      </c>
      <c r="Z93" s="59">
        <f>AY$29</f>
        <v>0.31318681318681318</v>
      </c>
      <c r="AA93" s="7"/>
      <c r="AB93" s="57" t="s">
        <v>113</v>
      </c>
      <c r="AC93" s="23">
        <v>0</v>
      </c>
      <c r="AD93" s="18">
        <v>0</v>
      </c>
      <c r="AE93" s="18">
        <v>3</v>
      </c>
      <c r="AF93" s="57">
        <f t="shared" si="475"/>
        <v>3</v>
      </c>
      <c r="AG93" s="18">
        <v>0</v>
      </c>
      <c r="AH93" s="18">
        <v>0</v>
      </c>
      <c r="AI93" s="18">
        <v>2</v>
      </c>
      <c r="AJ93" s="57">
        <f t="shared" si="476"/>
        <v>2</v>
      </c>
      <c r="AK93" s="7"/>
      <c r="AL93" s="48"/>
      <c r="AM93" s="48"/>
      <c r="AN93" s="7"/>
      <c r="AO93" s="7"/>
      <c r="AP93" s="7"/>
      <c r="AQ93" s="7"/>
      <c r="FE93" s="18"/>
      <c r="FF93" s="18"/>
      <c r="FG93" s="18"/>
      <c r="FH93" s="18"/>
      <c r="FI93" s="129"/>
      <c r="FJ93" s="129"/>
      <c r="FK93" s="128"/>
      <c r="FL93" s="128"/>
      <c r="FM93" s="113"/>
      <c r="FN93" s="113"/>
      <c r="FO93" s="113"/>
      <c r="FP93" s="113"/>
      <c r="FQ93" s="18"/>
      <c r="FR93" s="18"/>
      <c r="FS93" s="18"/>
      <c r="FT93" s="18"/>
    </row>
    <row r="94" spans="1:176" ht="17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Q94" s="57">
        <f t="shared" si="477"/>
        <v>21</v>
      </c>
      <c r="R94" s="3" t="s">
        <v>41</v>
      </c>
      <c r="S94" s="97">
        <f t="shared" ref="S94:X94" si="496">CX$29</f>
        <v>19.142857142857142</v>
      </c>
      <c r="T94" s="97">
        <f t="shared" si="496"/>
        <v>10.571428571428571</v>
      </c>
      <c r="U94" s="97">
        <f t="shared" si="496"/>
        <v>1.8571428571428572</v>
      </c>
      <c r="V94" s="97">
        <f t="shared" si="496"/>
        <v>0.7142857142857143</v>
      </c>
      <c r="W94" s="97">
        <f t="shared" si="496"/>
        <v>1.1428571428571428</v>
      </c>
      <c r="X94" s="59">
        <f t="shared" si="496"/>
        <v>0.58823529411764708</v>
      </c>
      <c r="Y94" s="59">
        <f>DE$29</f>
        <v>0.28888888888888886</v>
      </c>
      <c r="Z94" s="59">
        <f>DG$29</f>
        <v>0.3971631205673759</v>
      </c>
      <c r="AA94" s="7"/>
      <c r="AB94" s="57" t="s">
        <v>41</v>
      </c>
      <c r="AC94" s="23">
        <v>0</v>
      </c>
      <c r="AD94" s="18">
        <v>1</v>
      </c>
      <c r="AE94" s="18">
        <v>3</v>
      </c>
      <c r="AF94" s="57">
        <f t="shared" si="475"/>
        <v>5</v>
      </c>
      <c r="AG94" s="18">
        <v>0</v>
      </c>
      <c r="AH94" s="18">
        <v>0</v>
      </c>
      <c r="AI94" s="18">
        <v>0</v>
      </c>
      <c r="AJ94" s="57">
        <f t="shared" si="476"/>
        <v>0</v>
      </c>
      <c r="AK94" s="7"/>
      <c r="AL94" s="48"/>
      <c r="AM94" s="48"/>
      <c r="AN94" s="7"/>
      <c r="AO94" s="7"/>
      <c r="AP94" s="7"/>
      <c r="AQ94" s="7"/>
      <c r="FE94" s="18"/>
      <c r="FF94" s="18"/>
      <c r="FG94" s="18"/>
      <c r="FH94" s="18"/>
      <c r="FI94" s="129"/>
      <c r="FJ94" s="129"/>
      <c r="FK94" s="128"/>
      <c r="FL94" s="128"/>
      <c r="FM94" s="113"/>
      <c r="FN94" s="113"/>
      <c r="FO94" s="113"/>
      <c r="FP94" s="113"/>
      <c r="FQ94" s="18"/>
      <c r="FR94" s="18"/>
      <c r="FS94" s="18"/>
      <c r="FT94" s="18"/>
    </row>
    <row r="95" spans="1:176" ht="16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Q95" s="57">
        <f t="shared" si="477"/>
        <v>22</v>
      </c>
      <c r="R95" s="3" t="s">
        <v>50</v>
      </c>
      <c r="S95" s="97">
        <f t="shared" ref="S95:X95" si="497">DV$29</f>
        <v>9.4285714285714288</v>
      </c>
      <c r="T95" s="97">
        <f t="shared" si="497"/>
        <v>15</v>
      </c>
      <c r="U95" s="97">
        <f t="shared" si="497"/>
        <v>4.4285714285714288</v>
      </c>
      <c r="V95" s="97">
        <f t="shared" si="497"/>
        <v>2.8571428571428572</v>
      </c>
      <c r="W95" s="97">
        <f t="shared" si="497"/>
        <v>2.2857142857142856</v>
      </c>
      <c r="X95" s="59">
        <f t="shared" si="497"/>
        <v>0.29629629629629628</v>
      </c>
      <c r="Y95" s="59">
        <f>EC$29</f>
        <v>0.17647058823529413</v>
      </c>
      <c r="Z95" s="59">
        <f>EE$29</f>
        <v>0.2608695652173913</v>
      </c>
      <c r="AA95" s="7"/>
      <c r="AB95" s="57" t="s">
        <v>50</v>
      </c>
      <c r="AC95" s="23">
        <v>0</v>
      </c>
      <c r="AD95" s="18">
        <v>2</v>
      </c>
      <c r="AE95" s="18">
        <v>1</v>
      </c>
      <c r="AF95" s="57">
        <f t="shared" si="475"/>
        <v>5</v>
      </c>
      <c r="AG95" s="18">
        <v>12</v>
      </c>
      <c r="AH95" s="18">
        <v>2</v>
      </c>
      <c r="AI95" s="18">
        <v>1</v>
      </c>
      <c r="AJ95" s="57">
        <f t="shared" si="476"/>
        <v>41</v>
      </c>
      <c r="AK95" s="7"/>
      <c r="AL95" s="48"/>
      <c r="AM95" s="48"/>
      <c r="AN95" s="7"/>
      <c r="AO95" s="7"/>
      <c r="AP95" s="7"/>
      <c r="AQ95" s="7"/>
      <c r="FE95" s="18"/>
      <c r="FF95" s="18"/>
      <c r="FG95" s="18"/>
      <c r="FH95" s="18"/>
      <c r="FI95" s="127"/>
      <c r="FJ95" s="127"/>
      <c r="FK95" s="129"/>
      <c r="FL95" s="129"/>
      <c r="FM95" s="113"/>
      <c r="FN95" s="113"/>
      <c r="FO95" s="113"/>
      <c r="FP95" s="113"/>
      <c r="FQ95" s="18"/>
      <c r="FR95" s="18"/>
      <c r="FS95" s="18"/>
      <c r="FT95" s="18"/>
    </row>
    <row r="96" spans="1:176" ht="17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Q96" s="57">
        <f t="shared" si="477"/>
        <v>23</v>
      </c>
      <c r="R96" s="3" t="s">
        <v>114</v>
      </c>
      <c r="S96" s="97">
        <f t="shared" ref="S96:X96" si="498">DJ$43</f>
        <v>12.166666666666666</v>
      </c>
      <c r="T96" s="97">
        <f t="shared" si="498"/>
        <v>5.833333333333333</v>
      </c>
      <c r="U96" s="97">
        <f t="shared" si="498"/>
        <v>2.5</v>
      </c>
      <c r="V96" s="97">
        <f t="shared" si="498"/>
        <v>1.3333333333333333</v>
      </c>
      <c r="W96" s="97">
        <f t="shared" si="498"/>
        <v>2.3333333333333335</v>
      </c>
      <c r="X96" s="59">
        <f t="shared" si="498"/>
        <v>0.32222222222222224</v>
      </c>
      <c r="Y96" s="59">
        <f>DQ$43</f>
        <v>0.21739130434782608</v>
      </c>
      <c r="Z96" s="59">
        <f>DS$43</f>
        <v>0.30088495575221241</v>
      </c>
      <c r="AA96" s="7"/>
      <c r="AB96" s="57" t="s">
        <v>115</v>
      </c>
      <c r="AC96" s="23">
        <v>11</v>
      </c>
      <c r="AD96" s="18">
        <v>2</v>
      </c>
      <c r="AE96" s="18">
        <v>1</v>
      </c>
      <c r="AF96" s="57">
        <f t="shared" si="475"/>
        <v>38</v>
      </c>
      <c r="AG96" s="18">
        <v>4</v>
      </c>
      <c r="AH96" s="18">
        <v>3</v>
      </c>
      <c r="AI96" s="18">
        <v>3</v>
      </c>
      <c r="AJ96" s="57">
        <f t="shared" si="476"/>
        <v>21</v>
      </c>
      <c r="AK96" s="7"/>
      <c r="AL96" s="48"/>
      <c r="AM96" s="48"/>
      <c r="AN96" s="7"/>
      <c r="AO96" s="7"/>
      <c r="AP96" s="7"/>
      <c r="AQ96" s="7"/>
      <c r="FE96" s="18"/>
      <c r="FF96" s="18"/>
      <c r="FG96" s="18"/>
      <c r="FH96" s="18"/>
      <c r="FI96" s="127"/>
      <c r="FJ96" s="127"/>
      <c r="FK96" s="129"/>
      <c r="FL96" s="129"/>
      <c r="FM96" s="113"/>
      <c r="FN96" s="113"/>
      <c r="FO96" s="113"/>
      <c r="FP96" s="113"/>
      <c r="FQ96" s="18"/>
      <c r="FR96" s="18"/>
      <c r="FS96" s="18"/>
      <c r="FT96" s="18"/>
    </row>
    <row r="97" spans="1:176" ht="16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Q97" s="57">
        <f t="shared" si="477"/>
        <v>24</v>
      </c>
      <c r="R97" s="3" t="s">
        <v>115</v>
      </c>
      <c r="S97" s="97">
        <f t="shared" ref="S97:X97" si="499">AP$15</f>
        <v>25.555555555555557</v>
      </c>
      <c r="T97" s="97">
        <f t="shared" si="499"/>
        <v>17</v>
      </c>
      <c r="U97" s="97">
        <f t="shared" si="499"/>
        <v>3</v>
      </c>
      <c r="V97" s="97">
        <f t="shared" si="499"/>
        <v>1.8888888888888888</v>
      </c>
      <c r="W97" s="97">
        <f t="shared" si="499"/>
        <v>2.5555555555555554</v>
      </c>
      <c r="X97" s="59">
        <f t="shared" si="499"/>
        <v>0.43814432989690721</v>
      </c>
      <c r="Y97" s="59">
        <f>AW$15</f>
        <v>0.23684210526315788</v>
      </c>
      <c r="Z97" s="59">
        <f>AY$15</f>
        <v>0.38148148148148148</v>
      </c>
      <c r="AA97" s="7"/>
      <c r="AB97" s="57" t="s">
        <v>114</v>
      </c>
      <c r="AC97" s="23">
        <v>1</v>
      </c>
      <c r="AD97" s="18">
        <v>0</v>
      </c>
      <c r="AE97" s="18">
        <v>0</v>
      </c>
      <c r="AF97" s="57">
        <f t="shared" si="475"/>
        <v>3</v>
      </c>
      <c r="AG97" s="18">
        <v>0</v>
      </c>
      <c r="AH97" s="18">
        <v>0</v>
      </c>
      <c r="AI97" s="18">
        <v>1</v>
      </c>
      <c r="AJ97" s="57">
        <f t="shared" si="476"/>
        <v>1</v>
      </c>
      <c r="AK97" s="7"/>
      <c r="AL97" s="48"/>
      <c r="AM97" s="48"/>
      <c r="AN97" s="7"/>
      <c r="AO97" s="7"/>
      <c r="AP97" s="7"/>
      <c r="AQ97" s="7"/>
      <c r="FE97" s="18"/>
      <c r="FF97" s="18"/>
      <c r="FG97" s="18"/>
      <c r="FH97" s="18"/>
      <c r="FI97" s="129"/>
      <c r="FJ97" s="129"/>
      <c r="FK97" s="113"/>
      <c r="FL97" s="113"/>
      <c r="FM97" s="129"/>
      <c r="FN97" s="129"/>
      <c r="FO97" s="128"/>
      <c r="FP97" s="128"/>
      <c r="FQ97" s="18"/>
      <c r="FR97" s="18"/>
      <c r="FS97" s="18"/>
      <c r="FT97" s="18"/>
    </row>
    <row r="98" spans="1:176" ht="17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Q98" s="57">
        <f t="shared" si="477"/>
        <v>25</v>
      </c>
      <c r="R98" s="3" t="s">
        <v>30</v>
      </c>
      <c r="S98" s="97">
        <f t="shared" ref="S98:X98" si="500">BB$29</f>
        <v>15.4</v>
      </c>
      <c r="T98" s="97">
        <f t="shared" si="500"/>
        <v>7.6</v>
      </c>
      <c r="U98" s="97">
        <f t="shared" si="500"/>
        <v>1.9</v>
      </c>
      <c r="V98" s="97">
        <f t="shared" si="500"/>
        <v>0.5</v>
      </c>
      <c r="W98" s="97">
        <f t="shared" si="500"/>
        <v>1.5</v>
      </c>
      <c r="X98" s="59">
        <f t="shared" si="500"/>
        <v>0.30434782608695654</v>
      </c>
      <c r="Y98" s="59">
        <f>BI$29</f>
        <v>0.2978723404255319</v>
      </c>
      <c r="Z98" s="59">
        <f>BK$29</f>
        <v>0.29946524064171121</v>
      </c>
      <c r="AA98" s="7"/>
      <c r="AB98" s="57" t="s">
        <v>30</v>
      </c>
      <c r="AC98" s="23">
        <v>0</v>
      </c>
      <c r="AD98" s="18">
        <v>1</v>
      </c>
      <c r="AE98" s="18">
        <v>1</v>
      </c>
      <c r="AF98" s="57">
        <f t="shared" si="475"/>
        <v>3</v>
      </c>
      <c r="AG98" s="18">
        <v>1</v>
      </c>
      <c r="AH98" s="18">
        <v>1</v>
      </c>
      <c r="AI98" s="18">
        <v>1</v>
      </c>
      <c r="AJ98" s="57">
        <f t="shared" si="476"/>
        <v>6</v>
      </c>
      <c r="AK98" s="7"/>
      <c r="AL98" s="48"/>
      <c r="AM98" s="48"/>
      <c r="AN98" s="7"/>
      <c r="AO98" s="7"/>
      <c r="AP98" s="7"/>
      <c r="AQ98" s="7"/>
      <c r="FE98" s="18"/>
      <c r="FF98" s="18"/>
      <c r="FG98" s="18"/>
      <c r="FH98" s="18"/>
      <c r="FI98" s="129"/>
      <c r="FJ98" s="129"/>
      <c r="FK98" s="113"/>
      <c r="FL98" s="113"/>
      <c r="FM98" s="129"/>
      <c r="FN98" s="129"/>
      <c r="FO98" s="128"/>
      <c r="FP98" s="128"/>
      <c r="FQ98" s="18"/>
      <c r="FR98" s="18"/>
      <c r="FS98" s="18"/>
      <c r="FT98" s="18"/>
    </row>
    <row r="99" spans="1:176" ht="16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Q99" s="57">
        <f t="shared" si="477"/>
        <v>26</v>
      </c>
      <c r="R99" s="3" t="s">
        <v>25</v>
      </c>
      <c r="S99" s="97">
        <f t="shared" ref="S99:X99" si="501">R$15</f>
        <v>31.777777777777779</v>
      </c>
      <c r="T99" s="97">
        <f t="shared" si="501"/>
        <v>11.666666666666666</v>
      </c>
      <c r="U99" s="97">
        <f t="shared" si="501"/>
        <v>2.5555555555555554</v>
      </c>
      <c r="V99" s="97">
        <f t="shared" si="501"/>
        <v>2.3333333333333335</v>
      </c>
      <c r="W99" s="97">
        <f t="shared" si="501"/>
        <v>1.5555555555555556</v>
      </c>
      <c r="X99" s="59">
        <f t="shared" si="501"/>
        <v>0.54143646408839774</v>
      </c>
      <c r="Y99" s="59">
        <f>Y$15</f>
        <v>0.30952380952380953</v>
      </c>
      <c r="Z99" s="59">
        <f>AA$15</f>
        <v>0.44625407166123776</v>
      </c>
      <c r="AA99" s="7"/>
      <c r="AB99" s="57" t="s">
        <v>25</v>
      </c>
      <c r="AC99" s="23">
        <v>14</v>
      </c>
      <c r="AD99" s="18">
        <v>2</v>
      </c>
      <c r="AE99" s="18">
        <v>1</v>
      </c>
      <c r="AF99" s="57">
        <f t="shared" si="475"/>
        <v>47</v>
      </c>
      <c r="AG99" s="18">
        <v>2</v>
      </c>
      <c r="AH99" s="18">
        <v>2</v>
      </c>
      <c r="AI99" s="18">
        <v>3</v>
      </c>
      <c r="AJ99" s="57">
        <f t="shared" si="476"/>
        <v>13</v>
      </c>
      <c r="AK99" s="7"/>
      <c r="AL99" s="48"/>
      <c r="AM99" s="48"/>
      <c r="AN99" s="7"/>
      <c r="AO99" s="7"/>
      <c r="AP99" s="7"/>
      <c r="AQ99" s="7"/>
      <c r="FE99" s="18"/>
      <c r="FF99" s="18"/>
      <c r="FG99" s="18"/>
      <c r="FH99" s="18"/>
      <c r="FI99" s="127"/>
      <c r="FJ99" s="127"/>
      <c r="FK99" s="129"/>
      <c r="FL99" s="129"/>
      <c r="FM99" s="113"/>
      <c r="FN99" s="113"/>
      <c r="FO99" s="113"/>
      <c r="FP99" s="113"/>
      <c r="FQ99" s="18"/>
      <c r="FR99" s="18"/>
      <c r="FS99" s="18"/>
      <c r="FT99" s="18"/>
    </row>
    <row r="100" spans="1:176" ht="17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Q100" s="57">
        <f t="shared" si="477"/>
        <v>27</v>
      </c>
      <c r="R100" s="3" t="s">
        <v>2</v>
      </c>
      <c r="S100" s="97">
        <f t="shared" ref="S100:X100" si="502">R$29</f>
        <v>11.555555555555555</v>
      </c>
      <c r="T100" s="97">
        <f t="shared" si="502"/>
        <v>12.777777777777779</v>
      </c>
      <c r="U100" s="97">
        <f t="shared" si="502"/>
        <v>3.6666666666666665</v>
      </c>
      <c r="V100" s="97">
        <f t="shared" si="502"/>
        <v>2</v>
      </c>
      <c r="W100" s="97">
        <f t="shared" si="502"/>
        <v>1.2222222222222223</v>
      </c>
      <c r="X100" s="59">
        <f t="shared" si="502"/>
        <v>0.42307692307692307</v>
      </c>
      <c r="Y100" s="59">
        <f>Y$29</f>
        <v>0.20588235294117646</v>
      </c>
      <c r="Z100" s="59">
        <f>AA$29</f>
        <v>0.32191780821917809</v>
      </c>
      <c r="AA100" s="7"/>
      <c r="AB100" s="57" t="s">
        <v>2</v>
      </c>
      <c r="AC100" s="23">
        <v>0</v>
      </c>
      <c r="AD100" s="18">
        <v>0</v>
      </c>
      <c r="AE100" s="18">
        <v>3</v>
      </c>
      <c r="AF100" s="57">
        <f t="shared" si="475"/>
        <v>3</v>
      </c>
      <c r="AG100" s="18">
        <v>1</v>
      </c>
      <c r="AH100" s="18">
        <v>1</v>
      </c>
      <c r="AI100" s="18">
        <v>5</v>
      </c>
      <c r="AJ100" s="57">
        <f t="shared" si="476"/>
        <v>10</v>
      </c>
      <c r="AK100" s="7"/>
      <c r="AL100" s="48"/>
      <c r="AM100" s="48"/>
      <c r="AN100" s="7"/>
      <c r="AO100" s="7"/>
      <c r="AP100" s="7"/>
      <c r="AQ100" s="7"/>
      <c r="FE100" s="18"/>
      <c r="FF100" s="18"/>
      <c r="FG100" s="18"/>
      <c r="FH100" s="18"/>
      <c r="FI100" s="127"/>
      <c r="FJ100" s="127"/>
      <c r="FK100" s="129"/>
      <c r="FL100" s="129"/>
      <c r="FM100" s="113"/>
      <c r="FN100" s="113"/>
      <c r="FO100" s="113"/>
      <c r="FP100" s="113"/>
      <c r="FQ100" s="18"/>
      <c r="FR100" s="18"/>
      <c r="FS100" s="18"/>
      <c r="FT100" s="18"/>
    </row>
    <row r="101" spans="1:176" ht="2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Q101" s="57">
        <f t="shared" si="477"/>
        <v>28</v>
      </c>
      <c r="R101" s="3" t="s">
        <v>35</v>
      </c>
      <c r="S101" s="97">
        <f t="shared" ref="S101:X101" si="503">CL$29</f>
        <v>14.625</v>
      </c>
      <c r="T101" s="97">
        <f t="shared" si="503"/>
        <v>10.125</v>
      </c>
      <c r="U101" s="97">
        <f t="shared" si="503"/>
        <v>2.125</v>
      </c>
      <c r="V101" s="97">
        <f t="shared" si="503"/>
        <v>0.375</v>
      </c>
      <c r="W101" s="97">
        <f t="shared" si="503"/>
        <v>1.25</v>
      </c>
      <c r="X101" s="59">
        <f t="shared" si="503"/>
        <v>0.5280898876404494</v>
      </c>
      <c r="Y101" s="59">
        <f>CS$29</f>
        <v>0.33333333333333331</v>
      </c>
      <c r="Z101" s="59">
        <f>CU$29</f>
        <v>0.46564885496183206</v>
      </c>
      <c r="AA101" s="7"/>
      <c r="AB101" s="57" t="s">
        <v>35</v>
      </c>
      <c r="AC101" s="23">
        <v>0</v>
      </c>
      <c r="AD101" s="18">
        <v>1</v>
      </c>
      <c r="AE101" s="18">
        <v>3</v>
      </c>
      <c r="AF101" s="57">
        <f t="shared" si="475"/>
        <v>5</v>
      </c>
      <c r="AG101" s="18">
        <v>1</v>
      </c>
      <c r="AH101" s="18">
        <v>0</v>
      </c>
      <c r="AI101" s="18">
        <v>0</v>
      </c>
      <c r="AJ101" s="57">
        <f t="shared" si="476"/>
        <v>3</v>
      </c>
      <c r="AK101" s="7"/>
      <c r="AL101" s="48"/>
      <c r="AM101" s="48"/>
      <c r="AN101" s="7"/>
      <c r="AO101" s="7"/>
      <c r="AP101" s="7"/>
      <c r="AQ101" s="7"/>
      <c r="FE101" s="18"/>
      <c r="FF101" s="18"/>
      <c r="FG101" s="18"/>
      <c r="FH101" s="18"/>
      <c r="FI101" s="113"/>
      <c r="FJ101" s="113"/>
      <c r="FK101" s="128"/>
      <c r="FL101" s="128"/>
      <c r="FM101" s="113"/>
      <c r="FN101" s="113"/>
      <c r="FO101" s="113"/>
      <c r="FP101" s="113"/>
      <c r="FQ101" s="18"/>
      <c r="FR101" s="18"/>
      <c r="FS101" s="18"/>
      <c r="FT101" s="18"/>
    </row>
    <row r="102" spans="1:176" ht="26">
      <c r="Q102" s="57">
        <f t="shared" si="477"/>
        <v>29</v>
      </c>
      <c r="R102" s="3" t="s">
        <v>26</v>
      </c>
      <c r="S102" s="97">
        <f t="shared" ref="S102:X102" si="504">R$43</f>
        <v>6.5714285714285712</v>
      </c>
      <c r="T102" s="97">
        <f t="shared" si="504"/>
        <v>6.7142857142857144</v>
      </c>
      <c r="U102" s="97">
        <f t="shared" si="504"/>
        <v>3.2857142857142856</v>
      </c>
      <c r="V102" s="97">
        <f t="shared" si="504"/>
        <v>0.42857142857142855</v>
      </c>
      <c r="W102" s="97">
        <f t="shared" si="504"/>
        <v>1.2857142857142858</v>
      </c>
      <c r="X102" s="59">
        <f t="shared" si="504"/>
        <v>0.32432432432432434</v>
      </c>
      <c r="Y102" s="59">
        <f>Y$43</f>
        <v>0.14516129032258066</v>
      </c>
      <c r="Z102" s="59">
        <f>AA$43</f>
        <v>0.21212121212121213</v>
      </c>
      <c r="AA102" s="7"/>
      <c r="AB102" s="57" t="s">
        <v>26</v>
      </c>
      <c r="AC102" s="23">
        <v>0</v>
      </c>
      <c r="AD102" s="18">
        <v>0</v>
      </c>
      <c r="AE102" s="18">
        <v>0</v>
      </c>
      <c r="AF102" s="57">
        <f t="shared" si="475"/>
        <v>0</v>
      </c>
      <c r="AG102" s="18">
        <v>0</v>
      </c>
      <c r="AH102" s="18">
        <v>0</v>
      </c>
      <c r="AI102" s="18">
        <v>1</v>
      </c>
      <c r="AJ102" s="57">
        <f t="shared" si="476"/>
        <v>1</v>
      </c>
      <c r="AK102" s="7"/>
      <c r="AL102" s="48"/>
      <c r="AM102" s="48"/>
      <c r="AN102" s="7"/>
      <c r="AO102" s="7"/>
      <c r="AP102" s="7"/>
      <c r="AQ102" s="7"/>
      <c r="FE102" s="18"/>
      <c r="FF102" s="18"/>
      <c r="FG102" s="18"/>
      <c r="FH102" s="18"/>
      <c r="FI102" s="113"/>
      <c r="FJ102" s="113"/>
      <c r="FK102" s="128"/>
      <c r="FL102" s="128"/>
      <c r="FM102" s="113"/>
      <c r="FN102" s="113"/>
      <c r="FO102" s="113"/>
      <c r="FP102" s="113"/>
      <c r="FQ102" s="18"/>
      <c r="FR102" s="18"/>
      <c r="FS102" s="18"/>
      <c r="FT102" s="18"/>
    </row>
    <row r="103" spans="1:176" ht="26">
      <c r="Q103" s="57">
        <f t="shared" si="477"/>
        <v>30</v>
      </c>
      <c r="R103" s="3" t="s">
        <v>7</v>
      </c>
      <c r="S103" s="97">
        <f t="shared" ref="S103:X103" si="505">BN$29</f>
        <v>16.625</v>
      </c>
      <c r="T103" s="97">
        <f t="shared" si="505"/>
        <v>8.5</v>
      </c>
      <c r="U103" s="97">
        <f t="shared" si="505"/>
        <v>2.875</v>
      </c>
      <c r="V103" s="97">
        <f t="shared" si="505"/>
        <v>0.625</v>
      </c>
      <c r="W103" s="97">
        <f t="shared" si="505"/>
        <v>1.25</v>
      </c>
      <c r="X103" s="59">
        <f t="shared" si="505"/>
        <v>0.34285714285714286</v>
      </c>
      <c r="Y103" s="59">
        <f>BU$29</f>
        <v>0.22307692307692309</v>
      </c>
      <c r="Z103" s="59">
        <f>BW$29</f>
        <v>0.26500000000000001</v>
      </c>
      <c r="AA103" s="7"/>
      <c r="AB103" s="57" t="s">
        <v>7</v>
      </c>
      <c r="AC103" s="23">
        <v>1</v>
      </c>
      <c r="AD103" s="18">
        <v>0</v>
      </c>
      <c r="AE103" s="18">
        <v>2</v>
      </c>
      <c r="AF103" s="57">
        <f t="shared" si="475"/>
        <v>5</v>
      </c>
      <c r="AG103" s="18">
        <v>1</v>
      </c>
      <c r="AH103" s="18">
        <v>1</v>
      </c>
      <c r="AI103" s="18">
        <v>1</v>
      </c>
      <c r="AJ103" s="57">
        <f t="shared" si="476"/>
        <v>6</v>
      </c>
      <c r="AK103" s="7"/>
      <c r="AL103" s="48"/>
      <c r="AM103" s="48"/>
      <c r="AN103" s="7"/>
      <c r="AO103" s="7"/>
      <c r="AP103" s="7"/>
      <c r="AQ103" s="7"/>
      <c r="FE103" s="18"/>
      <c r="FF103" s="18"/>
      <c r="FG103" s="18"/>
      <c r="FH103" s="18"/>
      <c r="FI103" s="127"/>
      <c r="FJ103" s="127"/>
      <c r="FK103" s="113"/>
      <c r="FL103" s="113"/>
      <c r="FM103" s="128"/>
      <c r="FN103" s="128"/>
      <c r="FO103" s="113"/>
      <c r="FP103" s="113"/>
      <c r="FQ103" s="18"/>
      <c r="FR103" s="18"/>
      <c r="FS103" s="18"/>
      <c r="FT103" s="18"/>
    </row>
    <row r="104" spans="1:176" ht="26">
      <c r="Q104" s="57">
        <f t="shared" si="477"/>
        <v>31</v>
      </c>
      <c r="R104" s="3" t="s">
        <v>33</v>
      </c>
      <c r="S104" s="97">
        <f t="shared" ref="S104:X104" si="506">BZ$43</f>
        <v>3.875</v>
      </c>
      <c r="T104" s="97">
        <f t="shared" si="506"/>
        <v>3.875</v>
      </c>
      <c r="U104" s="97">
        <f t="shared" si="506"/>
        <v>1</v>
      </c>
      <c r="V104" s="97">
        <f t="shared" si="506"/>
        <v>0.375</v>
      </c>
      <c r="W104" s="97">
        <f t="shared" si="506"/>
        <v>0.625</v>
      </c>
      <c r="X104" s="59">
        <f t="shared" si="506"/>
        <v>0.2413793103448276</v>
      </c>
      <c r="Y104" s="59">
        <f>CG$43</f>
        <v>0.1111111111111111</v>
      </c>
      <c r="Z104" s="59">
        <f>CI$43</f>
        <v>0.22388059701492538</v>
      </c>
      <c r="AA104" s="7"/>
      <c r="AB104" s="57" t="s">
        <v>33</v>
      </c>
      <c r="AC104" s="23">
        <v>0</v>
      </c>
      <c r="AD104" s="18">
        <v>0</v>
      </c>
      <c r="AE104" s="18">
        <v>0</v>
      </c>
      <c r="AF104" s="57">
        <f t="shared" si="475"/>
        <v>0</v>
      </c>
      <c r="AG104" s="18">
        <v>0</v>
      </c>
      <c r="AH104" s="18">
        <v>0</v>
      </c>
      <c r="AI104" s="18">
        <v>0</v>
      </c>
      <c r="AJ104" s="57">
        <f t="shared" si="476"/>
        <v>0</v>
      </c>
      <c r="AK104" s="7"/>
      <c r="AL104" s="48"/>
      <c r="AM104" s="48"/>
      <c r="AN104" s="7"/>
      <c r="AO104" s="7"/>
      <c r="AP104" s="7"/>
      <c r="AQ104" s="7"/>
      <c r="FE104" s="18"/>
      <c r="FF104" s="18"/>
      <c r="FG104" s="18"/>
      <c r="FH104" s="18"/>
      <c r="FI104" s="127"/>
      <c r="FJ104" s="127"/>
      <c r="FK104" s="113"/>
      <c r="FL104" s="113"/>
      <c r="FM104" s="128"/>
      <c r="FN104" s="128"/>
      <c r="FO104" s="113"/>
      <c r="FP104" s="113"/>
      <c r="FQ104" s="18"/>
      <c r="FR104" s="18"/>
      <c r="FS104" s="18"/>
      <c r="FT104" s="18"/>
    </row>
    <row r="105" spans="1:176" ht="26" customHeight="1">
      <c r="Q105" s="57">
        <f t="shared" si="477"/>
        <v>32</v>
      </c>
      <c r="R105" s="3" t="s">
        <v>43</v>
      </c>
      <c r="S105" s="97">
        <f t="shared" ref="S105:X105" si="507">DJ$29</f>
        <v>18</v>
      </c>
      <c r="T105" s="97">
        <f t="shared" si="507"/>
        <v>8.5555555555555554</v>
      </c>
      <c r="U105" s="97">
        <f t="shared" si="507"/>
        <v>2</v>
      </c>
      <c r="V105" s="97">
        <f t="shared" si="507"/>
        <v>0.44444444444444442</v>
      </c>
      <c r="W105" s="97">
        <f t="shared" si="507"/>
        <v>1</v>
      </c>
      <c r="X105" s="59">
        <f t="shared" si="507"/>
        <v>0.48717948717948717</v>
      </c>
      <c r="Y105" s="59">
        <f>DQ$29</f>
        <v>0.26277372262773724</v>
      </c>
      <c r="Z105" s="59">
        <f>DS$29</f>
        <v>0.34418604651162793</v>
      </c>
      <c r="AA105" s="7"/>
      <c r="AB105" s="57" t="s">
        <v>43</v>
      </c>
      <c r="AC105" s="23">
        <v>0</v>
      </c>
      <c r="AD105" s="18">
        <v>0</v>
      </c>
      <c r="AE105" s="18">
        <v>1</v>
      </c>
      <c r="AF105" s="57">
        <f t="shared" si="475"/>
        <v>1</v>
      </c>
      <c r="AG105" s="18">
        <v>0</v>
      </c>
      <c r="AH105" s="18">
        <v>0</v>
      </c>
      <c r="AI105" s="18">
        <v>0</v>
      </c>
      <c r="AJ105" s="57">
        <f t="shared" si="476"/>
        <v>0</v>
      </c>
      <c r="AK105" s="7"/>
      <c r="AL105" s="48"/>
      <c r="AM105" s="48"/>
      <c r="AN105" s="7"/>
      <c r="AO105" s="7"/>
      <c r="AP105" s="7"/>
      <c r="AQ105" s="7"/>
      <c r="FE105" s="18"/>
      <c r="FF105" s="18"/>
      <c r="FG105" s="18"/>
      <c r="FH105" s="18"/>
      <c r="FI105" s="113"/>
      <c r="FJ105" s="113"/>
      <c r="FK105" s="127"/>
      <c r="FL105" s="127"/>
      <c r="FM105" s="113"/>
      <c r="FN105" s="113"/>
      <c r="FO105" s="113"/>
      <c r="FP105" s="113"/>
      <c r="FQ105" s="18"/>
      <c r="FR105" s="18"/>
      <c r="FS105" s="18"/>
      <c r="FT105" s="18"/>
    </row>
    <row r="106" spans="1:176" ht="17" customHeight="1" thickBot="1">
      <c r="Q106" s="58">
        <f t="shared" si="477"/>
        <v>33</v>
      </c>
      <c r="R106" s="5" t="s">
        <v>8</v>
      </c>
      <c r="S106" s="98">
        <f t="shared" ref="S106:X106" si="508">DJ$15</f>
        <v>15.111111111111111</v>
      </c>
      <c r="T106" s="98">
        <f t="shared" si="508"/>
        <v>14.111111111111111</v>
      </c>
      <c r="U106" s="98">
        <f t="shared" si="508"/>
        <v>2.7777777777777777</v>
      </c>
      <c r="V106" s="98">
        <f t="shared" si="508"/>
        <v>1.6666666666666667</v>
      </c>
      <c r="W106" s="98">
        <f t="shared" si="508"/>
        <v>2.2222222222222223</v>
      </c>
      <c r="X106" s="60">
        <f t="shared" si="508"/>
        <v>0.50757575757575757</v>
      </c>
      <c r="Y106" s="60">
        <f>DQ$15</f>
        <v>0.17777777777777778</v>
      </c>
      <c r="Z106" s="60">
        <f>DS$15</f>
        <v>0.42372881355932202</v>
      </c>
      <c r="AA106" s="7"/>
      <c r="AB106" s="58" t="s">
        <v>8</v>
      </c>
      <c r="AC106" s="39">
        <v>0</v>
      </c>
      <c r="AD106" s="8">
        <v>0</v>
      </c>
      <c r="AE106" s="8">
        <v>3</v>
      </c>
      <c r="AF106" s="58">
        <f>AC106*3+AD106*2+AE106*1</f>
        <v>3</v>
      </c>
      <c r="AG106" s="8">
        <v>2</v>
      </c>
      <c r="AH106" s="8">
        <v>3</v>
      </c>
      <c r="AI106" s="8">
        <v>3</v>
      </c>
      <c r="AJ106" s="58">
        <f t="shared" si="476"/>
        <v>15</v>
      </c>
      <c r="AK106" s="7"/>
      <c r="AL106" s="48"/>
      <c r="AM106" s="48"/>
      <c r="AN106" s="7"/>
      <c r="AO106" s="7"/>
      <c r="AP106" s="7"/>
      <c r="AQ106" s="7"/>
      <c r="FE106" s="18"/>
      <c r="FF106" s="18"/>
      <c r="FG106" s="18"/>
      <c r="FH106" s="18"/>
      <c r="FI106" s="113"/>
      <c r="FJ106" s="113"/>
      <c r="FK106" s="127"/>
      <c r="FL106" s="127"/>
      <c r="FM106" s="113"/>
      <c r="FN106" s="113"/>
      <c r="FO106" s="113"/>
      <c r="FP106" s="113"/>
      <c r="FQ106" s="18"/>
      <c r="FR106" s="18"/>
      <c r="FS106" s="18"/>
      <c r="FT106" s="18"/>
    </row>
    <row r="107" spans="1:176">
      <c r="AA107" s="7"/>
      <c r="AB107" s="7"/>
      <c r="AC107" s="18"/>
      <c r="AD107" s="18"/>
      <c r="AE107" s="18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48"/>
      <c r="AQ107" s="48"/>
      <c r="AR107" s="7"/>
      <c r="AS107" s="7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</row>
    <row r="108" spans="1:176">
      <c r="AB108" s="18" t="s">
        <v>192</v>
      </c>
      <c r="AC108" s="18"/>
      <c r="AD108" s="18"/>
      <c r="AE108" s="18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48"/>
      <c r="AQ108" s="48"/>
      <c r="AR108" s="7"/>
      <c r="AS108" s="7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</row>
    <row r="109" spans="1:176">
      <c r="AC109" s="18"/>
      <c r="AD109" s="18"/>
      <c r="AE109" s="18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48"/>
      <c r="AQ109" s="48"/>
      <c r="AR109" s="7"/>
      <c r="AS109" s="7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</row>
    <row r="110" spans="1:176">
      <c r="AC110" s="18"/>
      <c r="AD110" s="18"/>
      <c r="AE110" s="18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48"/>
      <c r="AQ110" s="48"/>
      <c r="AR110" s="7"/>
      <c r="AS110" s="7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</row>
    <row r="111" spans="1:176">
      <c r="O111" s="7"/>
      <c r="P111" s="7"/>
      <c r="Q111" s="7"/>
      <c r="R111" s="7"/>
      <c r="S111" s="7"/>
      <c r="T111" s="7"/>
      <c r="AC111" s="18"/>
      <c r="AD111" s="18"/>
      <c r="AE111" s="18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48"/>
      <c r="AQ111" s="48"/>
      <c r="AR111" s="7"/>
      <c r="AS111" s="7"/>
    </row>
    <row r="112" spans="1:176">
      <c r="O112" s="7"/>
      <c r="P112" s="7"/>
      <c r="Q112" s="7"/>
      <c r="R112" s="7"/>
      <c r="S112" s="7"/>
      <c r="T112" s="7"/>
      <c r="AC112" s="18"/>
      <c r="AD112" s="18"/>
      <c r="AE112" s="18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48"/>
      <c r="AQ112" s="48"/>
      <c r="AR112" s="7"/>
      <c r="AS112" s="7"/>
    </row>
    <row r="113" spans="1:45">
      <c r="O113" s="7"/>
      <c r="P113" s="7"/>
      <c r="Q113" s="7"/>
      <c r="R113" s="7"/>
      <c r="S113" s="7"/>
      <c r="T113" s="7"/>
      <c r="AC113" s="18"/>
      <c r="AD113" s="18"/>
      <c r="AE113" s="18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48"/>
      <c r="AQ113" s="48"/>
      <c r="AR113" s="7"/>
      <c r="AS113" s="7"/>
    </row>
    <row r="114" spans="1:45">
      <c r="O114" s="7"/>
      <c r="P114" s="7"/>
      <c r="Q114" s="7"/>
      <c r="R114" s="7"/>
      <c r="S114" s="7"/>
      <c r="T114" s="7"/>
      <c r="AC114" s="18"/>
      <c r="AD114" s="18"/>
      <c r="AE114" s="18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48"/>
      <c r="AQ114" s="48"/>
      <c r="AR114" s="7"/>
      <c r="AS114" s="7"/>
    </row>
    <row r="115" spans="1:45">
      <c r="O115" s="7"/>
      <c r="P115" s="7"/>
      <c r="Q115" s="7"/>
      <c r="R115" s="7"/>
      <c r="S115" s="7"/>
      <c r="T115" s="7"/>
      <c r="AC115" s="18"/>
      <c r="AD115" s="18"/>
      <c r="AE115" s="18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48"/>
      <c r="AQ115" s="48"/>
      <c r="AR115" s="7"/>
      <c r="AS115" s="7"/>
    </row>
    <row r="116" spans="1:45">
      <c r="O116" s="7"/>
      <c r="P116" s="7"/>
      <c r="Q116" s="7"/>
      <c r="R116" s="7"/>
      <c r="S116" s="7"/>
      <c r="T116" s="7"/>
      <c r="AC116" s="18"/>
      <c r="AD116" s="18"/>
      <c r="AE116" s="18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48"/>
      <c r="AQ116" s="48"/>
      <c r="AR116" s="7"/>
      <c r="AS116" s="7"/>
    </row>
    <row r="117" spans="1:45">
      <c r="O117" s="7"/>
      <c r="P117" s="7"/>
      <c r="Q117" s="7"/>
      <c r="R117" s="7"/>
      <c r="S117" s="7"/>
      <c r="T117" s="7"/>
      <c r="AC117" s="18"/>
      <c r="AD117" s="18"/>
      <c r="AE117" s="18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48"/>
      <c r="AQ117" s="48"/>
      <c r="AR117" s="7"/>
      <c r="AS117" s="7"/>
    </row>
    <row r="118" spans="1:45">
      <c r="O118" s="7"/>
      <c r="P118" s="7"/>
      <c r="Q118" s="7"/>
      <c r="R118" s="7"/>
      <c r="S118" s="7"/>
      <c r="T118" s="7"/>
      <c r="AC118" s="18"/>
      <c r="AD118" s="18"/>
      <c r="AE118" s="18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48"/>
      <c r="AQ118" s="48"/>
      <c r="AR118" s="7"/>
      <c r="AS118" s="7"/>
    </row>
    <row r="119" spans="1:45">
      <c r="O119" s="7"/>
      <c r="P119" s="7"/>
      <c r="Q119" s="7"/>
      <c r="R119" s="7"/>
      <c r="S119" s="7"/>
      <c r="T119" s="7"/>
      <c r="AC119" s="18"/>
      <c r="AD119" s="18"/>
      <c r="AE119" s="18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48"/>
      <c r="AQ119" s="48"/>
      <c r="AR119" s="7"/>
      <c r="AS119" s="7"/>
    </row>
    <row r="120" spans="1:4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AC120" s="18"/>
      <c r="AD120" s="18"/>
      <c r="AE120" s="18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48"/>
      <c r="AQ120" s="48"/>
      <c r="AR120" s="7"/>
      <c r="AS120" s="7"/>
    </row>
    <row r="121" spans="1:45">
      <c r="A121" s="7"/>
      <c r="B121" s="7"/>
      <c r="C121" s="18"/>
      <c r="D121" s="18"/>
      <c r="E121" s="18"/>
      <c r="F121" s="18"/>
      <c r="G121" s="18"/>
      <c r="H121" s="18"/>
      <c r="I121" s="18"/>
      <c r="J121" s="18"/>
      <c r="K121" s="18"/>
      <c r="L121" s="7"/>
      <c r="M121" s="7"/>
      <c r="N121" s="7"/>
      <c r="O121" s="7"/>
      <c r="P121" s="7"/>
      <c r="Q121" s="7"/>
      <c r="R121" s="7"/>
      <c r="S121" s="7"/>
      <c r="T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48"/>
      <c r="AQ121" s="48"/>
      <c r="AR121" s="7"/>
      <c r="AS121" s="7"/>
    </row>
    <row r="122" spans="1:45">
      <c r="A122" s="7"/>
      <c r="B122" s="7"/>
      <c r="C122" s="18"/>
      <c r="D122" s="18"/>
      <c r="E122" s="18"/>
      <c r="F122" s="18"/>
      <c r="G122" s="18"/>
      <c r="H122" s="18"/>
      <c r="I122" s="91"/>
      <c r="J122" s="18"/>
      <c r="K122" s="103"/>
      <c r="L122" s="7"/>
      <c r="M122" s="99"/>
      <c r="N122" s="7"/>
      <c r="O122" s="7"/>
      <c r="P122" s="7"/>
      <c r="Q122" s="7"/>
      <c r="R122" s="7"/>
      <c r="S122" s="7"/>
      <c r="T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48"/>
      <c r="AQ122" s="48"/>
      <c r="AR122" s="7"/>
      <c r="AS122" s="7"/>
    </row>
    <row r="123" spans="1:45">
      <c r="A123" s="7"/>
      <c r="B123" s="7"/>
      <c r="C123" s="18"/>
      <c r="D123" s="83"/>
      <c r="E123" s="83"/>
      <c r="F123" s="83"/>
      <c r="G123" s="18"/>
      <c r="H123" s="18"/>
      <c r="I123" s="91"/>
      <c r="J123" s="18"/>
      <c r="K123" s="103"/>
      <c r="L123" s="7"/>
      <c r="M123" s="92"/>
      <c r="N123" s="7"/>
      <c r="O123" s="7"/>
      <c r="P123" s="7"/>
      <c r="Q123" s="7"/>
      <c r="R123" s="7"/>
      <c r="S123" s="7"/>
      <c r="T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48"/>
      <c r="AQ123" s="48"/>
      <c r="AR123" s="7"/>
      <c r="AS123" s="7"/>
    </row>
    <row r="124" spans="1:45">
      <c r="A124" s="7"/>
      <c r="B124" s="7"/>
      <c r="C124" s="18"/>
      <c r="D124" s="18"/>
      <c r="E124" s="18"/>
      <c r="F124" s="83"/>
      <c r="G124" s="18"/>
      <c r="H124" s="18"/>
      <c r="I124" s="91"/>
      <c r="J124" s="18"/>
      <c r="K124" s="103"/>
      <c r="L124" s="7"/>
      <c r="M124" s="92"/>
      <c r="N124" s="7"/>
      <c r="O124" s="7"/>
      <c r="P124" s="7"/>
      <c r="Q124" s="7"/>
      <c r="R124" s="7"/>
      <c r="S124" s="7"/>
      <c r="T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48"/>
      <c r="AQ124" s="48"/>
      <c r="AR124" s="7"/>
      <c r="AS124" s="7"/>
    </row>
    <row r="125" spans="1:45">
      <c r="A125" s="7"/>
      <c r="B125" s="7"/>
      <c r="C125" s="18"/>
      <c r="D125" s="18"/>
      <c r="E125" s="18"/>
      <c r="F125" s="18"/>
      <c r="G125" s="18"/>
      <c r="H125" s="18"/>
      <c r="I125" s="91"/>
      <c r="J125" s="18"/>
      <c r="K125" s="103"/>
      <c r="L125" s="7"/>
      <c r="M125" s="92"/>
      <c r="N125" s="7"/>
      <c r="O125" s="7"/>
      <c r="P125" s="7"/>
      <c r="Q125" s="7"/>
      <c r="R125" s="7"/>
      <c r="S125" s="7"/>
      <c r="T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48"/>
      <c r="AQ125" s="48"/>
      <c r="AR125" s="7"/>
      <c r="AS125" s="7"/>
    </row>
    <row r="126" spans="1:45">
      <c r="A126" s="7"/>
      <c r="B126" s="7"/>
      <c r="C126" s="18"/>
      <c r="D126" s="83"/>
      <c r="E126" s="83"/>
      <c r="F126" s="83"/>
      <c r="G126" s="18"/>
      <c r="H126" s="18"/>
      <c r="I126" s="91"/>
      <c r="J126" s="18"/>
      <c r="K126" s="103"/>
      <c r="L126" s="7"/>
      <c r="M126" s="92"/>
      <c r="N126" s="7"/>
      <c r="O126" s="7"/>
      <c r="P126" s="7"/>
      <c r="Q126" s="7"/>
      <c r="R126" s="7"/>
      <c r="S126" s="7"/>
      <c r="T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48"/>
      <c r="AQ126" s="48"/>
      <c r="AR126" s="7"/>
      <c r="AS126" s="7"/>
    </row>
    <row r="127" spans="1:45">
      <c r="A127" s="7"/>
      <c r="B127" s="7"/>
      <c r="C127" s="18"/>
      <c r="D127" s="83"/>
      <c r="E127" s="83"/>
      <c r="F127" s="7"/>
      <c r="G127" s="18"/>
      <c r="H127" s="18"/>
      <c r="I127" s="91"/>
      <c r="J127" s="18"/>
      <c r="K127" s="103"/>
      <c r="L127" s="7"/>
      <c r="M127" s="92"/>
      <c r="N127" s="7"/>
      <c r="O127" s="7"/>
      <c r="P127" s="7"/>
      <c r="Q127" s="7"/>
      <c r="R127" s="7"/>
      <c r="S127" s="7"/>
      <c r="T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48"/>
      <c r="AQ127" s="48"/>
      <c r="AR127" s="7"/>
      <c r="AS127" s="7"/>
    </row>
    <row r="128" spans="1:45">
      <c r="A128" s="7"/>
      <c r="B128" s="7"/>
      <c r="C128" s="18"/>
      <c r="D128" s="83"/>
      <c r="E128" s="83"/>
      <c r="F128" s="7"/>
      <c r="G128" s="18"/>
      <c r="H128" s="18"/>
      <c r="I128" s="91"/>
      <c r="J128" s="18"/>
      <c r="K128" s="103"/>
      <c r="L128" s="7"/>
      <c r="M128" s="92"/>
      <c r="N128" s="7"/>
      <c r="O128" s="7"/>
      <c r="P128" s="7"/>
      <c r="Q128" s="7"/>
      <c r="R128" s="7"/>
      <c r="S128" s="7"/>
      <c r="T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48"/>
      <c r="AQ128" s="48"/>
      <c r="AR128" s="7"/>
      <c r="AS128" s="7"/>
    </row>
    <row r="129" spans="1:45">
      <c r="A129" s="7"/>
      <c r="B129" s="7"/>
      <c r="C129" s="18"/>
      <c r="D129" s="83"/>
      <c r="E129" s="7"/>
      <c r="F129" s="83"/>
      <c r="G129" s="18"/>
      <c r="H129" s="83"/>
      <c r="I129" s="91"/>
      <c r="J129" s="18"/>
      <c r="K129" s="103"/>
      <c r="L129" s="7"/>
      <c r="M129" s="92"/>
      <c r="N129" s="7"/>
      <c r="O129" s="7"/>
      <c r="P129" s="7"/>
      <c r="Q129" s="7"/>
      <c r="R129" s="7"/>
      <c r="S129" s="7"/>
      <c r="T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48"/>
      <c r="AQ129" s="48"/>
      <c r="AR129" s="7"/>
      <c r="AS129" s="7"/>
    </row>
    <row r="130" spans="1:45">
      <c r="A130" s="7"/>
      <c r="B130" s="7"/>
      <c r="C130" s="18"/>
      <c r="D130" s="18"/>
      <c r="E130" s="83"/>
      <c r="F130" s="83"/>
      <c r="G130" s="18"/>
      <c r="H130" s="83"/>
      <c r="I130" s="91"/>
      <c r="J130" s="18"/>
      <c r="K130" s="103"/>
      <c r="L130" s="7"/>
      <c r="M130" s="92"/>
      <c r="N130" s="7"/>
      <c r="O130" s="7"/>
      <c r="P130" s="7"/>
      <c r="Q130" s="7"/>
      <c r="R130" s="7"/>
      <c r="S130" s="7"/>
      <c r="T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48"/>
      <c r="AQ130" s="48"/>
      <c r="AR130" s="7"/>
      <c r="AS130" s="7"/>
    </row>
    <row r="131" spans="1:45">
      <c r="A131" s="7"/>
      <c r="B131" s="7"/>
      <c r="C131" s="18"/>
      <c r="D131" s="83"/>
      <c r="E131" s="7"/>
      <c r="F131" s="18"/>
      <c r="G131" s="18"/>
      <c r="H131" s="83"/>
      <c r="I131" s="91"/>
      <c r="J131" s="18"/>
      <c r="K131" s="103"/>
      <c r="L131" s="7"/>
      <c r="M131" s="92"/>
      <c r="N131" s="7"/>
      <c r="O131" s="7"/>
      <c r="P131" s="7"/>
      <c r="Q131" s="7"/>
      <c r="R131" s="7"/>
      <c r="S131" s="7"/>
      <c r="T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48"/>
      <c r="AQ131" s="48"/>
      <c r="AR131" s="7"/>
      <c r="AS131" s="7"/>
    </row>
    <row r="132" spans="1:45">
      <c r="A132" s="7"/>
      <c r="B132" s="7"/>
      <c r="C132" s="18"/>
      <c r="D132" s="18"/>
      <c r="E132" s="18"/>
      <c r="F132" s="18"/>
      <c r="G132" s="18"/>
      <c r="H132" s="83"/>
      <c r="I132" s="91"/>
      <c r="J132" s="18"/>
      <c r="K132" s="103"/>
      <c r="L132" s="7"/>
      <c r="M132" s="92"/>
      <c r="N132" s="7"/>
      <c r="O132" s="7"/>
      <c r="P132" s="7"/>
      <c r="Q132" s="7"/>
      <c r="R132" s="7"/>
      <c r="S132" s="7"/>
      <c r="T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48"/>
      <c r="AQ132" s="48"/>
      <c r="AR132" s="7"/>
      <c r="AS132" s="7"/>
    </row>
    <row r="133" spans="1:4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48"/>
      <c r="AQ133" s="48"/>
      <c r="AR133" s="7"/>
      <c r="AS133" s="7"/>
    </row>
    <row r="134" spans="1:4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48"/>
      <c r="AQ134" s="48"/>
      <c r="AR134" s="7"/>
      <c r="AS134" s="7"/>
    </row>
    <row r="135" spans="1:4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48"/>
      <c r="AQ135" s="48"/>
      <c r="AR135" s="7"/>
      <c r="AS135" s="7"/>
    </row>
    <row r="136" spans="1:4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48"/>
      <c r="AQ136" s="48"/>
      <c r="AR136" s="7"/>
      <c r="AS136" s="7"/>
    </row>
    <row r="137" spans="1:45">
      <c r="A137" s="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7"/>
      <c r="O137" s="7"/>
      <c r="P137" s="7"/>
      <c r="Q137" s="7"/>
      <c r="R137" s="7"/>
      <c r="S137" s="7"/>
      <c r="T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48"/>
      <c r="AQ137" s="48"/>
      <c r="AR137" s="7"/>
      <c r="AS137" s="7"/>
    </row>
    <row r="138" spans="1:45">
      <c r="A138" s="7"/>
      <c r="B138" s="31"/>
      <c r="C138" s="31"/>
      <c r="D138" s="31"/>
      <c r="E138" s="31"/>
      <c r="F138" s="31"/>
      <c r="G138" s="31"/>
      <c r="H138" s="31"/>
      <c r="I138" s="107"/>
      <c r="J138" s="31"/>
      <c r="K138" s="31"/>
      <c r="L138" s="31"/>
      <c r="M138" s="108"/>
      <c r="N138" s="7"/>
      <c r="O138" s="7"/>
      <c r="P138" s="7"/>
      <c r="Q138" s="7"/>
      <c r="R138" s="7"/>
      <c r="S138" s="7"/>
      <c r="T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48"/>
      <c r="AQ138" s="48"/>
      <c r="AR138" s="7"/>
      <c r="AS138" s="7"/>
    </row>
    <row r="139" spans="1:45">
      <c r="A139" s="7"/>
      <c r="B139" s="31"/>
      <c r="C139" s="31"/>
      <c r="D139" s="31"/>
      <c r="E139" s="31"/>
      <c r="F139" s="31"/>
      <c r="G139" s="31"/>
      <c r="H139" s="31"/>
      <c r="I139" s="107"/>
      <c r="J139" s="31"/>
      <c r="K139" s="31"/>
      <c r="L139" s="31"/>
      <c r="M139" s="108"/>
      <c r="N139" s="7"/>
      <c r="O139" s="7"/>
      <c r="P139" s="7"/>
      <c r="Q139" s="7"/>
      <c r="R139" s="7"/>
      <c r="S139" s="7"/>
      <c r="T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48"/>
      <c r="AQ139" s="48"/>
      <c r="AR139" s="7"/>
      <c r="AS139" s="7"/>
    </row>
    <row r="140" spans="1:45">
      <c r="A140" s="7"/>
      <c r="B140" s="31"/>
      <c r="C140" s="31"/>
      <c r="D140" s="31"/>
      <c r="E140" s="31"/>
      <c r="F140" s="31"/>
      <c r="G140" s="31"/>
      <c r="H140" s="31"/>
      <c r="I140" s="107"/>
      <c r="J140" s="31"/>
      <c r="K140" s="31"/>
      <c r="L140" s="31"/>
      <c r="M140" s="108"/>
      <c r="N140" s="7"/>
      <c r="O140" s="7"/>
      <c r="P140" s="7"/>
      <c r="Q140" s="7"/>
      <c r="R140" s="7"/>
      <c r="S140" s="7"/>
      <c r="T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48"/>
      <c r="AQ140" s="48"/>
      <c r="AR140" s="7"/>
      <c r="AS140" s="7"/>
    </row>
    <row r="141" spans="1:45">
      <c r="A141" s="7"/>
      <c r="B141" s="31"/>
      <c r="C141" s="31"/>
      <c r="D141" s="31"/>
      <c r="E141" s="31"/>
      <c r="F141" s="31"/>
      <c r="G141" s="31"/>
      <c r="H141" s="31"/>
      <c r="I141" s="107"/>
      <c r="J141" s="31"/>
      <c r="K141" s="31"/>
      <c r="L141" s="31"/>
      <c r="M141" s="108"/>
      <c r="N141" s="7"/>
      <c r="O141" s="7"/>
      <c r="P141" s="7"/>
      <c r="Q141" s="7"/>
      <c r="R141" s="7"/>
      <c r="S141" s="7"/>
      <c r="T141" s="7"/>
      <c r="AA141" s="47"/>
      <c r="AB141" s="47"/>
      <c r="AP141" s="47"/>
      <c r="AQ141" s="47"/>
    </row>
    <row r="142" spans="1:45">
      <c r="A142" s="7"/>
      <c r="B142" s="31"/>
      <c r="C142" s="31"/>
      <c r="D142" s="31"/>
      <c r="E142" s="31"/>
      <c r="F142" s="31"/>
      <c r="G142" s="31"/>
      <c r="H142" s="31"/>
      <c r="I142" s="107"/>
      <c r="J142" s="31"/>
      <c r="K142" s="31"/>
      <c r="L142" s="31"/>
      <c r="M142" s="108"/>
      <c r="N142" s="7"/>
      <c r="O142" s="7"/>
      <c r="P142" s="7"/>
      <c r="Q142" s="7"/>
      <c r="R142" s="7"/>
      <c r="S142" s="7"/>
      <c r="T142" s="7"/>
      <c r="AA142" s="47"/>
      <c r="AB142" s="47"/>
    </row>
    <row r="143" spans="1:45">
      <c r="A143" s="7"/>
      <c r="B143" s="31"/>
      <c r="C143" s="31"/>
      <c r="D143" s="31"/>
      <c r="E143" s="31"/>
      <c r="F143" s="31"/>
      <c r="G143" s="31"/>
      <c r="H143" s="31"/>
      <c r="I143" s="107"/>
      <c r="J143" s="31"/>
      <c r="K143" s="31"/>
      <c r="L143" s="31"/>
      <c r="M143" s="108"/>
      <c r="N143" s="7"/>
      <c r="O143" s="7"/>
      <c r="P143" s="7"/>
      <c r="Q143" s="7"/>
      <c r="R143" s="7"/>
      <c r="S143" s="7"/>
      <c r="T143" s="7"/>
      <c r="AA143" s="47"/>
      <c r="AB143" s="47"/>
    </row>
    <row r="144" spans="1:45">
      <c r="A144" s="7"/>
      <c r="B144" s="31"/>
      <c r="C144" s="31"/>
      <c r="D144" s="31"/>
      <c r="E144" s="31"/>
      <c r="F144" s="31"/>
      <c r="G144" s="31"/>
      <c r="H144" s="31"/>
      <c r="I144" s="107"/>
      <c r="J144" s="31"/>
      <c r="K144" s="31"/>
      <c r="L144" s="31"/>
      <c r="M144" s="108"/>
      <c r="N144" s="7"/>
      <c r="O144" s="7"/>
      <c r="P144" s="7"/>
      <c r="Q144" s="7"/>
      <c r="R144" s="7"/>
      <c r="S144" s="7"/>
      <c r="T144" s="7"/>
      <c r="AA144" s="47"/>
      <c r="AB144" s="47"/>
    </row>
    <row r="145" spans="1:28">
      <c r="A145" s="7"/>
      <c r="B145" s="31"/>
      <c r="C145" s="31"/>
      <c r="D145" s="31"/>
      <c r="E145" s="31"/>
      <c r="F145" s="31"/>
      <c r="G145" s="31"/>
      <c r="H145" s="31"/>
      <c r="I145" s="107"/>
      <c r="J145" s="31"/>
      <c r="K145" s="31"/>
      <c r="L145" s="31"/>
      <c r="M145" s="108"/>
      <c r="N145" s="7"/>
      <c r="O145" s="7"/>
      <c r="P145" s="7"/>
      <c r="Q145" s="7"/>
      <c r="R145" s="7"/>
      <c r="S145" s="7"/>
      <c r="T145" s="7"/>
      <c r="AA145" s="47"/>
      <c r="AB145" s="47"/>
    </row>
    <row r="146" spans="1:28">
      <c r="A146" s="7"/>
      <c r="B146" s="31"/>
      <c r="C146" s="31"/>
      <c r="D146" s="31"/>
      <c r="E146" s="31"/>
      <c r="F146" s="31"/>
      <c r="G146" s="31"/>
      <c r="H146" s="31"/>
      <c r="I146" s="107"/>
      <c r="J146" s="31"/>
      <c r="K146" s="31"/>
      <c r="L146" s="31"/>
      <c r="M146" s="108"/>
      <c r="N146" s="7"/>
      <c r="O146" s="7"/>
      <c r="P146" s="7"/>
      <c r="Q146" s="7"/>
      <c r="R146" s="7"/>
      <c r="S146" s="7"/>
      <c r="T146" s="7"/>
      <c r="AA146" s="47"/>
      <c r="AB146" s="47"/>
    </row>
    <row r="147" spans="1:28">
      <c r="A147" s="7"/>
      <c r="B147" s="31"/>
      <c r="C147" s="31"/>
      <c r="D147" s="31"/>
      <c r="E147" s="31"/>
      <c r="F147" s="31"/>
      <c r="G147" s="31"/>
      <c r="H147" s="31"/>
      <c r="I147" s="107"/>
      <c r="J147" s="31"/>
      <c r="K147" s="31"/>
      <c r="L147" s="31"/>
      <c r="M147" s="108"/>
      <c r="N147" s="7"/>
      <c r="O147" s="7"/>
      <c r="P147" s="7"/>
      <c r="Q147" s="7"/>
      <c r="R147" s="7"/>
      <c r="S147" s="7"/>
      <c r="T147" s="7"/>
      <c r="AA147" s="47"/>
      <c r="AB147" s="47"/>
    </row>
    <row r="148" spans="1:28">
      <c r="A148" s="7"/>
      <c r="B148" s="31"/>
      <c r="C148" s="31"/>
      <c r="D148" s="31"/>
      <c r="E148" s="31"/>
      <c r="F148" s="31"/>
      <c r="G148" s="31"/>
      <c r="H148" s="31"/>
      <c r="I148" s="107"/>
      <c r="J148" s="31"/>
      <c r="K148" s="31"/>
      <c r="L148" s="31"/>
      <c r="M148" s="108"/>
      <c r="N148" s="7"/>
      <c r="O148" s="7"/>
      <c r="P148" s="7"/>
      <c r="Q148" s="7"/>
      <c r="R148" s="7"/>
      <c r="S148" s="7"/>
      <c r="T148" s="7"/>
      <c r="AA148" s="47"/>
      <c r="AB148" s="47"/>
    </row>
    <row r="149" spans="1:2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AA149" s="47"/>
      <c r="AB149" s="47"/>
    </row>
    <row r="150" spans="1:28">
      <c r="O150" s="7"/>
      <c r="P150" s="7"/>
      <c r="Q150" s="7"/>
      <c r="R150" s="7"/>
      <c r="S150" s="7"/>
      <c r="T150" s="7"/>
      <c r="AA150" s="47"/>
      <c r="AB150" s="47"/>
    </row>
    <row r="151" spans="1:28">
      <c r="O151" s="7"/>
      <c r="P151" s="7"/>
      <c r="Q151" s="7"/>
      <c r="R151" s="7"/>
      <c r="S151" s="7"/>
      <c r="T151" s="7"/>
      <c r="AA151" s="47"/>
      <c r="AB151" s="47"/>
    </row>
    <row r="152" spans="1:28">
      <c r="AA152" s="47"/>
      <c r="AB152" s="47"/>
    </row>
    <row r="153" spans="1:28">
      <c r="AA153" s="47"/>
      <c r="AB153" s="47"/>
    </row>
    <row r="154" spans="1:28">
      <c r="AA154" s="47"/>
      <c r="AB154" s="47"/>
    </row>
    <row r="155" spans="1:28">
      <c r="AA155" s="47"/>
      <c r="AB155" s="47"/>
    </row>
    <row r="156" spans="1:28">
      <c r="AA156" s="47"/>
      <c r="AB156" s="47"/>
    </row>
    <row r="157" spans="1:28">
      <c r="AA157" s="47"/>
      <c r="AB157" s="47"/>
    </row>
    <row r="158" spans="1:28">
      <c r="AA158" s="47"/>
      <c r="AB158" s="47"/>
    </row>
    <row r="159" spans="1:28">
      <c r="AA159" s="47"/>
      <c r="AB159" s="47"/>
    </row>
    <row r="160" spans="1:28">
      <c r="AA160" s="47"/>
      <c r="AB160" s="47"/>
    </row>
    <row r="161" spans="27:28">
      <c r="AA161" s="47"/>
      <c r="AB161" s="47"/>
    </row>
    <row r="162" spans="27:28">
      <c r="AA162" s="47"/>
      <c r="AB162" s="47"/>
    </row>
    <row r="163" spans="27:28">
      <c r="AA163" s="47"/>
      <c r="AB163" s="47"/>
    </row>
    <row r="164" spans="27:28">
      <c r="AA164" s="47"/>
      <c r="AB164" s="47"/>
    </row>
    <row r="165" spans="27:28">
      <c r="AA165" s="47"/>
      <c r="AB165" s="47"/>
    </row>
    <row r="166" spans="27:28">
      <c r="AA166" s="47"/>
      <c r="AB166" s="47"/>
    </row>
    <row r="167" spans="27:28">
      <c r="AA167" s="47"/>
    </row>
  </sheetData>
  <autoFilter ref="R73:Z73" xr:uid="{C4B744DE-7A9C-684A-8D9F-393BDD7D3385}">
    <sortState xmlns:xlrd2="http://schemas.microsoft.com/office/spreadsheetml/2017/richdata2" ref="R74:Z106">
      <sortCondition ref="R73:R106"/>
    </sortState>
  </autoFilter>
  <sortState xmlns:xlrd2="http://schemas.microsoft.com/office/spreadsheetml/2017/richdata2" ref="Y74:Z106">
    <sortCondition descending="1" ref="Z74:Z106"/>
  </sortState>
  <mergeCells count="352">
    <mergeCell ref="ID1:IP1"/>
    <mergeCell ref="IN5:IO5"/>
    <mergeCell ref="IL5:IM5"/>
    <mergeCell ref="IJ5:IK5"/>
    <mergeCell ref="IN7:IO7"/>
    <mergeCell ref="IL7:IM7"/>
    <mergeCell ref="IJ7:IK7"/>
    <mergeCell ref="IN9:IO9"/>
    <mergeCell ref="IL9:IM9"/>
    <mergeCell ref="IJ9:IK9"/>
    <mergeCell ref="AO1:AZ1"/>
    <mergeCell ref="BA1:BL1"/>
    <mergeCell ref="BM1:BX1"/>
    <mergeCell ref="BY1:CJ1"/>
    <mergeCell ref="CK1:CV1"/>
    <mergeCell ref="A1:L1"/>
    <mergeCell ref="A16:B16"/>
    <mergeCell ref="C16:D16"/>
    <mergeCell ref="Q1:AB1"/>
    <mergeCell ref="AC1:AN1"/>
    <mergeCell ref="M16:N16"/>
    <mergeCell ref="I16:J16"/>
    <mergeCell ref="G16:H16"/>
    <mergeCell ref="E16:F16"/>
    <mergeCell ref="K16:L16"/>
    <mergeCell ref="M1:O1"/>
    <mergeCell ref="AA15:AB15"/>
    <mergeCell ref="Y15:Z15"/>
    <mergeCell ref="AY15:AZ15"/>
    <mergeCell ref="AW15:AX15"/>
    <mergeCell ref="AU15:AV15"/>
    <mergeCell ref="BG15:BH15"/>
    <mergeCell ref="BI15:BJ15"/>
    <mergeCell ref="BK15:BL15"/>
    <mergeCell ref="W15:X15"/>
    <mergeCell ref="W29:X29"/>
    <mergeCell ref="AM43:AN43"/>
    <mergeCell ref="AK43:AL43"/>
    <mergeCell ref="AI43:AJ43"/>
    <mergeCell ref="AM15:AN15"/>
    <mergeCell ref="AK15:AL15"/>
    <mergeCell ref="AI15:AJ15"/>
    <mergeCell ref="AM29:AN29"/>
    <mergeCell ref="AK29:AL29"/>
    <mergeCell ref="AI29:AJ29"/>
    <mergeCell ref="A24:B24"/>
    <mergeCell ref="C24:D24"/>
    <mergeCell ref="E24:F24"/>
    <mergeCell ref="G24:H24"/>
    <mergeCell ref="I24:J24"/>
    <mergeCell ref="AA69:AB69"/>
    <mergeCell ref="Y69:Z69"/>
    <mergeCell ref="W69:X69"/>
    <mergeCell ref="AA56:AB56"/>
    <mergeCell ref="Y56:Z56"/>
    <mergeCell ref="W56:X56"/>
    <mergeCell ref="W43:X43"/>
    <mergeCell ref="M43:N43"/>
    <mergeCell ref="M44:M46"/>
    <mergeCell ref="A57:I57"/>
    <mergeCell ref="B58:C58"/>
    <mergeCell ref="D58:E58"/>
    <mergeCell ref="F58:G58"/>
    <mergeCell ref="H58:I58"/>
    <mergeCell ref="AA29:AB29"/>
    <mergeCell ref="Y29:Z29"/>
    <mergeCell ref="AA43:AB43"/>
    <mergeCell ref="Y43:Z43"/>
    <mergeCell ref="AM69:AN69"/>
    <mergeCell ref="AK69:AL69"/>
    <mergeCell ref="AI69:AJ69"/>
    <mergeCell ref="AM56:AN56"/>
    <mergeCell ref="AK56:AL56"/>
    <mergeCell ref="AI56:AJ56"/>
    <mergeCell ref="AY69:AZ69"/>
    <mergeCell ref="AW69:AX69"/>
    <mergeCell ref="AU69:AV69"/>
    <mergeCell ref="AY56:AZ56"/>
    <mergeCell ref="AW56:AX56"/>
    <mergeCell ref="AU56:AV56"/>
    <mergeCell ref="DS56:DT56"/>
    <mergeCell ref="DQ56:DR56"/>
    <mergeCell ref="DO56:DP56"/>
    <mergeCell ref="BK56:BL56"/>
    <mergeCell ref="BI56:BJ56"/>
    <mergeCell ref="BG56:BH56"/>
    <mergeCell ref="BW56:BX56"/>
    <mergeCell ref="BU56:BV56"/>
    <mergeCell ref="BS56:BT56"/>
    <mergeCell ref="CI56:CJ56"/>
    <mergeCell ref="CG56:CH56"/>
    <mergeCell ref="CE56:CF56"/>
    <mergeCell ref="CU56:CV56"/>
    <mergeCell ref="AY43:AZ43"/>
    <mergeCell ref="AW43:AX43"/>
    <mergeCell ref="AU43:AV43"/>
    <mergeCell ref="AY29:AZ29"/>
    <mergeCell ref="AW29:AX29"/>
    <mergeCell ref="AU29:AV29"/>
    <mergeCell ref="BG29:BH29"/>
    <mergeCell ref="BI29:BJ29"/>
    <mergeCell ref="BK29:BL29"/>
    <mergeCell ref="BS29:BT29"/>
    <mergeCell ref="BU29:BV29"/>
    <mergeCell ref="EZ5:FA5"/>
    <mergeCell ref="ET1:FF1"/>
    <mergeCell ref="FD5:FE5"/>
    <mergeCell ref="FB5:FC5"/>
    <mergeCell ref="CW1:DH1"/>
    <mergeCell ref="DI1:DT1"/>
    <mergeCell ref="DU1:EF1"/>
    <mergeCell ref="EG1:ER1"/>
    <mergeCell ref="CU29:CV29"/>
    <mergeCell ref="DC29:DD29"/>
    <mergeCell ref="DE29:DF29"/>
    <mergeCell ref="DG29:DH29"/>
    <mergeCell ref="BW29:BX29"/>
    <mergeCell ref="CE29:CF29"/>
    <mergeCell ref="CG29:CH29"/>
    <mergeCell ref="CI29:CJ29"/>
    <mergeCell ref="CQ29:CR29"/>
    <mergeCell ref="BS15:BT15"/>
    <mergeCell ref="BU15:BV15"/>
    <mergeCell ref="BW15:BX15"/>
    <mergeCell ref="CE15:CF15"/>
    <mergeCell ref="CG15:CH15"/>
    <mergeCell ref="CI15:CJ15"/>
    <mergeCell ref="CQ43:CR43"/>
    <mergeCell ref="CS43:CT43"/>
    <mergeCell ref="CU43:CV43"/>
    <mergeCell ref="DC43:DD43"/>
    <mergeCell ref="DE43:DF43"/>
    <mergeCell ref="DS15:DT15"/>
    <mergeCell ref="EA15:EB15"/>
    <mergeCell ref="EC15:ED15"/>
    <mergeCell ref="EE15:EF15"/>
    <mergeCell ref="DC15:DD15"/>
    <mergeCell ref="DE15:DF15"/>
    <mergeCell ref="DG15:DH15"/>
    <mergeCell ref="DO15:DP15"/>
    <mergeCell ref="DQ15:DR15"/>
    <mergeCell ref="EE29:EF29"/>
    <mergeCell ref="CQ15:CR15"/>
    <mergeCell ref="CS15:CT15"/>
    <mergeCell ref="CU15:CV15"/>
    <mergeCell ref="DO29:DP29"/>
    <mergeCell ref="DQ29:DR29"/>
    <mergeCell ref="DS29:DT29"/>
    <mergeCell ref="EA29:EB29"/>
    <mergeCell ref="EC29:ED29"/>
    <mergeCell ref="CS29:CT29"/>
    <mergeCell ref="DE69:DF69"/>
    <mergeCell ref="DG69:DH69"/>
    <mergeCell ref="DO69:DP69"/>
    <mergeCell ref="DQ69:DR69"/>
    <mergeCell ref="DS69:DT69"/>
    <mergeCell ref="FD7:FE7"/>
    <mergeCell ref="FB7:FC7"/>
    <mergeCell ref="EZ7:FA7"/>
    <mergeCell ref="BG69:BH69"/>
    <mergeCell ref="BI69:BJ69"/>
    <mergeCell ref="BK69:BL69"/>
    <mergeCell ref="BS69:BT69"/>
    <mergeCell ref="BU69:BV69"/>
    <mergeCell ref="BW69:BX69"/>
    <mergeCell ref="CE69:CF69"/>
    <mergeCell ref="CG69:CH69"/>
    <mergeCell ref="CI69:CJ69"/>
    <mergeCell ref="CQ69:CR69"/>
    <mergeCell ref="CS69:CT69"/>
    <mergeCell ref="CU69:CV69"/>
    <mergeCell ref="DC69:DD69"/>
    <mergeCell ref="EC43:ED43"/>
    <mergeCell ref="EE43:EF43"/>
    <mergeCell ref="EM43:EN43"/>
    <mergeCell ref="EQ69:ER69"/>
    <mergeCell ref="FD9:FE9"/>
    <mergeCell ref="FB9:FC9"/>
    <mergeCell ref="EZ9:FA9"/>
    <mergeCell ref="ET11:FB11"/>
    <mergeCell ref="ET25:FB25"/>
    <mergeCell ref="ET39:FB39"/>
    <mergeCell ref="EA69:EB69"/>
    <mergeCell ref="EC69:ED69"/>
    <mergeCell ref="EE69:EF69"/>
    <mergeCell ref="EM69:EN69"/>
    <mergeCell ref="EO69:EP69"/>
    <mergeCell ref="EO43:EP43"/>
    <mergeCell ref="EQ43:ER43"/>
    <mergeCell ref="EA43:EB43"/>
    <mergeCell ref="EO15:EP15"/>
    <mergeCell ref="EQ15:ER15"/>
    <mergeCell ref="EM15:EN15"/>
    <mergeCell ref="EM29:EN29"/>
    <mergeCell ref="EO29:EP29"/>
    <mergeCell ref="EQ29:ER29"/>
    <mergeCell ref="EE56:EF56"/>
    <mergeCell ref="EC56:ED56"/>
    <mergeCell ref="EA56:EB56"/>
    <mergeCell ref="K79:L79"/>
    <mergeCell ref="M79:N79"/>
    <mergeCell ref="A71:B71"/>
    <mergeCell ref="C71:D71"/>
    <mergeCell ref="E71:F71"/>
    <mergeCell ref="G71:H71"/>
    <mergeCell ref="A32:B32"/>
    <mergeCell ref="A79:B79"/>
    <mergeCell ref="C79:D79"/>
    <mergeCell ref="E79:F79"/>
    <mergeCell ref="G79:H79"/>
    <mergeCell ref="I79:J79"/>
    <mergeCell ref="B44:C44"/>
    <mergeCell ref="D44:E44"/>
    <mergeCell ref="F44:G44"/>
    <mergeCell ref="H44:I44"/>
    <mergeCell ref="A43:I43"/>
    <mergeCell ref="K43:L43"/>
    <mergeCell ref="K48:L48"/>
    <mergeCell ref="K49:K51"/>
    <mergeCell ref="FO34:FP34"/>
    <mergeCell ref="FQ34:FR34"/>
    <mergeCell ref="FS34:FT34"/>
    <mergeCell ref="FU1:GF1"/>
    <mergeCell ref="GA12:GB12"/>
    <mergeCell ref="GC12:GD12"/>
    <mergeCell ref="GE12:GF12"/>
    <mergeCell ref="GA23:GB23"/>
    <mergeCell ref="GC23:GD23"/>
    <mergeCell ref="GE23:GF23"/>
    <mergeCell ref="GA34:GB34"/>
    <mergeCell ref="GC34:GD34"/>
    <mergeCell ref="GE34:GF34"/>
    <mergeCell ref="FI1:FT1"/>
    <mergeCell ref="FS12:FT12"/>
    <mergeCell ref="FQ12:FR12"/>
    <mergeCell ref="FO12:FP12"/>
    <mergeCell ref="FO23:FP23"/>
    <mergeCell ref="FQ23:FR23"/>
    <mergeCell ref="FS23:FT23"/>
    <mergeCell ref="GM34:GN34"/>
    <mergeCell ref="GO34:GP34"/>
    <mergeCell ref="GQ34:GR34"/>
    <mergeCell ref="GS1:HD1"/>
    <mergeCell ref="GY12:GZ12"/>
    <mergeCell ref="HA12:HB12"/>
    <mergeCell ref="HC12:HD12"/>
    <mergeCell ref="GY23:GZ23"/>
    <mergeCell ref="HA23:HB23"/>
    <mergeCell ref="HC23:HD23"/>
    <mergeCell ref="GY34:GZ34"/>
    <mergeCell ref="HA34:HB34"/>
    <mergeCell ref="HC34:HD34"/>
    <mergeCell ref="GG1:GR1"/>
    <mergeCell ref="GM12:GN12"/>
    <mergeCell ref="GO12:GP12"/>
    <mergeCell ref="GQ12:GR12"/>
    <mergeCell ref="GM23:GN23"/>
    <mergeCell ref="GO23:GP23"/>
    <mergeCell ref="GQ23:GR23"/>
    <mergeCell ref="HE1:HP1"/>
    <mergeCell ref="HK12:HL12"/>
    <mergeCell ref="HM12:HN12"/>
    <mergeCell ref="HO12:HP12"/>
    <mergeCell ref="HK23:HL23"/>
    <mergeCell ref="HM23:HN23"/>
    <mergeCell ref="HO23:HP23"/>
    <mergeCell ref="HK34:HL34"/>
    <mergeCell ref="HM34:HN34"/>
    <mergeCell ref="HO34:HP34"/>
    <mergeCell ref="HW34:HX34"/>
    <mergeCell ref="HY34:HZ34"/>
    <mergeCell ref="IA34:IB34"/>
    <mergeCell ref="HQ1:IB1"/>
    <mergeCell ref="HW12:HX12"/>
    <mergeCell ref="HY12:HZ12"/>
    <mergeCell ref="IA12:IB12"/>
    <mergeCell ref="HW23:HX23"/>
    <mergeCell ref="HY23:HZ23"/>
    <mergeCell ref="IA23:IB23"/>
    <mergeCell ref="FO45:FP45"/>
    <mergeCell ref="DG43:DH43"/>
    <mergeCell ref="DO43:DP43"/>
    <mergeCell ref="DQ43:DR43"/>
    <mergeCell ref="DS43:DT43"/>
    <mergeCell ref="BG43:BH43"/>
    <mergeCell ref="BI43:BJ43"/>
    <mergeCell ref="BK43:BL43"/>
    <mergeCell ref="BS43:BT43"/>
    <mergeCell ref="BU43:BV43"/>
    <mergeCell ref="BW43:BX43"/>
    <mergeCell ref="CE43:CF43"/>
    <mergeCell ref="CG43:CH43"/>
    <mergeCell ref="CI43:CJ43"/>
    <mergeCell ref="GA45:GB45"/>
    <mergeCell ref="GC45:GD45"/>
    <mergeCell ref="GE45:GF45"/>
    <mergeCell ref="GM45:GN45"/>
    <mergeCell ref="GO45:GP45"/>
    <mergeCell ref="K64:K66"/>
    <mergeCell ref="K61:K63"/>
    <mergeCell ref="K58:K60"/>
    <mergeCell ref="K55:K57"/>
    <mergeCell ref="K52:K54"/>
    <mergeCell ref="EQ56:ER56"/>
    <mergeCell ref="EO56:EP56"/>
    <mergeCell ref="EM56:EN56"/>
    <mergeCell ref="CS56:CT56"/>
    <mergeCell ref="CQ56:CR56"/>
    <mergeCell ref="DG56:DH56"/>
    <mergeCell ref="DE56:DF56"/>
    <mergeCell ref="DC56:DD56"/>
    <mergeCell ref="FK60:FL61"/>
    <mergeCell ref="FM62:FN63"/>
    <mergeCell ref="FS56:FT56"/>
    <mergeCell ref="FQ56:FR56"/>
    <mergeCell ref="FS45:FT45"/>
    <mergeCell ref="FQ45:FR45"/>
    <mergeCell ref="HM45:HN45"/>
    <mergeCell ref="HO45:HP45"/>
    <mergeCell ref="HW45:HX45"/>
    <mergeCell ref="HY45:HZ45"/>
    <mergeCell ref="IA45:IB45"/>
    <mergeCell ref="GQ45:GR45"/>
    <mergeCell ref="GY45:GZ45"/>
    <mergeCell ref="HA45:HB45"/>
    <mergeCell ref="HC45:HD45"/>
    <mergeCell ref="HK45:HL45"/>
    <mergeCell ref="HW56:HX56"/>
    <mergeCell ref="HY56:HZ56"/>
    <mergeCell ref="IA56:IB56"/>
    <mergeCell ref="HA56:HB56"/>
    <mergeCell ref="HC56:HD56"/>
    <mergeCell ref="HK56:HL56"/>
    <mergeCell ref="HM56:HN56"/>
    <mergeCell ref="HO56:HP56"/>
    <mergeCell ref="GE56:GF56"/>
    <mergeCell ref="GM56:GN56"/>
    <mergeCell ref="GO56:GP56"/>
    <mergeCell ref="GQ56:GR56"/>
    <mergeCell ref="GY56:GZ56"/>
    <mergeCell ref="FO56:FP56"/>
    <mergeCell ref="GA56:GB56"/>
    <mergeCell ref="GC56:GD56"/>
    <mergeCell ref="FO68:FP69"/>
    <mergeCell ref="FM74:FN75"/>
    <mergeCell ref="FK76:FL77"/>
    <mergeCell ref="FK72:FL73"/>
    <mergeCell ref="FI74:FJ75"/>
    <mergeCell ref="FI70:FJ71"/>
    <mergeCell ref="FI62:FJ63"/>
    <mergeCell ref="FI66:FJ67"/>
    <mergeCell ref="FK64:FL65"/>
  </mergeCells>
  <conditionalFormatting sqref="AG107 AG109 AG111">
    <cfRule type="top10" dxfId="23" priority="65" rank="3"/>
    <cfRule type="top10" dxfId="22" priority="66" bottom="1" rank="3"/>
  </conditionalFormatting>
  <conditionalFormatting sqref="AH107 AH109 AH111 AH113">
    <cfRule type="top10" dxfId="21" priority="63" bottom="1" rank="3"/>
    <cfRule type="top10" dxfId="20" priority="64" rank="3"/>
  </conditionalFormatting>
  <conditionalFormatting sqref="AI107 AI109 AI111">
    <cfRule type="top10" dxfId="19" priority="61" bottom="1" rank="3"/>
    <cfRule type="top10" dxfId="18" priority="62" rank="3"/>
  </conditionalFormatting>
  <conditionalFormatting sqref="AL75 AL77 AL79 AL81 AL83 AL85 AL87 AL89 AL91 AL93 AL95 AL97 AL99 AL101 AL103 AL105 AP107">
    <cfRule type="top10" dxfId="17" priority="55" bottom="1" rank="3"/>
    <cfRule type="top10" dxfId="16" priority="56" rank="3"/>
  </conditionalFormatting>
  <conditionalFormatting sqref="AM75 AM77 AM79 AM81 AM83 AM85 AM87 AM89 AM91 AM93 AM95 AM97 AM99 AM101 AM103 AM105 AQ107">
    <cfRule type="top10" dxfId="15" priority="53" bottom="1" rank="3"/>
    <cfRule type="top10" dxfId="14" priority="54" rank="3"/>
  </conditionalFormatting>
  <conditionalFormatting sqref="AJ107 AJ109 AJ111">
    <cfRule type="top10" dxfId="13" priority="51" bottom="1" rank="3"/>
    <cfRule type="top10" dxfId="12" priority="52" rank="3"/>
  </conditionalFormatting>
  <conditionalFormatting sqref="EU13:EU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V13:EV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3:EW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X13:EX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3:EY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3:EZ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3:FA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13:FB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27:EU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V27:EV3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W27:EW3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X27:EX3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27:EY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Z27:EZ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A27:FA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B27:FB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U41:EU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V41:EV5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41:EW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X41:EX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41:EY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41:EZ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41:FA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41:FB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:Z10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:S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4:T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:U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4:V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X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4:Y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4:AF106">
    <cfRule type="top10" dxfId="11" priority="4" rank="3"/>
    <cfRule type="top10" dxfId="10" priority="5" rank="6"/>
    <cfRule type="top10" dxfId="9" priority="6" rank="9"/>
  </conditionalFormatting>
  <conditionalFormatting sqref="AJ74:AJ106">
    <cfRule type="top10" dxfId="8" priority="1" rank="3"/>
    <cfRule type="top10" dxfId="7" priority="2" rank="6"/>
    <cfRule type="top10" dxfId="6" priority="3" rank="9"/>
  </conditionalFormatting>
  <pageMargins left="0.7" right="0.7" top="0.75" bottom="0.75" header="0.3" footer="0.3"/>
  <ignoredErrors>
    <ignoredError sqref="EZ6 EZ8 FB8 FB6 FD6 F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A623-0508-C144-A9D2-DFB579293E89}">
  <dimension ref="A1:MA220"/>
  <sheetViews>
    <sheetView topLeftCell="A45" zoomScale="144" zoomScaleNormal="80" workbookViewId="0">
      <selection activeCell="W94" sqref="W94"/>
    </sheetView>
  </sheetViews>
  <sheetFormatPr baseColWidth="10" defaultRowHeight="16"/>
  <cols>
    <col min="6" max="6" width="12" customWidth="1"/>
    <col min="8" max="8" width="11.83203125" customWidth="1"/>
    <col min="41" max="41" width="11.33203125" bestFit="1" customWidth="1"/>
    <col min="42" max="42" width="12.1640625" customWidth="1"/>
    <col min="43" max="45" width="11" bestFit="1" customWidth="1"/>
    <col min="46" max="47" width="11.33203125" bestFit="1" customWidth="1"/>
    <col min="48" max="48" width="11" bestFit="1" customWidth="1"/>
    <col min="49" max="50" width="11.33203125" bestFit="1" customWidth="1"/>
    <col min="51" max="51" width="11" bestFit="1" customWidth="1"/>
    <col min="54" max="54" width="13" customWidth="1"/>
    <col min="71" max="71" width="11.33203125" customWidth="1"/>
    <col min="72" max="72" width="11.5" customWidth="1"/>
    <col min="75" max="75" width="11.5" customWidth="1"/>
    <col min="76" max="76" width="11.1640625" customWidth="1"/>
    <col min="77" max="77" width="11.83203125" customWidth="1"/>
    <col min="78" max="78" width="12.33203125" customWidth="1"/>
    <col min="79" max="79" width="11.83203125" customWidth="1"/>
    <col min="80" max="80" width="12.33203125" customWidth="1"/>
    <col min="81" max="81" width="13.83203125" customWidth="1"/>
    <col min="82" max="82" width="12" customWidth="1"/>
    <col min="83" max="83" width="13.33203125" customWidth="1"/>
    <col min="84" max="84" width="12.1640625" customWidth="1"/>
    <col min="85" max="85" width="12.83203125" customWidth="1"/>
    <col min="86" max="86" width="11.83203125" customWidth="1"/>
    <col min="87" max="87" width="13.6640625" bestFit="1" customWidth="1"/>
    <col min="88" max="88" width="11.33203125" customWidth="1"/>
    <col min="89" max="89" width="12" customWidth="1"/>
    <col min="90" max="90" width="11.33203125" customWidth="1"/>
    <col min="91" max="91" width="13.1640625" customWidth="1"/>
    <col min="92" max="92" width="11.1640625" customWidth="1"/>
    <col min="93" max="93" width="13.6640625" customWidth="1"/>
    <col min="94" max="94" width="11.5" customWidth="1"/>
    <col min="95" max="95" width="13.6640625" bestFit="1" customWidth="1"/>
    <col min="96" max="96" width="11.33203125" customWidth="1"/>
    <col min="235" max="235" width="13.83203125" customWidth="1"/>
    <col min="241" max="241" width="13.33203125" customWidth="1"/>
    <col min="242" max="242" width="18.1640625" customWidth="1"/>
    <col min="243" max="243" width="13.6640625" customWidth="1"/>
    <col min="244" max="244" width="15.83203125" customWidth="1"/>
    <col min="245" max="245" width="14.83203125" customWidth="1"/>
    <col min="246" max="246" width="13.83203125" customWidth="1"/>
    <col min="247" max="247" width="12.83203125" customWidth="1"/>
  </cols>
  <sheetData>
    <row r="1" spans="1:339" ht="17" thickBot="1">
      <c r="A1" s="144"/>
      <c r="B1" s="496" t="s">
        <v>1</v>
      </c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8"/>
      <c r="P1" s="496" t="s">
        <v>79</v>
      </c>
      <c r="Q1" s="497"/>
      <c r="R1" s="498"/>
      <c r="S1" s="496" t="s">
        <v>293</v>
      </c>
      <c r="T1" s="498"/>
      <c r="V1" s="496" t="s">
        <v>212</v>
      </c>
      <c r="W1" s="497"/>
      <c r="X1" s="497"/>
      <c r="Y1" s="497"/>
      <c r="Z1" s="497"/>
      <c r="AA1" s="497"/>
      <c r="AB1" s="497"/>
      <c r="AC1" s="497"/>
      <c r="AD1" s="497"/>
      <c r="AE1" s="497"/>
      <c r="AF1" s="497"/>
      <c r="AG1" s="497"/>
      <c r="AH1" s="497"/>
      <c r="AI1" s="497"/>
      <c r="AJ1" s="498"/>
      <c r="AK1" s="496" t="s">
        <v>215</v>
      </c>
      <c r="AL1" s="497"/>
      <c r="AM1" s="497"/>
      <c r="AN1" s="497"/>
      <c r="AO1" s="497"/>
      <c r="AP1" s="497"/>
      <c r="AQ1" s="497"/>
      <c r="AR1" s="497"/>
      <c r="AS1" s="497"/>
      <c r="AT1" s="497"/>
      <c r="AU1" s="497"/>
      <c r="AV1" s="497"/>
      <c r="AW1" s="497"/>
      <c r="AX1" s="497"/>
      <c r="AY1" s="498"/>
      <c r="AZ1" s="496" t="s">
        <v>217</v>
      </c>
      <c r="BA1" s="497"/>
      <c r="BB1" s="497"/>
      <c r="BC1" s="497"/>
      <c r="BD1" s="497"/>
      <c r="BE1" s="497"/>
      <c r="BF1" s="497"/>
      <c r="BG1" s="497"/>
      <c r="BH1" s="497"/>
      <c r="BI1" s="497"/>
      <c r="BJ1" s="497"/>
      <c r="BK1" s="497"/>
      <c r="BL1" s="497"/>
      <c r="BM1" s="497"/>
      <c r="BN1" s="498"/>
      <c r="BO1" s="496" t="s">
        <v>218</v>
      </c>
      <c r="BP1" s="497"/>
      <c r="BQ1" s="497"/>
      <c r="BR1" s="497"/>
      <c r="BS1" s="497"/>
      <c r="BT1" s="497"/>
      <c r="BU1" s="497"/>
      <c r="BV1" s="497"/>
      <c r="BW1" s="497"/>
      <c r="BX1" s="497"/>
      <c r="BY1" s="497"/>
      <c r="BZ1" s="497"/>
      <c r="CA1" s="497"/>
      <c r="CB1" s="497"/>
      <c r="CC1" s="498"/>
      <c r="CD1" s="496" t="s">
        <v>219</v>
      </c>
      <c r="CE1" s="497"/>
      <c r="CF1" s="497"/>
      <c r="CG1" s="497"/>
      <c r="CH1" s="497"/>
      <c r="CI1" s="497"/>
      <c r="CJ1" s="497"/>
      <c r="CK1" s="497"/>
      <c r="CL1" s="497"/>
      <c r="CM1" s="497"/>
      <c r="CN1" s="497"/>
      <c r="CO1" s="497"/>
      <c r="CP1" s="497"/>
      <c r="CQ1" s="497"/>
      <c r="CR1" s="498"/>
      <c r="CS1" s="496" t="s">
        <v>221</v>
      </c>
      <c r="CT1" s="497"/>
      <c r="CU1" s="497"/>
      <c r="CV1" s="497"/>
      <c r="CW1" s="497"/>
      <c r="CX1" s="497"/>
      <c r="CY1" s="497"/>
      <c r="CZ1" s="497"/>
      <c r="DA1" s="497"/>
      <c r="DB1" s="497"/>
      <c r="DC1" s="497"/>
      <c r="DD1" s="497"/>
      <c r="DE1" s="497"/>
      <c r="DF1" s="497"/>
      <c r="DG1" s="498"/>
      <c r="DH1" s="496" t="s">
        <v>223</v>
      </c>
      <c r="DI1" s="497"/>
      <c r="DJ1" s="497"/>
      <c r="DK1" s="497"/>
      <c r="DL1" s="497"/>
      <c r="DM1" s="497"/>
      <c r="DN1" s="497"/>
      <c r="DO1" s="497"/>
      <c r="DP1" s="497"/>
      <c r="DQ1" s="497"/>
      <c r="DR1" s="497"/>
      <c r="DS1" s="497"/>
      <c r="DT1" s="497"/>
      <c r="DU1" s="497"/>
      <c r="DV1" s="498"/>
      <c r="DW1" s="496" t="s">
        <v>224</v>
      </c>
      <c r="DX1" s="497"/>
      <c r="DY1" s="497"/>
      <c r="DZ1" s="497"/>
      <c r="EA1" s="497"/>
      <c r="EB1" s="497"/>
      <c r="EC1" s="497"/>
      <c r="ED1" s="497"/>
      <c r="EE1" s="497"/>
      <c r="EF1" s="497"/>
      <c r="EG1" s="497"/>
      <c r="EH1" s="497"/>
      <c r="EI1" s="497"/>
      <c r="EJ1" s="497"/>
      <c r="EK1" s="498"/>
      <c r="EL1" s="496" t="s">
        <v>226</v>
      </c>
      <c r="EM1" s="497"/>
      <c r="EN1" s="497"/>
      <c r="EO1" s="497"/>
      <c r="EP1" s="497"/>
      <c r="EQ1" s="497"/>
      <c r="ER1" s="497"/>
      <c r="ES1" s="497"/>
      <c r="ET1" s="497"/>
      <c r="EU1" s="497"/>
      <c r="EV1" s="497"/>
      <c r="EW1" s="497"/>
      <c r="EX1" s="497"/>
      <c r="EY1" s="497"/>
      <c r="EZ1" s="498"/>
      <c r="FA1" s="496" t="s">
        <v>228</v>
      </c>
      <c r="FB1" s="497"/>
      <c r="FC1" s="497"/>
      <c r="FD1" s="497"/>
      <c r="FE1" s="497"/>
      <c r="FF1" s="497"/>
      <c r="FG1" s="497"/>
      <c r="FH1" s="497"/>
      <c r="FI1" s="497"/>
      <c r="FJ1" s="497"/>
      <c r="FK1" s="497"/>
      <c r="FL1" s="497"/>
      <c r="FM1" s="497"/>
      <c r="FN1" s="497"/>
      <c r="FO1" s="498"/>
      <c r="FP1" s="496" t="s">
        <v>229</v>
      </c>
      <c r="FQ1" s="497"/>
      <c r="FR1" s="497"/>
      <c r="FS1" s="497"/>
      <c r="FT1" s="497"/>
      <c r="FU1" s="497"/>
      <c r="FV1" s="497"/>
      <c r="FW1" s="497"/>
      <c r="FX1" s="497"/>
      <c r="FY1" s="497"/>
      <c r="FZ1" s="497"/>
      <c r="GA1" s="497"/>
      <c r="GB1" s="497"/>
      <c r="GC1" s="497"/>
      <c r="GD1" s="498"/>
      <c r="GE1" s="496" t="s">
        <v>230</v>
      </c>
      <c r="GF1" s="497"/>
      <c r="GG1" s="497"/>
      <c r="GH1" s="497"/>
      <c r="GI1" s="497"/>
      <c r="GJ1" s="497"/>
      <c r="GK1" s="497"/>
      <c r="GL1" s="497"/>
      <c r="GM1" s="497"/>
      <c r="GN1" s="497"/>
      <c r="GO1" s="497"/>
      <c r="GP1" s="497"/>
      <c r="GQ1" s="497"/>
      <c r="GR1" s="497"/>
      <c r="GS1" s="498"/>
      <c r="GT1" s="496" t="s">
        <v>232</v>
      </c>
      <c r="GU1" s="497"/>
      <c r="GV1" s="497"/>
      <c r="GW1" s="497"/>
      <c r="GX1" s="497"/>
      <c r="GY1" s="497"/>
      <c r="GZ1" s="497"/>
      <c r="HA1" s="497"/>
      <c r="HB1" s="497"/>
      <c r="HC1" s="497"/>
      <c r="HD1" s="497"/>
      <c r="HE1" s="497"/>
      <c r="HF1" s="497"/>
      <c r="HG1" s="497"/>
      <c r="HH1" s="498"/>
      <c r="HI1" s="526" t="s">
        <v>233</v>
      </c>
      <c r="HJ1" s="497"/>
      <c r="HK1" s="497"/>
      <c r="HL1" s="497"/>
      <c r="HM1" s="497"/>
      <c r="HN1" s="497"/>
      <c r="HO1" s="497"/>
      <c r="HP1" s="497"/>
      <c r="HQ1" s="497"/>
      <c r="HR1" s="497"/>
      <c r="HS1" s="497"/>
      <c r="HT1" s="497"/>
      <c r="HU1" s="497"/>
      <c r="HV1" s="497"/>
      <c r="HW1" s="498"/>
      <c r="IA1" s="496" t="s">
        <v>212</v>
      </c>
      <c r="IB1" s="497"/>
      <c r="IC1" s="497"/>
      <c r="ID1" s="497"/>
      <c r="IE1" s="497"/>
      <c r="IF1" s="497"/>
      <c r="IG1" s="497"/>
      <c r="IH1" s="497"/>
      <c r="II1" s="497"/>
      <c r="IJ1" s="497"/>
      <c r="IK1" s="497"/>
      <c r="IL1" s="497"/>
      <c r="IM1" s="497"/>
      <c r="IN1" s="497"/>
      <c r="IO1" s="498"/>
      <c r="IP1" s="496" t="s">
        <v>217</v>
      </c>
      <c r="IQ1" s="497"/>
      <c r="IR1" s="497"/>
      <c r="IS1" s="497"/>
      <c r="IT1" s="497"/>
      <c r="IU1" s="497"/>
      <c r="IV1" s="497"/>
      <c r="IW1" s="497"/>
      <c r="IX1" s="497"/>
      <c r="IY1" s="497"/>
      <c r="IZ1" s="497"/>
      <c r="JA1" s="497"/>
      <c r="JB1" s="497"/>
      <c r="JC1" s="497"/>
      <c r="JD1" s="498"/>
      <c r="JE1" s="496" t="s">
        <v>232</v>
      </c>
      <c r="JF1" s="497"/>
      <c r="JG1" s="497"/>
      <c r="JH1" s="497"/>
      <c r="JI1" s="497"/>
      <c r="JJ1" s="497"/>
      <c r="JK1" s="497"/>
      <c r="JL1" s="497"/>
      <c r="JM1" s="497"/>
      <c r="JN1" s="497"/>
      <c r="JO1" s="497"/>
      <c r="JP1" s="497"/>
      <c r="JQ1" s="497"/>
      <c r="JR1" s="497"/>
      <c r="JS1" s="498"/>
      <c r="JT1" s="526" t="s">
        <v>233</v>
      </c>
      <c r="JU1" s="497"/>
      <c r="JV1" s="497"/>
      <c r="JW1" s="497"/>
      <c r="JX1" s="497"/>
      <c r="JY1" s="497"/>
      <c r="JZ1" s="497"/>
      <c r="KA1" s="497"/>
      <c r="KB1" s="497"/>
      <c r="KC1" s="497"/>
      <c r="KD1" s="497"/>
      <c r="KE1" s="497"/>
      <c r="KF1" s="497"/>
      <c r="KG1" s="497"/>
      <c r="KH1" s="498"/>
      <c r="KI1" s="496" t="s">
        <v>218</v>
      </c>
      <c r="KJ1" s="497"/>
      <c r="KK1" s="497"/>
      <c r="KL1" s="497"/>
      <c r="KM1" s="497"/>
      <c r="KN1" s="497"/>
      <c r="KO1" s="497"/>
      <c r="KP1" s="497"/>
      <c r="KQ1" s="497"/>
      <c r="KR1" s="497"/>
      <c r="KS1" s="497"/>
      <c r="KT1" s="497"/>
      <c r="KU1" s="497"/>
      <c r="KV1" s="497"/>
      <c r="KW1" s="498"/>
      <c r="KX1" s="496" t="s">
        <v>229</v>
      </c>
      <c r="KY1" s="497"/>
      <c r="KZ1" s="497"/>
      <c r="LA1" s="497"/>
      <c r="LB1" s="497"/>
      <c r="LC1" s="497"/>
      <c r="LD1" s="497"/>
      <c r="LE1" s="497"/>
      <c r="LF1" s="497"/>
      <c r="LG1" s="497"/>
      <c r="LH1" s="497"/>
      <c r="LI1" s="497"/>
      <c r="LJ1" s="497"/>
      <c r="LK1" s="497"/>
      <c r="LL1" s="498"/>
      <c r="LM1" s="496" t="s">
        <v>223</v>
      </c>
      <c r="LN1" s="497"/>
      <c r="LO1" s="497"/>
      <c r="LP1" s="497"/>
      <c r="LQ1" s="497"/>
      <c r="LR1" s="497"/>
      <c r="LS1" s="497"/>
      <c r="LT1" s="497"/>
      <c r="LU1" s="497"/>
      <c r="LV1" s="497"/>
      <c r="LW1" s="497"/>
      <c r="LX1" s="497"/>
      <c r="LY1" s="497"/>
      <c r="LZ1" s="497"/>
      <c r="MA1" s="498"/>
    </row>
    <row r="2" spans="1:339" ht="17" thickBot="1">
      <c r="A2" s="56" t="s">
        <v>0</v>
      </c>
      <c r="B2" s="25" t="s">
        <v>34</v>
      </c>
      <c r="C2" s="26" t="s">
        <v>43</v>
      </c>
      <c r="D2" s="26" t="s">
        <v>31</v>
      </c>
      <c r="E2" s="26" t="s">
        <v>24</v>
      </c>
      <c r="F2" s="26" t="s">
        <v>103</v>
      </c>
      <c r="G2" s="26" t="s">
        <v>36</v>
      </c>
      <c r="H2" s="26" t="s">
        <v>207</v>
      </c>
      <c r="I2" s="26" t="s">
        <v>52</v>
      </c>
      <c r="J2" s="26" t="s">
        <v>208</v>
      </c>
      <c r="K2" s="26" t="s">
        <v>35</v>
      </c>
      <c r="L2" s="26" t="s">
        <v>209</v>
      </c>
      <c r="M2" s="26" t="s">
        <v>51</v>
      </c>
      <c r="N2" s="26" t="s">
        <v>30</v>
      </c>
      <c r="O2" s="27" t="s">
        <v>44</v>
      </c>
      <c r="P2" s="1" t="s">
        <v>80</v>
      </c>
      <c r="Q2" s="9" t="s">
        <v>81</v>
      </c>
      <c r="R2" s="2" t="s">
        <v>91</v>
      </c>
      <c r="S2" s="134" t="s">
        <v>292</v>
      </c>
      <c r="T2" s="135" t="s">
        <v>291</v>
      </c>
      <c r="V2" s="1" t="s">
        <v>34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2"/>
      <c r="AK2" s="1" t="s">
        <v>43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2"/>
      <c r="AZ2" s="1" t="s">
        <v>31</v>
      </c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2"/>
      <c r="BO2" s="1" t="s">
        <v>24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2"/>
      <c r="CD2" s="1" t="s">
        <v>103</v>
      </c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2"/>
      <c r="CS2" s="1" t="s">
        <v>36</v>
      </c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2"/>
      <c r="DH2" s="1" t="s">
        <v>207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2"/>
      <c r="DW2" s="1" t="s">
        <v>52</v>
      </c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2"/>
      <c r="EL2" s="1" t="s">
        <v>208</v>
      </c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2"/>
      <c r="FA2" s="1" t="s">
        <v>35</v>
      </c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2"/>
      <c r="FP2" s="1" t="s">
        <v>209</v>
      </c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2"/>
      <c r="GE2" s="1" t="s">
        <v>51</v>
      </c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2"/>
      <c r="GT2" s="1" t="s">
        <v>30</v>
      </c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2"/>
      <c r="HI2" s="1" t="s">
        <v>44</v>
      </c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2"/>
      <c r="IA2" s="1" t="s">
        <v>34</v>
      </c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2"/>
      <c r="IP2" s="1" t="s">
        <v>25</v>
      </c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2"/>
      <c r="JE2" s="1" t="s">
        <v>30</v>
      </c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2"/>
      <c r="JT2" s="1" t="s">
        <v>44</v>
      </c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2"/>
      <c r="KI2" s="1" t="s">
        <v>24</v>
      </c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2"/>
      <c r="KX2" s="1" t="s">
        <v>209</v>
      </c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2"/>
      <c r="LM2" s="1" t="s">
        <v>207</v>
      </c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2"/>
    </row>
    <row r="3" spans="1:339">
      <c r="A3" s="81" t="s">
        <v>34</v>
      </c>
      <c r="B3" s="145"/>
      <c r="C3" s="178"/>
      <c r="D3" s="181"/>
      <c r="E3" s="178"/>
      <c r="F3" s="181"/>
      <c r="G3" s="178"/>
      <c r="H3" s="178"/>
      <c r="I3" s="9"/>
      <c r="J3" s="178"/>
      <c r="K3" s="178"/>
      <c r="L3" s="9"/>
      <c r="M3" s="178"/>
      <c r="N3" s="178"/>
      <c r="O3" s="87"/>
      <c r="P3" s="22">
        <v>9</v>
      </c>
      <c r="Q3" s="33">
        <v>2</v>
      </c>
      <c r="R3" s="260">
        <f>P3/(P3+Q3)</f>
        <v>0.81818181818181823</v>
      </c>
      <c r="S3" s="188">
        <f>W86</f>
        <v>40.700000000000003</v>
      </c>
      <c r="T3" s="190">
        <f>W69</f>
        <v>49</v>
      </c>
      <c r="V3" s="3" t="s">
        <v>12</v>
      </c>
      <c r="W3" s="7" t="s">
        <v>13</v>
      </c>
      <c r="X3" s="7" t="s">
        <v>14</v>
      </c>
      <c r="Y3" s="7" t="s">
        <v>15</v>
      </c>
      <c r="Z3" s="7" t="s">
        <v>16</v>
      </c>
      <c r="AA3" s="7" t="s">
        <v>17</v>
      </c>
      <c r="AB3" s="7" t="s">
        <v>28</v>
      </c>
      <c r="AC3" s="7" t="s">
        <v>27</v>
      </c>
      <c r="AD3" s="18" t="s">
        <v>21</v>
      </c>
      <c r="AE3" s="7" t="s">
        <v>20</v>
      </c>
      <c r="AF3" s="18" t="s">
        <v>19</v>
      </c>
      <c r="AG3" s="7" t="s">
        <v>18</v>
      </c>
      <c r="AH3" s="48">
        <v>0.02</v>
      </c>
      <c r="AI3" s="48">
        <v>0.03</v>
      </c>
      <c r="AJ3" s="21" t="s">
        <v>213</v>
      </c>
      <c r="AK3" s="3" t="s">
        <v>12</v>
      </c>
      <c r="AL3" s="7" t="s">
        <v>13</v>
      </c>
      <c r="AM3" s="7" t="s">
        <v>14</v>
      </c>
      <c r="AN3" s="7" t="s">
        <v>15</v>
      </c>
      <c r="AO3" s="7" t="s">
        <v>16</v>
      </c>
      <c r="AP3" s="7" t="s">
        <v>17</v>
      </c>
      <c r="AQ3" s="7" t="s">
        <v>28</v>
      </c>
      <c r="AR3" s="7" t="s">
        <v>27</v>
      </c>
      <c r="AS3" s="18" t="s">
        <v>21</v>
      </c>
      <c r="AT3" s="7" t="s">
        <v>20</v>
      </c>
      <c r="AU3" s="18" t="s">
        <v>19</v>
      </c>
      <c r="AV3" s="7" t="s">
        <v>18</v>
      </c>
      <c r="AW3" s="48">
        <v>0.02</v>
      </c>
      <c r="AX3" s="48">
        <v>0.03</v>
      </c>
      <c r="AY3" s="21" t="s">
        <v>213</v>
      </c>
      <c r="AZ3" s="3" t="s">
        <v>12</v>
      </c>
      <c r="BA3" s="7" t="s">
        <v>13</v>
      </c>
      <c r="BB3" s="7" t="s">
        <v>14</v>
      </c>
      <c r="BC3" s="7" t="s">
        <v>15</v>
      </c>
      <c r="BD3" s="7" t="s">
        <v>16</v>
      </c>
      <c r="BE3" s="7" t="s">
        <v>17</v>
      </c>
      <c r="BF3" s="7" t="s">
        <v>28</v>
      </c>
      <c r="BG3" s="7" t="s">
        <v>27</v>
      </c>
      <c r="BH3" s="18" t="s">
        <v>21</v>
      </c>
      <c r="BI3" s="7" t="s">
        <v>20</v>
      </c>
      <c r="BJ3" s="18" t="s">
        <v>19</v>
      </c>
      <c r="BK3" s="7" t="s">
        <v>18</v>
      </c>
      <c r="BL3" s="48">
        <v>0.02</v>
      </c>
      <c r="BM3" s="48">
        <v>0.03</v>
      </c>
      <c r="BN3" s="21" t="s">
        <v>213</v>
      </c>
      <c r="BO3" s="3" t="s">
        <v>12</v>
      </c>
      <c r="BP3" s="7" t="s">
        <v>13</v>
      </c>
      <c r="BQ3" s="7" t="s">
        <v>14</v>
      </c>
      <c r="BR3" s="7" t="s">
        <v>15</v>
      </c>
      <c r="BS3" s="7" t="s">
        <v>16</v>
      </c>
      <c r="BT3" s="7" t="s">
        <v>17</v>
      </c>
      <c r="BU3" s="7" t="s">
        <v>28</v>
      </c>
      <c r="BV3" s="7" t="s">
        <v>27</v>
      </c>
      <c r="BW3" s="18" t="s">
        <v>21</v>
      </c>
      <c r="BX3" s="7" t="s">
        <v>20</v>
      </c>
      <c r="BY3" s="18" t="s">
        <v>19</v>
      </c>
      <c r="BZ3" s="7" t="s">
        <v>18</v>
      </c>
      <c r="CA3" s="48">
        <v>0.02</v>
      </c>
      <c r="CB3" s="48">
        <v>0.03</v>
      </c>
      <c r="CC3" s="21" t="s">
        <v>213</v>
      </c>
      <c r="CD3" s="3" t="s">
        <v>12</v>
      </c>
      <c r="CE3" s="7" t="s">
        <v>13</v>
      </c>
      <c r="CF3" s="7" t="s">
        <v>14</v>
      </c>
      <c r="CG3" s="7" t="s">
        <v>15</v>
      </c>
      <c r="CH3" s="7" t="s">
        <v>16</v>
      </c>
      <c r="CI3" s="7" t="s">
        <v>17</v>
      </c>
      <c r="CJ3" s="7" t="s">
        <v>28</v>
      </c>
      <c r="CK3" s="7" t="s">
        <v>27</v>
      </c>
      <c r="CL3" s="18" t="s">
        <v>21</v>
      </c>
      <c r="CM3" s="7" t="s">
        <v>20</v>
      </c>
      <c r="CN3" s="18" t="s">
        <v>19</v>
      </c>
      <c r="CO3" s="7" t="s">
        <v>18</v>
      </c>
      <c r="CP3" s="48">
        <v>0.02</v>
      </c>
      <c r="CQ3" s="48">
        <v>0.03</v>
      </c>
      <c r="CR3" s="21" t="s">
        <v>213</v>
      </c>
      <c r="CS3" s="3" t="s">
        <v>12</v>
      </c>
      <c r="CT3" s="7" t="s">
        <v>13</v>
      </c>
      <c r="CU3" s="7" t="s">
        <v>14</v>
      </c>
      <c r="CV3" s="7" t="s">
        <v>15</v>
      </c>
      <c r="CW3" s="7" t="s">
        <v>16</v>
      </c>
      <c r="CX3" s="7" t="s">
        <v>17</v>
      </c>
      <c r="CY3" s="7" t="s">
        <v>28</v>
      </c>
      <c r="CZ3" s="7" t="s">
        <v>27</v>
      </c>
      <c r="DA3" s="18" t="s">
        <v>21</v>
      </c>
      <c r="DB3" s="7" t="s">
        <v>20</v>
      </c>
      <c r="DC3" s="18" t="s">
        <v>19</v>
      </c>
      <c r="DD3" s="7" t="s">
        <v>18</v>
      </c>
      <c r="DE3" s="48">
        <v>0.02</v>
      </c>
      <c r="DF3" s="48">
        <v>0.03</v>
      </c>
      <c r="DG3" s="21" t="s">
        <v>213</v>
      </c>
      <c r="DH3" s="3" t="s">
        <v>12</v>
      </c>
      <c r="DI3" s="7" t="s">
        <v>13</v>
      </c>
      <c r="DJ3" s="7" t="s">
        <v>14</v>
      </c>
      <c r="DK3" s="7" t="s">
        <v>15</v>
      </c>
      <c r="DL3" s="7" t="s">
        <v>16</v>
      </c>
      <c r="DM3" s="7" t="s">
        <v>17</v>
      </c>
      <c r="DN3" s="7" t="s">
        <v>28</v>
      </c>
      <c r="DO3" s="7" t="s">
        <v>27</v>
      </c>
      <c r="DP3" s="18" t="s">
        <v>21</v>
      </c>
      <c r="DQ3" s="7" t="s">
        <v>20</v>
      </c>
      <c r="DR3" s="18" t="s">
        <v>19</v>
      </c>
      <c r="DS3" s="7" t="s">
        <v>18</v>
      </c>
      <c r="DT3" s="48">
        <v>0.02</v>
      </c>
      <c r="DU3" s="48">
        <v>0.03</v>
      </c>
      <c r="DV3" s="21" t="s">
        <v>213</v>
      </c>
      <c r="DW3" s="3" t="s">
        <v>12</v>
      </c>
      <c r="DX3" s="7" t="s">
        <v>13</v>
      </c>
      <c r="DY3" s="7" t="s">
        <v>14</v>
      </c>
      <c r="DZ3" s="7" t="s">
        <v>15</v>
      </c>
      <c r="EA3" s="7" t="s">
        <v>16</v>
      </c>
      <c r="EB3" s="7" t="s">
        <v>17</v>
      </c>
      <c r="EC3" s="7" t="s">
        <v>28</v>
      </c>
      <c r="ED3" s="7" t="s">
        <v>27</v>
      </c>
      <c r="EE3" s="18" t="s">
        <v>21</v>
      </c>
      <c r="EF3" s="7" t="s">
        <v>20</v>
      </c>
      <c r="EG3" s="18" t="s">
        <v>19</v>
      </c>
      <c r="EH3" s="7" t="s">
        <v>18</v>
      </c>
      <c r="EI3" s="48">
        <v>0.02</v>
      </c>
      <c r="EJ3" s="48">
        <v>0.03</v>
      </c>
      <c r="EK3" s="21" t="s">
        <v>213</v>
      </c>
      <c r="EL3" s="3" t="s">
        <v>12</v>
      </c>
      <c r="EM3" s="7" t="s">
        <v>13</v>
      </c>
      <c r="EN3" s="7" t="s">
        <v>14</v>
      </c>
      <c r="EO3" s="7" t="s">
        <v>15</v>
      </c>
      <c r="EP3" s="7" t="s">
        <v>16</v>
      </c>
      <c r="EQ3" s="7" t="s">
        <v>17</v>
      </c>
      <c r="ER3" s="7" t="s">
        <v>28</v>
      </c>
      <c r="ES3" s="7" t="s">
        <v>27</v>
      </c>
      <c r="ET3" s="18" t="s">
        <v>21</v>
      </c>
      <c r="EU3" s="7" t="s">
        <v>20</v>
      </c>
      <c r="EV3" s="18" t="s">
        <v>19</v>
      </c>
      <c r="EW3" s="7" t="s">
        <v>18</v>
      </c>
      <c r="EX3" s="48">
        <v>0.02</v>
      </c>
      <c r="EY3" s="48">
        <v>0.03</v>
      </c>
      <c r="EZ3" s="21" t="s">
        <v>213</v>
      </c>
      <c r="FA3" s="3" t="s">
        <v>12</v>
      </c>
      <c r="FB3" s="7" t="s">
        <v>13</v>
      </c>
      <c r="FC3" s="7" t="s">
        <v>14</v>
      </c>
      <c r="FD3" s="7" t="s">
        <v>15</v>
      </c>
      <c r="FE3" s="7" t="s">
        <v>16</v>
      </c>
      <c r="FF3" s="7" t="s">
        <v>17</v>
      </c>
      <c r="FG3" s="7" t="s">
        <v>28</v>
      </c>
      <c r="FH3" s="7" t="s">
        <v>27</v>
      </c>
      <c r="FI3" s="18" t="s">
        <v>21</v>
      </c>
      <c r="FJ3" s="7" t="s">
        <v>20</v>
      </c>
      <c r="FK3" s="18" t="s">
        <v>19</v>
      </c>
      <c r="FL3" s="7" t="s">
        <v>18</v>
      </c>
      <c r="FM3" s="48">
        <v>0.02</v>
      </c>
      <c r="FN3" s="48">
        <v>0.03</v>
      </c>
      <c r="FO3" s="21" t="s">
        <v>213</v>
      </c>
      <c r="FP3" s="3" t="s">
        <v>12</v>
      </c>
      <c r="FQ3" s="7" t="s">
        <v>13</v>
      </c>
      <c r="FR3" s="7" t="s">
        <v>14</v>
      </c>
      <c r="FS3" s="7" t="s">
        <v>15</v>
      </c>
      <c r="FT3" s="7" t="s">
        <v>16</v>
      </c>
      <c r="FU3" s="7" t="s">
        <v>17</v>
      </c>
      <c r="FV3" s="7" t="s">
        <v>28</v>
      </c>
      <c r="FW3" s="7" t="s">
        <v>27</v>
      </c>
      <c r="FX3" s="18" t="s">
        <v>21</v>
      </c>
      <c r="FY3" s="7" t="s">
        <v>20</v>
      </c>
      <c r="FZ3" s="18" t="s">
        <v>19</v>
      </c>
      <c r="GA3" s="7" t="s">
        <v>18</v>
      </c>
      <c r="GB3" s="48">
        <v>0.02</v>
      </c>
      <c r="GC3" s="48">
        <v>0.03</v>
      </c>
      <c r="GD3" s="21" t="s">
        <v>213</v>
      </c>
      <c r="GE3" s="3" t="s">
        <v>12</v>
      </c>
      <c r="GF3" s="7" t="s">
        <v>13</v>
      </c>
      <c r="GG3" s="7" t="s">
        <v>14</v>
      </c>
      <c r="GH3" s="7" t="s">
        <v>15</v>
      </c>
      <c r="GI3" s="7" t="s">
        <v>16</v>
      </c>
      <c r="GJ3" s="7" t="s">
        <v>17</v>
      </c>
      <c r="GK3" s="7" t="s">
        <v>28</v>
      </c>
      <c r="GL3" s="7" t="s">
        <v>27</v>
      </c>
      <c r="GM3" s="18" t="s">
        <v>21</v>
      </c>
      <c r="GN3" s="7" t="s">
        <v>20</v>
      </c>
      <c r="GO3" s="18" t="s">
        <v>19</v>
      </c>
      <c r="GP3" s="7" t="s">
        <v>18</v>
      </c>
      <c r="GQ3" s="48">
        <v>0.02</v>
      </c>
      <c r="GR3" s="48">
        <v>0.03</v>
      </c>
      <c r="GS3" s="21" t="s">
        <v>213</v>
      </c>
      <c r="GT3" s="3" t="s">
        <v>12</v>
      </c>
      <c r="GU3" s="7" t="s">
        <v>13</v>
      </c>
      <c r="GV3" s="7" t="s">
        <v>14</v>
      </c>
      <c r="GW3" s="7" t="s">
        <v>15</v>
      </c>
      <c r="GX3" s="7" t="s">
        <v>16</v>
      </c>
      <c r="GY3" s="7" t="s">
        <v>17</v>
      </c>
      <c r="GZ3" s="7" t="s">
        <v>28</v>
      </c>
      <c r="HA3" s="7" t="s">
        <v>27</v>
      </c>
      <c r="HB3" s="18" t="s">
        <v>21</v>
      </c>
      <c r="HC3" s="7" t="s">
        <v>20</v>
      </c>
      <c r="HD3" s="18" t="s">
        <v>19</v>
      </c>
      <c r="HE3" s="7" t="s">
        <v>18</v>
      </c>
      <c r="HF3" s="48">
        <v>0.02</v>
      </c>
      <c r="HG3" s="48">
        <v>0.03</v>
      </c>
      <c r="HH3" s="21" t="s">
        <v>213</v>
      </c>
      <c r="HI3" s="3" t="s">
        <v>12</v>
      </c>
      <c r="HJ3" s="7" t="s">
        <v>13</v>
      </c>
      <c r="HK3" s="7" t="s">
        <v>14</v>
      </c>
      <c r="HL3" s="7" t="s">
        <v>15</v>
      </c>
      <c r="HM3" s="7" t="s">
        <v>16</v>
      </c>
      <c r="HN3" s="7" t="s">
        <v>17</v>
      </c>
      <c r="HO3" s="7" t="s">
        <v>28</v>
      </c>
      <c r="HP3" s="7" t="s">
        <v>27</v>
      </c>
      <c r="HQ3" s="18" t="s">
        <v>21</v>
      </c>
      <c r="HR3" s="7" t="s">
        <v>20</v>
      </c>
      <c r="HS3" s="18" t="s">
        <v>19</v>
      </c>
      <c r="HT3" s="7" t="s">
        <v>18</v>
      </c>
      <c r="HU3" s="48">
        <v>0.02</v>
      </c>
      <c r="HV3" s="48">
        <v>0.03</v>
      </c>
      <c r="HW3" s="21" t="s">
        <v>213</v>
      </c>
      <c r="IA3" s="3" t="s">
        <v>12</v>
      </c>
      <c r="IB3" s="7" t="s">
        <v>13</v>
      </c>
      <c r="IC3" s="7" t="s">
        <v>14</v>
      </c>
      <c r="ID3" s="7" t="s">
        <v>15</v>
      </c>
      <c r="IE3" s="7" t="s">
        <v>16</v>
      </c>
      <c r="IF3" s="7" t="s">
        <v>17</v>
      </c>
      <c r="IG3" s="7" t="s">
        <v>28</v>
      </c>
      <c r="IH3" s="7" t="s">
        <v>27</v>
      </c>
      <c r="II3" s="18" t="s">
        <v>21</v>
      </c>
      <c r="IJ3" s="7" t="s">
        <v>20</v>
      </c>
      <c r="IK3" s="18" t="s">
        <v>19</v>
      </c>
      <c r="IL3" s="7" t="s">
        <v>18</v>
      </c>
      <c r="IM3" s="48">
        <v>0.02</v>
      </c>
      <c r="IN3" s="48">
        <v>0.03</v>
      </c>
      <c r="IO3" s="21" t="s">
        <v>213</v>
      </c>
      <c r="IP3" s="3" t="s">
        <v>12</v>
      </c>
      <c r="IQ3" s="7" t="s">
        <v>13</v>
      </c>
      <c r="IR3" s="7" t="s">
        <v>14</v>
      </c>
      <c r="IS3" s="7" t="s">
        <v>15</v>
      </c>
      <c r="IT3" s="7" t="s">
        <v>16</v>
      </c>
      <c r="IU3" s="7" t="s">
        <v>17</v>
      </c>
      <c r="IV3" s="7" t="s">
        <v>28</v>
      </c>
      <c r="IW3" s="7" t="s">
        <v>27</v>
      </c>
      <c r="IX3" s="18" t="s">
        <v>21</v>
      </c>
      <c r="IY3" s="7" t="s">
        <v>20</v>
      </c>
      <c r="IZ3" s="18" t="s">
        <v>19</v>
      </c>
      <c r="JA3" s="7" t="s">
        <v>18</v>
      </c>
      <c r="JB3" s="48">
        <v>0.02</v>
      </c>
      <c r="JC3" s="48">
        <v>0.03</v>
      </c>
      <c r="JD3" s="21" t="s">
        <v>213</v>
      </c>
      <c r="JE3" s="3" t="s">
        <v>12</v>
      </c>
      <c r="JF3" s="7" t="s">
        <v>13</v>
      </c>
      <c r="JG3" s="7" t="s">
        <v>14</v>
      </c>
      <c r="JH3" s="7" t="s">
        <v>15</v>
      </c>
      <c r="JI3" s="7" t="s">
        <v>16</v>
      </c>
      <c r="JJ3" s="7" t="s">
        <v>17</v>
      </c>
      <c r="JK3" s="7" t="s">
        <v>28</v>
      </c>
      <c r="JL3" s="7" t="s">
        <v>27</v>
      </c>
      <c r="JM3" s="18" t="s">
        <v>21</v>
      </c>
      <c r="JN3" s="7" t="s">
        <v>20</v>
      </c>
      <c r="JO3" s="18" t="s">
        <v>19</v>
      </c>
      <c r="JP3" s="7" t="s">
        <v>18</v>
      </c>
      <c r="JQ3" s="48">
        <v>0.02</v>
      </c>
      <c r="JR3" s="48">
        <v>0.03</v>
      </c>
      <c r="JS3" s="21" t="s">
        <v>213</v>
      </c>
      <c r="JT3" s="3" t="s">
        <v>12</v>
      </c>
      <c r="JU3" s="7" t="s">
        <v>13</v>
      </c>
      <c r="JV3" s="7" t="s">
        <v>14</v>
      </c>
      <c r="JW3" s="7" t="s">
        <v>15</v>
      </c>
      <c r="JX3" s="7" t="s">
        <v>16</v>
      </c>
      <c r="JY3" s="7" t="s">
        <v>17</v>
      </c>
      <c r="JZ3" s="7" t="s">
        <v>28</v>
      </c>
      <c r="KA3" s="7" t="s">
        <v>27</v>
      </c>
      <c r="KB3" s="18" t="s">
        <v>21</v>
      </c>
      <c r="KC3" s="7" t="s">
        <v>20</v>
      </c>
      <c r="KD3" s="18" t="s">
        <v>19</v>
      </c>
      <c r="KE3" s="7" t="s">
        <v>18</v>
      </c>
      <c r="KF3" s="48">
        <v>0.02</v>
      </c>
      <c r="KG3" s="48">
        <v>0.03</v>
      </c>
      <c r="KH3" s="21" t="s">
        <v>213</v>
      </c>
      <c r="KI3" s="3" t="s">
        <v>12</v>
      </c>
      <c r="KJ3" s="7" t="s">
        <v>13</v>
      </c>
      <c r="KK3" s="7" t="s">
        <v>14</v>
      </c>
      <c r="KL3" s="7" t="s">
        <v>15</v>
      </c>
      <c r="KM3" s="7" t="s">
        <v>16</v>
      </c>
      <c r="KN3" s="7" t="s">
        <v>17</v>
      </c>
      <c r="KO3" s="7" t="s">
        <v>28</v>
      </c>
      <c r="KP3" s="7" t="s">
        <v>27</v>
      </c>
      <c r="KQ3" s="18" t="s">
        <v>21</v>
      </c>
      <c r="KR3" s="7" t="s">
        <v>20</v>
      </c>
      <c r="KS3" s="18" t="s">
        <v>19</v>
      </c>
      <c r="KT3" s="7" t="s">
        <v>18</v>
      </c>
      <c r="KU3" s="48">
        <v>0.02</v>
      </c>
      <c r="KV3" s="48">
        <v>0.03</v>
      </c>
      <c r="KW3" s="21" t="s">
        <v>213</v>
      </c>
      <c r="KX3" s="3" t="s">
        <v>12</v>
      </c>
      <c r="KY3" s="7" t="s">
        <v>13</v>
      </c>
      <c r="KZ3" s="7" t="s">
        <v>14</v>
      </c>
      <c r="LA3" s="7" t="s">
        <v>15</v>
      </c>
      <c r="LB3" s="7" t="s">
        <v>16</v>
      </c>
      <c r="LC3" s="7" t="s">
        <v>17</v>
      </c>
      <c r="LD3" s="7" t="s">
        <v>28</v>
      </c>
      <c r="LE3" s="7" t="s">
        <v>27</v>
      </c>
      <c r="LF3" s="18" t="s">
        <v>21</v>
      </c>
      <c r="LG3" s="7" t="s">
        <v>20</v>
      </c>
      <c r="LH3" s="18" t="s">
        <v>19</v>
      </c>
      <c r="LI3" s="7" t="s">
        <v>18</v>
      </c>
      <c r="LJ3" s="48">
        <v>0.02</v>
      </c>
      <c r="LK3" s="48">
        <v>0.03</v>
      </c>
      <c r="LL3" s="21" t="s">
        <v>213</v>
      </c>
      <c r="LM3" s="3" t="s">
        <v>12</v>
      </c>
      <c r="LN3" s="7" t="s">
        <v>13</v>
      </c>
      <c r="LO3" s="7" t="s">
        <v>14</v>
      </c>
      <c r="LP3" s="7" t="s">
        <v>15</v>
      </c>
      <c r="LQ3" s="7" t="s">
        <v>16</v>
      </c>
      <c r="LR3" s="7" t="s">
        <v>17</v>
      </c>
      <c r="LS3" s="7" t="s">
        <v>28</v>
      </c>
      <c r="LT3" s="7" t="s">
        <v>27</v>
      </c>
      <c r="LU3" s="18" t="s">
        <v>21</v>
      </c>
      <c r="LV3" s="7" t="s">
        <v>20</v>
      </c>
      <c r="LW3" s="18" t="s">
        <v>19</v>
      </c>
      <c r="LX3" s="7" t="s">
        <v>18</v>
      </c>
      <c r="LY3" s="48">
        <v>0.02</v>
      </c>
      <c r="LZ3" s="48">
        <v>0.03</v>
      </c>
      <c r="MA3" s="21" t="s">
        <v>213</v>
      </c>
    </row>
    <row r="4" spans="1:339">
      <c r="A4" s="57" t="s">
        <v>43</v>
      </c>
      <c r="B4" s="183"/>
      <c r="C4" s="146"/>
      <c r="D4" s="182"/>
      <c r="E4" s="182"/>
      <c r="F4" s="182"/>
      <c r="G4" s="20"/>
      <c r="H4" s="182"/>
      <c r="I4" s="20"/>
      <c r="J4" s="7"/>
      <c r="K4" s="20"/>
      <c r="L4" s="7"/>
      <c r="M4" s="182"/>
      <c r="N4" s="182"/>
      <c r="O4" s="184"/>
      <c r="P4" s="23">
        <v>3</v>
      </c>
      <c r="Q4" s="18">
        <v>8</v>
      </c>
      <c r="R4" s="261">
        <f t="shared" ref="R4:R16" si="0">P4/(P4+Q4)</f>
        <v>0.27272727272727271</v>
      </c>
      <c r="S4" s="191">
        <f>AL86</f>
        <v>46.8</v>
      </c>
      <c r="T4" s="193">
        <f>AL69</f>
        <v>41.2</v>
      </c>
      <c r="V4" s="3">
        <v>1</v>
      </c>
      <c r="W4" s="7">
        <v>16</v>
      </c>
      <c r="X4" s="7">
        <v>2</v>
      </c>
      <c r="Y4" s="18">
        <v>1</v>
      </c>
      <c r="Z4" s="18">
        <v>0</v>
      </c>
      <c r="AA4" s="18">
        <v>0</v>
      </c>
      <c r="AB4" s="18">
        <v>5</v>
      </c>
      <c r="AC4" s="18">
        <v>14</v>
      </c>
      <c r="AD4" s="18">
        <v>2</v>
      </c>
      <c r="AE4" s="18">
        <v>9</v>
      </c>
      <c r="AF4" s="7">
        <f t="shared" ref="AF4:AG6" si="1">AB4+AD4</f>
        <v>7</v>
      </c>
      <c r="AG4" s="7">
        <f t="shared" si="1"/>
        <v>23</v>
      </c>
      <c r="AH4" s="51">
        <f>AB4/AC4</f>
        <v>0.35714285714285715</v>
      </c>
      <c r="AI4" s="51">
        <f>AD4/AE4</f>
        <v>0.22222222222222221</v>
      </c>
      <c r="AJ4" s="52">
        <f>AF4/AG4</f>
        <v>0.30434782608695654</v>
      </c>
      <c r="AK4" s="3">
        <v>1</v>
      </c>
      <c r="AL4" s="7">
        <v>32</v>
      </c>
      <c r="AM4" s="7">
        <v>12</v>
      </c>
      <c r="AN4" s="18">
        <v>0</v>
      </c>
      <c r="AO4" s="18">
        <v>0</v>
      </c>
      <c r="AP4" s="18">
        <v>4</v>
      </c>
      <c r="AQ4" s="18">
        <v>4</v>
      </c>
      <c r="AR4" s="18">
        <v>11</v>
      </c>
      <c r="AS4" s="18">
        <v>8</v>
      </c>
      <c r="AT4" s="18">
        <v>25</v>
      </c>
      <c r="AU4" s="7">
        <f t="shared" ref="AU4:AV7" si="2">AQ4+AS4</f>
        <v>12</v>
      </c>
      <c r="AV4" s="7">
        <f t="shared" si="2"/>
        <v>36</v>
      </c>
      <c r="AW4" s="51">
        <f>AQ4/AR4</f>
        <v>0.36363636363636365</v>
      </c>
      <c r="AX4" s="51">
        <f>AS4/AT4</f>
        <v>0.32</v>
      </c>
      <c r="AY4" s="52">
        <f>AU4/AV4</f>
        <v>0.33333333333333331</v>
      </c>
      <c r="AZ4" s="3">
        <v>1</v>
      </c>
      <c r="BA4" s="7">
        <v>19</v>
      </c>
      <c r="BB4" s="7">
        <v>5</v>
      </c>
      <c r="BC4" s="18">
        <v>1</v>
      </c>
      <c r="BD4" s="18">
        <v>0</v>
      </c>
      <c r="BE4" s="18">
        <v>1</v>
      </c>
      <c r="BF4" s="18">
        <v>2</v>
      </c>
      <c r="BG4" s="18">
        <v>4</v>
      </c>
      <c r="BH4" s="18">
        <v>5</v>
      </c>
      <c r="BI4" s="18">
        <v>10</v>
      </c>
      <c r="BJ4" s="7">
        <f t="shared" ref="BJ4:BK7" si="3">BF4+BH4</f>
        <v>7</v>
      </c>
      <c r="BK4" s="7">
        <f t="shared" si="3"/>
        <v>14</v>
      </c>
      <c r="BL4" s="51">
        <f>BF4/BG4</f>
        <v>0.5</v>
      </c>
      <c r="BM4" s="51">
        <f>BH4/BI4</f>
        <v>0.5</v>
      </c>
      <c r="BN4" s="52">
        <f>BJ4/BK4</f>
        <v>0.5</v>
      </c>
      <c r="BO4" s="3">
        <v>1</v>
      </c>
      <c r="BP4" s="7">
        <v>6</v>
      </c>
      <c r="BQ4" s="7">
        <v>4</v>
      </c>
      <c r="BR4" s="18">
        <v>1</v>
      </c>
      <c r="BS4" s="18">
        <v>3</v>
      </c>
      <c r="BT4" s="18">
        <v>1</v>
      </c>
      <c r="BU4" s="18">
        <v>3</v>
      </c>
      <c r="BV4" s="18">
        <v>11</v>
      </c>
      <c r="BW4" s="18">
        <v>0</v>
      </c>
      <c r="BX4" s="18">
        <v>10</v>
      </c>
      <c r="BY4" s="7">
        <f t="shared" ref="BY4:BZ7" si="4">BU4+BW4</f>
        <v>3</v>
      </c>
      <c r="BZ4" s="7">
        <f t="shared" si="4"/>
        <v>21</v>
      </c>
      <c r="CA4" s="51">
        <f>BU4/BV4</f>
        <v>0.27272727272727271</v>
      </c>
      <c r="CB4" s="51">
        <f>BW4/BX4</f>
        <v>0</v>
      </c>
      <c r="CC4" s="52">
        <f>BY4/BZ4</f>
        <v>0.14285714285714285</v>
      </c>
      <c r="CD4" s="3">
        <v>1</v>
      </c>
      <c r="CE4" s="7">
        <v>22</v>
      </c>
      <c r="CF4" s="7">
        <v>23</v>
      </c>
      <c r="CG4" s="18">
        <v>1</v>
      </c>
      <c r="CH4" s="18">
        <v>0</v>
      </c>
      <c r="CI4" s="18">
        <v>1</v>
      </c>
      <c r="CJ4" s="18">
        <v>5</v>
      </c>
      <c r="CK4" s="18">
        <v>10</v>
      </c>
      <c r="CL4" s="18">
        <v>4</v>
      </c>
      <c r="CM4" s="18">
        <v>13</v>
      </c>
      <c r="CN4" s="7">
        <f t="shared" ref="CN4:CO6" si="5">CJ4+CL4</f>
        <v>9</v>
      </c>
      <c r="CO4" s="7">
        <f t="shared" si="5"/>
        <v>23</v>
      </c>
      <c r="CP4" s="51">
        <f>CJ4/CK4</f>
        <v>0.5</v>
      </c>
      <c r="CQ4" s="51">
        <f>CL4/CM4</f>
        <v>0.30769230769230771</v>
      </c>
      <c r="CR4" s="52">
        <f>CN4/CO4</f>
        <v>0.39130434782608697</v>
      </c>
      <c r="CS4" s="3">
        <v>1</v>
      </c>
      <c r="CT4" s="7">
        <v>6</v>
      </c>
      <c r="CU4" s="7">
        <v>9</v>
      </c>
      <c r="CV4" s="18">
        <v>1</v>
      </c>
      <c r="CW4" s="18">
        <v>1</v>
      </c>
      <c r="CX4" s="18">
        <v>0</v>
      </c>
      <c r="CY4" s="18">
        <v>3</v>
      </c>
      <c r="CZ4" s="18">
        <v>14</v>
      </c>
      <c r="DA4" s="18">
        <v>0</v>
      </c>
      <c r="DB4" s="18">
        <v>0</v>
      </c>
      <c r="DC4" s="7">
        <f t="shared" ref="DC4:DD6" si="6">CY4+DA4</f>
        <v>3</v>
      </c>
      <c r="DD4" s="7">
        <f t="shared" si="6"/>
        <v>14</v>
      </c>
      <c r="DE4" s="51">
        <f>CY4/CZ4</f>
        <v>0.21428571428571427</v>
      </c>
      <c r="DF4" s="51" t="e">
        <f>DA4/DB4</f>
        <v>#DIV/0!</v>
      </c>
      <c r="DG4" s="52">
        <f>DC4/DD4</f>
        <v>0.21428571428571427</v>
      </c>
      <c r="DH4" s="3">
        <v>1</v>
      </c>
      <c r="DI4" s="7">
        <v>17</v>
      </c>
      <c r="DJ4" s="7">
        <v>9</v>
      </c>
      <c r="DK4" s="18">
        <v>1</v>
      </c>
      <c r="DL4" s="18">
        <v>1</v>
      </c>
      <c r="DM4" s="18">
        <v>1</v>
      </c>
      <c r="DN4" s="18">
        <v>7</v>
      </c>
      <c r="DO4" s="18">
        <v>16</v>
      </c>
      <c r="DP4" s="18">
        <v>1</v>
      </c>
      <c r="DQ4" s="18">
        <v>4</v>
      </c>
      <c r="DR4" s="7">
        <f t="shared" ref="DR4:DS10" si="7">DN4+DP4</f>
        <v>8</v>
      </c>
      <c r="DS4" s="7">
        <f t="shared" si="7"/>
        <v>20</v>
      </c>
      <c r="DT4" s="51">
        <f>DN4/DO4</f>
        <v>0.4375</v>
      </c>
      <c r="DU4" s="51">
        <f>DP4/DQ4</f>
        <v>0.25</v>
      </c>
      <c r="DV4" s="52">
        <f>DR4/DS4</f>
        <v>0.4</v>
      </c>
      <c r="DW4" s="3">
        <v>1</v>
      </c>
      <c r="DX4" s="7">
        <v>14</v>
      </c>
      <c r="DY4" s="7">
        <v>21</v>
      </c>
      <c r="DZ4" s="18">
        <v>2</v>
      </c>
      <c r="EA4" s="18">
        <v>2</v>
      </c>
      <c r="EB4" s="18">
        <v>1</v>
      </c>
      <c r="EC4" s="18">
        <v>7</v>
      </c>
      <c r="ED4" s="18">
        <v>13</v>
      </c>
      <c r="EE4" s="18">
        <v>0</v>
      </c>
      <c r="EF4" s="18">
        <v>5</v>
      </c>
      <c r="EG4" s="7">
        <f t="shared" ref="EG4:EH7" si="8">EC4+EE4</f>
        <v>7</v>
      </c>
      <c r="EH4" s="7">
        <f t="shared" si="8"/>
        <v>18</v>
      </c>
      <c r="EI4" s="51">
        <f>EC4/ED4</f>
        <v>0.53846153846153844</v>
      </c>
      <c r="EJ4" s="51">
        <f>EE4/EF4</f>
        <v>0</v>
      </c>
      <c r="EK4" s="52">
        <f>EG4/EH4</f>
        <v>0.3888888888888889</v>
      </c>
      <c r="EL4" s="3">
        <v>1</v>
      </c>
      <c r="EM4" s="7">
        <v>20</v>
      </c>
      <c r="EN4" s="7">
        <v>13</v>
      </c>
      <c r="EO4" s="18">
        <v>2</v>
      </c>
      <c r="EP4" s="18">
        <v>1</v>
      </c>
      <c r="EQ4" s="18">
        <v>0</v>
      </c>
      <c r="ER4" s="18">
        <v>10</v>
      </c>
      <c r="ES4" s="18">
        <v>20</v>
      </c>
      <c r="ET4" s="18">
        <v>0</v>
      </c>
      <c r="EU4" s="18">
        <v>0</v>
      </c>
      <c r="EV4" s="7">
        <f t="shared" ref="EV4:EW9" si="9">ER4+ET4</f>
        <v>10</v>
      </c>
      <c r="EW4" s="7">
        <f t="shared" si="9"/>
        <v>20</v>
      </c>
      <c r="EX4" s="51">
        <f>ER4/ES4</f>
        <v>0.5</v>
      </c>
      <c r="EY4" s="51" t="e">
        <f>ET4/EU4</f>
        <v>#DIV/0!</v>
      </c>
      <c r="EZ4" s="52">
        <f>EV4/EW4</f>
        <v>0.5</v>
      </c>
      <c r="FA4" s="3">
        <v>1</v>
      </c>
      <c r="FB4" s="7">
        <v>9</v>
      </c>
      <c r="FC4" s="7">
        <v>5</v>
      </c>
      <c r="FD4" s="18">
        <v>3</v>
      </c>
      <c r="FE4" s="18">
        <v>0</v>
      </c>
      <c r="FF4" s="18">
        <v>0</v>
      </c>
      <c r="FG4" s="18">
        <v>0</v>
      </c>
      <c r="FH4" s="18">
        <v>1</v>
      </c>
      <c r="FI4" s="18">
        <v>3</v>
      </c>
      <c r="FJ4" s="18">
        <v>12</v>
      </c>
      <c r="FK4" s="7">
        <f>FG4+FI4</f>
        <v>3</v>
      </c>
      <c r="FL4" s="7">
        <f>FH4+FJ4</f>
        <v>13</v>
      </c>
      <c r="FM4" s="51">
        <f>FG4/FH4</f>
        <v>0</v>
      </c>
      <c r="FN4" s="51">
        <f>FI4/FJ4</f>
        <v>0.25</v>
      </c>
      <c r="FO4" s="52">
        <f>FK4/FL4</f>
        <v>0.23076923076923078</v>
      </c>
      <c r="FP4" s="3">
        <v>1</v>
      </c>
      <c r="FQ4" s="7">
        <v>12</v>
      </c>
      <c r="FR4" s="7">
        <v>7</v>
      </c>
      <c r="FS4" s="18">
        <v>5</v>
      </c>
      <c r="FT4" s="18">
        <v>2</v>
      </c>
      <c r="FU4" s="18">
        <v>2</v>
      </c>
      <c r="FV4" s="18">
        <v>0</v>
      </c>
      <c r="FW4" s="18">
        <v>3</v>
      </c>
      <c r="FX4" s="18">
        <v>4</v>
      </c>
      <c r="FY4" s="18">
        <v>9</v>
      </c>
      <c r="FZ4" s="7">
        <f t="shared" ref="FZ4:GA6" si="10">FV4+FX4</f>
        <v>4</v>
      </c>
      <c r="GA4" s="7">
        <f t="shared" si="10"/>
        <v>12</v>
      </c>
      <c r="GB4" s="51">
        <f>FV4/FW4</f>
        <v>0</v>
      </c>
      <c r="GC4" s="51">
        <f>FX4/FY4</f>
        <v>0.44444444444444442</v>
      </c>
      <c r="GD4" s="52">
        <f>FZ4/GA4</f>
        <v>0.33333333333333331</v>
      </c>
      <c r="GE4" s="3">
        <v>1</v>
      </c>
      <c r="GF4" s="7">
        <v>11</v>
      </c>
      <c r="GG4" s="7">
        <v>9</v>
      </c>
      <c r="GH4" s="18">
        <v>2</v>
      </c>
      <c r="GI4" s="18">
        <v>0</v>
      </c>
      <c r="GJ4" s="18">
        <v>3</v>
      </c>
      <c r="GK4" s="18">
        <v>4</v>
      </c>
      <c r="GL4" s="18">
        <v>12</v>
      </c>
      <c r="GM4" s="18">
        <v>1</v>
      </c>
      <c r="GN4" s="18">
        <v>4</v>
      </c>
      <c r="GO4" s="7">
        <f t="shared" ref="GO4:GP7" si="11">GK4+GM4</f>
        <v>5</v>
      </c>
      <c r="GP4" s="7">
        <f t="shared" si="11"/>
        <v>16</v>
      </c>
      <c r="GQ4" s="51">
        <f>GK4/GL4</f>
        <v>0.33333333333333331</v>
      </c>
      <c r="GR4" s="51">
        <f>GM4/GN4</f>
        <v>0.25</v>
      </c>
      <c r="GS4" s="52">
        <f>GO4/GP4</f>
        <v>0.3125</v>
      </c>
      <c r="GT4" s="3">
        <v>1</v>
      </c>
      <c r="GU4" s="7">
        <v>16</v>
      </c>
      <c r="GV4" s="7">
        <v>16</v>
      </c>
      <c r="GW4" s="18">
        <v>3</v>
      </c>
      <c r="GX4" s="18">
        <v>0</v>
      </c>
      <c r="GY4" s="18">
        <v>1</v>
      </c>
      <c r="GZ4" s="18">
        <v>1</v>
      </c>
      <c r="HA4" s="18">
        <v>7</v>
      </c>
      <c r="HB4" s="18">
        <v>4</v>
      </c>
      <c r="HC4" s="18">
        <v>12</v>
      </c>
      <c r="HD4" s="7">
        <f t="shared" ref="HD4:HE10" si="12">GZ4+HB4</f>
        <v>5</v>
      </c>
      <c r="HE4" s="7">
        <f t="shared" si="12"/>
        <v>19</v>
      </c>
      <c r="HF4" s="51">
        <f>GZ4/HA4</f>
        <v>0.14285714285714285</v>
      </c>
      <c r="HG4" s="51">
        <f>HB4/HC4</f>
        <v>0.33333333333333331</v>
      </c>
      <c r="HH4" s="52">
        <f>HD4/HE4</f>
        <v>0.26315789473684209</v>
      </c>
      <c r="HI4" s="3">
        <v>1</v>
      </c>
      <c r="HJ4" s="7">
        <v>17</v>
      </c>
      <c r="HK4" s="7">
        <v>10</v>
      </c>
      <c r="HL4" s="18">
        <v>1</v>
      </c>
      <c r="HM4" s="18">
        <v>1</v>
      </c>
      <c r="HN4" s="18">
        <v>0</v>
      </c>
      <c r="HO4" s="18">
        <v>7</v>
      </c>
      <c r="HP4" s="18">
        <v>13</v>
      </c>
      <c r="HQ4" s="18">
        <v>1</v>
      </c>
      <c r="HR4" s="18">
        <v>10</v>
      </c>
      <c r="HS4" s="7">
        <f>HO4+HQ4</f>
        <v>8</v>
      </c>
      <c r="HT4" s="7">
        <f>HP4+HR4</f>
        <v>23</v>
      </c>
      <c r="HU4" s="51">
        <f>HO4/HP4</f>
        <v>0.53846153846153844</v>
      </c>
      <c r="HV4" s="51">
        <f>HQ4/HR4</f>
        <v>0.1</v>
      </c>
      <c r="HW4" s="52">
        <f>HS4/HT4</f>
        <v>0.34782608695652173</v>
      </c>
      <c r="IA4" s="3" t="s">
        <v>394</v>
      </c>
      <c r="IB4" s="148"/>
      <c r="IC4" s="148"/>
      <c r="ID4" s="148"/>
      <c r="IE4" s="148"/>
      <c r="IF4" s="148"/>
      <c r="IG4" s="148"/>
      <c r="IH4" s="148"/>
      <c r="II4" s="148"/>
      <c r="IJ4" s="148"/>
      <c r="IK4" s="148"/>
      <c r="IL4" s="148"/>
      <c r="IM4" s="148"/>
      <c r="IN4" s="148"/>
      <c r="IO4" s="345"/>
      <c r="IP4" s="3" t="s">
        <v>394</v>
      </c>
      <c r="IQ4" s="7">
        <v>19</v>
      </c>
      <c r="IR4" s="7">
        <v>12</v>
      </c>
      <c r="IS4" s="7">
        <v>3</v>
      </c>
      <c r="IT4" s="18">
        <v>1</v>
      </c>
      <c r="IU4" s="18">
        <v>2</v>
      </c>
      <c r="IV4" s="18">
        <v>5</v>
      </c>
      <c r="IW4" s="18">
        <v>15</v>
      </c>
      <c r="IX4" s="18">
        <v>3</v>
      </c>
      <c r="IY4" s="18">
        <v>9</v>
      </c>
      <c r="IZ4" s="7">
        <f t="shared" ref="IZ4:JA7" si="13">IV4+IX4</f>
        <v>8</v>
      </c>
      <c r="JA4" s="7">
        <f t="shared" si="13"/>
        <v>24</v>
      </c>
      <c r="JB4" s="51">
        <f>IV4/IW4</f>
        <v>0.33333333333333331</v>
      </c>
      <c r="JC4" s="51">
        <f>IX4/IY4</f>
        <v>0.33333333333333331</v>
      </c>
      <c r="JD4" s="52">
        <f>IZ4/JA4</f>
        <v>0.33333333333333331</v>
      </c>
      <c r="JE4" s="3" t="s">
        <v>394</v>
      </c>
      <c r="JF4" s="7">
        <v>11</v>
      </c>
      <c r="JG4" s="7">
        <v>5</v>
      </c>
      <c r="JH4" s="7">
        <v>0</v>
      </c>
      <c r="JI4" s="18">
        <v>0</v>
      </c>
      <c r="JJ4" s="18">
        <v>0</v>
      </c>
      <c r="JK4" s="18">
        <v>1</v>
      </c>
      <c r="JL4" s="18">
        <v>4</v>
      </c>
      <c r="JM4" s="18">
        <v>3</v>
      </c>
      <c r="JN4" s="18">
        <v>15</v>
      </c>
      <c r="JO4" s="7">
        <f>JK4+JM4</f>
        <v>4</v>
      </c>
      <c r="JP4" s="7">
        <f>JL4+JN4</f>
        <v>19</v>
      </c>
      <c r="JQ4" s="51">
        <f>JK4/JL4</f>
        <v>0.25</v>
      </c>
      <c r="JR4" s="51">
        <f>JM4/JN4</f>
        <v>0.2</v>
      </c>
      <c r="JS4" s="52">
        <f>JO4/JP4</f>
        <v>0.21052631578947367</v>
      </c>
      <c r="JT4" s="3" t="s">
        <v>394</v>
      </c>
      <c r="JU4" s="7">
        <v>30</v>
      </c>
      <c r="JV4" s="7">
        <v>21</v>
      </c>
      <c r="JW4" s="7">
        <v>5</v>
      </c>
      <c r="JX4" s="18">
        <v>1</v>
      </c>
      <c r="JY4" s="18">
        <v>3</v>
      </c>
      <c r="JZ4" s="18">
        <v>6</v>
      </c>
      <c r="KA4" s="18">
        <v>18</v>
      </c>
      <c r="KB4" s="18">
        <v>6</v>
      </c>
      <c r="KC4" s="18">
        <v>17</v>
      </c>
      <c r="KD4" s="7">
        <f t="shared" ref="KD4:KE10" si="14">JZ4+KB4</f>
        <v>12</v>
      </c>
      <c r="KE4" s="7">
        <f t="shared" si="14"/>
        <v>35</v>
      </c>
      <c r="KF4" s="51">
        <f>JZ4/KA4</f>
        <v>0.33333333333333331</v>
      </c>
      <c r="KG4" s="51">
        <f>KB4/KC4</f>
        <v>0.35294117647058826</v>
      </c>
      <c r="KH4" s="52">
        <f>KD4/KE4</f>
        <v>0.34285714285714286</v>
      </c>
      <c r="KI4" s="3" t="s">
        <v>394</v>
      </c>
      <c r="KJ4" s="7">
        <v>21</v>
      </c>
      <c r="KK4" s="7">
        <v>20</v>
      </c>
      <c r="KL4" s="7">
        <v>0</v>
      </c>
      <c r="KM4" s="18">
        <v>1</v>
      </c>
      <c r="KN4" s="18">
        <v>0</v>
      </c>
      <c r="KO4" s="18">
        <v>6</v>
      </c>
      <c r="KP4" s="18">
        <v>16</v>
      </c>
      <c r="KQ4" s="18">
        <v>3</v>
      </c>
      <c r="KR4" s="18">
        <v>19</v>
      </c>
      <c r="KS4" s="7">
        <f>KO4+KQ4</f>
        <v>9</v>
      </c>
      <c r="KT4" s="7">
        <f>KP4+KR4</f>
        <v>35</v>
      </c>
      <c r="KU4" s="51">
        <f>KO4/KP4</f>
        <v>0.375</v>
      </c>
      <c r="KV4" s="51">
        <f>KQ4/KR4</f>
        <v>0.15789473684210525</v>
      </c>
      <c r="KW4" s="52">
        <f>KS4/KT4</f>
        <v>0.25714285714285712</v>
      </c>
      <c r="KX4" s="3" t="s">
        <v>394</v>
      </c>
      <c r="KY4" s="7">
        <v>10</v>
      </c>
      <c r="KZ4" s="7">
        <v>16</v>
      </c>
      <c r="LA4" s="7">
        <v>3</v>
      </c>
      <c r="LB4" s="18">
        <v>0</v>
      </c>
      <c r="LC4" s="18">
        <v>0</v>
      </c>
      <c r="LD4" s="18">
        <v>2</v>
      </c>
      <c r="LE4" s="18">
        <v>5</v>
      </c>
      <c r="LF4" s="18">
        <v>2</v>
      </c>
      <c r="LG4" s="18">
        <v>9</v>
      </c>
      <c r="LH4" s="7">
        <f t="shared" ref="LH4:LI6" si="15">LD4+LF4</f>
        <v>4</v>
      </c>
      <c r="LI4" s="7">
        <f t="shared" si="15"/>
        <v>14</v>
      </c>
      <c r="LJ4" s="51">
        <f>LD4/LE4</f>
        <v>0.4</v>
      </c>
      <c r="LK4" s="51">
        <f>LF4/LG4</f>
        <v>0.22222222222222221</v>
      </c>
      <c r="LL4" s="52">
        <f>LH4/LI4</f>
        <v>0.2857142857142857</v>
      </c>
      <c r="LM4" s="3" t="s">
        <v>394</v>
      </c>
      <c r="LN4" s="7">
        <v>18</v>
      </c>
      <c r="LO4" s="7">
        <v>5</v>
      </c>
      <c r="LP4" s="7">
        <v>3</v>
      </c>
      <c r="LQ4" s="18">
        <v>0</v>
      </c>
      <c r="LR4" s="18">
        <v>0</v>
      </c>
      <c r="LS4" s="18">
        <v>6</v>
      </c>
      <c r="LT4" s="18">
        <v>14</v>
      </c>
      <c r="LU4" s="18">
        <v>2</v>
      </c>
      <c r="LV4" s="18">
        <v>4</v>
      </c>
      <c r="LW4" s="7">
        <f>LS4+LU4</f>
        <v>8</v>
      </c>
      <c r="LX4" s="7">
        <f>LT4+LV4</f>
        <v>18</v>
      </c>
      <c r="LY4" s="51">
        <f>LS4/LT4</f>
        <v>0.42857142857142855</v>
      </c>
      <c r="LZ4" s="51">
        <f>LU4/LV4</f>
        <v>0.5</v>
      </c>
      <c r="MA4" s="52">
        <f>LW4/LX4</f>
        <v>0.44444444444444442</v>
      </c>
    </row>
    <row r="5" spans="1:339">
      <c r="A5" s="57" t="s">
        <v>31</v>
      </c>
      <c r="B5" s="28"/>
      <c r="C5" s="20"/>
      <c r="D5" s="146"/>
      <c r="E5" s="20"/>
      <c r="F5" s="20"/>
      <c r="G5" s="182"/>
      <c r="H5" s="7"/>
      <c r="I5" s="7"/>
      <c r="J5" s="20"/>
      <c r="K5" s="20"/>
      <c r="L5" s="20"/>
      <c r="M5" s="7"/>
      <c r="N5" s="7"/>
      <c r="O5" s="19"/>
      <c r="P5" s="23">
        <v>8</v>
      </c>
      <c r="Q5" s="18">
        <v>3</v>
      </c>
      <c r="R5" s="261">
        <f t="shared" si="0"/>
        <v>0.72727272727272729</v>
      </c>
      <c r="S5" s="191">
        <f>BA86</f>
        <v>37.25</v>
      </c>
      <c r="T5" s="193">
        <f>BA69</f>
        <v>48.375</v>
      </c>
      <c r="V5" s="3">
        <v>2</v>
      </c>
      <c r="W5" s="18">
        <v>18</v>
      </c>
      <c r="X5" s="18">
        <v>11</v>
      </c>
      <c r="Y5" s="18">
        <v>0</v>
      </c>
      <c r="Z5" s="18">
        <v>1</v>
      </c>
      <c r="AA5" s="18">
        <v>3</v>
      </c>
      <c r="AB5" s="18">
        <v>3</v>
      </c>
      <c r="AC5" s="18">
        <v>16</v>
      </c>
      <c r="AD5" s="18">
        <v>4</v>
      </c>
      <c r="AE5" s="18">
        <v>13</v>
      </c>
      <c r="AF5" s="7">
        <f t="shared" si="1"/>
        <v>7</v>
      </c>
      <c r="AG5" s="7">
        <f t="shared" si="1"/>
        <v>29</v>
      </c>
      <c r="AH5" s="51">
        <f t="shared" ref="AH5:AH13" si="16">AB5/AC5</f>
        <v>0.1875</v>
      </c>
      <c r="AI5" s="51">
        <f t="shared" ref="AI5:AI13" si="17">AD5/AE5</f>
        <v>0.30769230769230771</v>
      </c>
      <c r="AJ5" s="52">
        <f t="shared" ref="AJ5:AJ13" si="18">AF5/AG5</f>
        <v>0.2413793103448276</v>
      </c>
      <c r="AK5" s="3" t="s">
        <v>121</v>
      </c>
      <c r="AL5" s="18">
        <v>18</v>
      </c>
      <c r="AM5" s="18">
        <v>18</v>
      </c>
      <c r="AN5" s="18">
        <v>6</v>
      </c>
      <c r="AO5" s="18">
        <v>0</v>
      </c>
      <c r="AP5" s="18">
        <v>0</v>
      </c>
      <c r="AQ5" s="18">
        <v>6</v>
      </c>
      <c r="AR5" s="18">
        <v>9</v>
      </c>
      <c r="AS5" s="18">
        <v>2</v>
      </c>
      <c r="AT5" s="18">
        <v>11</v>
      </c>
      <c r="AU5" s="7">
        <f t="shared" si="2"/>
        <v>8</v>
      </c>
      <c r="AV5" s="7">
        <f t="shared" si="2"/>
        <v>20</v>
      </c>
      <c r="AW5" s="51">
        <f t="shared" ref="AW5:AW16" si="19">AQ5/AR5</f>
        <v>0.66666666666666663</v>
      </c>
      <c r="AX5" s="51">
        <f t="shared" ref="AX5:AX16" si="20">AS5/AT5</f>
        <v>0.18181818181818182</v>
      </c>
      <c r="AY5" s="52">
        <f t="shared" ref="AY5:AY16" si="21">AU5/AV5</f>
        <v>0.4</v>
      </c>
      <c r="AZ5" s="3" t="s">
        <v>234</v>
      </c>
      <c r="BA5" s="18">
        <v>9</v>
      </c>
      <c r="BB5" s="18">
        <v>5</v>
      </c>
      <c r="BC5" s="18">
        <v>1</v>
      </c>
      <c r="BD5" s="18">
        <v>1</v>
      </c>
      <c r="BE5" s="18">
        <v>2</v>
      </c>
      <c r="BF5" s="18">
        <v>3</v>
      </c>
      <c r="BG5" s="18">
        <v>5</v>
      </c>
      <c r="BH5" s="18">
        <v>1</v>
      </c>
      <c r="BI5" s="18">
        <v>6</v>
      </c>
      <c r="BJ5" s="7">
        <f t="shared" si="3"/>
        <v>4</v>
      </c>
      <c r="BK5" s="7">
        <f t="shared" si="3"/>
        <v>11</v>
      </c>
      <c r="BL5" s="51">
        <f t="shared" ref="BL5:BL16" si="22">BF5/BG5</f>
        <v>0.6</v>
      </c>
      <c r="BM5" s="51">
        <f t="shared" ref="BM5:BM16" si="23">BH5/BI5</f>
        <v>0.16666666666666666</v>
      </c>
      <c r="BN5" s="52">
        <f t="shared" ref="BN5:BN16" si="24">BJ5/BK5</f>
        <v>0.36363636363636365</v>
      </c>
      <c r="BO5" s="3">
        <v>2</v>
      </c>
      <c r="BP5" s="18">
        <v>21</v>
      </c>
      <c r="BQ5" s="18">
        <v>18</v>
      </c>
      <c r="BR5" s="18">
        <v>2</v>
      </c>
      <c r="BS5" s="18">
        <v>0</v>
      </c>
      <c r="BT5" s="18">
        <v>3</v>
      </c>
      <c r="BU5" s="18">
        <v>3</v>
      </c>
      <c r="BV5" s="18">
        <v>6</v>
      </c>
      <c r="BW5" s="18">
        <v>5</v>
      </c>
      <c r="BX5" s="18">
        <v>32</v>
      </c>
      <c r="BY5" s="7">
        <f t="shared" si="4"/>
        <v>8</v>
      </c>
      <c r="BZ5" s="7">
        <f t="shared" si="4"/>
        <v>38</v>
      </c>
      <c r="CA5" s="51">
        <f t="shared" ref="CA5:CA16" si="25">BU5/BV5</f>
        <v>0.5</v>
      </c>
      <c r="CB5" s="51">
        <f t="shared" ref="CB5:CB16" si="26">BW5/BX5</f>
        <v>0.15625</v>
      </c>
      <c r="CC5" s="52">
        <f t="shared" ref="CC5:CC16" si="27">BY5/BZ5</f>
        <v>0.21052631578947367</v>
      </c>
      <c r="CD5" s="3">
        <v>2</v>
      </c>
      <c r="CE5" s="18">
        <v>21</v>
      </c>
      <c r="CF5" s="18">
        <v>19</v>
      </c>
      <c r="CG5" s="18">
        <v>9</v>
      </c>
      <c r="CH5" s="18">
        <v>3</v>
      </c>
      <c r="CI5" s="18">
        <v>2</v>
      </c>
      <c r="CJ5" s="18">
        <v>9</v>
      </c>
      <c r="CK5" s="18">
        <v>14</v>
      </c>
      <c r="CL5" s="18">
        <v>1</v>
      </c>
      <c r="CM5" s="18">
        <v>10</v>
      </c>
      <c r="CN5" s="7">
        <f t="shared" si="5"/>
        <v>10</v>
      </c>
      <c r="CO5" s="7">
        <f t="shared" si="5"/>
        <v>24</v>
      </c>
      <c r="CP5" s="51">
        <f t="shared" ref="CP5:CP16" si="28">CJ5/CK5</f>
        <v>0.6428571428571429</v>
      </c>
      <c r="CQ5" s="51">
        <f t="shared" ref="CQ5:CQ16" si="29">CL5/CM5</f>
        <v>0.1</v>
      </c>
      <c r="CR5" s="52">
        <f t="shared" ref="CR5:CR16" si="30">CN5/CO5</f>
        <v>0.41666666666666669</v>
      </c>
      <c r="CS5" s="3">
        <v>2</v>
      </c>
      <c r="CT5" s="18">
        <v>18</v>
      </c>
      <c r="CU5" s="18">
        <v>12</v>
      </c>
      <c r="CV5" s="18">
        <v>1</v>
      </c>
      <c r="CW5" s="18">
        <v>1</v>
      </c>
      <c r="CX5" s="18">
        <v>1</v>
      </c>
      <c r="CY5" s="18">
        <v>9</v>
      </c>
      <c r="CZ5" s="18">
        <v>18</v>
      </c>
      <c r="DA5" s="18">
        <v>0</v>
      </c>
      <c r="DB5" s="18">
        <v>0</v>
      </c>
      <c r="DC5" s="7">
        <f t="shared" si="6"/>
        <v>9</v>
      </c>
      <c r="DD5" s="7">
        <f t="shared" si="6"/>
        <v>18</v>
      </c>
      <c r="DE5" s="51">
        <f t="shared" ref="DE5:DE16" si="31">CY5/CZ5</f>
        <v>0.5</v>
      </c>
      <c r="DF5" s="51" t="e">
        <f t="shared" ref="DF5:DF16" si="32">DA5/DB5</f>
        <v>#DIV/0!</v>
      </c>
      <c r="DG5" s="52">
        <f t="shared" ref="DG5:DG16" si="33">DC5/DD5</f>
        <v>0.5</v>
      </c>
      <c r="DH5" s="3">
        <v>2</v>
      </c>
      <c r="DI5" s="18">
        <v>13</v>
      </c>
      <c r="DJ5" s="18">
        <v>15</v>
      </c>
      <c r="DK5" s="18">
        <v>1</v>
      </c>
      <c r="DL5" s="18">
        <v>1</v>
      </c>
      <c r="DM5" s="18">
        <v>3</v>
      </c>
      <c r="DN5" s="18">
        <v>5</v>
      </c>
      <c r="DO5" s="18">
        <v>14</v>
      </c>
      <c r="DP5" s="18">
        <v>1</v>
      </c>
      <c r="DQ5" s="18">
        <v>7</v>
      </c>
      <c r="DR5" s="7">
        <f t="shared" si="7"/>
        <v>6</v>
      </c>
      <c r="DS5" s="7">
        <f t="shared" si="7"/>
        <v>21</v>
      </c>
      <c r="DT5" s="51">
        <f t="shared" ref="DT5:DT16" si="34">DN5/DO5</f>
        <v>0.35714285714285715</v>
      </c>
      <c r="DU5" s="51">
        <f t="shared" ref="DU5:DU16" si="35">DP5/DQ5</f>
        <v>0.14285714285714285</v>
      </c>
      <c r="DV5" s="52">
        <f t="shared" ref="DV5:DV16" si="36">DR5/DS5</f>
        <v>0.2857142857142857</v>
      </c>
      <c r="DW5" s="3" t="s">
        <v>236</v>
      </c>
      <c r="DX5" s="18">
        <v>15</v>
      </c>
      <c r="DY5" s="18">
        <v>11</v>
      </c>
      <c r="DZ5" s="18">
        <v>1</v>
      </c>
      <c r="EA5" s="18">
        <v>3</v>
      </c>
      <c r="EB5" s="18">
        <v>3</v>
      </c>
      <c r="EC5" s="18">
        <v>0</v>
      </c>
      <c r="ED5" s="18">
        <v>4</v>
      </c>
      <c r="EE5" s="18">
        <v>5</v>
      </c>
      <c r="EF5" s="18">
        <v>13</v>
      </c>
      <c r="EG5" s="7">
        <f t="shared" si="8"/>
        <v>5</v>
      </c>
      <c r="EH5" s="7">
        <f t="shared" si="8"/>
        <v>17</v>
      </c>
      <c r="EI5" s="51">
        <f t="shared" ref="EI5:EI16" si="37">EC5/ED5</f>
        <v>0</v>
      </c>
      <c r="EJ5" s="51">
        <f t="shared" ref="EJ5:EJ16" si="38">EE5/EF5</f>
        <v>0.38461538461538464</v>
      </c>
      <c r="EK5" s="52">
        <f t="shared" ref="EK5:EK16" si="39">EG5/EH5</f>
        <v>0.29411764705882354</v>
      </c>
      <c r="EL5" s="3">
        <v>2</v>
      </c>
      <c r="EM5" s="18">
        <v>16</v>
      </c>
      <c r="EN5" s="18">
        <v>15</v>
      </c>
      <c r="EO5" s="18">
        <v>4</v>
      </c>
      <c r="EP5" s="18">
        <v>0</v>
      </c>
      <c r="EQ5" s="18">
        <v>1</v>
      </c>
      <c r="ER5" s="18">
        <v>8</v>
      </c>
      <c r="ES5" s="18">
        <v>17</v>
      </c>
      <c r="ET5" s="18">
        <v>0</v>
      </c>
      <c r="EU5" s="18">
        <v>2</v>
      </c>
      <c r="EV5" s="7">
        <f t="shared" si="9"/>
        <v>8</v>
      </c>
      <c r="EW5" s="7">
        <f t="shared" si="9"/>
        <v>19</v>
      </c>
      <c r="EX5" s="51">
        <f t="shared" ref="EX5:EX16" si="40">ER5/ES5</f>
        <v>0.47058823529411764</v>
      </c>
      <c r="EY5" s="51">
        <f t="shared" ref="EY5:EY16" si="41">ET5/EU5</f>
        <v>0</v>
      </c>
      <c r="EZ5" s="52">
        <f t="shared" ref="EZ5:EZ16" si="42">EV5/EW5</f>
        <v>0.42105263157894735</v>
      </c>
      <c r="FA5" s="3" t="s">
        <v>121</v>
      </c>
      <c r="FB5" s="18">
        <v>0</v>
      </c>
      <c r="FC5" s="18">
        <v>0</v>
      </c>
      <c r="FD5" s="18">
        <v>0</v>
      </c>
      <c r="FE5" s="18">
        <v>0</v>
      </c>
      <c r="FF5" s="18">
        <v>0</v>
      </c>
      <c r="FG5" s="18">
        <v>0</v>
      </c>
      <c r="FH5" s="18">
        <v>0</v>
      </c>
      <c r="FI5" s="18">
        <v>0</v>
      </c>
      <c r="FJ5" s="18">
        <v>0</v>
      </c>
      <c r="FK5" s="7">
        <f>FG5+FI5</f>
        <v>0</v>
      </c>
      <c r="FL5" s="7">
        <f>FH5+FJ5</f>
        <v>0</v>
      </c>
      <c r="FM5" s="51" t="e">
        <f t="shared" ref="FM5:FM16" si="43">FG5/FH5</f>
        <v>#DIV/0!</v>
      </c>
      <c r="FN5" s="51" t="e">
        <f t="shared" ref="FN5:FN16" si="44">FI5/FJ5</f>
        <v>#DIV/0!</v>
      </c>
      <c r="FO5" s="52" t="e">
        <f t="shared" ref="FO5:FO16" si="45">FK5/FL5</f>
        <v>#DIV/0!</v>
      </c>
      <c r="FP5" s="3">
        <v>2</v>
      </c>
      <c r="FQ5" s="18">
        <v>26</v>
      </c>
      <c r="FR5" s="18">
        <v>12</v>
      </c>
      <c r="FS5" s="18">
        <v>2</v>
      </c>
      <c r="FT5" s="18">
        <v>0</v>
      </c>
      <c r="FU5" s="18">
        <v>4</v>
      </c>
      <c r="FV5" s="18">
        <v>4</v>
      </c>
      <c r="FW5" s="18">
        <v>9</v>
      </c>
      <c r="FX5" s="18">
        <v>6</v>
      </c>
      <c r="FY5" s="18">
        <v>19</v>
      </c>
      <c r="FZ5" s="7">
        <f t="shared" si="10"/>
        <v>10</v>
      </c>
      <c r="GA5" s="7">
        <f t="shared" si="10"/>
        <v>28</v>
      </c>
      <c r="GB5" s="51">
        <f t="shared" ref="GB5:GB16" si="46">FV5/FW5</f>
        <v>0.44444444444444442</v>
      </c>
      <c r="GC5" s="51">
        <f t="shared" ref="GC5:GC16" si="47">FX5/FY5</f>
        <v>0.31578947368421051</v>
      </c>
      <c r="GD5" s="52">
        <f t="shared" ref="GD5:GD16" si="48">FZ5/GA5</f>
        <v>0.35714285714285715</v>
      </c>
      <c r="GE5" s="3" t="s">
        <v>237</v>
      </c>
      <c r="GF5" s="18">
        <v>15</v>
      </c>
      <c r="GG5" s="18">
        <v>10</v>
      </c>
      <c r="GH5" s="18">
        <v>1</v>
      </c>
      <c r="GI5" s="18">
        <v>1</v>
      </c>
      <c r="GJ5" s="18">
        <v>5</v>
      </c>
      <c r="GK5" s="18">
        <v>4</v>
      </c>
      <c r="GL5" s="18">
        <v>7</v>
      </c>
      <c r="GM5" s="18">
        <v>1</v>
      </c>
      <c r="GN5" s="18">
        <v>3</v>
      </c>
      <c r="GO5" s="7">
        <f t="shared" si="11"/>
        <v>5</v>
      </c>
      <c r="GP5" s="7">
        <f t="shared" si="11"/>
        <v>10</v>
      </c>
      <c r="GQ5" s="51">
        <f t="shared" ref="GQ5:GQ16" si="49">GK5/GL5</f>
        <v>0.5714285714285714</v>
      </c>
      <c r="GR5" s="51">
        <f t="shared" ref="GR5:GR16" si="50">GM5/GN5</f>
        <v>0.33333333333333331</v>
      </c>
      <c r="GS5" s="52">
        <f t="shared" ref="GS5:GS16" si="51">GO5/GP5</f>
        <v>0.5</v>
      </c>
      <c r="GT5" s="3">
        <v>2</v>
      </c>
      <c r="GU5" s="18">
        <v>26</v>
      </c>
      <c r="GV5" s="18">
        <v>9</v>
      </c>
      <c r="GW5" s="18">
        <v>4</v>
      </c>
      <c r="GX5" s="18">
        <v>0</v>
      </c>
      <c r="GY5" s="18">
        <v>0</v>
      </c>
      <c r="GZ5" s="18">
        <v>1</v>
      </c>
      <c r="HA5" s="18">
        <v>7</v>
      </c>
      <c r="HB5" s="18">
        <v>8</v>
      </c>
      <c r="HC5" s="18">
        <v>16</v>
      </c>
      <c r="HD5" s="7">
        <f t="shared" si="12"/>
        <v>9</v>
      </c>
      <c r="HE5" s="7">
        <f t="shared" si="12"/>
        <v>23</v>
      </c>
      <c r="HF5" s="51">
        <f t="shared" ref="HF5:HF16" si="52">GZ5/HA5</f>
        <v>0.14285714285714285</v>
      </c>
      <c r="HG5" s="51">
        <f t="shared" ref="HG5:HG16" si="53">HB5/HC5</f>
        <v>0.5</v>
      </c>
      <c r="HH5" s="52">
        <f t="shared" ref="HH5:HH16" si="54">HD5/HE5</f>
        <v>0.39130434782608697</v>
      </c>
      <c r="HI5" s="3">
        <v>2</v>
      </c>
      <c r="HJ5" s="18">
        <v>34</v>
      </c>
      <c r="HK5" s="18">
        <v>17</v>
      </c>
      <c r="HL5" s="18">
        <v>2</v>
      </c>
      <c r="HM5" s="18">
        <v>5</v>
      </c>
      <c r="HN5" s="18">
        <v>3</v>
      </c>
      <c r="HO5" s="18">
        <v>11</v>
      </c>
      <c r="HP5" s="18">
        <v>13</v>
      </c>
      <c r="HQ5" s="18">
        <v>4</v>
      </c>
      <c r="HR5" s="18">
        <v>10</v>
      </c>
      <c r="HS5" s="7">
        <f>HO5+HQ5</f>
        <v>15</v>
      </c>
      <c r="HT5" s="7">
        <f>HP5+HR5</f>
        <v>23</v>
      </c>
      <c r="HU5" s="51">
        <f t="shared" ref="HU5:HU16" si="55">HO5/HP5</f>
        <v>0.84615384615384615</v>
      </c>
      <c r="HV5" s="51">
        <f t="shared" ref="HV5:HV16" si="56">HQ5/HR5</f>
        <v>0.4</v>
      </c>
      <c r="HW5" s="52">
        <f>HS5/HT5</f>
        <v>0.65217391304347827</v>
      </c>
      <c r="IA5" s="3" t="s">
        <v>395</v>
      </c>
      <c r="IB5" s="7">
        <v>10</v>
      </c>
      <c r="IC5" s="7">
        <v>1</v>
      </c>
      <c r="ID5" s="7">
        <v>2</v>
      </c>
      <c r="IE5" s="18">
        <v>2</v>
      </c>
      <c r="IF5" s="18">
        <v>3</v>
      </c>
      <c r="IG5" s="18">
        <v>5</v>
      </c>
      <c r="IH5" s="18">
        <v>20</v>
      </c>
      <c r="II5" s="18">
        <v>0</v>
      </c>
      <c r="IJ5" s="18">
        <v>11</v>
      </c>
      <c r="IK5" s="7">
        <f>IG5+II5</f>
        <v>5</v>
      </c>
      <c r="IL5" s="7">
        <f>IH5+IJ5</f>
        <v>31</v>
      </c>
      <c r="IM5" s="51">
        <f>IG5/IH5</f>
        <v>0.25</v>
      </c>
      <c r="IN5" s="51">
        <f>II5/IJ5</f>
        <v>0</v>
      </c>
      <c r="IO5" s="52">
        <f>IK5/IL5</f>
        <v>0.16129032258064516</v>
      </c>
      <c r="IP5" s="3" t="s">
        <v>395</v>
      </c>
      <c r="IQ5" s="7">
        <v>31</v>
      </c>
      <c r="IR5" s="7">
        <v>9</v>
      </c>
      <c r="IS5" s="7">
        <v>0</v>
      </c>
      <c r="IT5" s="18">
        <v>3</v>
      </c>
      <c r="IU5" s="18">
        <v>0</v>
      </c>
      <c r="IV5" s="18">
        <v>8</v>
      </c>
      <c r="IW5" s="18">
        <v>13</v>
      </c>
      <c r="IX5" s="18">
        <v>3</v>
      </c>
      <c r="IY5" s="18">
        <v>10</v>
      </c>
      <c r="IZ5" s="7">
        <f t="shared" si="13"/>
        <v>11</v>
      </c>
      <c r="JA5" s="7">
        <f t="shared" si="13"/>
        <v>23</v>
      </c>
      <c r="JB5" s="51">
        <f t="shared" ref="JB5:JB7" si="57">IV5/IW5</f>
        <v>0.61538461538461542</v>
      </c>
      <c r="JC5" s="51">
        <f t="shared" ref="JC5:JC7" si="58">IX5/IY5</f>
        <v>0.3</v>
      </c>
      <c r="JD5" s="52">
        <f t="shared" ref="JD5:JD7" si="59">IZ5/JA5</f>
        <v>0.47826086956521741</v>
      </c>
      <c r="JE5" s="3" t="s">
        <v>395</v>
      </c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106"/>
      <c r="JT5" s="3" t="s">
        <v>395</v>
      </c>
      <c r="JU5" s="7">
        <v>28</v>
      </c>
      <c r="JV5" s="7">
        <v>12</v>
      </c>
      <c r="JW5" s="7">
        <v>2</v>
      </c>
      <c r="JX5" s="18">
        <v>4</v>
      </c>
      <c r="JY5" s="18">
        <v>0</v>
      </c>
      <c r="JZ5" s="18">
        <v>8</v>
      </c>
      <c r="KA5" s="18">
        <v>16</v>
      </c>
      <c r="KB5" s="18">
        <v>4</v>
      </c>
      <c r="KC5" s="18">
        <v>17</v>
      </c>
      <c r="KD5" s="7">
        <f t="shared" si="14"/>
        <v>12</v>
      </c>
      <c r="KE5" s="7">
        <f t="shared" si="14"/>
        <v>33</v>
      </c>
      <c r="KF5" s="51">
        <f t="shared" ref="KF5:KF10" si="60">JZ5/KA5</f>
        <v>0.5</v>
      </c>
      <c r="KG5" s="51">
        <f t="shared" ref="KG5:KG10" si="61">KB5/KC5</f>
        <v>0.23529411764705882</v>
      </c>
      <c r="KH5" s="52">
        <f t="shared" ref="KH5:KH10" si="62">KD5/KE5</f>
        <v>0.36363636363636365</v>
      </c>
      <c r="KI5" s="3" t="s">
        <v>395</v>
      </c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106"/>
      <c r="KX5" s="3" t="s">
        <v>395</v>
      </c>
      <c r="KY5" s="7">
        <v>23</v>
      </c>
      <c r="KZ5" s="7">
        <v>7</v>
      </c>
      <c r="LA5" s="7">
        <v>1</v>
      </c>
      <c r="LB5" s="18">
        <v>0</v>
      </c>
      <c r="LC5" s="18">
        <v>3</v>
      </c>
      <c r="LD5" s="18">
        <v>4</v>
      </c>
      <c r="LE5" s="18">
        <v>6</v>
      </c>
      <c r="LF5" s="18">
        <v>5</v>
      </c>
      <c r="LG5" s="18">
        <v>13</v>
      </c>
      <c r="LH5" s="7">
        <f t="shared" si="15"/>
        <v>9</v>
      </c>
      <c r="LI5" s="7">
        <f t="shared" si="15"/>
        <v>19</v>
      </c>
      <c r="LJ5" s="51">
        <f t="shared" ref="LJ5:LJ10" si="63">LD5/LE5</f>
        <v>0.66666666666666663</v>
      </c>
      <c r="LK5" s="51">
        <f t="shared" ref="LK5:LK10" si="64">LF5/LG5</f>
        <v>0.38461538461538464</v>
      </c>
      <c r="LL5" s="52">
        <f t="shared" ref="LL5:LL10" si="65">LH5/LI5</f>
        <v>0.47368421052631576</v>
      </c>
      <c r="LM5" s="3" t="s">
        <v>395</v>
      </c>
      <c r="LN5" s="64"/>
      <c r="LO5" s="64"/>
      <c r="LP5" s="64"/>
      <c r="LQ5" s="64"/>
      <c r="LR5" s="64"/>
      <c r="LS5" s="64"/>
      <c r="LT5" s="64"/>
      <c r="LU5" s="64"/>
      <c r="LV5" s="64"/>
      <c r="LW5" s="64"/>
      <c r="LX5" s="64"/>
      <c r="LY5" s="64"/>
      <c r="LZ5" s="64"/>
      <c r="MA5" s="106"/>
    </row>
    <row r="6" spans="1:339">
      <c r="A6" s="57" t="s">
        <v>24</v>
      </c>
      <c r="B6" s="183"/>
      <c r="C6" s="20"/>
      <c r="D6" s="182"/>
      <c r="E6" s="146"/>
      <c r="F6" s="20"/>
      <c r="G6" s="182"/>
      <c r="H6" s="20"/>
      <c r="I6" s="20"/>
      <c r="J6" s="20"/>
      <c r="K6" s="7"/>
      <c r="L6" s="20"/>
      <c r="M6" s="7"/>
      <c r="N6" s="182"/>
      <c r="O6" s="19"/>
      <c r="P6" s="23">
        <v>7</v>
      </c>
      <c r="Q6" s="18">
        <v>4</v>
      </c>
      <c r="R6" s="261">
        <f t="shared" si="0"/>
        <v>0.63636363636363635</v>
      </c>
      <c r="S6" s="191">
        <f>BP86</f>
        <v>44.428571428571431</v>
      </c>
      <c r="T6" s="193">
        <f>BP69</f>
        <v>48.571428571428569</v>
      </c>
      <c r="V6" s="3">
        <v>3</v>
      </c>
      <c r="W6" s="18">
        <v>20</v>
      </c>
      <c r="X6" s="18">
        <v>6</v>
      </c>
      <c r="Y6" s="18">
        <v>0</v>
      </c>
      <c r="Z6" s="18">
        <v>0</v>
      </c>
      <c r="AA6" s="18">
        <v>4</v>
      </c>
      <c r="AB6" s="18">
        <v>7</v>
      </c>
      <c r="AC6" s="18">
        <v>10</v>
      </c>
      <c r="AD6" s="18">
        <v>2</v>
      </c>
      <c r="AE6" s="18">
        <v>8</v>
      </c>
      <c r="AF6" s="7">
        <f t="shared" si="1"/>
        <v>9</v>
      </c>
      <c r="AG6" s="7">
        <f t="shared" si="1"/>
        <v>18</v>
      </c>
      <c r="AH6" s="51">
        <f t="shared" si="16"/>
        <v>0.7</v>
      </c>
      <c r="AI6" s="51">
        <f t="shared" si="17"/>
        <v>0.25</v>
      </c>
      <c r="AJ6" s="52">
        <f t="shared" si="18"/>
        <v>0.5</v>
      </c>
      <c r="AK6" s="3">
        <v>3</v>
      </c>
      <c r="AL6" s="18">
        <v>3</v>
      </c>
      <c r="AM6" s="18">
        <v>11</v>
      </c>
      <c r="AN6" s="18">
        <v>4</v>
      </c>
      <c r="AO6" s="18">
        <v>0</v>
      </c>
      <c r="AP6" s="18">
        <v>2</v>
      </c>
      <c r="AQ6" s="18">
        <v>0</v>
      </c>
      <c r="AR6" s="18">
        <v>12</v>
      </c>
      <c r="AS6" s="18">
        <v>1</v>
      </c>
      <c r="AT6" s="18">
        <v>15</v>
      </c>
      <c r="AU6" s="7">
        <f t="shared" si="2"/>
        <v>1</v>
      </c>
      <c r="AV6" s="7">
        <f t="shared" si="2"/>
        <v>27</v>
      </c>
      <c r="AW6" s="51">
        <f t="shared" si="19"/>
        <v>0</v>
      </c>
      <c r="AX6" s="51">
        <f t="shared" si="20"/>
        <v>6.6666666666666666E-2</v>
      </c>
      <c r="AY6" s="52">
        <f t="shared" si="21"/>
        <v>3.7037037037037035E-2</v>
      </c>
      <c r="AZ6" s="3">
        <v>3</v>
      </c>
      <c r="BA6" s="18">
        <v>12</v>
      </c>
      <c r="BB6" s="18">
        <v>5</v>
      </c>
      <c r="BC6" s="18">
        <v>5</v>
      </c>
      <c r="BD6" s="18">
        <v>0</v>
      </c>
      <c r="BE6" s="18">
        <v>0</v>
      </c>
      <c r="BF6" s="18">
        <v>3</v>
      </c>
      <c r="BG6" s="18">
        <v>10</v>
      </c>
      <c r="BH6" s="18">
        <v>2</v>
      </c>
      <c r="BI6" s="18">
        <v>9</v>
      </c>
      <c r="BJ6" s="7">
        <f t="shared" si="3"/>
        <v>5</v>
      </c>
      <c r="BK6" s="7">
        <f t="shared" si="3"/>
        <v>19</v>
      </c>
      <c r="BL6" s="51">
        <f t="shared" si="22"/>
        <v>0.3</v>
      </c>
      <c r="BM6" s="51">
        <f t="shared" si="23"/>
        <v>0.22222222222222221</v>
      </c>
      <c r="BN6" s="52">
        <f t="shared" si="24"/>
        <v>0.26315789473684209</v>
      </c>
      <c r="BO6" s="3">
        <v>3</v>
      </c>
      <c r="BP6" s="18">
        <v>25</v>
      </c>
      <c r="BQ6" s="18">
        <v>11</v>
      </c>
      <c r="BR6" s="18">
        <v>0</v>
      </c>
      <c r="BS6" s="18">
        <v>0</v>
      </c>
      <c r="BT6" s="18">
        <v>1</v>
      </c>
      <c r="BU6" s="18">
        <v>2</v>
      </c>
      <c r="BV6" s="18">
        <v>11</v>
      </c>
      <c r="BW6" s="18">
        <v>7</v>
      </c>
      <c r="BX6" s="18">
        <v>26</v>
      </c>
      <c r="BY6" s="7">
        <f t="shared" si="4"/>
        <v>9</v>
      </c>
      <c r="BZ6" s="7">
        <f t="shared" si="4"/>
        <v>37</v>
      </c>
      <c r="CA6" s="51">
        <f t="shared" si="25"/>
        <v>0.18181818181818182</v>
      </c>
      <c r="CB6" s="51">
        <f t="shared" si="26"/>
        <v>0.26923076923076922</v>
      </c>
      <c r="CC6" s="52">
        <f t="shared" si="27"/>
        <v>0.24324324324324326</v>
      </c>
      <c r="CD6" s="3">
        <v>3</v>
      </c>
      <c r="CE6" s="18">
        <v>18</v>
      </c>
      <c r="CF6" s="18">
        <v>23</v>
      </c>
      <c r="CG6" s="18">
        <v>2</v>
      </c>
      <c r="CH6" s="18">
        <v>1</v>
      </c>
      <c r="CI6" s="18">
        <v>2</v>
      </c>
      <c r="CJ6" s="18">
        <v>6</v>
      </c>
      <c r="CK6" s="18">
        <v>14</v>
      </c>
      <c r="CL6" s="18">
        <v>2</v>
      </c>
      <c r="CM6" s="18">
        <v>10</v>
      </c>
      <c r="CN6" s="7">
        <f t="shared" si="5"/>
        <v>8</v>
      </c>
      <c r="CO6" s="7">
        <f t="shared" si="5"/>
        <v>24</v>
      </c>
      <c r="CP6" s="51">
        <f t="shared" si="28"/>
        <v>0.42857142857142855</v>
      </c>
      <c r="CQ6" s="51">
        <f t="shared" si="29"/>
        <v>0.2</v>
      </c>
      <c r="CR6" s="52">
        <f t="shared" si="30"/>
        <v>0.33333333333333331</v>
      </c>
      <c r="CS6" s="3">
        <v>3</v>
      </c>
      <c r="CT6" s="18">
        <v>16</v>
      </c>
      <c r="CU6" s="18">
        <v>4</v>
      </c>
      <c r="CV6" s="18">
        <v>0</v>
      </c>
      <c r="CW6" s="18">
        <v>0</v>
      </c>
      <c r="CX6" s="18">
        <v>0</v>
      </c>
      <c r="CY6" s="18">
        <v>8</v>
      </c>
      <c r="CZ6" s="18">
        <v>19</v>
      </c>
      <c r="DA6" s="18">
        <v>0</v>
      </c>
      <c r="DB6" s="18">
        <v>1</v>
      </c>
      <c r="DC6" s="7">
        <f t="shared" si="6"/>
        <v>8</v>
      </c>
      <c r="DD6" s="7">
        <f t="shared" si="6"/>
        <v>20</v>
      </c>
      <c r="DE6" s="51">
        <f t="shared" si="31"/>
        <v>0.42105263157894735</v>
      </c>
      <c r="DF6" s="51">
        <f t="shared" si="32"/>
        <v>0</v>
      </c>
      <c r="DG6" s="52">
        <f t="shared" si="33"/>
        <v>0.4</v>
      </c>
      <c r="DH6" s="3">
        <v>3</v>
      </c>
      <c r="DI6" s="18">
        <v>13</v>
      </c>
      <c r="DJ6" s="18">
        <v>5</v>
      </c>
      <c r="DK6" s="18">
        <v>5</v>
      </c>
      <c r="DL6" s="18">
        <v>0</v>
      </c>
      <c r="DM6" s="18">
        <v>1</v>
      </c>
      <c r="DN6" s="18">
        <v>5</v>
      </c>
      <c r="DO6" s="18">
        <v>12</v>
      </c>
      <c r="DP6" s="18">
        <v>1</v>
      </c>
      <c r="DQ6" s="18">
        <v>2</v>
      </c>
      <c r="DR6" s="7">
        <f t="shared" si="7"/>
        <v>6</v>
      </c>
      <c r="DS6" s="7">
        <f t="shared" si="7"/>
        <v>14</v>
      </c>
      <c r="DT6" s="51">
        <f t="shared" si="34"/>
        <v>0.41666666666666669</v>
      </c>
      <c r="DU6" s="51">
        <f t="shared" si="35"/>
        <v>0.5</v>
      </c>
      <c r="DV6" s="52">
        <f t="shared" si="36"/>
        <v>0.42857142857142855</v>
      </c>
      <c r="DW6" s="3">
        <v>3</v>
      </c>
      <c r="DX6" s="18">
        <v>12</v>
      </c>
      <c r="DY6" s="18">
        <v>10</v>
      </c>
      <c r="DZ6" s="18">
        <v>5</v>
      </c>
      <c r="EA6" s="18">
        <v>1</v>
      </c>
      <c r="EB6" s="18">
        <v>2</v>
      </c>
      <c r="EC6" s="18">
        <v>3</v>
      </c>
      <c r="ED6" s="18">
        <v>6</v>
      </c>
      <c r="EE6" s="18">
        <v>2</v>
      </c>
      <c r="EF6" s="18">
        <v>4</v>
      </c>
      <c r="EG6" s="7">
        <f t="shared" si="8"/>
        <v>5</v>
      </c>
      <c r="EH6" s="7">
        <f t="shared" si="8"/>
        <v>10</v>
      </c>
      <c r="EI6" s="51">
        <f t="shared" si="37"/>
        <v>0.5</v>
      </c>
      <c r="EJ6" s="51">
        <f t="shared" si="38"/>
        <v>0.5</v>
      </c>
      <c r="EK6" s="52">
        <f t="shared" si="39"/>
        <v>0.5</v>
      </c>
      <c r="EL6" s="3">
        <v>3</v>
      </c>
      <c r="EM6" s="18">
        <v>17</v>
      </c>
      <c r="EN6" s="18">
        <v>14</v>
      </c>
      <c r="EO6" s="18">
        <v>3</v>
      </c>
      <c r="EP6" s="18">
        <v>0</v>
      </c>
      <c r="EQ6" s="18">
        <v>0</v>
      </c>
      <c r="ER6" s="18">
        <v>7</v>
      </c>
      <c r="ES6" s="18">
        <v>18</v>
      </c>
      <c r="ET6" s="18">
        <v>1</v>
      </c>
      <c r="EU6" s="18">
        <v>2</v>
      </c>
      <c r="EV6" s="7">
        <f t="shared" si="9"/>
        <v>8</v>
      </c>
      <c r="EW6" s="7">
        <f t="shared" si="9"/>
        <v>20</v>
      </c>
      <c r="EX6" s="51">
        <f t="shared" si="40"/>
        <v>0.3888888888888889</v>
      </c>
      <c r="EY6" s="51">
        <f t="shared" si="41"/>
        <v>0.5</v>
      </c>
      <c r="EZ6" s="52">
        <f t="shared" si="42"/>
        <v>0.4</v>
      </c>
      <c r="FA6" s="3">
        <v>3</v>
      </c>
      <c r="FB6" s="182"/>
      <c r="FC6" s="182"/>
      <c r="FD6" s="182"/>
      <c r="FE6" s="182"/>
      <c r="FF6" s="182"/>
      <c r="FG6" s="182"/>
      <c r="FH6" s="182"/>
      <c r="FI6" s="182"/>
      <c r="FJ6" s="182"/>
      <c r="FK6" s="182"/>
      <c r="FL6" s="182"/>
      <c r="FM6" s="51" t="e">
        <f t="shared" si="43"/>
        <v>#DIV/0!</v>
      </c>
      <c r="FN6" s="51" t="e">
        <f t="shared" si="44"/>
        <v>#DIV/0!</v>
      </c>
      <c r="FO6" s="52" t="e">
        <f t="shared" si="45"/>
        <v>#DIV/0!</v>
      </c>
      <c r="FP6" s="3">
        <v>3</v>
      </c>
      <c r="FQ6" s="18">
        <v>15</v>
      </c>
      <c r="FR6" s="18">
        <v>12</v>
      </c>
      <c r="FS6" s="18">
        <v>2</v>
      </c>
      <c r="FT6" s="18">
        <v>0</v>
      </c>
      <c r="FU6" s="18">
        <v>0</v>
      </c>
      <c r="FV6" s="18">
        <v>0</v>
      </c>
      <c r="FW6" s="18">
        <v>2</v>
      </c>
      <c r="FX6" s="18">
        <v>5</v>
      </c>
      <c r="FY6" s="18">
        <v>16</v>
      </c>
      <c r="FZ6" s="7">
        <f t="shared" si="10"/>
        <v>5</v>
      </c>
      <c r="GA6" s="7">
        <f t="shared" si="10"/>
        <v>18</v>
      </c>
      <c r="GB6" s="51">
        <f t="shared" si="46"/>
        <v>0</v>
      </c>
      <c r="GC6" s="51">
        <f t="shared" si="47"/>
        <v>0.3125</v>
      </c>
      <c r="GD6" s="52">
        <f t="shared" si="48"/>
        <v>0.27777777777777779</v>
      </c>
      <c r="GE6" s="3">
        <v>3</v>
      </c>
      <c r="GF6" s="18">
        <v>16</v>
      </c>
      <c r="GG6" s="18">
        <v>13</v>
      </c>
      <c r="GH6" s="18">
        <v>1</v>
      </c>
      <c r="GI6" s="18">
        <v>0</v>
      </c>
      <c r="GJ6" s="18">
        <v>1</v>
      </c>
      <c r="GK6" s="18">
        <v>8</v>
      </c>
      <c r="GL6" s="18">
        <v>11</v>
      </c>
      <c r="GM6" s="18">
        <v>0</v>
      </c>
      <c r="GN6" s="18">
        <v>3</v>
      </c>
      <c r="GO6" s="7">
        <f t="shared" si="11"/>
        <v>8</v>
      </c>
      <c r="GP6" s="7">
        <f t="shared" si="11"/>
        <v>14</v>
      </c>
      <c r="GQ6" s="51">
        <f t="shared" si="49"/>
        <v>0.72727272727272729</v>
      </c>
      <c r="GR6" s="51">
        <f t="shared" si="50"/>
        <v>0</v>
      </c>
      <c r="GS6" s="52">
        <f t="shared" si="51"/>
        <v>0.5714285714285714</v>
      </c>
      <c r="GT6" s="3">
        <v>3</v>
      </c>
      <c r="GU6" s="18">
        <v>10</v>
      </c>
      <c r="GV6" s="18">
        <v>9</v>
      </c>
      <c r="GW6" s="18">
        <v>3</v>
      </c>
      <c r="GX6" s="18">
        <v>1</v>
      </c>
      <c r="GY6" s="18">
        <v>0</v>
      </c>
      <c r="GZ6" s="18">
        <v>2</v>
      </c>
      <c r="HA6" s="18">
        <v>12</v>
      </c>
      <c r="HB6" s="18">
        <v>2</v>
      </c>
      <c r="HC6" s="18">
        <v>12</v>
      </c>
      <c r="HD6" s="7">
        <f t="shared" si="12"/>
        <v>4</v>
      </c>
      <c r="HE6" s="7">
        <f t="shared" si="12"/>
        <v>24</v>
      </c>
      <c r="HF6" s="51">
        <f t="shared" si="52"/>
        <v>0.16666666666666666</v>
      </c>
      <c r="HG6" s="51">
        <f t="shared" si="53"/>
        <v>0.16666666666666666</v>
      </c>
      <c r="HH6" s="52">
        <f t="shared" si="54"/>
        <v>0.16666666666666666</v>
      </c>
      <c r="HI6" s="3">
        <v>3</v>
      </c>
      <c r="HJ6" s="148"/>
      <c r="HK6" s="148"/>
      <c r="HL6" s="148"/>
      <c r="HM6" s="148"/>
      <c r="HN6" s="148"/>
      <c r="HO6" s="148"/>
      <c r="HP6" s="148"/>
      <c r="HQ6" s="148"/>
      <c r="HR6" s="148"/>
      <c r="HS6" s="148"/>
      <c r="HT6" s="148"/>
      <c r="HU6" s="51" t="e">
        <f>HO6/HP6</f>
        <v>#DIV/0!</v>
      </c>
      <c r="HV6" s="51" t="e">
        <f>HQ6/HR6</f>
        <v>#DIV/0!</v>
      </c>
      <c r="HW6" s="52" t="e">
        <f>HS6/HT6</f>
        <v>#DIV/0!</v>
      </c>
      <c r="IA6" s="3" t="s">
        <v>396</v>
      </c>
      <c r="IB6" s="7">
        <v>10</v>
      </c>
      <c r="IC6" s="7">
        <v>6</v>
      </c>
      <c r="ID6" s="7">
        <v>0</v>
      </c>
      <c r="IE6" s="18">
        <v>0</v>
      </c>
      <c r="IF6" s="18">
        <v>1</v>
      </c>
      <c r="IG6" s="18">
        <v>5</v>
      </c>
      <c r="IH6" s="18">
        <v>9</v>
      </c>
      <c r="II6" s="18">
        <v>0</v>
      </c>
      <c r="IJ6" s="18">
        <v>4</v>
      </c>
      <c r="IK6" s="7">
        <f>IG6+II6</f>
        <v>5</v>
      </c>
      <c r="IL6" s="7">
        <f>IH6+IJ6</f>
        <v>13</v>
      </c>
      <c r="IM6" s="51">
        <f>IG6/IH6</f>
        <v>0.55555555555555558</v>
      </c>
      <c r="IN6" s="51">
        <f>II6/IJ6</f>
        <v>0</v>
      </c>
      <c r="IO6" s="52">
        <f>IK6/IL6</f>
        <v>0.38461538461538464</v>
      </c>
      <c r="IP6" s="3" t="s">
        <v>396</v>
      </c>
      <c r="IQ6" s="7">
        <v>27</v>
      </c>
      <c r="IR6" s="7">
        <v>11</v>
      </c>
      <c r="IS6" s="7">
        <v>3</v>
      </c>
      <c r="IT6" s="18">
        <v>1</v>
      </c>
      <c r="IU6" s="18">
        <v>2</v>
      </c>
      <c r="IV6" s="18">
        <v>3</v>
      </c>
      <c r="IW6" s="18">
        <v>8</v>
      </c>
      <c r="IX6" s="18">
        <v>7</v>
      </c>
      <c r="IY6" s="18">
        <v>18</v>
      </c>
      <c r="IZ6" s="7">
        <f t="shared" si="13"/>
        <v>10</v>
      </c>
      <c r="JA6" s="7">
        <f t="shared" si="13"/>
        <v>26</v>
      </c>
      <c r="JB6" s="51">
        <f t="shared" si="57"/>
        <v>0.375</v>
      </c>
      <c r="JC6" s="51">
        <f t="shared" si="58"/>
        <v>0.3888888888888889</v>
      </c>
      <c r="JD6" s="52">
        <f t="shared" si="59"/>
        <v>0.38461538461538464</v>
      </c>
      <c r="JE6" s="3" t="s">
        <v>396</v>
      </c>
      <c r="JF6" s="64"/>
      <c r="JG6" s="64"/>
      <c r="JH6" s="64"/>
      <c r="JI6" s="64"/>
      <c r="JJ6" s="64"/>
      <c r="JK6" s="64"/>
      <c r="JL6" s="64"/>
      <c r="JM6" s="64"/>
      <c r="JN6" s="64"/>
      <c r="JO6" s="64"/>
      <c r="JP6" s="64"/>
      <c r="JQ6" s="64"/>
      <c r="JR6" s="64"/>
      <c r="JS6" s="106"/>
      <c r="JT6" s="3" t="s">
        <v>396</v>
      </c>
      <c r="JU6" s="7">
        <v>37</v>
      </c>
      <c r="JV6" s="7">
        <v>13</v>
      </c>
      <c r="JW6" s="7">
        <v>0</v>
      </c>
      <c r="JX6" s="18">
        <v>1</v>
      </c>
      <c r="JY6" s="18">
        <v>0</v>
      </c>
      <c r="JZ6" s="18">
        <v>17</v>
      </c>
      <c r="KA6" s="18">
        <v>28</v>
      </c>
      <c r="KB6" s="18">
        <v>1</v>
      </c>
      <c r="KC6" s="18">
        <v>19</v>
      </c>
      <c r="KD6" s="7">
        <f t="shared" si="14"/>
        <v>18</v>
      </c>
      <c r="KE6" s="7">
        <f t="shared" si="14"/>
        <v>47</v>
      </c>
      <c r="KF6" s="51">
        <f t="shared" si="60"/>
        <v>0.6071428571428571</v>
      </c>
      <c r="KG6" s="51">
        <f t="shared" si="61"/>
        <v>5.2631578947368418E-2</v>
      </c>
      <c r="KH6" s="52">
        <f t="shared" si="62"/>
        <v>0.38297872340425532</v>
      </c>
      <c r="KI6" s="3" t="s">
        <v>396</v>
      </c>
      <c r="KJ6" s="64"/>
      <c r="KK6" s="64"/>
      <c r="KL6" s="64"/>
      <c r="KM6" s="64"/>
      <c r="KN6" s="64"/>
      <c r="KO6" s="64"/>
      <c r="KP6" s="64"/>
      <c r="KQ6" s="64"/>
      <c r="KR6" s="64"/>
      <c r="KS6" s="64"/>
      <c r="KT6" s="64"/>
      <c r="KU6" s="64"/>
      <c r="KV6" s="64"/>
      <c r="KW6" s="106"/>
      <c r="KX6" s="3" t="s">
        <v>396</v>
      </c>
      <c r="KY6" s="7">
        <v>32</v>
      </c>
      <c r="KZ6" s="7">
        <v>7</v>
      </c>
      <c r="LA6" s="7">
        <v>2</v>
      </c>
      <c r="LB6" s="18">
        <v>0</v>
      </c>
      <c r="LC6" s="18">
        <v>1</v>
      </c>
      <c r="LD6" s="18">
        <v>4</v>
      </c>
      <c r="LE6" s="18">
        <v>8</v>
      </c>
      <c r="LF6" s="18">
        <v>8</v>
      </c>
      <c r="LG6" s="18">
        <v>12</v>
      </c>
      <c r="LH6" s="7">
        <f t="shared" si="15"/>
        <v>12</v>
      </c>
      <c r="LI6" s="7">
        <f t="shared" si="15"/>
        <v>20</v>
      </c>
      <c r="LJ6" s="51">
        <f t="shared" si="63"/>
        <v>0.5</v>
      </c>
      <c r="LK6" s="51">
        <f t="shared" si="64"/>
        <v>0.66666666666666663</v>
      </c>
      <c r="LL6" s="52">
        <f t="shared" si="65"/>
        <v>0.6</v>
      </c>
      <c r="LM6" s="3" t="s">
        <v>396</v>
      </c>
      <c r="LN6" s="64"/>
      <c r="LO6" s="64"/>
      <c r="LP6" s="64"/>
      <c r="LQ6" s="64"/>
      <c r="LR6" s="64"/>
      <c r="LS6" s="64"/>
      <c r="LT6" s="64"/>
      <c r="LU6" s="64"/>
      <c r="LV6" s="64"/>
      <c r="LW6" s="64"/>
      <c r="LX6" s="64"/>
      <c r="LY6" s="64"/>
      <c r="LZ6" s="64"/>
      <c r="MA6" s="106"/>
    </row>
    <row r="7" spans="1:339">
      <c r="A7" s="57" t="s">
        <v>103</v>
      </c>
      <c r="B7" s="28"/>
      <c r="C7" s="20"/>
      <c r="D7" s="182"/>
      <c r="E7" s="182"/>
      <c r="F7" s="146"/>
      <c r="G7" s="7"/>
      <c r="H7" s="7"/>
      <c r="I7" s="7"/>
      <c r="J7" s="20"/>
      <c r="K7" s="20"/>
      <c r="L7" s="7"/>
      <c r="M7" s="182"/>
      <c r="N7" s="20"/>
      <c r="O7" s="4"/>
      <c r="P7" s="23">
        <v>5</v>
      </c>
      <c r="Q7" s="18">
        <v>5</v>
      </c>
      <c r="R7" s="261">
        <f t="shared" si="0"/>
        <v>0.5</v>
      </c>
      <c r="S7" s="191">
        <f>CE86</f>
        <v>42.625</v>
      </c>
      <c r="T7" s="193">
        <f>CE69</f>
        <v>47.375</v>
      </c>
      <c r="V7" s="3">
        <v>4</v>
      </c>
      <c r="W7" s="18">
        <v>22</v>
      </c>
      <c r="X7" s="18">
        <v>3</v>
      </c>
      <c r="Y7" s="18">
        <v>0</v>
      </c>
      <c r="Z7" s="18">
        <v>1</v>
      </c>
      <c r="AA7" s="18">
        <v>0</v>
      </c>
      <c r="AB7" s="18">
        <v>5</v>
      </c>
      <c r="AC7" s="18">
        <v>10</v>
      </c>
      <c r="AD7" s="18">
        <v>4</v>
      </c>
      <c r="AE7" s="18">
        <v>11</v>
      </c>
      <c r="AF7" s="7">
        <f t="shared" ref="AF7:AG13" si="66">AB7+AD7</f>
        <v>9</v>
      </c>
      <c r="AG7" s="7">
        <f t="shared" si="66"/>
        <v>21</v>
      </c>
      <c r="AH7" s="51">
        <f t="shared" si="16"/>
        <v>0.5</v>
      </c>
      <c r="AI7" s="51">
        <f t="shared" si="17"/>
        <v>0.36363636363636365</v>
      </c>
      <c r="AJ7" s="52">
        <f t="shared" si="18"/>
        <v>0.42857142857142855</v>
      </c>
      <c r="AK7" s="3">
        <v>4</v>
      </c>
      <c r="AL7" s="18">
        <v>8</v>
      </c>
      <c r="AM7" s="18">
        <v>3</v>
      </c>
      <c r="AN7" s="18">
        <v>3</v>
      </c>
      <c r="AO7" s="18">
        <v>0</v>
      </c>
      <c r="AP7" s="18">
        <v>1</v>
      </c>
      <c r="AQ7" s="18">
        <v>1</v>
      </c>
      <c r="AR7" s="18">
        <v>9</v>
      </c>
      <c r="AS7" s="18">
        <v>2</v>
      </c>
      <c r="AT7" s="18">
        <v>9</v>
      </c>
      <c r="AU7" s="7">
        <f t="shared" si="2"/>
        <v>3</v>
      </c>
      <c r="AV7" s="7">
        <f t="shared" si="2"/>
        <v>18</v>
      </c>
      <c r="AW7" s="51">
        <f t="shared" si="19"/>
        <v>0.1111111111111111</v>
      </c>
      <c r="AX7" s="51">
        <f t="shared" si="20"/>
        <v>0.22222222222222221</v>
      </c>
      <c r="AY7" s="52">
        <f t="shared" si="21"/>
        <v>0.16666666666666666</v>
      </c>
      <c r="AZ7" s="3">
        <v>4</v>
      </c>
      <c r="BA7" s="18">
        <v>23</v>
      </c>
      <c r="BB7" s="18">
        <v>5</v>
      </c>
      <c r="BC7" s="18">
        <v>2</v>
      </c>
      <c r="BD7" s="18">
        <v>0</v>
      </c>
      <c r="BE7" s="18">
        <v>0</v>
      </c>
      <c r="BF7" s="18">
        <v>4</v>
      </c>
      <c r="BG7" s="18">
        <v>7</v>
      </c>
      <c r="BH7" s="18">
        <v>5</v>
      </c>
      <c r="BI7" s="18">
        <v>11</v>
      </c>
      <c r="BJ7" s="7">
        <f t="shared" si="3"/>
        <v>9</v>
      </c>
      <c r="BK7" s="7">
        <f t="shared" si="3"/>
        <v>18</v>
      </c>
      <c r="BL7" s="51">
        <f t="shared" si="22"/>
        <v>0.5714285714285714</v>
      </c>
      <c r="BM7" s="51">
        <f t="shared" si="23"/>
        <v>0.45454545454545453</v>
      </c>
      <c r="BN7" s="52">
        <f t="shared" si="24"/>
        <v>0.5</v>
      </c>
      <c r="BO7" s="3">
        <v>4</v>
      </c>
      <c r="BP7" s="18">
        <v>23</v>
      </c>
      <c r="BQ7" s="18">
        <v>9</v>
      </c>
      <c r="BR7" s="18">
        <v>1</v>
      </c>
      <c r="BS7" s="18">
        <v>1</v>
      </c>
      <c r="BT7" s="18">
        <v>1</v>
      </c>
      <c r="BU7" s="18">
        <v>4</v>
      </c>
      <c r="BV7" s="18">
        <v>8</v>
      </c>
      <c r="BW7" s="18">
        <v>5</v>
      </c>
      <c r="BX7" s="18">
        <v>15</v>
      </c>
      <c r="BY7" s="7">
        <f t="shared" si="4"/>
        <v>9</v>
      </c>
      <c r="BZ7" s="7">
        <f t="shared" si="4"/>
        <v>23</v>
      </c>
      <c r="CA7" s="51">
        <f t="shared" si="25"/>
        <v>0.5</v>
      </c>
      <c r="CB7" s="51">
        <f t="shared" si="26"/>
        <v>0.33333333333333331</v>
      </c>
      <c r="CC7" s="52">
        <f t="shared" si="27"/>
        <v>0.39130434782608697</v>
      </c>
      <c r="CD7" s="3">
        <v>4</v>
      </c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51" t="e">
        <f t="shared" si="28"/>
        <v>#DIV/0!</v>
      </c>
      <c r="CQ7" s="51" t="e">
        <f t="shared" si="29"/>
        <v>#DIV/0!</v>
      </c>
      <c r="CR7" s="52" t="e">
        <f t="shared" si="30"/>
        <v>#DIV/0!</v>
      </c>
      <c r="CS7" s="3">
        <v>4</v>
      </c>
      <c r="CT7" s="18">
        <v>4</v>
      </c>
      <c r="CU7" s="18">
        <v>11</v>
      </c>
      <c r="CV7" s="18">
        <v>1</v>
      </c>
      <c r="CW7" s="18">
        <v>0</v>
      </c>
      <c r="CX7" s="18">
        <v>3</v>
      </c>
      <c r="CY7" s="18">
        <v>2</v>
      </c>
      <c r="CZ7" s="18">
        <v>13</v>
      </c>
      <c r="DA7" s="18">
        <v>0</v>
      </c>
      <c r="DB7" s="18">
        <v>0</v>
      </c>
      <c r="DC7" s="7">
        <f t="shared" ref="DC7:DD14" si="67">CY7+DA7</f>
        <v>2</v>
      </c>
      <c r="DD7" s="7">
        <f t="shared" si="67"/>
        <v>13</v>
      </c>
      <c r="DE7" s="51">
        <f t="shared" si="31"/>
        <v>0.15384615384615385</v>
      </c>
      <c r="DF7" s="51" t="e">
        <f t="shared" si="32"/>
        <v>#DIV/0!</v>
      </c>
      <c r="DG7" s="52">
        <f t="shared" si="33"/>
        <v>0.15384615384615385</v>
      </c>
      <c r="DH7" s="3">
        <v>4</v>
      </c>
      <c r="DI7" s="18">
        <v>23</v>
      </c>
      <c r="DJ7" s="18">
        <v>10</v>
      </c>
      <c r="DK7" s="18">
        <v>2</v>
      </c>
      <c r="DL7" s="18">
        <v>1</v>
      </c>
      <c r="DM7" s="18">
        <v>2</v>
      </c>
      <c r="DN7" s="18">
        <v>7</v>
      </c>
      <c r="DO7" s="18">
        <v>21</v>
      </c>
      <c r="DP7" s="18">
        <v>3</v>
      </c>
      <c r="DQ7" s="18">
        <v>6</v>
      </c>
      <c r="DR7" s="7">
        <f t="shared" si="7"/>
        <v>10</v>
      </c>
      <c r="DS7" s="7">
        <f t="shared" si="7"/>
        <v>27</v>
      </c>
      <c r="DT7" s="51">
        <f t="shared" si="34"/>
        <v>0.33333333333333331</v>
      </c>
      <c r="DU7" s="51">
        <f t="shared" si="35"/>
        <v>0.5</v>
      </c>
      <c r="DV7" s="52">
        <f t="shared" si="36"/>
        <v>0.37037037037037035</v>
      </c>
      <c r="DW7" s="3">
        <v>4</v>
      </c>
      <c r="DX7" s="18">
        <v>9</v>
      </c>
      <c r="DY7" s="18">
        <v>5</v>
      </c>
      <c r="DZ7" s="18">
        <v>0</v>
      </c>
      <c r="EA7" s="18">
        <v>0</v>
      </c>
      <c r="EB7" s="18">
        <v>0</v>
      </c>
      <c r="EC7" s="18">
        <v>0</v>
      </c>
      <c r="ED7" s="18">
        <v>5</v>
      </c>
      <c r="EE7" s="18">
        <v>3</v>
      </c>
      <c r="EF7" s="18">
        <v>15</v>
      </c>
      <c r="EG7" s="7">
        <f t="shared" si="8"/>
        <v>3</v>
      </c>
      <c r="EH7" s="7">
        <f t="shared" si="8"/>
        <v>20</v>
      </c>
      <c r="EI7" s="51">
        <f t="shared" si="37"/>
        <v>0</v>
      </c>
      <c r="EJ7" s="51">
        <f t="shared" si="38"/>
        <v>0.2</v>
      </c>
      <c r="EK7" s="52">
        <f t="shared" si="39"/>
        <v>0.15</v>
      </c>
      <c r="EL7" s="3">
        <v>4</v>
      </c>
      <c r="EM7" s="18">
        <v>10</v>
      </c>
      <c r="EN7" s="18">
        <v>8</v>
      </c>
      <c r="EO7" s="18">
        <v>4</v>
      </c>
      <c r="EP7" s="18">
        <v>2</v>
      </c>
      <c r="EQ7" s="18">
        <v>2</v>
      </c>
      <c r="ER7" s="18">
        <v>5</v>
      </c>
      <c r="ES7" s="18">
        <v>15</v>
      </c>
      <c r="ET7" s="18">
        <v>0</v>
      </c>
      <c r="EU7" s="18">
        <v>2</v>
      </c>
      <c r="EV7" s="7">
        <f t="shared" si="9"/>
        <v>5</v>
      </c>
      <c r="EW7" s="7">
        <f t="shared" si="9"/>
        <v>17</v>
      </c>
      <c r="EX7" s="51">
        <f t="shared" si="40"/>
        <v>0.33333333333333331</v>
      </c>
      <c r="EY7" s="51">
        <f t="shared" si="41"/>
        <v>0</v>
      </c>
      <c r="EZ7" s="52">
        <f t="shared" si="42"/>
        <v>0.29411764705882354</v>
      </c>
      <c r="FA7" s="3">
        <v>4</v>
      </c>
      <c r="FB7" s="182"/>
      <c r="FC7" s="182"/>
      <c r="FD7" s="182"/>
      <c r="FE7" s="182"/>
      <c r="FF7" s="182"/>
      <c r="FG7" s="182"/>
      <c r="FH7" s="182"/>
      <c r="FI7" s="182"/>
      <c r="FJ7" s="182"/>
      <c r="FK7" s="182"/>
      <c r="FL7" s="182"/>
      <c r="FM7" s="51" t="e">
        <f t="shared" si="43"/>
        <v>#DIV/0!</v>
      </c>
      <c r="FN7" s="51" t="e">
        <f t="shared" si="44"/>
        <v>#DIV/0!</v>
      </c>
      <c r="FO7" s="52" t="e">
        <f t="shared" si="45"/>
        <v>#DIV/0!</v>
      </c>
      <c r="FP7" s="3">
        <v>4</v>
      </c>
      <c r="FQ7" s="18">
        <v>16</v>
      </c>
      <c r="FR7" s="18">
        <v>16</v>
      </c>
      <c r="FS7" s="18">
        <v>1</v>
      </c>
      <c r="FT7" s="18">
        <v>0</v>
      </c>
      <c r="FU7" s="18">
        <v>1</v>
      </c>
      <c r="FV7" s="18">
        <v>4</v>
      </c>
      <c r="FW7" s="18">
        <v>10</v>
      </c>
      <c r="FX7" s="18">
        <v>2</v>
      </c>
      <c r="FY7" s="18">
        <v>11</v>
      </c>
      <c r="FZ7" s="7">
        <f t="shared" ref="FZ7:GA14" si="68">FV7+FX7</f>
        <v>6</v>
      </c>
      <c r="GA7" s="7">
        <f t="shared" si="68"/>
        <v>21</v>
      </c>
      <c r="GB7" s="51">
        <f t="shared" si="46"/>
        <v>0.4</v>
      </c>
      <c r="GC7" s="51">
        <f t="shared" si="47"/>
        <v>0.18181818181818182</v>
      </c>
      <c r="GD7" s="52">
        <f t="shared" si="48"/>
        <v>0.2857142857142857</v>
      </c>
      <c r="GE7" s="3">
        <v>4</v>
      </c>
      <c r="GF7" s="18">
        <v>17</v>
      </c>
      <c r="GG7" s="18">
        <v>3</v>
      </c>
      <c r="GH7" s="18">
        <v>5</v>
      </c>
      <c r="GI7" s="18">
        <v>0</v>
      </c>
      <c r="GJ7" s="18">
        <v>1</v>
      </c>
      <c r="GK7" s="18">
        <v>4</v>
      </c>
      <c r="GL7" s="18">
        <v>10</v>
      </c>
      <c r="GM7" s="18">
        <v>3</v>
      </c>
      <c r="GN7" s="18">
        <v>6</v>
      </c>
      <c r="GO7" s="7">
        <f t="shared" si="11"/>
        <v>7</v>
      </c>
      <c r="GP7" s="7">
        <f t="shared" si="11"/>
        <v>16</v>
      </c>
      <c r="GQ7" s="51">
        <f t="shared" si="49"/>
        <v>0.4</v>
      </c>
      <c r="GR7" s="51">
        <f t="shared" si="50"/>
        <v>0.5</v>
      </c>
      <c r="GS7" s="52">
        <f t="shared" si="51"/>
        <v>0.4375</v>
      </c>
      <c r="GT7" s="3">
        <v>4</v>
      </c>
      <c r="GU7" s="18">
        <v>12</v>
      </c>
      <c r="GV7" s="18">
        <v>6</v>
      </c>
      <c r="GW7" s="18">
        <v>3</v>
      </c>
      <c r="GX7" s="18">
        <v>0</v>
      </c>
      <c r="GY7" s="18">
        <v>0</v>
      </c>
      <c r="GZ7" s="18">
        <v>3</v>
      </c>
      <c r="HA7" s="18">
        <v>7</v>
      </c>
      <c r="HB7" s="18">
        <v>2</v>
      </c>
      <c r="HC7" s="18">
        <v>11</v>
      </c>
      <c r="HD7" s="7">
        <f t="shared" si="12"/>
        <v>5</v>
      </c>
      <c r="HE7" s="7">
        <f t="shared" si="12"/>
        <v>18</v>
      </c>
      <c r="HF7" s="51">
        <f t="shared" si="52"/>
        <v>0.42857142857142855</v>
      </c>
      <c r="HG7" s="51">
        <f t="shared" si="53"/>
        <v>0.18181818181818182</v>
      </c>
      <c r="HH7" s="52">
        <f t="shared" si="54"/>
        <v>0.27777777777777779</v>
      </c>
      <c r="HI7" s="3">
        <v>4</v>
      </c>
      <c r="HJ7" s="18">
        <v>29</v>
      </c>
      <c r="HK7" s="18">
        <v>21</v>
      </c>
      <c r="HL7" s="18">
        <v>4</v>
      </c>
      <c r="HM7" s="18">
        <v>0</v>
      </c>
      <c r="HN7" s="18">
        <v>0</v>
      </c>
      <c r="HO7" s="18">
        <v>13</v>
      </c>
      <c r="HP7" s="18">
        <v>26</v>
      </c>
      <c r="HQ7" s="18">
        <v>1</v>
      </c>
      <c r="HR7" s="18">
        <v>8</v>
      </c>
      <c r="HS7" s="7">
        <f t="shared" ref="HS7:HT10" si="69">HO7+HQ7</f>
        <v>14</v>
      </c>
      <c r="HT7" s="7">
        <f t="shared" si="69"/>
        <v>34</v>
      </c>
      <c r="HU7" s="51">
        <f t="shared" si="55"/>
        <v>0.5</v>
      </c>
      <c r="HV7" s="51">
        <f t="shared" si="56"/>
        <v>0.125</v>
      </c>
      <c r="HW7" s="52">
        <f t="shared" ref="HW7:HW16" si="70">HS7/HT7</f>
        <v>0.41176470588235292</v>
      </c>
      <c r="IA7" s="3" t="s">
        <v>397</v>
      </c>
      <c r="IB7" s="64"/>
      <c r="IC7" s="64"/>
      <c r="ID7" s="64"/>
      <c r="IE7" s="64"/>
      <c r="IF7" s="64"/>
      <c r="IG7" s="64"/>
      <c r="IH7" s="64"/>
      <c r="II7" s="64"/>
      <c r="IJ7" s="64"/>
      <c r="IK7" s="64"/>
      <c r="IL7" s="64"/>
      <c r="IM7" s="64"/>
      <c r="IN7" s="64"/>
      <c r="IO7" s="106"/>
      <c r="IP7" s="3" t="s">
        <v>397</v>
      </c>
      <c r="IQ7" s="18">
        <v>20</v>
      </c>
      <c r="IR7" s="18">
        <v>18</v>
      </c>
      <c r="IS7" s="18">
        <v>2</v>
      </c>
      <c r="IT7" s="18">
        <v>1</v>
      </c>
      <c r="IU7" s="18">
        <v>2</v>
      </c>
      <c r="IV7" s="18">
        <v>4</v>
      </c>
      <c r="IW7" s="18">
        <v>12</v>
      </c>
      <c r="IX7" s="18">
        <v>4</v>
      </c>
      <c r="IY7" s="18">
        <v>12</v>
      </c>
      <c r="IZ7" s="7">
        <f t="shared" si="13"/>
        <v>8</v>
      </c>
      <c r="JA7" s="7">
        <f t="shared" si="13"/>
        <v>24</v>
      </c>
      <c r="JB7" s="51">
        <f t="shared" si="57"/>
        <v>0.33333333333333331</v>
      </c>
      <c r="JC7" s="51">
        <f t="shared" si="58"/>
        <v>0.33333333333333331</v>
      </c>
      <c r="JD7" s="52">
        <f t="shared" si="59"/>
        <v>0.33333333333333331</v>
      </c>
      <c r="JE7" s="3" t="s">
        <v>397</v>
      </c>
      <c r="JF7" s="64"/>
      <c r="JG7" s="64"/>
      <c r="JH7" s="64"/>
      <c r="JI7" s="64"/>
      <c r="JJ7" s="64"/>
      <c r="JK7" s="64"/>
      <c r="JL7" s="64"/>
      <c r="JM7" s="64"/>
      <c r="JN7" s="64"/>
      <c r="JO7" s="64"/>
      <c r="JP7" s="64"/>
      <c r="JQ7" s="64"/>
      <c r="JR7" s="64"/>
      <c r="JS7" s="106"/>
      <c r="JT7" s="3" t="s">
        <v>397</v>
      </c>
      <c r="JU7" s="18">
        <v>28</v>
      </c>
      <c r="JV7" s="18">
        <v>20</v>
      </c>
      <c r="JW7" s="18">
        <v>4</v>
      </c>
      <c r="JX7" s="18">
        <v>0</v>
      </c>
      <c r="JY7" s="18">
        <v>1</v>
      </c>
      <c r="JZ7" s="18">
        <v>11</v>
      </c>
      <c r="KA7" s="18">
        <v>24</v>
      </c>
      <c r="KB7" s="18">
        <v>2</v>
      </c>
      <c r="KC7" s="18">
        <v>7</v>
      </c>
      <c r="KD7" s="7">
        <f t="shared" si="14"/>
        <v>13</v>
      </c>
      <c r="KE7" s="7">
        <f t="shared" si="14"/>
        <v>31</v>
      </c>
      <c r="KF7" s="51">
        <f t="shared" si="60"/>
        <v>0.45833333333333331</v>
      </c>
      <c r="KG7" s="51">
        <f t="shared" si="61"/>
        <v>0.2857142857142857</v>
      </c>
      <c r="KH7" s="52">
        <f t="shared" si="62"/>
        <v>0.41935483870967744</v>
      </c>
      <c r="KI7" s="3" t="s">
        <v>397</v>
      </c>
      <c r="KJ7" s="64"/>
      <c r="KK7" s="64"/>
      <c r="KL7" s="64"/>
      <c r="KM7" s="64"/>
      <c r="KN7" s="64"/>
      <c r="KO7" s="64"/>
      <c r="KP7" s="64"/>
      <c r="KQ7" s="64"/>
      <c r="KR7" s="64"/>
      <c r="KS7" s="64"/>
      <c r="KT7" s="64"/>
      <c r="KU7" s="64"/>
      <c r="KV7" s="64"/>
      <c r="KW7" s="106"/>
      <c r="KX7" s="3" t="s">
        <v>397</v>
      </c>
      <c r="KY7" s="64"/>
      <c r="KZ7" s="64"/>
      <c r="LA7" s="64"/>
      <c r="LB7" s="64"/>
      <c r="LC7" s="64"/>
      <c r="LD7" s="64"/>
      <c r="LE7" s="64"/>
      <c r="LF7" s="64"/>
      <c r="LG7" s="64"/>
      <c r="LH7" s="64"/>
      <c r="LI7" s="64"/>
      <c r="LJ7" s="350"/>
      <c r="LK7" s="350"/>
      <c r="LL7" s="351"/>
      <c r="LM7" s="3" t="s">
        <v>397</v>
      </c>
      <c r="LN7" s="64"/>
      <c r="LO7" s="64"/>
      <c r="LP7" s="64"/>
      <c r="LQ7" s="64"/>
      <c r="LR7" s="64"/>
      <c r="LS7" s="64"/>
      <c r="LT7" s="64"/>
      <c r="LU7" s="64"/>
      <c r="LV7" s="64"/>
      <c r="LW7" s="64"/>
      <c r="LX7" s="64"/>
      <c r="LY7" s="64"/>
      <c r="LZ7" s="64"/>
      <c r="MA7" s="106"/>
    </row>
    <row r="8" spans="1:339">
      <c r="A8" s="57" t="s">
        <v>36</v>
      </c>
      <c r="B8" s="183"/>
      <c r="C8" s="182"/>
      <c r="D8" s="20"/>
      <c r="E8" s="20"/>
      <c r="F8" s="7"/>
      <c r="G8" s="146"/>
      <c r="H8" s="182"/>
      <c r="I8" s="182"/>
      <c r="J8" s="20"/>
      <c r="K8" s="20"/>
      <c r="L8" s="182"/>
      <c r="M8" s="20"/>
      <c r="N8" s="182"/>
      <c r="O8" s="4"/>
      <c r="P8" s="23">
        <v>5</v>
      </c>
      <c r="Q8" s="18">
        <v>6</v>
      </c>
      <c r="R8" s="261">
        <f t="shared" si="0"/>
        <v>0.45454545454545453</v>
      </c>
      <c r="S8" s="191">
        <f>CT86</f>
        <v>44.636363636363633</v>
      </c>
      <c r="T8" s="193">
        <f>CT69</f>
        <v>43.636363636363633</v>
      </c>
      <c r="V8" s="3">
        <v>5</v>
      </c>
      <c r="W8" s="18">
        <v>21</v>
      </c>
      <c r="X8" s="18">
        <v>10</v>
      </c>
      <c r="Y8" s="18">
        <v>0</v>
      </c>
      <c r="Z8" s="18">
        <v>0</v>
      </c>
      <c r="AA8" s="18">
        <v>1</v>
      </c>
      <c r="AB8" s="18">
        <v>6</v>
      </c>
      <c r="AC8" s="18">
        <v>17</v>
      </c>
      <c r="AD8" s="18">
        <v>3</v>
      </c>
      <c r="AE8" s="18">
        <v>10</v>
      </c>
      <c r="AF8" s="7">
        <f t="shared" si="66"/>
        <v>9</v>
      </c>
      <c r="AG8" s="7">
        <f t="shared" si="66"/>
        <v>27</v>
      </c>
      <c r="AH8" s="51">
        <f t="shared" si="16"/>
        <v>0.35294117647058826</v>
      </c>
      <c r="AI8" s="51">
        <f t="shared" si="17"/>
        <v>0.3</v>
      </c>
      <c r="AJ8" s="52">
        <f t="shared" si="18"/>
        <v>0.33333333333333331</v>
      </c>
      <c r="AK8" s="3">
        <v>5</v>
      </c>
      <c r="AL8" s="18">
        <v>7</v>
      </c>
      <c r="AM8" s="18">
        <v>9</v>
      </c>
      <c r="AN8" s="18">
        <v>1</v>
      </c>
      <c r="AO8" s="18">
        <v>0</v>
      </c>
      <c r="AP8" s="18">
        <v>2</v>
      </c>
      <c r="AQ8" s="18">
        <v>2</v>
      </c>
      <c r="AR8" s="18">
        <v>4</v>
      </c>
      <c r="AS8" s="18">
        <v>1</v>
      </c>
      <c r="AT8" s="18">
        <v>15</v>
      </c>
      <c r="AU8" s="7">
        <f t="shared" ref="AU8:AV13" si="71">AQ8+AS8</f>
        <v>3</v>
      </c>
      <c r="AV8" s="7">
        <f t="shared" si="71"/>
        <v>19</v>
      </c>
      <c r="AW8" s="51">
        <f t="shared" si="19"/>
        <v>0.5</v>
      </c>
      <c r="AX8" s="51">
        <f t="shared" si="20"/>
        <v>6.6666666666666666E-2</v>
      </c>
      <c r="AY8" s="52">
        <f t="shared" si="21"/>
        <v>0.15789473684210525</v>
      </c>
      <c r="AZ8" s="3">
        <v>5</v>
      </c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51" t="e">
        <f t="shared" si="22"/>
        <v>#DIV/0!</v>
      </c>
      <c r="BM8" s="51" t="e">
        <f t="shared" si="23"/>
        <v>#DIV/0!</v>
      </c>
      <c r="BN8" s="52" t="e">
        <f t="shared" si="24"/>
        <v>#DIV/0!</v>
      </c>
      <c r="BO8" s="3">
        <v>5</v>
      </c>
      <c r="BP8" s="18">
        <v>21</v>
      </c>
      <c r="BQ8" s="18">
        <v>11</v>
      </c>
      <c r="BR8" s="18">
        <v>0</v>
      </c>
      <c r="BS8" s="18">
        <v>1</v>
      </c>
      <c r="BT8" s="18">
        <v>0</v>
      </c>
      <c r="BU8" s="18">
        <v>6</v>
      </c>
      <c r="BV8" s="18">
        <v>15</v>
      </c>
      <c r="BW8" s="18">
        <v>3</v>
      </c>
      <c r="BX8" s="18">
        <v>24</v>
      </c>
      <c r="BY8" s="7">
        <f>BU8+BW8</f>
        <v>9</v>
      </c>
      <c r="BZ8" s="7">
        <f>BV8+BX8</f>
        <v>39</v>
      </c>
      <c r="CA8" s="51">
        <f t="shared" si="25"/>
        <v>0.4</v>
      </c>
      <c r="CB8" s="51">
        <f t="shared" si="26"/>
        <v>0.125</v>
      </c>
      <c r="CC8" s="52">
        <f t="shared" si="27"/>
        <v>0.23076923076923078</v>
      </c>
      <c r="CD8" s="3">
        <v>5</v>
      </c>
      <c r="CE8" s="18">
        <v>16</v>
      </c>
      <c r="CF8" s="18">
        <v>19</v>
      </c>
      <c r="CG8" s="18">
        <v>2</v>
      </c>
      <c r="CH8" s="18">
        <v>0</v>
      </c>
      <c r="CI8" s="18">
        <v>3</v>
      </c>
      <c r="CJ8" s="18">
        <v>5</v>
      </c>
      <c r="CK8" s="18">
        <v>15</v>
      </c>
      <c r="CL8" s="18">
        <v>2</v>
      </c>
      <c r="CM8" s="18">
        <v>16</v>
      </c>
      <c r="CN8" s="7">
        <f>CJ8+CL8</f>
        <v>7</v>
      </c>
      <c r="CO8" s="7">
        <f>CK8+CM8</f>
        <v>31</v>
      </c>
      <c r="CP8" s="51">
        <f t="shared" si="28"/>
        <v>0.33333333333333331</v>
      </c>
      <c r="CQ8" s="51">
        <f t="shared" si="29"/>
        <v>0.125</v>
      </c>
      <c r="CR8" s="52">
        <f t="shared" si="30"/>
        <v>0.22580645161290322</v>
      </c>
      <c r="CS8" s="3">
        <v>5</v>
      </c>
      <c r="CT8" s="18">
        <v>10</v>
      </c>
      <c r="CU8" s="18">
        <v>5</v>
      </c>
      <c r="CV8" s="18">
        <v>1</v>
      </c>
      <c r="CW8" s="18">
        <v>0</v>
      </c>
      <c r="CX8" s="18">
        <v>3</v>
      </c>
      <c r="CY8" s="18">
        <v>5</v>
      </c>
      <c r="CZ8" s="18">
        <v>12</v>
      </c>
      <c r="DA8" s="18">
        <v>0</v>
      </c>
      <c r="DB8" s="18">
        <v>0</v>
      </c>
      <c r="DC8" s="7">
        <f t="shared" si="67"/>
        <v>5</v>
      </c>
      <c r="DD8" s="7">
        <f t="shared" si="67"/>
        <v>12</v>
      </c>
      <c r="DE8" s="51">
        <f t="shared" si="31"/>
        <v>0.41666666666666669</v>
      </c>
      <c r="DF8" s="51" t="e">
        <f t="shared" si="32"/>
        <v>#DIV/0!</v>
      </c>
      <c r="DG8" s="52">
        <f t="shared" si="33"/>
        <v>0.41666666666666669</v>
      </c>
      <c r="DH8" s="3">
        <v>5</v>
      </c>
      <c r="DI8" s="18">
        <v>8</v>
      </c>
      <c r="DJ8" s="18">
        <v>8</v>
      </c>
      <c r="DK8" s="18">
        <v>4</v>
      </c>
      <c r="DL8" s="18">
        <v>3</v>
      </c>
      <c r="DM8" s="18">
        <v>0</v>
      </c>
      <c r="DN8" s="18">
        <v>4</v>
      </c>
      <c r="DO8" s="18">
        <v>7</v>
      </c>
      <c r="DP8" s="18">
        <v>0</v>
      </c>
      <c r="DQ8" s="18">
        <v>0</v>
      </c>
      <c r="DR8" s="18">
        <f t="shared" si="7"/>
        <v>4</v>
      </c>
      <c r="DS8" s="18">
        <f t="shared" si="7"/>
        <v>7</v>
      </c>
      <c r="DT8" s="51">
        <f t="shared" si="34"/>
        <v>0.5714285714285714</v>
      </c>
      <c r="DU8" s="51" t="e">
        <f t="shared" si="35"/>
        <v>#DIV/0!</v>
      </c>
      <c r="DV8" s="52">
        <f t="shared" si="36"/>
        <v>0.5714285714285714</v>
      </c>
      <c r="DW8" s="3">
        <v>5</v>
      </c>
      <c r="DX8" s="18">
        <v>10</v>
      </c>
      <c r="DY8" s="18">
        <v>6</v>
      </c>
      <c r="DZ8" s="18">
        <v>4</v>
      </c>
      <c r="EA8" s="18">
        <v>1</v>
      </c>
      <c r="EB8" s="18">
        <v>0</v>
      </c>
      <c r="EC8" s="18">
        <v>2</v>
      </c>
      <c r="ED8" s="18">
        <v>3</v>
      </c>
      <c r="EE8" s="18">
        <v>2</v>
      </c>
      <c r="EF8" s="18">
        <v>4</v>
      </c>
      <c r="EG8" s="7">
        <f t="shared" ref="EG8:EH10" si="72">EC8+EE8</f>
        <v>4</v>
      </c>
      <c r="EH8" s="7">
        <f t="shared" si="72"/>
        <v>7</v>
      </c>
      <c r="EI8" s="51">
        <f t="shared" si="37"/>
        <v>0.66666666666666663</v>
      </c>
      <c r="EJ8" s="51">
        <f t="shared" si="38"/>
        <v>0.5</v>
      </c>
      <c r="EK8" s="52">
        <f t="shared" si="39"/>
        <v>0.5714285714285714</v>
      </c>
      <c r="EL8" s="3" t="s">
        <v>276</v>
      </c>
      <c r="EM8" s="18">
        <v>7</v>
      </c>
      <c r="EN8" s="18">
        <v>4</v>
      </c>
      <c r="EO8" s="18">
        <v>6</v>
      </c>
      <c r="EP8" s="18">
        <v>0</v>
      </c>
      <c r="EQ8" s="18">
        <v>0</v>
      </c>
      <c r="ER8" s="18">
        <v>2</v>
      </c>
      <c r="ES8" s="18">
        <v>6</v>
      </c>
      <c r="ET8" s="18">
        <v>1</v>
      </c>
      <c r="EU8" s="18">
        <v>4</v>
      </c>
      <c r="EV8" s="18">
        <f t="shared" si="9"/>
        <v>3</v>
      </c>
      <c r="EW8" s="18">
        <f t="shared" si="9"/>
        <v>10</v>
      </c>
      <c r="EX8" s="51">
        <f t="shared" si="40"/>
        <v>0.33333333333333331</v>
      </c>
      <c r="EY8" s="51">
        <f t="shared" si="41"/>
        <v>0.25</v>
      </c>
      <c r="EZ8" s="52">
        <f t="shared" si="42"/>
        <v>0.3</v>
      </c>
      <c r="FA8" s="3">
        <v>5</v>
      </c>
      <c r="FB8" s="182"/>
      <c r="FC8" s="182"/>
      <c r="FD8" s="182"/>
      <c r="FE8" s="182"/>
      <c r="FF8" s="182"/>
      <c r="FG8" s="182"/>
      <c r="FH8" s="182"/>
      <c r="FI8" s="182"/>
      <c r="FJ8" s="182"/>
      <c r="FK8" s="182"/>
      <c r="FL8" s="182"/>
      <c r="FM8" s="51" t="e">
        <f t="shared" si="43"/>
        <v>#DIV/0!</v>
      </c>
      <c r="FN8" s="51" t="e">
        <f t="shared" si="44"/>
        <v>#DIV/0!</v>
      </c>
      <c r="FO8" s="52" t="e">
        <f t="shared" si="45"/>
        <v>#DIV/0!</v>
      </c>
      <c r="FP8" s="3">
        <v>5</v>
      </c>
      <c r="FQ8" s="18">
        <v>18</v>
      </c>
      <c r="FR8" s="18">
        <v>12</v>
      </c>
      <c r="FS8" s="18">
        <v>3</v>
      </c>
      <c r="FT8" s="18">
        <v>2</v>
      </c>
      <c r="FU8" s="18">
        <v>1</v>
      </c>
      <c r="FV8" s="18">
        <v>3</v>
      </c>
      <c r="FW8" s="18">
        <v>10</v>
      </c>
      <c r="FX8" s="18">
        <v>4</v>
      </c>
      <c r="FY8" s="18">
        <v>10</v>
      </c>
      <c r="FZ8" s="7">
        <f t="shared" si="68"/>
        <v>7</v>
      </c>
      <c r="GA8" s="7">
        <f t="shared" si="68"/>
        <v>20</v>
      </c>
      <c r="GB8" s="51">
        <f t="shared" si="46"/>
        <v>0.3</v>
      </c>
      <c r="GC8" s="51">
        <f t="shared" si="47"/>
        <v>0.4</v>
      </c>
      <c r="GD8" s="52">
        <f t="shared" si="48"/>
        <v>0.35</v>
      </c>
      <c r="GE8" s="3">
        <v>5</v>
      </c>
      <c r="GF8" s="18">
        <v>15</v>
      </c>
      <c r="GG8" s="18">
        <v>12</v>
      </c>
      <c r="GH8" s="18">
        <v>2</v>
      </c>
      <c r="GI8" s="18">
        <v>0</v>
      </c>
      <c r="GJ8" s="18">
        <v>2</v>
      </c>
      <c r="GK8" s="18">
        <v>3</v>
      </c>
      <c r="GL8" s="18">
        <v>10</v>
      </c>
      <c r="GM8" s="18">
        <v>3</v>
      </c>
      <c r="GN8" s="18">
        <v>10</v>
      </c>
      <c r="GO8" s="7">
        <f t="shared" ref="GO8:GP13" si="73">GK8+GM8</f>
        <v>6</v>
      </c>
      <c r="GP8" s="7">
        <f t="shared" si="73"/>
        <v>20</v>
      </c>
      <c r="GQ8" s="51">
        <f t="shared" si="49"/>
        <v>0.3</v>
      </c>
      <c r="GR8" s="51">
        <f t="shared" si="50"/>
        <v>0.3</v>
      </c>
      <c r="GS8" s="52">
        <f t="shared" si="51"/>
        <v>0.3</v>
      </c>
      <c r="GT8" s="3">
        <v>5</v>
      </c>
      <c r="GU8" s="18">
        <v>17</v>
      </c>
      <c r="GV8" s="18">
        <v>6</v>
      </c>
      <c r="GW8" s="18">
        <v>0</v>
      </c>
      <c r="GX8" s="18">
        <v>0</v>
      </c>
      <c r="GY8" s="18">
        <v>0</v>
      </c>
      <c r="GZ8" s="18">
        <v>4</v>
      </c>
      <c r="HA8" s="18">
        <v>7</v>
      </c>
      <c r="HB8" s="18">
        <v>3</v>
      </c>
      <c r="HC8" s="18">
        <v>14</v>
      </c>
      <c r="HD8" s="7">
        <f t="shared" si="12"/>
        <v>7</v>
      </c>
      <c r="HE8" s="7">
        <f t="shared" si="12"/>
        <v>21</v>
      </c>
      <c r="HF8" s="51">
        <f t="shared" si="52"/>
        <v>0.5714285714285714</v>
      </c>
      <c r="HG8" s="51">
        <f t="shared" si="53"/>
        <v>0.21428571428571427</v>
      </c>
      <c r="HH8" s="52">
        <f t="shared" si="54"/>
        <v>0.33333333333333331</v>
      </c>
      <c r="HI8" s="3">
        <v>5</v>
      </c>
      <c r="HJ8" s="18">
        <v>22</v>
      </c>
      <c r="HK8" s="18">
        <v>15</v>
      </c>
      <c r="HL8" s="18">
        <v>1</v>
      </c>
      <c r="HM8" s="18">
        <v>4</v>
      </c>
      <c r="HN8" s="18">
        <v>3</v>
      </c>
      <c r="HO8" s="18">
        <v>5</v>
      </c>
      <c r="HP8" s="18">
        <v>23</v>
      </c>
      <c r="HQ8" s="18">
        <v>4</v>
      </c>
      <c r="HR8" s="18">
        <v>14</v>
      </c>
      <c r="HS8" s="7">
        <f t="shared" si="69"/>
        <v>9</v>
      </c>
      <c r="HT8" s="7">
        <f t="shared" si="69"/>
        <v>37</v>
      </c>
      <c r="HU8" s="51">
        <f>HO8/HP8</f>
        <v>0.21739130434782608</v>
      </c>
      <c r="HV8" s="51">
        <f>HQ8/HR8</f>
        <v>0.2857142857142857</v>
      </c>
      <c r="HW8" s="52">
        <f>HS8/HT8</f>
        <v>0.24324324324324326</v>
      </c>
      <c r="IA8" s="3" t="s">
        <v>398</v>
      </c>
      <c r="IB8" s="64"/>
      <c r="IC8" s="64"/>
      <c r="ID8" s="64"/>
      <c r="IE8" s="64"/>
      <c r="IF8" s="64"/>
      <c r="IG8" s="64"/>
      <c r="IH8" s="64"/>
      <c r="II8" s="64"/>
      <c r="IJ8" s="64"/>
      <c r="IK8" s="64"/>
      <c r="IL8" s="64"/>
      <c r="IM8" s="64"/>
      <c r="IN8" s="64"/>
      <c r="IO8" s="106"/>
      <c r="IP8" s="3" t="s">
        <v>398</v>
      </c>
      <c r="IQ8" s="64"/>
      <c r="IR8" s="64"/>
      <c r="IS8" s="64"/>
      <c r="IT8" s="64"/>
      <c r="IU8" s="64"/>
      <c r="IV8" s="64"/>
      <c r="IW8" s="64"/>
      <c r="IX8" s="64"/>
      <c r="IY8" s="64"/>
      <c r="IZ8" s="64"/>
      <c r="JA8" s="64"/>
      <c r="JB8" s="350"/>
      <c r="JC8" s="350"/>
      <c r="JD8" s="351"/>
      <c r="JE8" s="3" t="s">
        <v>398</v>
      </c>
      <c r="JF8" s="64"/>
      <c r="JG8" s="64"/>
      <c r="JH8" s="64"/>
      <c r="JI8" s="64"/>
      <c r="JJ8" s="64"/>
      <c r="JK8" s="64"/>
      <c r="JL8" s="64"/>
      <c r="JM8" s="64"/>
      <c r="JN8" s="64"/>
      <c r="JO8" s="64"/>
      <c r="JP8" s="64"/>
      <c r="JQ8" s="64"/>
      <c r="JR8" s="64"/>
      <c r="JS8" s="106"/>
      <c r="JT8" s="3" t="s">
        <v>398</v>
      </c>
      <c r="JU8" s="18">
        <v>35</v>
      </c>
      <c r="JV8" s="18">
        <v>11</v>
      </c>
      <c r="JW8" s="18">
        <v>2</v>
      </c>
      <c r="JX8" s="18">
        <v>4</v>
      </c>
      <c r="JY8" s="18">
        <v>1</v>
      </c>
      <c r="JZ8" s="18">
        <v>7</v>
      </c>
      <c r="KA8" s="18">
        <v>16</v>
      </c>
      <c r="KB8" s="18">
        <v>7</v>
      </c>
      <c r="KC8" s="18">
        <v>26</v>
      </c>
      <c r="KD8" s="18">
        <f t="shared" si="14"/>
        <v>14</v>
      </c>
      <c r="KE8" s="18">
        <f t="shared" si="14"/>
        <v>42</v>
      </c>
      <c r="KF8" s="51">
        <f t="shared" si="60"/>
        <v>0.4375</v>
      </c>
      <c r="KG8" s="51">
        <f t="shared" si="61"/>
        <v>0.26923076923076922</v>
      </c>
      <c r="KH8" s="52">
        <f t="shared" si="62"/>
        <v>0.33333333333333331</v>
      </c>
      <c r="KI8" s="3" t="s">
        <v>398</v>
      </c>
      <c r="KJ8" s="64"/>
      <c r="KK8" s="64"/>
      <c r="KL8" s="64"/>
      <c r="KM8" s="64"/>
      <c r="KN8" s="64"/>
      <c r="KO8" s="64"/>
      <c r="KP8" s="64"/>
      <c r="KQ8" s="64"/>
      <c r="KR8" s="64"/>
      <c r="KS8" s="64"/>
      <c r="KT8" s="64"/>
      <c r="KU8" s="64"/>
      <c r="KV8" s="64"/>
      <c r="KW8" s="106"/>
      <c r="KX8" s="3" t="s">
        <v>398</v>
      </c>
      <c r="KY8" s="18">
        <v>18</v>
      </c>
      <c r="KZ8" s="18">
        <v>16</v>
      </c>
      <c r="LA8" s="18">
        <v>4</v>
      </c>
      <c r="LB8" s="18">
        <v>0</v>
      </c>
      <c r="LC8" s="18">
        <v>1</v>
      </c>
      <c r="LD8" s="18">
        <v>6</v>
      </c>
      <c r="LE8" s="18">
        <v>16</v>
      </c>
      <c r="LF8" s="18">
        <v>1</v>
      </c>
      <c r="LG8" s="18">
        <v>6</v>
      </c>
      <c r="LH8" s="7">
        <f t="shared" ref="LH8:LI10" si="74">LD8+LF8</f>
        <v>7</v>
      </c>
      <c r="LI8" s="7">
        <f t="shared" si="74"/>
        <v>22</v>
      </c>
      <c r="LJ8" s="51">
        <f t="shared" si="63"/>
        <v>0.375</v>
      </c>
      <c r="LK8" s="51">
        <f t="shared" si="64"/>
        <v>0.16666666666666666</v>
      </c>
      <c r="LL8" s="52">
        <f t="shared" si="65"/>
        <v>0.31818181818181818</v>
      </c>
      <c r="LM8" s="3" t="s">
        <v>398</v>
      </c>
      <c r="LN8" s="64"/>
      <c r="LO8" s="64"/>
      <c r="LP8" s="64"/>
      <c r="LQ8" s="64"/>
      <c r="LR8" s="64"/>
      <c r="LS8" s="64"/>
      <c r="LT8" s="64"/>
      <c r="LU8" s="64"/>
      <c r="LV8" s="64"/>
      <c r="LW8" s="64"/>
      <c r="LX8" s="64"/>
      <c r="LY8" s="64"/>
      <c r="LZ8" s="64"/>
      <c r="MA8" s="106"/>
    </row>
    <row r="9" spans="1:339">
      <c r="A9" s="57" t="s">
        <v>207</v>
      </c>
      <c r="B9" s="183"/>
      <c r="C9" s="20"/>
      <c r="D9" s="7"/>
      <c r="E9" s="182"/>
      <c r="F9" s="7"/>
      <c r="G9" s="20"/>
      <c r="H9" s="146"/>
      <c r="I9" s="20"/>
      <c r="J9" s="20"/>
      <c r="K9" s="7"/>
      <c r="L9" s="182"/>
      <c r="M9" s="20"/>
      <c r="N9" s="182"/>
      <c r="O9" s="184"/>
      <c r="P9" s="23">
        <v>5</v>
      </c>
      <c r="Q9" s="18">
        <v>5</v>
      </c>
      <c r="R9" s="261">
        <f t="shared" si="0"/>
        <v>0.5</v>
      </c>
      <c r="S9" s="191">
        <f>DI86</f>
        <v>46.7</v>
      </c>
      <c r="T9" s="193">
        <f>DI69</f>
        <v>44.9</v>
      </c>
      <c r="V9" s="3">
        <v>6</v>
      </c>
      <c r="W9" s="18">
        <v>20</v>
      </c>
      <c r="X9" s="18">
        <v>16</v>
      </c>
      <c r="Y9" s="18">
        <v>2</v>
      </c>
      <c r="Z9" s="18">
        <v>0</v>
      </c>
      <c r="AA9" s="18">
        <v>5</v>
      </c>
      <c r="AB9" s="18">
        <v>4</v>
      </c>
      <c r="AC9" s="18">
        <v>15</v>
      </c>
      <c r="AD9" s="18">
        <v>4</v>
      </c>
      <c r="AE9" s="18">
        <v>14</v>
      </c>
      <c r="AF9" s="18">
        <f t="shared" si="66"/>
        <v>8</v>
      </c>
      <c r="AG9" s="18">
        <f t="shared" si="66"/>
        <v>29</v>
      </c>
      <c r="AH9" s="51">
        <f t="shared" si="16"/>
        <v>0.26666666666666666</v>
      </c>
      <c r="AI9" s="51">
        <f t="shared" si="17"/>
        <v>0.2857142857142857</v>
      </c>
      <c r="AJ9" s="52">
        <f t="shared" si="18"/>
        <v>0.27586206896551724</v>
      </c>
      <c r="AK9" s="3">
        <v>6</v>
      </c>
      <c r="AL9" s="18">
        <v>26</v>
      </c>
      <c r="AM9" s="18">
        <v>2</v>
      </c>
      <c r="AN9" s="18">
        <v>1</v>
      </c>
      <c r="AO9" s="18">
        <v>1</v>
      </c>
      <c r="AP9" s="18">
        <v>0</v>
      </c>
      <c r="AQ9" s="18">
        <v>1</v>
      </c>
      <c r="AR9" s="18">
        <v>3</v>
      </c>
      <c r="AS9" s="18">
        <v>8</v>
      </c>
      <c r="AT9" s="18">
        <v>16</v>
      </c>
      <c r="AU9" s="7">
        <f t="shared" si="71"/>
        <v>9</v>
      </c>
      <c r="AV9" s="7">
        <f t="shared" si="71"/>
        <v>19</v>
      </c>
      <c r="AW9" s="51">
        <f t="shared" si="19"/>
        <v>0.33333333333333331</v>
      </c>
      <c r="AX9" s="51">
        <f t="shared" si="20"/>
        <v>0.5</v>
      </c>
      <c r="AY9" s="52">
        <f t="shared" si="21"/>
        <v>0.47368421052631576</v>
      </c>
      <c r="AZ9" s="3">
        <v>6</v>
      </c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51" t="e">
        <f t="shared" si="22"/>
        <v>#DIV/0!</v>
      </c>
      <c r="BM9" s="51" t="e">
        <f t="shared" si="23"/>
        <v>#DIV/0!</v>
      </c>
      <c r="BN9" s="52" t="e">
        <f t="shared" si="24"/>
        <v>#DIV/0!</v>
      </c>
      <c r="BO9" s="3">
        <v>6</v>
      </c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51" t="e">
        <f t="shared" si="25"/>
        <v>#DIV/0!</v>
      </c>
      <c r="CB9" s="51" t="e">
        <f t="shared" si="26"/>
        <v>#DIV/0!</v>
      </c>
      <c r="CC9" s="52" t="e">
        <f t="shared" si="27"/>
        <v>#DIV/0!</v>
      </c>
      <c r="CD9" s="3">
        <v>6</v>
      </c>
      <c r="CE9" s="18">
        <v>22</v>
      </c>
      <c r="CF9" s="18">
        <v>8</v>
      </c>
      <c r="CG9" s="18">
        <v>1</v>
      </c>
      <c r="CH9" s="18">
        <v>0</v>
      </c>
      <c r="CI9" s="18">
        <v>0</v>
      </c>
      <c r="CJ9" s="18">
        <v>6</v>
      </c>
      <c r="CK9" s="18">
        <v>8</v>
      </c>
      <c r="CL9" s="18">
        <v>4</v>
      </c>
      <c r="CM9" s="18">
        <v>7</v>
      </c>
      <c r="CN9" s="18">
        <f>CJ9+CL9</f>
        <v>10</v>
      </c>
      <c r="CO9" s="18">
        <f>CK9+CM9</f>
        <v>15</v>
      </c>
      <c r="CP9" s="51">
        <f t="shared" si="28"/>
        <v>0.75</v>
      </c>
      <c r="CQ9" s="51">
        <f t="shared" si="29"/>
        <v>0.5714285714285714</v>
      </c>
      <c r="CR9" s="52">
        <f t="shared" si="30"/>
        <v>0.66666666666666663</v>
      </c>
      <c r="CS9" s="3">
        <v>6</v>
      </c>
      <c r="CT9" s="18">
        <v>10</v>
      </c>
      <c r="CU9" s="18">
        <v>5</v>
      </c>
      <c r="CV9" s="18">
        <v>2</v>
      </c>
      <c r="CW9" s="18">
        <v>0</v>
      </c>
      <c r="CX9" s="18">
        <v>1</v>
      </c>
      <c r="CY9" s="18">
        <v>5</v>
      </c>
      <c r="CZ9" s="18">
        <v>7</v>
      </c>
      <c r="DA9" s="18">
        <v>0</v>
      </c>
      <c r="DB9" s="18">
        <v>1</v>
      </c>
      <c r="DC9" s="7">
        <f t="shared" si="67"/>
        <v>5</v>
      </c>
      <c r="DD9" s="18">
        <f t="shared" si="67"/>
        <v>8</v>
      </c>
      <c r="DE9" s="51">
        <f t="shared" si="31"/>
        <v>0.7142857142857143</v>
      </c>
      <c r="DF9" s="51">
        <f t="shared" si="32"/>
        <v>0</v>
      </c>
      <c r="DG9" s="52">
        <f t="shared" si="33"/>
        <v>0.625</v>
      </c>
      <c r="DH9" s="3">
        <v>6</v>
      </c>
      <c r="DI9" s="18">
        <v>18</v>
      </c>
      <c r="DJ9" s="18">
        <v>11</v>
      </c>
      <c r="DK9" s="18">
        <v>1</v>
      </c>
      <c r="DL9" s="18">
        <v>1</v>
      </c>
      <c r="DM9" s="18">
        <v>1</v>
      </c>
      <c r="DN9" s="18">
        <v>3</v>
      </c>
      <c r="DO9" s="18">
        <v>12</v>
      </c>
      <c r="DP9" s="18">
        <v>4</v>
      </c>
      <c r="DQ9" s="18">
        <v>10</v>
      </c>
      <c r="DR9" s="18">
        <f t="shared" si="7"/>
        <v>7</v>
      </c>
      <c r="DS9" s="18">
        <f t="shared" si="7"/>
        <v>22</v>
      </c>
      <c r="DT9" s="51">
        <f t="shared" si="34"/>
        <v>0.25</v>
      </c>
      <c r="DU9" s="51">
        <f t="shared" si="35"/>
        <v>0.4</v>
      </c>
      <c r="DV9" s="52">
        <f t="shared" si="36"/>
        <v>0.31818181818181818</v>
      </c>
      <c r="DW9" s="3">
        <v>6</v>
      </c>
      <c r="DX9" s="18">
        <v>6</v>
      </c>
      <c r="DY9" s="18">
        <v>11</v>
      </c>
      <c r="DZ9" s="18">
        <v>4</v>
      </c>
      <c r="EA9" s="18">
        <v>0</v>
      </c>
      <c r="EB9" s="18">
        <v>3</v>
      </c>
      <c r="EC9" s="18">
        <v>0</v>
      </c>
      <c r="ED9" s="18">
        <v>0</v>
      </c>
      <c r="EE9" s="18">
        <v>2</v>
      </c>
      <c r="EF9" s="18">
        <v>6</v>
      </c>
      <c r="EG9" s="18">
        <f t="shared" si="72"/>
        <v>2</v>
      </c>
      <c r="EH9" s="18">
        <f t="shared" si="72"/>
        <v>6</v>
      </c>
      <c r="EI9" s="51" t="e">
        <f t="shared" si="37"/>
        <v>#DIV/0!</v>
      </c>
      <c r="EJ9" s="51">
        <f t="shared" si="38"/>
        <v>0.33333333333333331</v>
      </c>
      <c r="EK9" s="52">
        <f t="shared" si="39"/>
        <v>0.33333333333333331</v>
      </c>
      <c r="EL9" s="3">
        <v>6</v>
      </c>
      <c r="EM9" s="18">
        <v>22</v>
      </c>
      <c r="EN9" s="18">
        <v>15</v>
      </c>
      <c r="EO9" s="18">
        <v>5</v>
      </c>
      <c r="EP9" s="18">
        <v>0</v>
      </c>
      <c r="EQ9" s="18">
        <v>0</v>
      </c>
      <c r="ER9" s="18">
        <v>11</v>
      </c>
      <c r="ES9" s="18">
        <v>22</v>
      </c>
      <c r="ET9" s="18">
        <v>0</v>
      </c>
      <c r="EU9" s="18">
        <v>0</v>
      </c>
      <c r="EV9" s="18">
        <f t="shared" si="9"/>
        <v>11</v>
      </c>
      <c r="EW9" s="18">
        <f t="shared" si="9"/>
        <v>22</v>
      </c>
      <c r="EX9" s="51">
        <f t="shared" si="40"/>
        <v>0.5</v>
      </c>
      <c r="EY9" s="51" t="e">
        <f t="shared" si="41"/>
        <v>#DIV/0!</v>
      </c>
      <c r="EZ9" s="52">
        <f t="shared" si="42"/>
        <v>0.5</v>
      </c>
      <c r="FA9" s="3">
        <v>6</v>
      </c>
      <c r="FB9" s="18">
        <v>6</v>
      </c>
      <c r="FC9" s="18">
        <v>6</v>
      </c>
      <c r="FD9" s="18">
        <v>3</v>
      </c>
      <c r="FE9" s="18">
        <v>0</v>
      </c>
      <c r="FF9" s="18">
        <v>0</v>
      </c>
      <c r="FG9" s="18">
        <v>0</v>
      </c>
      <c r="FH9" s="18">
        <v>3</v>
      </c>
      <c r="FI9" s="18">
        <v>2</v>
      </c>
      <c r="FJ9" s="18">
        <v>6</v>
      </c>
      <c r="FK9" s="7">
        <f t="shared" ref="FK9:FL14" si="75">FG9+FI9</f>
        <v>2</v>
      </c>
      <c r="FL9" s="7">
        <f t="shared" si="75"/>
        <v>9</v>
      </c>
      <c r="FM9" s="51">
        <f t="shared" si="43"/>
        <v>0</v>
      </c>
      <c r="FN9" s="51">
        <f t="shared" si="44"/>
        <v>0.33333333333333331</v>
      </c>
      <c r="FO9" s="52">
        <f t="shared" si="45"/>
        <v>0.22222222222222221</v>
      </c>
      <c r="FP9" s="3">
        <v>6</v>
      </c>
      <c r="FQ9" s="18">
        <v>16</v>
      </c>
      <c r="FR9" s="18">
        <v>17</v>
      </c>
      <c r="FS9" s="18">
        <v>2</v>
      </c>
      <c r="FT9" s="18">
        <v>0</v>
      </c>
      <c r="FU9" s="18">
        <v>3</v>
      </c>
      <c r="FV9" s="18">
        <v>2</v>
      </c>
      <c r="FW9" s="18">
        <v>4</v>
      </c>
      <c r="FX9" s="18">
        <v>4</v>
      </c>
      <c r="FY9" s="18">
        <v>8</v>
      </c>
      <c r="FZ9" s="18">
        <f t="shared" si="68"/>
        <v>6</v>
      </c>
      <c r="GA9" s="18">
        <f t="shared" si="68"/>
        <v>12</v>
      </c>
      <c r="GB9" s="51">
        <f t="shared" si="46"/>
        <v>0.5</v>
      </c>
      <c r="GC9" s="51">
        <f t="shared" si="47"/>
        <v>0.5</v>
      </c>
      <c r="GD9" s="52">
        <f t="shared" si="48"/>
        <v>0.5</v>
      </c>
      <c r="GE9" s="3">
        <v>6</v>
      </c>
      <c r="GF9" s="18">
        <v>5</v>
      </c>
      <c r="GG9" s="18">
        <v>5</v>
      </c>
      <c r="GH9" s="18">
        <v>2</v>
      </c>
      <c r="GI9" s="18">
        <v>0</v>
      </c>
      <c r="GJ9" s="18">
        <v>0</v>
      </c>
      <c r="GK9" s="18">
        <v>1</v>
      </c>
      <c r="GL9" s="18">
        <v>4</v>
      </c>
      <c r="GM9" s="18">
        <v>1</v>
      </c>
      <c r="GN9" s="18">
        <v>8</v>
      </c>
      <c r="GO9" s="18">
        <f t="shared" si="73"/>
        <v>2</v>
      </c>
      <c r="GP9" s="18">
        <f t="shared" si="73"/>
        <v>12</v>
      </c>
      <c r="GQ9" s="51">
        <f t="shared" si="49"/>
        <v>0.25</v>
      </c>
      <c r="GR9" s="51">
        <f t="shared" si="50"/>
        <v>0.125</v>
      </c>
      <c r="GS9" s="52">
        <f t="shared" si="51"/>
        <v>0.16666666666666666</v>
      </c>
      <c r="GT9" s="3">
        <v>6</v>
      </c>
      <c r="GU9" s="18">
        <v>24</v>
      </c>
      <c r="GV9" s="18">
        <v>11</v>
      </c>
      <c r="GW9" s="18">
        <v>2</v>
      </c>
      <c r="GX9" s="18">
        <v>1</v>
      </c>
      <c r="GY9" s="18">
        <v>1</v>
      </c>
      <c r="GZ9" s="18">
        <v>3</v>
      </c>
      <c r="HA9" s="18">
        <v>4</v>
      </c>
      <c r="HB9" s="18">
        <v>6</v>
      </c>
      <c r="HC9" s="18">
        <v>13</v>
      </c>
      <c r="HD9" s="7">
        <f t="shared" si="12"/>
        <v>9</v>
      </c>
      <c r="HE9" s="7">
        <f t="shared" si="12"/>
        <v>17</v>
      </c>
      <c r="HF9" s="51">
        <f t="shared" si="52"/>
        <v>0.75</v>
      </c>
      <c r="HG9" s="51">
        <f t="shared" si="53"/>
        <v>0.46153846153846156</v>
      </c>
      <c r="HH9" s="52">
        <f t="shared" si="54"/>
        <v>0.52941176470588236</v>
      </c>
      <c r="HI9" s="3">
        <v>6</v>
      </c>
      <c r="HJ9" s="18">
        <v>32</v>
      </c>
      <c r="HK9" s="18">
        <v>12</v>
      </c>
      <c r="HL9" s="18">
        <v>2</v>
      </c>
      <c r="HM9" s="18">
        <v>2</v>
      </c>
      <c r="HN9" s="18">
        <v>2</v>
      </c>
      <c r="HO9" s="18">
        <v>7</v>
      </c>
      <c r="HP9" s="18">
        <v>14</v>
      </c>
      <c r="HQ9" s="18">
        <v>6</v>
      </c>
      <c r="HR9" s="18">
        <v>17</v>
      </c>
      <c r="HS9" s="18">
        <f t="shared" si="69"/>
        <v>13</v>
      </c>
      <c r="HT9" s="18">
        <f t="shared" si="69"/>
        <v>31</v>
      </c>
      <c r="HU9" s="51">
        <f t="shared" si="55"/>
        <v>0.5</v>
      </c>
      <c r="HV9" s="51">
        <f t="shared" si="56"/>
        <v>0.35294117647058826</v>
      </c>
      <c r="HW9" s="52">
        <f t="shared" si="70"/>
        <v>0.41935483870967744</v>
      </c>
      <c r="IA9" s="3" t="s">
        <v>399</v>
      </c>
      <c r="IB9" s="64"/>
      <c r="IC9" s="64"/>
      <c r="ID9" s="64"/>
      <c r="IE9" s="64"/>
      <c r="IF9" s="64"/>
      <c r="IG9" s="64"/>
      <c r="IH9" s="64"/>
      <c r="II9" s="64"/>
      <c r="IJ9" s="64"/>
      <c r="IK9" s="64"/>
      <c r="IL9" s="64"/>
      <c r="IM9" s="64"/>
      <c r="IN9" s="64"/>
      <c r="IO9" s="106"/>
      <c r="IP9" s="3" t="s">
        <v>399</v>
      </c>
      <c r="IQ9" s="64"/>
      <c r="IR9" s="64"/>
      <c r="IS9" s="64"/>
      <c r="IT9" s="64"/>
      <c r="IU9" s="64"/>
      <c r="IV9" s="64"/>
      <c r="IW9" s="64"/>
      <c r="IX9" s="64"/>
      <c r="IY9" s="64"/>
      <c r="IZ9" s="64"/>
      <c r="JA9" s="64"/>
      <c r="JB9" s="350"/>
      <c r="JC9" s="350"/>
      <c r="JD9" s="351"/>
      <c r="JE9" s="3" t="s">
        <v>399</v>
      </c>
      <c r="JF9" s="64"/>
      <c r="JG9" s="64"/>
      <c r="JH9" s="64"/>
      <c r="JI9" s="64"/>
      <c r="JJ9" s="64"/>
      <c r="JK9" s="64"/>
      <c r="JL9" s="64"/>
      <c r="JM9" s="64"/>
      <c r="JN9" s="64"/>
      <c r="JO9" s="64"/>
      <c r="JP9" s="64"/>
      <c r="JQ9" s="64"/>
      <c r="JR9" s="64"/>
      <c r="JS9" s="106"/>
      <c r="JT9" s="3" t="s">
        <v>399</v>
      </c>
      <c r="JU9" s="18">
        <v>24</v>
      </c>
      <c r="JV9" s="18">
        <v>9</v>
      </c>
      <c r="JW9" s="18">
        <v>4</v>
      </c>
      <c r="JX9" s="18">
        <v>0</v>
      </c>
      <c r="JY9" s="18">
        <v>2</v>
      </c>
      <c r="JZ9" s="18">
        <v>9</v>
      </c>
      <c r="KA9" s="18">
        <v>17</v>
      </c>
      <c r="KB9" s="18">
        <v>2</v>
      </c>
      <c r="KC9" s="18">
        <v>8</v>
      </c>
      <c r="KD9" s="18">
        <f t="shared" si="14"/>
        <v>11</v>
      </c>
      <c r="KE9" s="18">
        <f t="shared" si="14"/>
        <v>25</v>
      </c>
      <c r="KF9" s="51">
        <f t="shared" si="60"/>
        <v>0.52941176470588236</v>
      </c>
      <c r="KG9" s="51">
        <f t="shared" si="61"/>
        <v>0.25</v>
      </c>
      <c r="KH9" s="52">
        <f t="shared" si="62"/>
        <v>0.44</v>
      </c>
      <c r="KI9" s="3" t="s">
        <v>399</v>
      </c>
      <c r="KJ9" s="64"/>
      <c r="KK9" s="64"/>
      <c r="KL9" s="64"/>
      <c r="KM9" s="64"/>
      <c r="KN9" s="64"/>
      <c r="KO9" s="64"/>
      <c r="KP9" s="64"/>
      <c r="KQ9" s="64"/>
      <c r="KR9" s="64"/>
      <c r="KS9" s="64"/>
      <c r="KT9" s="64"/>
      <c r="KU9" s="64"/>
      <c r="KV9" s="64"/>
      <c r="KW9" s="106"/>
      <c r="KX9" s="3" t="s">
        <v>399</v>
      </c>
      <c r="KY9" s="18">
        <v>23</v>
      </c>
      <c r="KZ9" s="18">
        <v>11</v>
      </c>
      <c r="LA9" s="18">
        <v>2</v>
      </c>
      <c r="LB9" s="18">
        <v>1</v>
      </c>
      <c r="LC9" s="18">
        <v>1</v>
      </c>
      <c r="LD9" s="18">
        <v>10</v>
      </c>
      <c r="LE9" s="18">
        <v>15</v>
      </c>
      <c r="LF9" s="18">
        <v>1</v>
      </c>
      <c r="LG9" s="18">
        <v>9</v>
      </c>
      <c r="LH9" s="18">
        <f t="shared" si="74"/>
        <v>11</v>
      </c>
      <c r="LI9" s="18">
        <f t="shared" si="74"/>
        <v>24</v>
      </c>
      <c r="LJ9" s="51">
        <f t="shared" si="63"/>
        <v>0.66666666666666663</v>
      </c>
      <c r="LK9" s="51">
        <f t="shared" si="64"/>
        <v>0.1111111111111111</v>
      </c>
      <c r="LL9" s="52">
        <f t="shared" si="65"/>
        <v>0.45833333333333331</v>
      </c>
      <c r="LM9" s="3" t="s">
        <v>399</v>
      </c>
      <c r="LN9" s="64"/>
      <c r="LO9" s="64"/>
      <c r="LP9" s="64"/>
      <c r="LQ9" s="64"/>
      <c r="LR9" s="64"/>
      <c r="LS9" s="64"/>
      <c r="LT9" s="64"/>
      <c r="LU9" s="64"/>
      <c r="LV9" s="64"/>
      <c r="LW9" s="64"/>
      <c r="LX9" s="64"/>
      <c r="LY9" s="64"/>
      <c r="LZ9" s="64"/>
      <c r="MA9" s="106"/>
    </row>
    <row r="10" spans="1:339">
      <c r="A10" s="57" t="s">
        <v>52</v>
      </c>
      <c r="B10" s="183"/>
      <c r="C10" s="182"/>
      <c r="D10" s="7"/>
      <c r="E10" s="182"/>
      <c r="F10" s="7"/>
      <c r="G10" s="20"/>
      <c r="H10" s="182"/>
      <c r="I10" s="146"/>
      <c r="J10" s="7"/>
      <c r="K10" s="7"/>
      <c r="L10" s="182"/>
      <c r="M10" s="182"/>
      <c r="N10" s="7"/>
      <c r="O10" s="184"/>
      <c r="P10" s="23">
        <v>1</v>
      </c>
      <c r="Q10" s="18">
        <v>9</v>
      </c>
      <c r="R10" s="261">
        <f t="shared" si="0"/>
        <v>0.1</v>
      </c>
      <c r="S10" s="191">
        <f>DX86</f>
        <v>48.428571428571431</v>
      </c>
      <c r="T10" s="193">
        <f>DX69</f>
        <v>41.857142857142854</v>
      </c>
      <c r="V10" s="3">
        <v>7</v>
      </c>
      <c r="W10" s="18">
        <v>26</v>
      </c>
      <c r="X10" s="18">
        <v>16</v>
      </c>
      <c r="Y10" s="18">
        <v>3</v>
      </c>
      <c r="Z10" s="18">
        <v>4</v>
      </c>
      <c r="AA10" s="18">
        <v>1</v>
      </c>
      <c r="AB10" s="18">
        <v>4</v>
      </c>
      <c r="AC10" s="18">
        <v>13</v>
      </c>
      <c r="AD10" s="18">
        <v>6</v>
      </c>
      <c r="AE10" s="18">
        <v>15</v>
      </c>
      <c r="AF10" s="18">
        <f t="shared" si="66"/>
        <v>10</v>
      </c>
      <c r="AG10" s="18">
        <f t="shared" si="66"/>
        <v>28</v>
      </c>
      <c r="AH10" s="51">
        <f t="shared" si="16"/>
        <v>0.30769230769230771</v>
      </c>
      <c r="AI10" s="51">
        <f t="shared" si="17"/>
        <v>0.4</v>
      </c>
      <c r="AJ10" s="52">
        <f t="shared" si="18"/>
        <v>0.35714285714285715</v>
      </c>
      <c r="AK10" s="3">
        <v>7</v>
      </c>
      <c r="AL10" s="18">
        <v>19</v>
      </c>
      <c r="AM10" s="18">
        <v>1</v>
      </c>
      <c r="AN10" s="18">
        <v>0</v>
      </c>
      <c r="AO10" s="18">
        <v>0</v>
      </c>
      <c r="AP10" s="18">
        <v>1</v>
      </c>
      <c r="AQ10" s="18">
        <v>5</v>
      </c>
      <c r="AR10" s="18">
        <v>8</v>
      </c>
      <c r="AS10" s="18">
        <v>3</v>
      </c>
      <c r="AT10" s="18">
        <v>12</v>
      </c>
      <c r="AU10" s="7">
        <f t="shared" si="71"/>
        <v>8</v>
      </c>
      <c r="AV10" s="7">
        <f t="shared" si="71"/>
        <v>20</v>
      </c>
      <c r="AW10" s="51">
        <f t="shared" si="19"/>
        <v>0.625</v>
      </c>
      <c r="AX10" s="51">
        <f t="shared" si="20"/>
        <v>0.25</v>
      </c>
      <c r="AY10" s="52">
        <f t="shared" si="21"/>
        <v>0.4</v>
      </c>
      <c r="AZ10" s="3" t="s">
        <v>209</v>
      </c>
      <c r="BA10" s="18">
        <v>13</v>
      </c>
      <c r="BB10" s="18">
        <v>7</v>
      </c>
      <c r="BC10" s="18">
        <v>4</v>
      </c>
      <c r="BD10" s="18">
        <v>0</v>
      </c>
      <c r="BE10" s="18">
        <v>1</v>
      </c>
      <c r="BF10" s="18">
        <v>3</v>
      </c>
      <c r="BG10" s="18">
        <v>5</v>
      </c>
      <c r="BH10" s="18">
        <v>3</v>
      </c>
      <c r="BI10" s="18">
        <v>6</v>
      </c>
      <c r="BJ10" s="7">
        <f>BF10+BH10</f>
        <v>6</v>
      </c>
      <c r="BK10" s="7">
        <f>BG10+BI10</f>
        <v>11</v>
      </c>
      <c r="BL10" s="51">
        <f t="shared" si="22"/>
        <v>0.6</v>
      </c>
      <c r="BM10" s="51">
        <f t="shared" si="23"/>
        <v>0.5</v>
      </c>
      <c r="BN10" s="52">
        <f t="shared" si="24"/>
        <v>0.54545454545454541</v>
      </c>
      <c r="BO10" s="3">
        <v>7</v>
      </c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51" t="e">
        <f t="shared" si="25"/>
        <v>#DIV/0!</v>
      </c>
      <c r="CB10" s="51" t="e">
        <f t="shared" si="26"/>
        <v>#DIV/0!</v>
      </c>
      <c r="CC10" s="52" t="e">
        <f t="shared" si="27"/>
        <v>#DIV/0!</v>
      </c>
      <c r="CD10" s="3">
        <v>7</v>
      </c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51" t="e">
        <f t="shared" si="28"/>
        <v>#DIV/0!</v>
      </c>
      <c r="CQ10" s="51" t="e">
        <f t="shared" si="29"/>
        <v>#DIV/0!</v>
      </c>
      <c r="CR10" s="52" t="e">
        <f t="shared" si="30"/>
        <v>#DIV/0!</v>
      </c>
      <c r="CS10" s="3">
        <v>7</v>
      </c>
      <c r="CT10" s="18">
        <v>4</v>
      </c>
      <c r="CU10" s="18">
        <v>18</v>
      </c>
      <c r="CV10" s="18">
        <v>4</v>
      </c>
      <c r="CW10" s="18">
        <v>1</v>
      </c>
      <c r="CX10" s="18">
        <v>0</v>
      </c>
      <c r="CY10" s="18">
        <v>2</v>
      </c>
      <c r="CZ10" s="18">
        <v>16</v>
      </c>
      <c r="DA10" s="18">
        <v>0</v>
      </c>
      <c r="DB10" s="18">
        <v>0</v>
      </c>
      <c r="DC10" s="18">
        <f t="shared" si="67"/>
        <v>2</v>
      </c>
      <c r="DD10" s="18">
        <f t="shared" si="67"/>
        <v>16</v>
      </c>
      <c r="DE10" s="51">
        <f t="shared" si="31"/>
        <v>0.125</v>
      </c>
      <c r="DF10" s="51" t="e">
        <f t="shared" si="32"/>
        <v>#DIV/0!</v>
      </c>
      <c r="DG10" s="52">
        <f t="shared" si="33"/>
        <v>0.125</v>
      </c>
      <c r="DH10" s="3">
        <v>7</v>
      </c>
      <c r="DI10" s="18">
        <v>9</v>
      </c>
      <c r="DJ10" s="18">
        <v>6</v>
      </c>
      <c r="DK10" s="18">
        <v>4</v>
      </c>
      <c r="DL10" s="18">
        <v>0</v>
      </c>
      <c r="DM10" s="18">
        <v>0</v>
      </c>
      <c r="DN10" s="18">
        <v>2</v>
      </c>
      <c r="DO10" s="18">
        <v>4</v>
      </c>
      <c r="DP10" s="18">
        <v>1</v>
      </c>
      <c r="DQ10" s="18">
        <v>4</v>
      </c>
      <c r="DR10" s="18">
        <f t="shared" si="7"/>
        <v>3</v>
      </c>
      <c r="DS10" s="18">
        <f t="shared" si="7"/>
        <v>8</v>
      </c>
      <c r="DT10" s="51">
        <f t="shared" si="34"/>
        <v>0.5</v>
      </c>
      <c r="DU10" s="51">
        <f t="shared" si="35"/>
        <v>0.25</v>
      </c>
      <c r="DV10" s="52">
        <f t="shared" si="36"/>
        <v>0.375</v>
      </c>
      <c r="DW10" s="3">
        <v>7</v>
      </c>
      <c r="DX10" s="18">
        <v>10</v>
      </c>
      <c r="DY10" s="18">
        <v>19</v>
      </c>
      <c r="DZ10" s="18">
        <v>3</v>
      </c>
      <c r="EA10" s="18">
        <v>0</v>
      </c>
      <c r="EB10" s="18">
        <v>0</v>
      </c>
      <c r="EC10" s="18">
        <v>2</v>
      </c>
      <c r="ED10" s="18">
        <v>13</v>
      </c>
      <c r="EE10" s="18">
        <v>2</v>
      </c>
      <c r="EF10" s="18">
        <v>6</v>
      </c>
      <c r="EG10" s="7">
        <f t="shared" si="72"/>
        <v>4</v>
      </c>
      <c r="EH10" s="7">
        <f t="shared" si="72"/>
        <v>19</v>
      </c>
      <c r="EI10" s="51">
        <f t="shared" si="37"/>
        <v>0.15384615384615385</v>
      </c>
      <c r="EJ10" s="51">
        <f t="shared" si="38"/>
        <v>0.33333333333333331</v>
      </c>
      <c r="EK10" s="52">
        <f t="shared" si="39"/>
        <v>0.21052631578947367</v>
      </c>
      <c r="EL10" s="3">
        <v>7</v>
      </c>
      <c r="EM10" s="18">
        <v>14</v>
      </c>
      <c r="EN10" s="18">
        <v>12</v>
      </c>
      <c r="EO10" s="18">
        <v>3</v>
      </c>
      <c r="EP10" s="18">
        <v>1</v>
      </c>
      <c r="EQ10" s="18">
        <v>2</v>
      </c>
      <c r="ER10" s="18">
        <v>7</v>
      </c>
      <c r="ES10" s="18">
        <v>17</v>
      </c>
      <c r="ET10" s="18">
        <v>0</v>
      </c>
      <c r="EU10" s="18">
        <v>2</v>
      </c>
      <c r="EV10" s="18">
        <f>ER10+ET10</f>
        <v>7</v>
      </c>
      <c r="EW10" s="18">
        <f>ES10+EU10</f>
        <v>19</v>
      </c>
      <c r="EX10" s="51">
        <f t="shared" si="40"/>
        <v>0.41176470588235292</v>
      </c>
      <c r="EY10" s="51">
        <f t="shared" si="41"/>
        <v>0</v>
      </c>
      <c r="EZ10" s="52">
        <f t="shared" si="42"/>
        <v>0.36842105263157893</v>
      </c>
      <c r="FA10" s="3">
        <v>7</v>
      </c>
      <c r="FB10" s="18">
        <v>5</v>
      </c>
      <c r="FC10" s="18">
        <v>7</v>
      </c>
      <c r="FD10" s="18">
        <v>2</v>
      </c>
      <c r="FE10" s="18">
        <v>0</v>
      </c>
      <c r="FF10" s="18">
        <v>0</v>
      </c>
      <c r="FG10" s="18">
        <v>1</v>
      </c>
      <c r="FH10" s="18">
        <v>3</v>
      </c>
      <c r="FI10" s="18">
        <v>1</v>
      </c>
      <c r="FJ10" s="18">
        <v>4</v>
      </c>
      <c r="FK10" s="7">
        <f t="shared" si="75"/>
        <v>2</v>
      </c>
      <c r="FL10" s="7">
        <f t="shared" si="75"/>
        <v>7</v>
      </c>
      <c r="FM10" s="51">
        <f t="shared" si="43"/>
        <v>0.33333333333333331</v>
      </c>
      <c r="FN10" s="51">
        <f t="shared" si="44"/>
        <v>0.25</v>
      </c>
      <c r="FO10" s="52">
        <f t="shared" si="45"/>
        <v>0.2857142857142857</v>
      </c>
      <c r="FP10" s="3">
        <v>7</v>
      </c>
      <c r="FQ10" s="18">
        <v>14</v>
      </c>
      <c r="FR10" s="18">
        <v>9</v>
      </c>
      <c r="FS10" s="18">
        <v>3</v>
      </c>
      <c r="FT10" s="18">
        <v>0</v>
      </c>
      <c r="FU10" s="18">
        <v>1</v>
      </c>
      <c r="FV10" s="18">
        <v>1</v>
      </c>
      <c r="FW10" s="18">
        <v>1</v>
      </c>
      <c r="FX10" s="18">
        <v>4</v>
      </c>
      <c r="FY10" s="18">
        <v>14</v>
      </c>
      <c r="FZ10" s="18">
        <f t="shared" si="68"/>
        <v>5</v>
      </c>
      <c r="GA10" s="18">
        <f t="shared" si="68"/>
        <v>15</v>
      </c>
      <c r="GB10" s="51">
        <f t="shared" si="46"/>
        <v>1</v>
      </c>
      <c r="GC10" s="51">
        <f t="shared" si="47"/>
        <v>0.2857142857142857</v>
      </c>
      <c r="GD10" s="52">
        <f t="shared" si="48"/>
        <v>0.33333333333333331</v>
      </c>
      <c r="GE10" s="3">
        <v>7</v>
      </c>
      <c r="GF10" s="18">
        <v>14</v>
      </c>
      <c r="GG10" s="18">
        <v>11</v>
      </c>
      <c r="GH10" s="18">
        <v>2</v>
      </c>
      <c r="GI10" s="18">
        <v>0</v>
      </c>
      <c r="GJ10" s="18">
        <v>1</v>
      </c>
      <c r="GK10" s="18">
        <v>4</v>
      </c>
      <c r="GL10" s="18">
        <v>9</v>
      </c>
      <c r="GM10" s="18">
        <v>2</v>
      </c>
      <c r="GN10" s="18">
        <v>5</v>
      </c>
      <c r="GO10" s="7">
        <f t="shared" si="73"/>
        <v>6</v>
      </c>
      <c r="GP10" s="7">
        <f t="shared" si="73"/>
        <v>14</v>
      </c>
      <c r="GQ10" s="51">
        <f t="shared" si="49"/>
        <v>0.44444444444444442</v>
      </c>
      <c r="GR10" s="51">
        <f t="shared" si="50"/>
        <v>0.4</v>
      </c>
      <c r="GS10" s="52">
        <f t="shared" si="51"/>
        <v>0.42857142857142855</v>
      </c>
      <c r="GT10" s="3">
        <v>7</v>
      </c>
      <c r="GU10" s="18">
        <v>29</v>
      </c>
      <c r="GV10" s="18">
        <v>8</v>
      </c>
      <c r="GW10" s="18">
        <v>3</v>
      </c>
      <c r="GX10" s="18">
        <v>0</v>
      </c>
      <c r="GY10" s="18">
        <v>0</v>
      </c>
      <c r="GZ10" s="18">
        <v>1</v>
      </c>
      <c r="HA10" s="18">
        <v>6</v>
      </c>
      <c r="HB10" s="18">
        <v>9</v>
      </c>
      <c r="HC10" s="18">
        <v>19</v>
      </c>
      <c r="HD10" s="18">
        <f t="shared" si="12"/>
        <v>10</v>
      </c>
      <c r="HE10" s="18">
        <f t="shared" si="12"/>
        <v>25</v>
      </c>
      <c r="HF10" s="51">
        <f t="shared" si="52"/>
        <v>0.16666666666666666</v>
      </c>
      <c r="HG10" s="51">
        <f t="shared" si="53"/>
        <v>0.47368421052631576</v>
      </c>
      <c r="HH10" s="52">
        <f t="shared" si="54"/>
        <v>0.4</v>
      </c>
      <c r="HI10" s="3">
        <v>7</v>
      </c>
      <c r="HJ10" s="18">
        <v>43</v>
      </c>
      <c r="HK10" s="18">
        <v>20</v>
      </c>
      <c r="HL10" s="18">
        <v>2</v>
      </c>
      <c r="HM10" s="18">
        <v>0</v>
      </c>
      <c r="HN10" s="18">
        <v>3</v>
      </c>
      <c r="HO10" s="18">
        <v>11</v>
      </c>
      <c r="HP10" s="18">
        <v>21</v>
      </c>
      <c r="HQ10" s="18">
        <v>7</v>
      </c>
      <c r="HR10" s="18">
        <v>18</v>
      </c>
      <c r="HS10" s="7">
        <f t="shared" si="69"/>
        <v>18</v>
      </c>
      <c r="HT10" s="7">
        <f t="shared" si="69"/>
        <v>39</v>
      </c>
      <c r="HU10" s="51">
        <f t="shared" si="55"/>
        <v>0.52380952380952384</v>
      </c>
      <c r="HV10" s="51">
        <f t="shared" si="56"/>
        <v>0.3888888888888889</v>
      </c>
      <c r="HW10" s="52">
        <f t="shared" si="70"/>
        <v>0.46153846153846156</v>
      </c>
      <c r="IA10" s="3" t="s">
        <v>400</v>
      </c>
      <c r="IB10" s="64"/>
      <c r="IC10" s="64"/>
      <c r="ID10" s="64"/>
      <c r="IE10" s="64"/>
      <c r="IF10" s="64"/>
      <c r="IG10" s="64"/>
      <c r="IH10" s="64"/>
      <c r="II10" s="64"/>
      <c r="IJ10" s="64"/>
      <c r="IK10" s="64"/>
      <c r="IL10" s="64"/>
      <c r="IM10" s="64"/>
      <c r="IN10" s="64"/>
      <c r="IO10" s="106"/>
      <c r="IP10" s="3" t="s">
        <v>400</v>
      </c>
      <c r="IQ10" s="64"/>
      <c r="IR10" s="64"/>
      <c r="IS10" s="64"/>
      <c r="IT10" s="64"/>
      <c r="IU10" s="64"/>
      <c r="IV10" s="64"/>
      <c r="IW10" s="64"/>
      <c r="IX10" s="64"/>
      <c r="IY10" s="64"/>
      <c r="IZ10" s="64"/>
      <c r="JA10" s="64"/>
      <c r="JB10" s="350"/>
      <c r="JC10" s="350"/>
      <c r="JD10" s="351"/>
      <c r="JE10" s="3" t="s">
        <v>400</v>
      </c>
      <c r="JF10" s="64"/>
      <c r="JG10" s="64"/>
      <c r="JH10" s="64"/>
      <c r="JI10" s="64"/>
      <c r="JJ10" s="64"/>
      <c r="JK10" s="64"/>
      <c r="JL10" s="64"/>
      <c r="JM10" s="64"/>
      <c r="JN10" s="64"/>
      <c r="JO10" s="64"/>
      <c r="JP10" s="64"/>
      <c r="JQ10" s="64"/>
      <c r="JR10" s="64"/>
      <c r="JS10" s="106"/>
      <c r="JT10" s="3" t="s">
        <v>400</v>
      </c>
      <c r="JU10" s="18">
        <v>34</v>
      </c>
      <c r="JV10" s="18">
        <v>12</v>
      </c>
      <c r="JW10" s="18">
        <v>2</v>
      </c>
      <c r="JX10" s="18">
        <v>3</v>
      </c>
      <c r="JY10" s="18">
        <v>1</v>
      </c>
      <c r="JZ10" s="18">
        <v>11</v>
      </c>
      <c r="KA10" s="18">
        <v>22</v>
      </c>
      <c r="KB10" s="18">
        <v>4</v>
      </c>
      <c r="KC10" s="18">
        <v>13</v>
      </c>
      <c r="KD10" s="18">
        <f t="shared" si="14"/>
        <v>15</v>
      </c>
      <c r="KE10" s="18">
        <f t="shared" si="14"/>
        <v>35</v>
      </c>
      <c r="KF10" s="51">
        <f t="shared" si="60"/>
        <v>0.5</v>
      </c>
      <c r="KG10" s="51">
        <f t="shared" si="61"/>
        <v>0.30769230769230771</v>
      </c>
      <c r="KH10" s="52">
        <f t="shared" si="62"/>
        <v>0.42857142857142855</v>
      </c>
      <c r="KI10" s="3" t="s">
        <v>400</v>
      </c>
      <c r="KJ10" s="64"/>
      <c r="KK10" s="64"/>
      <c r="KL10" s="64"/>
      <c r="KM10" s="64"/>
      <c r="KN10" s="64"/>
      <c r="KO10" s="64"/>
      <c r="KP10" s="64"/>
      <c r="KQ10" s="64"/>
      <c r="KR10" s="64"/>
      <c r="KS10" s="64"/>
      <c r="KT10" s="64"/>
      <c r="KU10" s="64"/>
      <c r="KV10" s="64"/>
      <c r="KW10" s="106"/>
      <c r="KX10" s="3" t="s">
        <v>400</v>
      </c>
      <c r="KY10" s="18">
        <v>29</v>
      </c>
      <c r="KZ10" s="18">
        <v>11</v>
      </c>
      <c r="LA10" s="18">
        <v>2</v>
      </c>
      <c r="LB10" s="18">
        <v>0</v>
      </c>
      <c r="LC10" s="18">
        <v>1</v>
      </c>
      <c r="LD10" s="18">
        <v>10</v>
      </c>
      <c r="LE10" s="18">
        <v>18</v>
      </c>
      <c r="LF10" s="18">
        <v>3</v>
      </c>
      <c r="LG10" s="18">
        <v>6</v>
      </c>
      <c r="LH10" s="18">
        <f t="shared" si="74"/>
        <v>13</v>
      </c>
      <c r="LI10" s="18">
        <f t="shared" si="74"/>
        <v>24</v>
      </c>
      <c r="LJ10" s="51">
        <f t="shared" si="63"/>
        <v>0.55555555555555558</v>
      </c>
      <c r="LK10" s="51">
        <f t="shared" si="64"/>
        <v>0.5</v>
      </c>
      <c r="LL10" s="52">
        <f t="shared" si="65"/>
        <v>0.54166666666666663</v>
      </c>
      <c r="LM10" s="3" t="s">
        <v>400</v>
      </c>
      <c r="LN10" s="64"/>
      <c r="LO10" s="64"/>
      <c r="LP10" s="64"/>
      <c r="LQ10" s="64"/>
      <c r="LR10" s="64"/>
      <c r="LS10" s="64"/>
      <c r="LT10" s="64"/>
      <c r="LU10" s="64"/>
      <c r="LV10" s="64"/>
      <c r="LW10" s="64"/>
      <c r="LX10" s="64"/>
      <c r="LY10" s="64"/>
      <c r="LZ10" s="64"/>
      <c r="MA10" s="106"/>
    </row>
    <row r="11" spans="1:339">
      <c r="A11" s="57" t="s">
        <v>208</v>
      </c>
      <c r="B11" s="183"/>
      <c r="C11" s="18"/>
      <c r="D11" s="182"/>
      <c r="E11" s="182"/>
      <c r="F11" s="182"/>
      <c r="G11" s="182"/>
      <c r="H11" s="182"/>
      <c r="I11" s="7"/>
      <c r="J11" s="146"/>
      <c r="K11" s="20"/>
      <c r="L11" s="20"/>
      <c r="M11" s="182"/>
      <c r="N11" s="182"/>
      <c r="O11" s="184"/>
      <c r="P11" s="23">
        <v>2</v>
      </c>
      <c r="Q11" s="18">
        <v>9</v>
      </c>
      <c r="R11" s="261">
        <f t="shared" si="0"/>
        <v>0.18181818181818182</v>
      </c>
      <c r="S11" s="191">
        <f>EM86</f>
        <v>47.777777777777779</v>
      </c>
      <c r="T11" s="193">
        <f>EM69</f>
        <v>41.777777777777779</v>
      </c>
      <c r="V11" s="3">
        <v>8</v>
      </c>
      <c r="W11" s="18">
        <v>21</v>
      </c>
      <c r="X11" s="18">
        <v>16</v>
      </c>
      <c r="Y11" s="18">
        <v>2</v>
      </c>
      <c r="Z11" s="18">
        <v>0</v>
      </c>
      <c r="AA11" s="18">
        <v>2</v>
      </c>
      <c r="AB11" s="18">
        <v>6</v>
      </c>
      <c r="AC11" s="18">
        <v>13</v>
      </c>
      <c r="AD11" s="18">
        <v>3</v>
      </c>
      <c r="AE11" s="18">
        <v>21</v>
      </c>
      <c r="AF11" s="18">
        <f t="shared" si="66"/>
        <v>9</v>
      </c>
      <c r="AG11" s="18">
        <f t="shared" si="66"/>
        <v>34</v>
      </c>
      <c r="AH11" s="51">
        <f t="shared" si="16"/>
        <v>0.46153846153846156</v>
      </c>
      <c r="AI11" s="51">
        <f t="shared" si="17"/>
        <v>0.14285714285714285</v>
      </c>
      <c r="AJ11" s="52">
        <f t="shared" si="18"/>
        <v>0.26470588235294118</v>
      </c>
      <c r="AK11" s="3">
        <v>8</v>
      </c>
      <c r="AL11" s="18">
        <v>29</v>
      </c>
      <c r="AM11" s="18">
        <v>4</v>
      </c>
      <c r="AN11" s="18">
        <v>0</v>
      </c>
      <c r="AO11" s="18">
        <v>0</v>
      </c>
      <c r="AP11" s="18">
        <v>1</v>
      </c>
      <c r="AQ11" s="18">
        <v>4</v>
      </c>
      <c r="AR11" s="18">
        <v>10</v>
      </c>
      <c r="AS11" s="18">
        <v>7</v>
      </c>
      <c r="AT11" s="18">
        <v>25</v>
      </c>
      <c r="AU11" s="7">
        <f t="shared" si="71"/>
        <v>11</v>
      </c>
      <c r="AV11" s="7">
        <f t="shared" si="71"/>
        <v>35</v>
      </c>
      <c r="AW11" s="51">
        <f t="shared" si="19"/>
        <v>0.4</v>
      </c>
      <c r="AX11" s="51">
        <f t="shared" si="20"/>
        <v>0.28000000000000003</v>
      </c>
      <c r="AY11" s="52">
        <f t="shared" si="21"/>
        <v>0.31428571428571428</v>
      </c>
      <c r="AZ11" s="3">
        <v>8</v>
      </c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51" t="e">
        <f t="shared" si="22"/>
        <v>#DIV/0!</v>
      </c>
      <c r="BM11" s="51" t="e">
        <f t="shared" si="23"/>
        <v>#DIV/0!</v>
      </c>
      <c r="BN11" s="52" t="e">
        <f t="shared" si="24"/>
        <v>#DIV/0!</v>
      </c>
      <c r="BO11" s="3">
        <v>8</v>
      </c>
      <c r="BP11" s="18">
        <v>34</v>
      </c>
      <c r="BQ11" s="18">
        <v>15</v>
      </c>
      <c r="BR11" s="18">
        <v>1</v>
      </c>
      <c r="BS11" s="18">
        <v>0</v>
      </c>
      <c r="BT11" s="18">
        <v>3</v>
      </c>
      <c r="BU11" s="18">
        <v>5</v>
      </c>
      <c r="BV11" s="18">
        <v>8</v>
      </c>
      <c r="BW11" s="18">
        <v>8</v>
      </c>
      <c r="BX11" s="18">
        <v>26</v>
      </c>
      <c r="BY11" s="7">
        <f>BU11+BW11</f>
        <v>13</v>
      </c>
      <c r="BZ11" s="7">
        <f>BV11+BX11</f>
        <v>34</v>
      </c>
      <c r="CA11" s="51">
        <f t="shared" si="25"/>
        <v>0.625</v>
      </c>
      <c r="CB11" s="51">
        <f t="shared" si="26"/>
        <v>0.30769230769230771</v>
      </c>
      <c r="CC11" s="52">
        <f t="shared" si="27"/>
        <v>0.38235294117647056</v>
      </c>
      <c r="CD11" s="3">
        <v>8</v>
      </c>
      <c r="CE11" s="18">
        <v>9</v>
      </c>
      <c r="CF11" s="18">
        <v>13</v>
      </c>
      <c r="CG11" s="18">
        <v>6</v>
      </c>
      <c r="CH11" s="18">
        <v>0</v>
      </c>
      <c r="CI11" s="18">
        <v>1</v>
      </c>
      <c r="CJ11" s="18">
        <v>3</v>
      </c>
      <c r="CK11" s="18">
        <v>9</v>
      </c>
      <c r="CL11" s="18">
        <v>1</v>
      </c>
      <c r="CM11" s="18">
        <v>6</v>
      </c>
      <c r="CN11" s="18">
        <f>CJ11+CL11</f>
        <v>4</v>
      </c>
      <c r="CO11" s="18">
        <f>CK11+CM11</f>
        <v>15</v>
      </c>
      <c r="CP11" s="51">
        <f t="shared" si="28"/>
        <v>0.33333333333333331</v>
      </c>
      <c r="CQ11" s="51">
        <f t="shared" si="29"/>
        <v>0.16666666666666666</v>
      </c>
      <c r="CR11" s="52">
        <f t="shared" si="30"/>
        <v>0.26666666666666666</v>
      </c>
      <c r="CS11" s="3">
        <v>8</v>
      </c>
      <c r="CT11" s="18">
        <v>10</v>
      </c>
      <c r="CU11" s="18">
        <v>9</v>
      </c>
      <c r="CV11" s="18">
        <v>3</v>
      </c>
      <c r="CW11" s="18">
        <v>1</v>
      </c>
      <c r="CX11" s="18">
        <v>0</v>
      </c>
      <c r="CY11" s="18">
        <v>5</v>
      </c>
      <c r="CZ11" s="18">
        <v>9</v>
      </c>
      <c r="DA11" s="18">
        <v>0</v>
      </c>
      <c r="DB11" s="18">
        <v>1</v>
      </c>
      <c r="DC11" s="18">
        <f t="shared" si="67"/>
        <v>5</v>
      </c>
      <c r="DD11" s="18">
        <f t="shared" si="67"/>
        <v>10</v>
      </c>
      <c r="DE11" s="51">
        <f t="shared" si="31"/>
        <v>0.55555555555555558</v>
      </c>
      <c r="DF11" s="51">
        <f t="shared" si="32"/>
        <v>0</v>
      </c>
      <c r="DG11" s="52">
        <f t="shared" si="33"/>
        <v>0.5</v>
      </c>
      <c r="DH11" s="3">
        <v>8</v>
      </c>
      <c r="DI11" s="18">
        <v>10</v>
      </c>
      <c r="DJ11" s="18">
        <v>12</v>
      </c>
      <c r="DK11" s="18">
        <v>9</v>
      </c>
      <c r="DL11" s="18">
        <v>2</v>
      </c>
      <c r="DM11" s="18">
        <v>1</v>
      </c>
      <c r="DN11" s="18">
        <v>5</v>
      </c>
      <c r="DO11" s="18">
        <v>14</v>
      </c>
      <c r="DP11" s="18">
        <v>0</v>
      </c>
      <c r="DQ11" s="18">
        <v>3</v>
      </c>
      <c r="DR11" s="18">
        <f>DN11+DP11</f>
        <v>5</v>
      </c>
      <c r="DS11" s="18">
        <f>DO11+DQ11</f>
        <v>17</v>
      </c>
      <c r="DT11" s="51">
        <f t="shared" si="34"/>
        <v>0.35714285714285715</v>
      </c>
      <c r="DU11" s="51">
        <f t="shared" si="35"/>
        <v>0</v>
      </c>
      <c r="DV11" s="52">
        <f t="shared" si="36"/>
        <v>0.29411764705882354</v>
      </c>
      <c r="DW11" s="3">
        <v>8</v>
      </c>
      <c r="DX11" s="148"/>
      <c r="DY11" s="148"/>
      <c r="DZ11" s="148"/>
      <c r="EA11" s="148"/>
      <c r="EB11" s="148"/>
      <c r="EC11" s="148"/>
      <c r="ED11" s="148"/>
      <c r="EE11" s="148"/>
      <c r="EF11" s="148"/>
      <c r="EG11" s="148"/>
      <c r="EH11" s="148"/>
      <c r="EI11" s="51" t="e">
        <f t="shared" si="37"/>
        <v>#DIV/0!</v>
      </c>
      <c r="EJ11" s="51" t="e">
        <f t="shared" si="38"/>
        <v>#DIV/0!</v>
      </c>
      <c r="EK11" s="52" t="e">
        <f t="shared" si="39"/>
        <v>#DIV/0!</v>
      </c>
      <c r="EL11" s="3">
        <v>8</v>
      </c>
      <c r="EM11" s="18">
        <v>8</v>
      </c>
      <c r="EN11" s="18">
        <v>5</v>
      </c>
      <c r="EO11" s="18">
        <v>0</v>
      </c>
      <c r="EP11" s="18">
        <v>1</v>
      </c>
      <c r="EQ11" s="18">
        <v>0</v>
      </c>
      <c r="ER11" s="18">
        <v>4</v>
      </c>
      <c r="ES11" s="18">
        <v>13</v>
      </c>
      <c r="ET11" s="18">
        <v>0</v>
      </c>
      <c r="EU11" s="18">
        <v>0</v>
      </c>
      <c r="EV11" s="18">
        <f>ER11+ET11</f>
        <v>4</v>
      </c>
      <c r="EW11" s="18">
        <f>ES11+EU11</f>
        <v>13</v>
      </c>
      <c r="EX11" s="51">
        <f t="shared" si="40"/>
        <v>0.30769230769230771</v>
      </c>
      <c r="EY11" s="51" t="e">
        <f t="shared" si="41"/>
        <v>#DIV/0!</v>
      </c>
      <c r="EZ11" s="52">
        <f t="shared" si="42"/>
        <v>0.30769230769230771</v>
      </c>
      <c r="FA11" s="3">
        <v>8</v>
      </c>
      <c r="FB11" s="18">
        <v>6</v>
      </c>
      <c r="FC11" s="18">
        <v>16</v>
      </c>
      <c r="FD11" s="18">
        <v>0</v>
      </c>
      <c r="FE11" s="18">
        <v>0</v>
      </c>
      <c r="FF11" s="18">
        <v>0</v>
      </c>
      <c r="FG11" s="18">
        <v>3</v>
      </c>
      <c r="FH11" s="18">
        <v>7</v>
      </c>
      <c r="FI11" s="18">
        <v>0</v>
      </c>
      <c r="FJ11" s="18">
        <v>7</v>
      </c>
      <c r="FK11" s="7">
        <f t="shared" si="75"/>
        <v>3</v>
      </c>
      <c r="FL11" s="7">
        <f t="shared" si="75"/>
        <v>14</v>
      </c>
      <c r="FM11" s="51">
        <f t="shared" si="43"/>
        <v>0.42857142857142855</v>
      </c>
      <c r="FN11" s="51">
        <f t="shared" si="44"/>
        <v>0</v>
      </c>
      <c r="FO11" s="52">
        <f t="shared" si="45"/>
        <v>0.21428571428571427</v>
      </c>
      <c r="FP11" s="3">
        <v>8</v>
      </c>
      <c r="FQ11" s="18">
        <v>14</v>
      </c>
      <c r="FR11" s="18">
        <v>9</v>
      </c>
      <c r="FS11" s="18">
        <v>0</v>
      </c>
      <c r="FT11" s="18">
        <v>1</v>
      </c>
      <c r="FU11" s="18">
        <v>0</v>
      </c>
      <c r="FV11" s="18">
        <v>4</v>
      </c>
      <c r="FW11" s="18">
        <v>5</v>
      </c>
      <c r="FX11" s="18">
        <v>2</v>
      </c>
      <c r="FY11" s="18">
        <v>8</v>
      </c>
      <c r="FZ11" s="18">
        <f t="shared" si="68"/>
        <v>6</v>
      </c>
      <c r="GA11" s="18">
        <f t="shared" si="68"/>
        <v>13</v>
      </c>
      <c r="GB11" s="51">
        <f t="shared" si="46"/>
        <v>0.8</v>
      </c>
      <c r="GC11" s="51">
        <f t="shared" si="47"/>
        <v>0.25</v>
      </c>
      <c r="GD11" s="52">
        <f t="shared" si="48"/>
        <v>0.46153846153846156</v>
      </c>
      <c r="GE11" s="3">
        <v>8</v>
      </c>
      <c r="GF11" s="18">
        <v>7</v>
      </c>
      <c r="GG11" s="18">
        <v>12</v>
      </c>
      <c r="GH11" s="18">
        <v>0</v>
      </c>
      <c r="GI11" s="18">
        <v>0</v>
      </c>
      <c r="GJ11" s="18">
        <v>0</v>
      </c>
      <c r="GK11" s="18">
        <v>2</v>
      </c>
      <c r="GL11" s="18">
        <v>10</v>
      </c>
      <c r="GM11" s="18">
        <v>1</v>
      </c>
      <c r="GN11" s="18">
        <v>4</v>
      </c>
      <c r="GO11" s="18">
        <f t="shared" si="73"/>
        <v>3</v>
      </c>
      <c r="GP11" s="18">
        <f t="shared" si="73"/>
        <v>14</v>
      </c>
      <c r="GQ11" s="51">
        <f t="shared" si="49"/>
        <v>0.2</v>
      </c>
      <c r="GR11" s="51">
        <f t="shared" si="50"/>
        <v>0.25</v>
      </c>
      <c r="GS11" s="52">
        <f t="shared" si="51"/>
        <v>0.21428571428571427</v>
      </c>
      <c r="GT11" s="3">
        <v>8</v>
      </c>
      <c r="GU11" s="18">
        <v>11</v>
      </c>
      <c r="GV11" s="18">
        <v>6</v>
      </c>
      <c r="GW11" s="18">
        <v>5</v>
      </c>
      <c r="GX11" s="18">
        <v>0</v>
      </c>
      <c r="GY11" s="18">
        <v>1</v>
      </c>
      <c r="GZ11" s="18">
        <v>4</v>
      </c>
      <c r="HA11" s="18">
        <v>9</v>
      </c>
      <c r="HB11" s="18">
        <v>1</v>
      </c>
      <c r="HC11" s="18">
        <v>13</v>
      </c>
      <c r="HD11" s="7">
        <f t="shared" ref="HD11:HE14" si="76">GZ11+HB11</f>
        <v>5</v>
      </c>
      <c r="HE11" s="7">
        <f t="shared" si="76"/>
        <v>22</v>
      </c>
      <c r="HF11" s="51">
        <f t="shared" si="52"/>
        <v>0.44444444444444442</v>
      </c>
      <c r="HG11" s="51">
        <f t="shared" si="53"/>
        <v>7.6923076923076927E-2</v>
      </c>
      <c r="HH11" s="52">
        <f t="shared" si="54"/>
        <v>0.22727272727272727</v>
      </c>
      <c r="HI11" s="3">
        <v>8</v>
      </c>
      <c r="HJ11" s="18">
        <v>34</v>
      </c>
      <c r="HK11" s="18">
        <v>17</v>
      </c>
      <c r="HL11" s="18">
        <v>3</v>
      </c>
      <c r="HM11" s="18">
        <v>3</v>
      </c>
      <c r="HN11" s="18">
        <v>2</v>
      </c>
      <c r="HO11" s="18">
        <v>14</v>
      </c>
      <c r="HP11" s="18">
        <v>28</v>
      </c>
      <c r="HQ11" s="18">
        <v>2</v>
      </c>
      <c r="HR11" s="18">
        <v>15</v>
      </c>
      <c r="HS11" s="7">
        <f t="shared" ref="HS11:HS14" si="77">HO11+HQ11</f>
        <v>16</v>
      </c>
      <c r="HT11" s="7">
        <f t="shared" ref="HT11:HT14" si="78">HP11+HR11</f>
        <v>43</v>
      </c>
      <c r="HU11" s="51">
        <f t="shared" si="55"/>
        <v>0.5</v>
      </c>
      <c r="HV11" s="51">
        <f t="shared" si="56"/>
        <v>0.13333333333333333</v>
      </c>
      <c r="HW11" s="52">
        <f t="shared" si="70"/>
        <v>0.37209302325581395</v>
      </c>
      <c r="IA11" s="3" t="s">
        <v>22</v>
      </c>
      <c r="IB11" s="7">
        <f>SUM(IB4:IB10)</f>
        <v>20</v>
      </c>
      <c r="IC11" s="7">
        <f t="shared" ref="IC11:IL11" si="79">SUM(IC4:IC10)</f>
        <v>7</v>
      </c>
      <c r="ID11" s="7">
        <f t="shared" si="79"/>
        <v>2</v>
      </c>
      <c r="IE11" s="7">
        <f t="shared" si="79"/>
        <v>2</v>
      </c>
      <c r="IF11" s="7">
        <f t="shared" si="79"/>
        <v>4</v>
      </c>
      <c r="IG11" s="7">
        <f t="shared" si="79"/>
        <v>10</v>
      </c>
      <c r="IH11" s="7">
        <f t="shared" si="79"/>
        <v>29</v>
      </c>
      <c r="II11" s="7">
        <f t="shared" si="79"/>
        <v>0</v>
      </c>
      <c r="IJ11" s="7">
        <f t="shared" si="79"/>
        <v>15</v>
      </c>
      <c r="IK11" s="7">
        <f t="shared" si="79"/>
        <v>10</v>
      </c>
      <c r="IL11" s="7">
        <f t="shared" si="79"/>
        <v>44</v>
      </c>
      <c r="IM11" s="515">
        <f>IG11/IH11</f>
        <v>0.34482758620689657</v>
      </c>
      <c r="IN11" s="515">
        <f>II11/IJ11</f>
        <v>0</v>
      </c>
      <c r="IO11" s="522">
        <f>IK11/IL11</f>
        <v>0.22727272727272727</v>
      </c>
      <c r="IP11" s="3" t="s">
        <v>22</v>
      </c>
      <c r="IQ11" s="7">
        <f t="shared" ref="IQ11:JA11" si="80">SUM(IQ4:IQ10)</f>
        <v>97</v>
      </c>
      <c r="IR11" s="7">
        <f t="shared" si="80"/>
        <v>50</v>
      </c>
      <c r="IS11" s="7">
        <f t="shared" si="80"/>
        <v>8</v>
      </c>
      <c r="IT11" s="7">
        <f t="shared" si="80"/>
        <v>6</v>
      </c>
      <c r="IU11" s="7">
        <f t="shared" si="80"/>
        <v>6</v>
      </c>
      <c r="IV11" s="7">
        <f t="shared" si="80"/>
        <v>20</v>
      </c>
      <c r="IW11" s="7">
        <f t="shared" si="80"/>
        <v>48</v>
      </c>
      <c r="IX11" s="7">
        <f t="shared" si="80"/>
        <v>17</v>
      </c>
      <c r="IY11" s="7">
        <f t="shared" si="80"/>
        <v>49</v>
      </c>
      <c r="IZ11" s="7">
        <f t="shared" si="80"/>
        <v>37</v>
      </c>
      <c r="JA11" s="7">
        <f t="shared" si="80"/>
        <v>97</v>
      </c>
      <c r="JB11" s="515">
        <f>IV11/IW11</f>
        <v>0.41666666666666669</v>
      </c>
      <c r="JC11" s="515">
        <f>IX11/IY11</f>
        <v>0.34693877551020408</v>
      </c>
      <c r="JD11" s="522">
        <f>IZ11/JA11</f>
        <v>0.38144329896907214</v>
      </c>
      <c r="JE11" s="3" t="s">
        <v>22</v>
      </c>
      <c r="JF11" s="7">
        <f t="shared" ref="JF11:JP11" si="81">SUM(JF4:JF10)</f>
        <v>11</v>
      </c>
      <c r="JG11" s="7">
        <f t="shared" si="81"/>
        <v>5</v>
      </c>
      <c r="JH11" s="7">
        <f t="shared" si="81"/>
        <v>0</v>
      </c>
      <c r="JI11" s="7">
        <f t="shared" si="81"/>
        <v>0</v>
      </c>
      <c r="JJ11" s="7">
        <f t="shared" si="81"/>
        <v>0</v>
      </c>
      <c r="JK11" s="7">
        <f t="shared" si="81"/>
        <v>1</v>
      </c>
      <c r="JL11" s="7">
        <f t="shared" si="81"/>
        <v>4</v>
      </c>
      <c r="JM11" s="7">
        <f t="shared" si="81"/>
        <v>3</v>
      </c>
      <c r="JN11" s="7">
        <f t="shared" si="81"/>
        <v>15</v>
      </c>
      <c r="JO11" s="7">
        <f t="shared" si="81"/>
        <v>4</v>
      </c>
      <c r="JP11" s="7">
        <f t="shared" si="81"/>
        <v>19</v>
      </c>
      <c r="JQ11" s="515">
        <f>JK11/JL11</f>
        <v>0.25</v>
      </c>
      <c r="JR11" s="515">
        <f>JM11/JN11</f>
        <v>0.2</v>
      </c>
      <c r="JS11" s="522">
        <f>JO11/JP11</f>
        <v>0.21052631578947367</v>
      </c>
      <c r="JT11" s="3" t="s">
        <v>22</v>
      </c>
      <c r="JU11" s="7">
        <f t="shared" ref="JU11:KE11" si="82">SUM(JU4:JU10)</f>
        <v>216</v>
      </c>
      <c r="JV11" s="7">
        <f t="shared" si="82"/>
        <v>98</v>
      </c>
      <c r="JW11" s="7">
        <f t="shared" si="82"/>
        <v>19</v>
      </c>
      <c r="JX11" s="7">
        <f t="shared" si="82"/>
        <v>13</v>
      </c>
      <c r="JY11" s="7">
        <f t="shared" si="82"/>
        <v>8</v>
      </c>
      <c r="JZ11" s="7">
        <f t="shared" si="82"/>
        <v>69</v>
      </c>
      <c r="KA11" s="7">
        <f t="shared" si="82"/>
        <v>141</v>
      </c>
      <c r="KB11" s="7">
        <f t="shared" si="82"/>
        <v>26</v>
      </c>
      <c r="KC11" s="7">
        <f t="shared" si="82"/>
        <v>107</v>
      </c>
      <c r="KD11" s="7">
        <f t="shared" si="82"/>
        <v>95</v>
      </c>
      <c r="KE11" s="7">
        <f t="shared" si="82"/>
        <v>248</v>
      </c>
      <c r="KF11" s="515">
        <f>JZ11/KA11</f>
        <v>0.48936170212765956</v>
      </c>
      <c r="KG11" s="515">
        <f>KB11/KC11</f>
        <v>0.24299065420560748</v>
      </c>
      <c r="KH11" s="522">
        <f>KD11/KE11</f>
        <v>0.38306451612903225</v>
      </c>
      <c r="KI11" s="3" t="s">
        <v>22</v>
      </c>
      <c r="KJ11" s="7">
        <f t="shared" ref="KJ11:KT11" si="83">SUM(KJ4:KJ10)</f>
        <v>21</v>
      </c>
      <c r="KK11" s="7">
        <f t="shared" si="83"/>
        <v>20</v>
      </c>
      <c r="KL11" s="7">
        <f t="shared" si="83"/>
        <v>0</v>
      </c>
      <c r="KM11" s="7">
        <f t="shared" si="83"/>
        <v>1</v>
      </c>
      <c r="KN11" s="7">
        <f t="shared" si="83"/>
        <v>0</v>
      </c>
      <c r="KO11" s="7">
        <f t="shared" si="83"/>
        <v>6</v>
      </c>
      <c r="KP11" s="7">
        <f t="shared" si="83"/>
        <v>16</v>
      </c>
      <c r="KQ11" s="7">
        <f t="shared" si="83"/>
        <v>3</v>
      </c>
      <c r="KR11" s="7">
        <f t="shared" si="83"/>
        <v>19</v>
      </c>
      <c r="KS11" s="7">
        <f t="shared" si="83"/>
        <v>9</v>
      </c>
      <c r="KT11" s="7">
        <f t="shared" si="83"/>
        <v>35</v>
      </c>
      <c r="KU11" s="515">
        <f>KO11/KP11</f>
        <v>0.375</v>
      </c>
      <c r="KV11" s="515">
        <f>KQ11/KR11</f>
        <v>0.15789473684210525</v>
      </c>
      <c r="KW11" s="522">
        <f>KS11/KT11</f>
        <v>0.25714285714285712</v>
      </c>
      <c r="KX11" s="3" t="s">
        <v>22</v>
      </c>
      <c r="KY11" s="7">
        <f t="shared" ref="KY11:LI11" si="84">SUM(KY4:KY10)</f>
        <v>135</v>
      </c>
      <c r="KZ11" s="7">
        <f t="shared" si="84"/>
        <v>68</v>
      </c>
      <c r="LA11" s="7">
        <f t="shared" si="84"/>
        <v>14</v>
      </c>
      <c r="LB11" s="7">
        <f t="shared" si="84"/>
        <v>1</v>
      </c>
      <c r="LC11" s="7">
        <f t="shared" si="84"/>
        <v>7</v>
      </c>
      <c r="LD11" s="7">
        <f t="shared" si="84"/>
        <v>36</v>
      </c>
      <c r="LE11" s="7">
        <f t="shared" si="84"/>
        <v>68</v>
      </c>
      <c r="LF11" s="7">
        <f t="shared" si="84"/>
        <v>20</v>
      </c>
      <c r="LG11" s="7">
        <f t="shared" si="84"/>
        <v>55</v>
      </c>
      <c r="LH11" s="7">
        <f t="shared" si="84"/>
        <v>56</v>
      </c>
      <c r="LI11" s="7">
        <f t="shared" si="84"/>
        <v>123</v>
      </c>
      <c r="LJ11" s="515">
        <f>LD11/LE11</f>
        <v>0.52941176470588236</v>
      </c>
      <c r="LK11" s="515">
        <f>LF11/LG11</f>
        <v>0.36363636363636365</v>
      </c>
      <c r="LL11" s="522">
        <f>LH11/LI11</f>
        <v>0.45528455284552843</v>
      </c>
      <c r="LM11" s="3" t="s">
        <v>22</v>
      </c>
      <c r="LN11" s="7">
        <f t="shared" ref="LN11:LX11" si="85">SUM(LN4:LN10)</f>
        <v>18</v>
      </c>
      <c r="LO11" s="7">
        <f t="shared" si="85"/>
        <v>5</v>
      </c>
      <c r="LP11" s="7">
        <f t="shared" si="85"/>
        <v>3</v>
      </c>
      <c r="LQ11" s="7">
        <f t="shared" si="85"/>
        <v>0</v>
      </c>
      <c r="LR11" s="7">
        <f t="shared" si="85"/>
        <v>0</v>
      </c>
      <c r="LS11" s="7">
        <f t="shared" si="85"/>
        <v>6</v>
      </c>
      <c r="LT11" s="7">
        <f t="shared" si="85"/>
        <v>14</v>
      </c>
      <c r="LU11" s="7">
        <f t="shared" si="85"/>
        <v>2</v>
      </c>
      <c r="LV11" s="7">
        <f t="shared" si="85"/>
        <v>4</v>
      </c>
      <c r="LW11" s="7">
        <f t="shared" si="85"/>
        <v>8</v>
      </c>
      <c r="LX11" s="7">
        <f t="shared" si="85"/>
        <v>18</v>
      </c>
      <c r="LY11" s="515">
        <f>LS11/LT11</f>
        <v>0.42857142857142855</v>
      </c>
      <c r="LZ11" s="515">
        <f>LU11/LV11</f>
        <v>0.5</v>
      </c>
      <c r="MA11" s="522">
        <f>LW11/LX11</f>
        <v>0.44444444444444442</v>
      </c>
    </row>
    <row r="12" spans="1:339" ht="17" thickBot="1">
      <c r="A12" s="57" t="s">
        <v>35</v>
      </c>
      <c r="B12" s="183"/>
      <c r="C12" s="182"/>
      <c r="D12" s="182"/>
      <c r="E12" s="7"/>
      <c r="F12" s="182"/>
      <c r="G12" s="182"/>
      <c r="H12" s="7"/>
      <c r="I12" s="7"/>
      <c r="J12" s="182"/>
      <c r="K12" s="146"/>
      <c r="L12" s="182"/>
      <c r="M12" s="7"/>
      <c r="N12" s="182"/>
      <c r="O12" s="4"/>
      <c r="P12" s="23">
        <v>0</v>
      </c>
      <c r="Q12" s="18">
        <v>11</v>
      </c>
      <c r="R12" s="261">
        <f t="shared" si="0"/>
        <v>0</v>
      </c>
      <c r="S12" s="191">
        <f>FB86</f>
        <v>50.5</v>
      </c>
      <c r="T12" s="193">
        <f>FB69</f>
        <v>32.375</v>
      </c>
      <c r="V12" s="3">
        <v>9</v>
      </c>
      <c r="W12" s="18">
        <v>27</v>
      </c>
      <c r="X12" s="18">
        <v>13</v>
      </c>
      <c r="Y12" s="18">
        <v>0</v>
      </c>
      <c r="Z12" s="18">
        <v>1</v>
      </c>
      <c r="AA12" s="18">
        <v>2</v>
      </c>
      <c r="AB12" s="18">
        <v>6</v>
      </c>
      <c r="AC12" s="18">
        <v>10</v>
      </c>
      <c r="AD12" s="18">
        <v>5</v>
      </c>
      <c r="AE12" s="18">
        <v>13</v>
      </c>
      <c r="AF12" s="18">
        <f t="shared" si="66"/>
        <v>11</v>
      </c>
      <c r="AG12" s="18">
        <f t="shared" si="66"/>
        <v>23</v>
      </c>
      <c r="AH12" s="51">
        <f t="shared" si="16"/>
        <v>0.6</v>
      </c>
      <c r="AI12" s="51">
        <f t="shared" si="17"/>
        <v>0.38461538461538464</v>
      </c>
      <c r="AJ12" s="52">
        <f t="shared" si="18"/>
        <v>0.47826086956521741</v>
      </c>
      <c r="AK12" s="3">
        <v>9</v>
      </c>
      <c r="AL12" s="18">
        <v>15</v>
      </c>
      <c r="AM12" s="18">
        <v>9</v>
      </c>
      <c r="AN12" s="18">
        <v>2</v>
      </c>
      <c r="AO12" s="18">
        <v>0</v>
      </c>
      <c r="AP12" s="18">
        <v>3</v>
      </c>
      <c r="AQ12" s="18">
        <v>0</v>
      </c>
      <c r="AR12" s="18">
        <v>7</v>
      </c>
      <c r="AS12" s="18">
        <v>5</v>
      </c>
      <c r="AT12" s="18">
        <v>22</v>
      </c>
      <c r="AU12" s="18">
        <f t="shared" si="71"/>
        <v>5</v>
      </c>
      <c r="AV12" s="18">
        <f t="shared" si="71"/>
        <v>29</v>
      </c>
      <c r="AW12" s="51">
        <f t="shared" si="19"/>
        <v>0</v>
      </c>
      <c r="AX12" s="51">
        <f t="shared" si="20"/>
        <v>0.22727272727272727</v>
      </c>
      <c r="AY12" s="52">
        <f t="shared" si="21"/>
        <v>0.17241379310344829</v>
      </c>
      <c r="AZ12" s="3" t="s">
        <v>209</v>
      </c>
      <c r="BA12" s="18">
        <v>11</v>
      </c>
      <c r="BB12" s="18">
        <v>13</v>
      </c>
      <c r="BC12" s="18">
        <v>6</v>
      </c>
      <c r="BD12" s="18">
        <v>2</v>
      </c>
      <c r="BE12" s="18">
        <v>2</v>
      </c>
      <c r="BF12" s="18">
        <v>4</v>
      </c>
      <c r="BG12" s="18">
        <v>11</v>
      </c>
      <c r="BH12" s="18">
        <v>1</v>
      </c>
      <c r="BI12" s="18">
        <v>3</v>
      </c>
      <c r="BJ12" s="7">
        <f t="shared" ref="BJ12:BK14" si="86">BF12+BH12</f>
        <v>5</v>
      </c>
      <c r="BK12" s="7">
        <f t="shared" si="86"/>
        <v>14</v>
      </c>
      <c r="BL12" s="51">
        <f t="shared" si="22"/>
        <v>0.36363636363636365</v>
      </c>
      <c r="BM12" s="51">
        <f t="shared" si="23"/>
        <v>0.33333333333333331</v>
      </c>
      <c r="BN12" s="52">
        <f t="shared" si="24"/>
        <v>0.35714285714285715</v>
      </c>
      <c r="BO12" s="3">
        <v>9</v>
      </c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51" t="e">
        <f t="shared" si="25"/>
        <v>#DIV/0!</v>
      </c>
      <c r="CB12" s="51" t="e">
        <f t="shared" si="26"/>
        <v>#DIV/0!</v>
      </c>
      <c r="CC12" s="52" t="e">
        <f t="shared" si="27"/>
        <v>#DIV/0!</v>
      </c>
      <c r="CD12" s="3">
        <v>9</v>
      </c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51" t="e">
        <f t="shared" si="28"/>
        <v>#DIV/0!</v>
      </c>
      <c r="CQ12" s="51" t="e">
        <f t="shared" si="29"/>
        <v>#DIV/0!</v>
      </c>
      <c r="CR12" s="52" t="e">
        <f t="shared" si="30"/>
        <v>#DIV/0!</v>
      </c>
      <c r="CS12" s="3">
        <v>9</v>
      </c>
      <c r="CT12" s="18">
        <v>14</v>
      </c>
      <c r="CU12" s="18">
        <v>4</v>
      </c>
      <c r="CV12" s="18">
        <v>2</v>
      </c>
      <c r="CW12" s="18">
        <v>0</v>
      </c>
      <c r="CX12" s="18">
        <v>1</v>
      </c>
      <c r="CY12" s="18">
        <v>4</v>
      </c>
      <c r="CZ12" s="18">
        <v>5</v>
      </c>
      <c r="DA12" s="18">
        <v>2</v>
      </c>
      <c r="DB12" s="18">
        <v>3</v>
      </c>
      <c r="DC12" s="18">
        <f t="shared" si="67"/>
        <v>6</v>
      </c>
      <c r="DD12" s="18">
        <f t="shared" si="67"/>
        <v>8</v>
      </c>
      <c r="DE12" s="51">
        <f t="shared" si="31"/>
        <v>0.8</v>
      </c>
      <c r="DF12" s="51">
        <f t="shared" si="32"/>
        <v>0.66666666666666663</v>
      </c>
      <c r="DG12" s="52">
        <f t="shared" si="33"/>
        <v>0.75</v>
      </c>
      <c r="DH12" s="3">
        <v>9</v>
      </c>
      <c r="DI12" s="18">
        <v>15</v>
      </c>
      <c r="DJ12" s="18">
        <v>15</v>
      </c>
      <c r="DK12" s="18">
        <v>0</v>
      </c>
      <c r="DL12" s="18">
        <v>0</v>
      </c>
      <c r="DM12" s="18">
        <v>1</v>
      </c>
      <c r="DN12" s="18">
        <v>3</v>
      </c>
      <c r="DO12" s="18">
        <v>8</v>
      </c>
      <c r="DP12" s="18">
        <v>3</v>
      </c>
      <c r="DQ12" s="18">
        <v>8</v>
      </c>
      <c r="DR12" s="18">
        <f>DN12+DP12</f>
        <v>6</v>
      </c>
      <c r="DS12" s="18">
        <f>DO12+DQ12</f>
        <v>16</v>
      </c>
      <c r="DT12" s="51">
        <f t="shared" si="34"/>
        <v>0.375</v>
      </c>
      <c r="DU12" s="51">
        <f t="shared" si="35"/>
        <v>0.375</v>
      </c>
      <c r="DV12" s="52">
        <f t="shared" si="36"/>
        <v>0.375</v>
      </c>
      <c r="DW12" s="3">
        <v>9</v>
      </c>
      <c r="DX12" s="182"/>
      <c r="DY12" s="182"/>
      <c r="DZ12" s="182"/>
      <c r="EA12" s="182"/>
      <c r="EB12" s="182"/>
      <c r="EC12" s="182"/>
      <c r="ED12" s="182"/>
      <c r="EE12" s="182"/>
      <c r="EF12" s="182"/>
      <c r="EG12" s="182"/>
      <c r="EH12" s="182"/>
      <c r="EI12" s="51" t="e">
        <f t="shared" si="37"/>
        <v>#DIV/0!</v>
      </c>
      <c r="EJ12" s="51" t="e">
        <f t="shared" si="38"/>
        <v>#DIV/0!</v>
      </c>
      <c r="EK12" s="52" t="e">
        <f t="shared" si="39"/>
        <v>#DIV/0!</v>
      </c>
      <c r="EL12" s="3">
        <v>9</v>
      </c>
      <c r="EM12" s="182"/>
      <c r="EN12" s="182"/>
      <c r="EO12" s="182"/>
      <c r="EP12" s="182"/>
      <c r="EQ12" s="182"/>
      <c r="ER12" s="182"/>
      <c r="ES12" s="182"/>
      <c r="ET12" s="182"/>
      <c r="EU12" s="182"/>
      <c r="EV12" s="182"/>
      <c r="EW12" s="182"/>
      <c r="EX12" s="51" t="e">
        <f t="shared" si="40"/>
        <v>#DIV/0!</v>
      </c>
      <c r="EY12" s="51" t="e">
        <f t="shared" si="41"/>
        <v>#DIV/0!</v>
      </c>
      <c r="EZ12" s="52" t="e">
        <f t="shared" si="42"/>
        <v>#DIV/0!</v>
      </c>
      <c r="FA12" s="3">
        <v>9</v>
      </c>
      <c r="FB12" s="18">
        <v>21</v>
      </c>
      <c r="FC12" s="18">
        <v>13</v>
      </c>
      <c r="FD12" s="18">
        <v>5</v>
      </c>
      <c r="FE12" s="18">
        <v>0</v>
      </c>
      <c r="FF12" s="18">
        <v>1</v>
      </c>
      <c r="FG12" s="18">
        <v>9</v>
      </c>
      <c r="FH12" s="18">
        <v>14</v>
      </c>
      <c r="FI12" s="18">
        <v>1</v>
      </c>
      <c r="FJ12" s="18">
        <v>6</v>
      </c>
      <c r="FK12" s="7">
        <f t="shared" si="75"/>
        <v>10</v>
      </c>
      <c r="FL12" s="7">
        <f t="shared" si="75"/>
        <v>20</v>
      </c>
      <c r="FM12" s="51">
        <f t="shared" si="43"/>
        <v>0.6428571428571429</v>
      </c>
      <c r="FN12" s="51">
        <f t="shared" si="44"/>
        <v>0.16666666666666666</v>
      </c>
      <c r="FO12" s="52">
        <f t="shared" si="45"/>
        <v>0.5</v>
      </c>
      <c r="FP12" s="3">
        <v>9</v>
      </c>
      <c r="FQ12" s="18">
        <v>13</v>
      </c>
      <c r="FR12" s="18">
        <v>6</v>
      </c>
      <c r="FS12" s="18">
        <v>4</v>
      </c>
      <c r="FT12" s="18">
        <v>2</v>
      </c>
      <c r="FU12" s="18">
        <v>2</v>
      </c>
      <c r="FV12" s="18">
        <v>2</v>
      </c>
      <c r="FW12" s="18">
        <v>4</v>
      </c>
      <c r="FX12" s="18">
        <v>3</v>
      </c>
      <c r="FY12" s="18">
        <v>9</v>
      </c>
      <c r="FZ12" s="18">
        <f t="shared" si="68"/>
        <v>5</v>
      </c>
      <c r="GA12" s="18">
        <f t="shared" si="68"/>
        <v>13</v>
      </c>
      <c r="GB12" s="51">
        <f t="shared" si="46"/>
        <v>0.5</v>
      </c>
      <c r="GC12" s="51">
        <f t="shared" si="47"/>
        <v>0.33333333333333331</v>
      </c>
      <c r="GD12" s="52">
        <f t="shared" si="48"/>
        <v>0.38461538461538464</v>
      </c>
      <c r="GE12" s="3" t="s">
        <v>237</v>
      </c>
      <c r="GF12" s="18">
        <v>12</v>
      </c>
      <c r="GG12" s="18">
        <v>12</v>
      </c>
      <c r="GH12" s="18">
        <v>1</v>
      </c>
      <c r="GI12" s="18">
        <v>0</v>
      </c>
      <c r="GJ12" s="18">
        <v>6</v>
      </c>
      <c r="GK12" s="18">
        <v>3</v>
      </c>
      <c r="GL12" s="18">
        <v>9</v>
      </c>
      <c r="GM12" s="18">
        <v>2</v>
      </c>
      <c r="GN12" s="18">
        <v>5</v>
      </c>
      <c r="GO12" s="18">
        <f t="shared" si="73"/>
        <v>5</v>
      </c>
      <c r="GP12" s="18">
        <f t="shared" si="73"/>
        <v>14</v>
      </c>
      <c r="GQ12" s="51">
        <f t="shared" si="49"/>
        <v>0.33333333333333331</v>
      </c>
      <c r="GR12" s="51">
        <f t="shared" si="50"/>
        <v>0.4</v>
      </c>
      <c r="GS12" s="52">
        <f t="shared" si="51"/>
        <v>0.35714285714285715</v>
      </c>
      <c r="GT12" s="3">
        <v>9</v>
      </c>
      <c r="GU12" s="18">
        <v>15</v>
      </c>
      <c r="GV12" s="18">
        <v>4</v>
      </c>
      <c r="GW12" s="18">
        <v>3</v>
      </c>
      <c r="GX12" s="18">
        <v>0</v>
      </c>
      <c r="GY12" s="18">
        <v>3</v>
      </c>
      <c r="GZ12" s="18">
        <v>0</v>
      </c>
      <c r="HA12" s="18">
        <v>1</v>
      </c>
      <c r="HB12" s="18">
        <v>5</v>
      </c>
      <c r="HC12" s="18">
        <v>7</v>
      </c>
      <c r="HD12" s="18">
        <f t="shared" si="76"/>
        <v>5</v>
      </c>
      <c r="HE12" s="18">
        <f t="shared" si="76"/>
        <v>8</v>
      </c>
      <c r="HF12" s="51">
        <f t="shared" si="52"/>
        <v>0</v>
      </c>
      <c r="HG12" s="51">
        <f t="shared" si="53"/>
        <v>0.7142857142857143</v>
      </c>
      <c r="HH12" s="52">
        <f t="shared" si="54"/>
        <v>0.625</v>
      </c>
      <c r="HI12" s="3">
        <v>9</v>
      </c>
      <c r="HJ12" s="18">
        <v>21</v>
      </c>
      <c r="HK12" s="18">
        <v>5</v>
      </c>
      <c r="HL12" s="18">
        <v>2</v>
      </c>
      <c r="HM12" s="18">
        <v>4</v>
      </c>
      <c r="HN12" s="18">
        <v>1</v>
      </c>
      <c r="HO12" s="18">
        <v>6</v>
      </c>
      <c r="HP12" s="18">
        <v>16</v>
      </c>
      <c r="HQ12" s="18">
        <v>3</v>
      </c>
      <c r="HR12" s="18">
        <v>13</v>
      </c>
      <c r="HS12" s="18">
        <f t="shared" si="77"/>
        <v>9</v>
      </c>
      <c r="HT12" s="18">
        <f t="shared" si="78"/>
        <v>29</v>
      </c>
      <c r="HU12" s="51">
        <f t="shared" si="55"/>
        <v>0.375</v>
      </c>
      <c r="HV12" s="51">
        <f t="shared" si="56"/>
        <v>0.23076923076923078</v>
      </c>
      <c r="HW12" s="52">
        <f t="shared" si="70"/>
        <v>0.31034482758620691</v>
      </c>
      <c r="IA12" s="5" t="s">
        <v>63</v>
      </c>
      <c r="IB12" s="8">
        <f>AVERAGE(IB4:IB10)</f>
        <v>10</v>
      </c>
      <c r="IC12" s="8">
        <f t="shared" ref="IC12:IL12" si="87">AVERAGE(IC4:IC10)</f>
        <v>3.5</v>
      </c>
      <c r="ID12" s="8">
        <f t="shared" si="87"/>
        <v>1</v>
      </c>
      <c r="IE12" s="8">
        <f t="shared" si="87"/>
        <v>1</v>
      </c>
      <c r="IF12" s="8">
        <f t="shared" si="87"/>
        <v>2</v>
      </c>
      <c r="IG12" s="8">
        <f t="shared" si="87"/>
        <v>5</v>
      </c>
      <c r="IH12" s="8">
        <f t="shared" si="87"/>
        <v>14.5</v>
      </c>
      <c r="II12" s="8">
        <f t="shared" si="87"/>
        <v>0</v>
      </c>
      <c r="IJ12" s="8">
        <f t="shared" si="87"/>
        <v>7.5</v>
      </c>
      <c r="IK12" s="8">
        <f t="shared" si="87"/>
        <v>5</v>
      </c>
      <c r="IL12" s="8">
        <f t="shared" si="87"/>
        <v>22</v>
      </c>
      <c r="IM12" s="516"/>
      <c r="IN12" s="516"/>
      <c r="IO12" s="523"/>
      <c r="IP12" s="5" t="s">
        <v>63</v>
      </c>
      <c r="IQ12" s="8">
        <f>AVERAGE(IQ4:IQ10)</f>
        <v>24.25</v>
      </c>
      <c r="IR12" s="8">
        <f t="shared" ref="IR12:JA12" si="88">AVERAGE(IR4:IR10)</f>
        <v>12.5</v>
      </c>
      <c r="IS12" s="8">
        <f t="shared" si="88"/>
        <v>2</v>
      </c>
      <c r="IT12" s="8">
        <f t="shared" si="88"/>
        <v>1.5</v>
      </c>
      <c r="IU12" s="8">
        <f t="shared" si="88"/>
        <v>1.5</v>
      </c>
      <c r="IV12" s="8">
        <f t="shared" si="88"/>
        <v>5</v>
      </c>
      <c r="IW12" s="8">
        <f t="shared" si="88"/>
        <v>12</v>
      </c>
      <c r="IX12" s="8">
        <f t="shared" si="88"/>
        <v>4.25</v>
      </c>
      <c r="IY12" s="8">
        <f t="shared" si="88"/>
        <v>12.25</v>
      </c>
      <c r="IZ12" s="8">
        <f t="shared" si="88"/>
        <v>9.25</v>
      </c>
      <c r="JA12" s="8">
        <f t="shared" si="88"/>
        <v>24.25</v>
      </c>
      <c r="JB12" s="516"/>
      <c r="JC12" s="516"/>
      <c r="JD12" s="523"/>
      <c r="JE12" s="5" t="s">
        <v>63</v>
      </c>
      <c r="JF12" s="8">
        <f>AVERAGE(JF4:JF10)</f>
        <v>11</v>
      </c>
      <c r="JG12" s="8">
        <f t="shared" ref="JG12:JP12" si="89">AVERAGE(JG4:JG10)</f>
        <v>5</v>
      </c>
      <c r="JH12" s="8">
        <f t="shared" si="89"/>
        <v>0</v>
      </c>
      <c r="JI12" s="8">
        <f t="shared" si="89"/>
        <v>0</v>
      </c>
      <c r="JJ12" s="8">
        <f t="shared" si="89"/>
        <v>0</v>
      </c>
      <c r="JK12" s="8">
        <f t="shared" si="89"/>
        <v>1</v>
      </c>
      <c r="JL12" s="8">
        <f t="shared" si="89"/>
        <v>4</v>
      </c>
      <c r="JM12" s="8">
        <f t="shared" si="89"/>
        <v>3</v>
      </c>
      <c r="JN12" s="8">
        <f t="shared" si="89"/>
        <v>15</v>
      </c>
      <c r="JO12" s="8">
        <f t="shared" si="89"/>
        <v>4</v>
      </c>
      <c r="JP12" s="8">
        <f t="shared" si="89"/>
        <v>19</v>
      </c>
      <c r="JQ12" s="516"/>
      <c r="JR12" s="516"/>
      <c r="JS12" s="523"/>
      <c r="JT12" s="5" t="s">
        <v>63</v>
      </c>
      <c r="JU12" s="8">
        <f>AVERAGE(JU4:JU10)</f>
        <v>30.857142857142858</v>
      </c>
      <c r="JV12" s="8">
        <f t="shared" ref="JV12:KE12" si="90">AVERAGE(JV4:JV10)</f>
        <v>14</v>
      </c>
      <c r="JW12" s="8">
        <f t="shared" si="90"/>
        <v>2.7142857142857144</v>
      </c>
      <c r="JX12" s="8">
        <f t="shared" si="90"/>
        <v>1.8571428571428572</v>
      </c>
      <c r="JY12" s="8">
        <f t="shared" si="90"/>
        <v>1.1428571428571428</v>
      </c>
      <c r="JZ12" s="8">
        <f t="shared" si="90"/>
        <v>9.8571428571428577</v>
      </c>
      <c r="KA12" s="8">
        <f t="shared" si="90"/>
        <v>20.142857142857142</v>
      </c>
      <c r="KB12" s="8">
        <f t="shared" si="90"/>
        <v>3.7142857142857144</v>
      </c>
      <c r="KC12" s="8">
        <f t="shared" si="90"/>
        <v>15.285714285714286</v>
      </c>
      <c r="KD12" s="8">
        <f t="shared" si="90"/>
        <v>13.571428571428571</v>
      </c>
      <c r="KE12" s="8">
        <f t="shared" si="90"/>
        <v>35.428571428571431</v>
      </c>
      <c r="KF12" s="516"/>
      <c r="KG12" s="516"/>
      <c r="KH12" s="523"/>
      <c r="KI12" s="5" t="s">
        <v>63</v>
      </c>
      <c r="KJ12" s="8">
        <f>AVERAGE(KJ4:KJ10)</f>
        <v>21</v>
      </c>
      <c r="KK12" s="8">
        <f t="shared" ref="KK12:KT12" si="91">AVERAGE(KK4:KK10)</f>
        <v>20</v>
      </c>
      <c r="KL12" s="8">
        <f t="shared" si="91"/>
        <v>0</v>
      </c>
      <c r="KM12" s="8">
        <f t="shared" si="91"/>
        <v>1</v>
      </c>
      <c r="KN12" s="8">
        <f t="shared" si="91"/>
        <v>0</v>
      </c>
      <c r="KO12" s="8">
        <f t="shared" si="91"/>
        <v>6</v>
      </c>
      <c r="KP12" s="8">
        <f t="shared" si="91"/>
        <v>16</v>
      </c>
      <c r="KQ12" s="8">
        <f t="shared" si="91"/>
        <v>3</v>
      </c>
      <c r="KR12" s="8">
        <f t="shared" si="91"/>
        <v>19</v>
      </c>
      <c r="KS12" s="8">
        <f t="shared" si="91"/>
        <v>9</v>
      </c>
      <c r="KT12" s="8">
        <f t="shared" si="91"/>
        <v>35</v>
      </c>
      <c r="KU12" s="516"/>
      <c r="KV12" s="516"/>
      <c r="KW12" s="523"/>
      <c r="KX12" s="5" t="s">
        <v>63</v>
      </c>
      <c r="KY12" s="8">
        <f>AVERAGE(KY4:KY10)</f>
        <v>22.5</v>
      </c>
      <c r="KZ12" s="8">
        <f t="shared" ref="KZ12:LI12" si="92">AVERAGE(KZ4:KZ10)</f>
        <v>11.333333333333334</v>
      </c>
      <c r="LA12" s="8">
        <f t="shared" si="92"/>
        <v>2.3333333333333335</v>
      </c>
      <c r="LB12" s="8">
        <f t="shared" si="92"/>
        <v>0.16666666666666666</v>
      </c>
      <c r="LC12" s="8">
        <f t="shared" si="92"/>
        <v>1.1666666666666667</v>
      </c>
      <c r="LD12" s="8">
        <f t="shared" si="92"/>
        <v>6</v>
      </c>
      <c r="LE12" s="8">
        <f t="shared" si="92"/>
        <v>11.333333333333334</v>
      </c>
      <c r="LF12" s="8">
        <f t="shared" si="92"/>
        <v>3.3333333333333335</v>
      </c>
      <c r="LG12" s="8">
        <f t="shared" si="92"/>
        <v>9.1666666666666661</v>
      </c>
      <c r="LH12" s="8">
        <f t="shared" si="92"/>
        <v>9.3333333333333339</v>
      </c>
      <c r="LI12" s="8">
        <f t="shared" si="92"/>
        <v>20.5</v>
      </c>
      <c r="LJ12" s="516"/>
      <c r="LK12" s="516"/>
      <c r="LL12" s="523"/>
      <c r="LM12" s="5" t="s">
        <v>63</v>
      </c>
      <c r="LN12" s="8">
        <f>AVERAGE(LN4:LN10)</f>
        <v>18</v>
      </c>
      <c r="LO12" s="8">
        <f t="shared" ref="LO12:LX12" si="93">AVERAGE(LO4:LO10)</f>
        <v>5</v>
      </c>
      <c r="LP12" s="8">
        <f t="shared" si="93"/>
        <v>3</v>
      </c>
      <c r="LQ12" s="8">
        <f t="shared" si="93"/>
        <v>0</v>
      </c>
      <c r="LR12" s="8">
        <f t="shared" si="93"/>
        <v>0</v>
      </c>
      <c r="LS12" s="8">
        <f t="shared" si="93"/>
        <v>6</v>
      </c>
      <c r="LT12" s="8">
        <f t="shared" si="93"/>
        <v>14</v>
      </c>
      <c r="LU12" s="8">
        <f t="shared" si="93"/>
        <v>2</v>
      </c>
      <c r="LV12" s="8">
        <f t="shared" si="93"/>
        <v>4</v>
      </c>
      <c r="LW12" s="8">
        <f t="shared" si="93"/>
        <v>8</v>
      </c>
      <c r="LX12" s="8">
        <f t="shared" si="93"/>
        <v>18</v>
      </c>
      <c r="LY12" s="516"/>
      <c r="LZ12" s="516"/>
      <c r="MA12" s="523"/>
    </row>
    <row r="13" spans="1:339">
      <c r="A13" s="57" t="s">
        <v>209</v>
      </c>
      <c r="B13" s="3"/>
      <c r="C13" s="7"/>
      <c r="D13" s="182"/>
      <c r="E13" s="182"/>
      <c r="F13" s="20"/>
      <c r="G13" s="20"/>
      <c r="H13" s="20"/>
      <c r="I13" s="20"/>
      <c r="J13" s="182"/>
      <c r="K13" s="20"/>
      <c r="L13" s="146"/>
      <c r="M13" s="20"/>
      <c r="N13" s="182"/>
      <c r="O13" s="184"/>
      <c r="P13" s="23">
        <v>6</v>
      </c>
      <c r="Q13" s="18">
        <v>5</v>
      </c>
      <c r="R13" s="261">
        <f t="shared" si="0"/>
        <v>0.54545454545454541</v>
      </c>
      <c r="S13" s="191">
        <f>FQ86</f>
        <v>46.727272727272727</v>
      </c>
      <c r="T13" s="193">
        <f>FQ69</f>
        <v>47.363636363636367</v>
      </c>
      <c r="V13" s="3">
        <v>10</v>
      </c>
      <c r="W13" s="18">
        <v>14</v>
      </c>
      <c r="X13" s="18">
        <v>7</v>
      </c>
      <c r="Y13" s="18">
        <v>0</v>
      </c>
      <c r="Z13" s="18">
        <v>2</v>
      </c>
      <c r="AA13" s="18">
        <v>2</v>
      </c>
      <c r="AB13" s="18">
        <v>2</v>
      </c>
      <c r="AC13" s="18">
        <v>6</v>
      </c>
      <c r="AD13" s="18">
        <v>3</v>
      </c>
      <c r="AE13" s="18">
        <v>21</v>
      </c>
      <c r="AF13" s="18">
        <f t="shared" si="66"/>
        <v>5</v>
      </c>
      <c r="AG13" s="18">
        <f t="shared" si="66"/>
        <v>27</v>
      </c>
      <c r="AH13" s="51">
        <f t="shared" si="16"/>
        <v>0.33333333333333331</v>
      </c>
      <c r="AI13" s="51">
        <f t="shared" si="17"/>
        <v>0.14285714285714285</v>
      </c>
      <c r="AJ13" s="52">
        <f t="shared" si="18"/>
        <v>0.18518518518518517</v>
      </c>
      <c r="AK13" s="3">
        <v>10</v>
      </c>
      <c r="AL13" s="18">
        <v>12</v>
      </c>
      <c r="AM13" s="18">
        <v>4</v>
      </c>
      <c r="AN13" s="18">
        <v>5</v>
      </c>
      <c r="AO13" s="18">
        <v>0</v>
      </c>
      <c r="AP13" s="18">
        <v>0</v>
      </c>
      <c r="AQ13" s="18">
        <v>0</v>
      </c>
      <c r="AR13" s="18">
        <v>1</v>
      </c>
      <c r="AS13" s="18">
        <v>4</v>
      </c>
      <c r="AT13" s="18">
        <v>13</v>
      </c>
      <c r="AU13" s="7">
        <f t="shared" si="71"/>
        <v>4</v>
      </c>
      <c r="AV13" s="7">
        <f t="shared" si="71"/>
        <v>14</v>
      </c>
      <c r="AW13" s="51">
        <f t="shared" si="19"/>
        <v>0</v>
      </c>
      <c r="AX13" s="51">
        <f t="shared" si="20"/>
        <v>0.30769230769230771</v>
      </c>
      <c r="AY13" s="52">
        <f t="shared" si="21"/>
        <v>0.2857142857142857</v>
      </c>
      <c r="AZ13" s="3" t="s">
        <v>209</v>
      </c>
      <c r="BA13" s="18">
        <v>18</v>
      </c>
      <c r="BB13" s="18">
        <v>10</v>
      </c>
      <c r="BC13" s="18">
        <v>1</v>
      </c>
      <c r="BD13" s="18">
        <v>3</v>
      </c>
      <c r="BE13" s="18">
        <v>5</v>
      </c>
      <c r="BF13" s="18">
        <v>9</v>
      </c>
      <c r="BG13" s="18">
        <v>19</v>
      </c>
      <c r="BH13" s="18">
        <v>0</v>
      </c>
      <c r="BI13" s="18">
        <v>2</v>
      </c>
      <c r="BJ13" s="7">
        <f t="shared" si="86"/>
        <v>9</v>
      </c>
      <c r="BK13" s="7">
        <f t="shared" si="86"/>
        <v>21</v>
      </c>
      <c r="BL13" s="51">
        <f t="shared" si="22"/>
        <v>0.47368421052631576</v>
      </c>
      <c r="BM13" s="51">
        <f t="shared" si="23"/>
        <v>0</v>
      </c>
      <c r="BN13" s="52">
        <f t="shared" si="24"/>
        <v>0.42857142857142855</v>
      </c>
      <c r="BO13" s="3">
        <v>10</v>
      </c>
      <c r="BP13" s="18">
        <v>22</v>
      </c>
      <c r="BQ13" s="18">
        <v>16</v>
      </c>
      <c r="BR13" s="18">
        <v>1</v>
      </c>
      <c r="BS13" s="18">
        <v>0</v>
      </c>
      <c r="BT13" s="18">
        <v>2</v>
      </c>
      <c r="BU13" s="18">
        <v>7</v>
      </c>
      <c r="BV13" s="18">
        <v>13</v>
      </c>
      <c r="BW13" s="18">
        <v>2</v>
      </c>
      <c r="BX13" s="18">
        <v>12</v>
      </c>
      <c r="BY13" s="7">
        <f>BU13+BW13</f>
        <v>9</v>
      </c>
      <c r="BZ13" s="7">
        <f>BV13+BX13</f>
        <v>25</v>
      </c>
      <c r="CA13" s="51">
        <f t="shared" si="25"/>
        <v>0.53846153846153844</v>
      </c>
      <c r="CB13" s="51">
        <f t="shared" si="26"/>
        <v>0.16666666666666666</v>
      </c>
      <c r="CC13" s="52">
        <f t="shared" si="27"/>
        <v>0.36</v>
      </c>
      <c r="CD13" s="3">
        <v>10</v>
      </c>
      <c r="CE13" s="18">
        <v>27</v>
      </c>
      <c r="CF13" s="18">
        <v>15</v>
      </c>
      <c r="CG13" s="18">
        <v>1</v>
      </c>
      <c r="CH13" s="18">
        <v>0</v>
      </c>
      <c r="CI13" s="18">
        <v>1</v>
      </c>
      <c r="CJ13" s="18">
        <v>5</v>
      </c>
      <c r="CK13" s="18">
        <v>8</v>
      </c>
      <c r="CL13" s="18">
        <v>6</v>
      </c>
      <c r="CM13" s="18">
        <v>13</v>
      </c>
      <c r="CN13" s="18">
        <f>CJ13+CL13</f>
        <v>11</v>
      </c>
      <c r="CO13" s="18">
        <f>CK13+CM13</f>
        <v>21</v>
      </c>
      <c r="CP13" s="51">
        <f t="shared" si="28"/>
        <v>0.625</v>
      </c>
      <c r="CQ13" s="51">
        <f t="shared" si="29"/>
        <v>0.46153846153846156</v>
      </c>
      <c r="CR13" s="52">
        <f t="shared" si="30"/>
        <v>0.52380952380952384</v>
      </c>
      <c r="CS13" s="3">
        <v>10</v>
      </c>
      <c r="CT13" s="18">
        <v>7</v>
      </c>
      <c r="CU13" s="18">
        <v>3</v>
      </c>
      <c r="CV13" s="18">
        <v>2</v>
      </c>
      <c r="CW13" s="18">
        <v>1</v>
      </c>
      <c r="CX13" s="18">
        <v>2</v>
      </c>
      <c r="CY13" s="18">
        <v>2</v>
      </c>
      <c r="CZ13" s="18">
        <v>7</v>
      </c>
      <c r="DA13" s="18">
        <v>1</v>
      </c>
      <c r="DB13" s="18">
        <v>1</v>
      </c>
      <c r="DC13" s="18">
        <f t="shared" si="67"/>
        <v>3</v>
      </c>
      <c r="DD13" s="18">
        <f t="shared" si="67"/>
        <v>8</v>
      </c>
      <c r="DE13" s="51">
        <f t="shared" si="31"/>
        <v>0.2857142857142857</v>
      </c>
      <c r="DF13" s="51">
        <f t="shared" si="32"/>
        <v>1</v>
      </c>
      <c r="DG13" s="52">
        <f t="shared" si="33"/>
        <v>0.375</v>
      </c>
      <c r="DH13" s="3">
        <v>10</v>
      </c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51" t="e">
        <f t="shared" si="34"/>
        <v>#DIV/0!</v>
      </c>
      <c r="DU13" s="51" t="e">
        <f t="shared" si="35"/>
        <v>#DIV/0!</v>
      </c>
      <c r="DV13" s="52" t="e">
        <f t="shared" si="36"/>
        <v>#DIV/0!</v>
      </c>
      <c r="DW13" s="3">
        <v>10</v>
      </c>
      <c r="DX13" s="182"/>
      <c r="DY13" s="182"/>
      <c r="DZ13" s="182"/>
      <c r="EA13" s="182"/>
      <c r="EB13" s="182"/>
      <c r="EC13" s="182"/>
      <c r="ED13" s="182"/>
      <c r="EE13" s="182"/>
      <c r="EF13" s="182"/>
      <c r="EG13" s="182"/>
      <c r="EH13" s="182"/>
      <c r="EI13" s="51" t="e">
        <f t="shared" si="37"/>
        <v>#DIV/0!</v>
      </c>
      <c r="EJ13" s="51" t="e">
        <f t="shared" si="38"/>
        <v>#DIV/0!</v>
      </c>
      <c r="EK13" s="52" t="e">
        <f t="shared" si="39"/>
        <v>#DIV/0!</v>
      </c>
      <c r="EL13" s="3">
        <v>10</v>
      </c>
      <c r="EM13" s="18">
        <v>18</v>
      </c>
      <c r="EN13" s="18">
        <v>12</v>
      </c>
      <c r="EO13" s="18">
        <v>3</v>
      </c>
      <c r="EP13" s="18">
        <v>2</v>
      </c>
      <c r="EQ13" s="18">
        <v>1</v>
      </c>
      <c r="ER13" s="18">
        <v>9</v>
      </c>
      <c r="ES13" s="18">
        <v>18</v>
      </c>
      <c r="ET13" s="18">
        <v>0</v>
      </c>
      <c r="EU13" s="18">
        <v>1</v>
      </c>
      <c r="EV13" s="18">
        <f>ER13+ET13</f>
        <v>9</v>
      </c>
      <c r="EW13" s="18">
        <f>ES13+EU13</f>
        <v>19</v>
      </c>
      <c r="EX13" s="51">
        <f t="shared" si="40"/>
        <v>0.5</v>
      </c>
      <c r="EY13" s="51">
        <f t="shared" si="41"/>
        <v>0</v>
      </c>
      <c r="EZ13" s="52">
        <f t="shared" si="42"/>
        <v>0.47368421052631576</v>
      </c>
      <c r="FA13" s="3">
        <v>10</v>
      </c>
      <c r="FB13" s="18">
        <v>17</v>
      </c>
      <c r="FC13" s="18">
        <v>5</v>
      </c>
      <c r="FD13" s="18">
        <v>2</v>
      </c>
      <c r="FE13" s="18">
        <v>0</v>
      </c>
      <c r="FF13" s="18">
        <v>0</v>
      </c>
      <c r="FG13" s="18">
        <v>7</v>
      </c>
      <c r="FH13" s="18">
        <v>11</v>
      </c>
      <c r="FI13" s="18">
        <v>1</v>
      </c>
      <c r="FJ13" s="18">
        <v>4</v>
      </c>
      <c r="FK13" s="7">
        <f t="shared" si="75"/>
        <v>8</v>
      </c>
      <c r="FL13" s="7">
        <f t="shared" si="75"/>
        <v>15</v>
      </c>
      <c r="FM13" s="51">
        <f t="shared" si="43"/>
        <v>0.63636363636363635</v>
      </c>
      <c r="FN13" s="51">
        <f t="shared" si="44"/>
        <v>0.25</v>
      </c>
      <c r="FO13" s="52">
        <f t="shared" si="45"/>
        <v>0.53333333333333333</v>
      </c>
      <c r="FP13" s="3">
        <v>10</v>
      </c>
      <c r="FQ13" s="18">
        <v>4</v>
      </c>
      <c r="FR13" s="18">
        <v>9</v>
      </c>
      <c r="FS13" s="18">
        <v>4</v>
      </c>
      <c r="FT13" s="18">
        <v>1</v>
      </c>
      <c r="FU13" s="18">
        <v>1</v>
      </c>
      <c r="FV13" s="18">
        <v>2</v>
      </c>
      <c r="FW13" s="18">
        <v>6</v>
      </c>
      <c r="FX13" s="18">
        <v>0</v>
      </c>
      <c r="FY13" s="18">
        <v>6</v>
      </c>
      <c r="FZ13" s="18">
        <f t="shared" si="68"/>
        <v>2</v>
      </c>
      <c r="GA13" s="18">
        <f t="shared" si="68"/>
        <v>12</v>
      </c>
      <c r="GB13" s="51">
        <f t="shared" si="46"/>
        <v>0.33333333333333331</v>
      </c>
      <c r="GC13" s="51">
        <f t="shared" si="47"/>
        <v>0</v>
      </c>
      <c r="GD13" s="52">
        <f t="shared" si="48"/>
        <v>0.16666666666666666</v>
      </c>
      <c r="GE13" s="3" t="s">
        <v>237</v>
      </c>
      <c r="GF13" s="18">
        <v>10</v>
      </c>
      <c r="GG13" s="18">
        <v>14</v>
      </c>
      <c r="GH13" s="18">
        <v>2</v>
      </c>
      <c r="GI13" s="18">
        <v>0</v>
      </c>
      <c r="GJ13" s="18">
        <v>4</v>
      </c>
      <c r="GK13" s="18">
        <v>2</v>
      </c>
      <c r="GL13" s="18">
        <v>7</v>
      </c>
      <c r="GM13" s="18">
        <v>2</v>
      </c>
      <c r="GN13" s="18">
        <v>7</v>
      </c>
      <c r="GO13" s="18">
        <f t="shared" si="73"/>
        <v>4</v>
      </c>
      <c r="GP13" s="18">
        <f t="shared" si="73"/>
        <v>14</v>
      </c>
      <c r="GQ13" s="51">
        <f t="shared" si="49"/>
        <v>0.2857142857142857</v>
      </c>
      <c r="GR13" s="51">
        <f t="shared" si="50"/>
        <v>0.2857142857142857</v>
      </c>
      <c r="GS13" s="52">
        <f t="shared" si="51"/>
        <v>0.2857142857142857</v>
      </c>
      <c r="GT13" s="3">
        <v>10</v>
      </c>
      <c r="GU13" s="18">
        <v>29</v>
      </c>
      <c r="GV13" s="18">
        <v>8</v>
      </c>
      <c r="GW13" s="18">
        <v>7</v>
      </c>
      <c r="GX13" s="18">
        <v>1</v>
      </c>
      <c r="GY13" s="18">
        <v>2</v>
      </c>
      <c r="GZ13" s="18">
        <v>1</v>
      </c>
      <c r="HA13" s="18">
        <v>4</v>
      </c>
      <c r="HB13" s="18">
        <v>9</v>
      </c>
      <c r="HC13" s="18">
        <v>15</v>
      </c>
      <c r="HD13" s="7">
        <f t="shared" si="76"/>
        <v>10</v>
      </c>
      <c r="HE13" s="7">
        <f t="shared" si="76"/>
        <v>19</v>
      </c>
      <c r="HF13" s="51">
        <f t="shared" si="52"/>
        <v>0.25</v>
      </c>
      <c r="HG13" s="51">
        <f t="shared" si="53"/>
        <v>0.6</v>
      </c>
      <c r="HH13" s="52">
        <f t="shared" si="54"/>
        <v>0.52631578947368418</v>
      </c>
      <c r="HI13" s="3">
        <v>10</v>
      </c>
      <c r="HJ13" s="18">
        <v>24</v>
      </c>
      <c r="HK13" s="18">
        <v>8</v>
      </c>
      <c r="HL13" s="18">
        <v>0</v>
      </c>
      <c r="HM13" s="18">
        <v>1</v>
      </c>
      <c r="HN13" s="18">
        <v>0</v>
      </c>
      <c r="HO13" s="18">
        <v>3</v>
      </c>
      <c r="HP13" s="18">
        <v>11</v>
      </c>
      <c r="HQ13" s="18">
        <v>6</v>
      </c>
      <c r="HR13" s="18">
        <v>16</v>
      </c>
      <c r="HS13" s="18">
        <f t="shared" si="77"/>
        <v>9</v>
      </c>
      <c r="HT13" s="18">
        <f t="shared" si="78"/>
        <v>27</v>
      </c>
      <c r="HU13" s="51">
        <f t="shared" si="55"/>
        <v>0.27272727272727271</v>
      </c>
      <c r="HV13" s="51">
        <f t="shared" si="56"/>
        <v>0.375</v>
      </c>
      <c r="HW13" s="52">
        <f t="shared" si="70"/>
        <v>0.33333333333333331</v>
      </c>
      <c r="IA13" s="1" t="s">
        <v>10</v>
      </c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2"/>
      <c r="IP13" s="1" t="s">
        <v>130</v>
      </c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2"/>
      <c r="JE13" s="1" t="s">
        <v>8</v>
      </c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2"/>
      <c r="JT13" s="1" t="s">
        <v>413</v>
      </c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2"/>
      <c r="KI13" s="1" t="s">
        <v>206</v>
      </c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2"/>
      <c r="KX13" s="1" t="s">
        <v>5</v>
      </c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2"/>
      <c r="LM13" s="1" t="s">
        <v>4</v>
      </c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2"/>
    </row>
    <row r="14" spans="1:339">
      <c r="A14" s="57" t="s">
        <v>51</v>
      </c>
      <c r="B14" s="183"/>
      <c r="C14" s="20"/>
      <c r="D14" s="7"/>
      <c r="E14" s="7"/>
      <c r="F14" s="20"/>
      <c r="G14" s="182"/>
      <c r="H14" s="182"/>
      <c r="I14" s="20"/>
      <c r="J14" s="20"/>
      <c r="K14" s="7"/>
      <c r="L14" s="182"/>
      <c r="M14" s="146"/>
      <c r="N14" s="182"/>
      <c r="O14" s="184"/>
      <c r="P14" s="23">
        <v>4</v>
      </c>
      <c r="Q14" s="18">
        <v>6</v>
      </c>
      <c r="R14" s="261">
        <f t="shared" si="0"/>
        <v>0.4</v>
      </c>
      <c r="S14" s="191">
        <f>GF86</f>
        <v>47.1</v>
      </c>
      <c r="T14" s="193">
        <f>GF69</f>
        <v>47.4</v>
      </c>
      <c r="V14" s="23">
        <v>11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51" t="e">
        <f>AB14/AC14</f>
        <v>#DIV/0!</v>
      </c>
      <c r="AI14" s="51" t="e">
        <f>AD14/AE14</f>
        <v>#DIV/0!</v>
      </c>
      <c r="AJ14" s="52" t="e">
        <f>AF14/AG14</f>
        <v>#DIV/0!</v>
      </c>
      <c r="AK14" s="23">
        <v>11</v>
      </c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51" t="e">
        <f t="shared" si="19"/>
        <v>#DIV/0!</v>
      </c>
      <c r="AX14" s="51" t="e">
        <f t="shared" si="20"/>
        <v>#DIV/0!</v>
      </c>
      <c r="AY14" s="52" t="e">
        <f t="shared" si="21"/>
        <v>#DIV/0!</v>
      </c>
      <c r="AZ14" s="23" t="s">
        <v>209</v>
      </c>
      <c r="BA14" s="7">
        <v>12</v>
      </c>
      <c r="BB14" s="7">
        <v>9</v>
      </c>
      <c r="BC14" s="7">
        <v>4</v>
      </c>
      <c r="BD14" s="18">
        <v>1</v>
      </c>
      <c r="BE14" s="18">
        <v>3</v>
      </c>
      <c r="BF14" s="18">
        <v>3</v>
      </c>
      <c r="BG14" s="18">
        <v>5</v>
      </c>
      <c r="BH14" s="18">
        <v>2</v>
      </c>
      <c r="BI14" s="18">
        <v>5</v>
      </c>
      <c r="BJ14" s="7">
        <f t="shared" si="86"/>
        <v>5</v>
      </c>
      <c r="BK14" s="7">
        <f t="shared" si="86"/>
        <v>10</v>
      </c>
      <c r="BL14" s="51">
        <f t="shared" si="22"/>
        <v>0.6</v>
      </c>
      <c r="BM14" s="51">
        <f t="shared" si="23"/>
        <v>0.4</v>
      </c>
      <c r="BN14" s="52">
        <f t="shared" si="24"/>
        <v>0.5</v>
      </c>
      <c r="BO14" s="23">
        <v>11</v>
      </c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51" t="e">
        <f t="shared" si="25"/>
        <v>#DIV/0!</v>
      </c>
      <c r="CB14" s="51" t="e">
        <f t="shared" si="26"/>
        <v>#DIV/0!</v>
      </c>
      <c r="CC14" s="52" t="e">
        <f t="shared" si="27"/>
        <v>#DIV/0!</v>
      </c>
      <c r="CD14" s="23">
        <v>11</v>
      </c>
      <c r="CE14" s="18">
        <v>19</v>
      </c>
      <c r="CF14" s="18">
        <v>17</v>
      </c>
      <c r="CG14" s="18">
        <v>2</v>
      </c>
      <c r="CH14" s="18">
        <v>1</v>
      </c>
      <c r="CI14" s="18">
        <v>1</v>
      </c>
      <c r="CJ14" s="18">
        <v>2</v>
      </c>
      <c r="CK14" s="18">
        <v>7</v>
      </c>
      <c r="CL14" s="18">
        <v>5</v>
      </c>
      <c r="CM14" s="18">
        <v>11</v>
      </c>
      <c r="CN14" s="18">
        <f>CJ14+CL14</f>
        <v>7</v>
      </c>
      <c r="CO14" s="18">
        <f>CK14+CM14</f>
        <v>18</v>
      </c>
      <c r="CP14" s="51">
        <f t="shared" si="28"/>
        <v>0.2857142857142857</v>
      </c>
      <c r="CQ14" s="51">
        <f t="shared" si="29"/>
        <v>0.45454545454545453</v>
      </c>
      <c r="CR14" s="52">
        <f t="shared" si="30"/>
        <v>0.3888888888888889</v>
      </c>
      <c r="CS14" s="23">
        <v>11</v>
      </c>
      <c r="CT14" s="18">
        <v>0</v>
      </c>
      <c r="CU14" s="18">
        <v>6</v>
      </c>
      <c r="CV14" s="18">
        <v>3</v>
      </c>
      <c r="CW14" s="18">
        <v>1</v>
      </c>
      <c r="CX14" s="18">
        <v>2</v>
      </c>
      <c r="CY14" s="18">
        <v>0</v>
      </c>
      <c r="CZ14" s="18">
        <v>10</v>
      </c>
      <c r="DA14" s="18">
        <v>0</v>
      </c>
      <c r="DB14" s="18">
        <v>1</v>
      </c>
      <c r="DC14" s="18">
        <f t="shared" si="67"/>
        <v>0</v>
      </c>
      <c r="DD14" s="18">
        <f t="shared" si="67"/>
        <v>11</v>
      </c>
      <c r="DE14" s="51">
        <f t="shared" si="31"/>
        <v>0</v>
      </c>
      <c r="DF14" s="51">
        <f t="shared" si="32"/>
        <v>0</v>
      </c>
      <c r="DG14" s="52">
        <f t="shared" si="33"/>
        <v>0</v>
      </c>
      <c r="DH14" s="23">
        <v>11</v>
      </c>
      <c r="DI14" s="18">
        <v>12</v>
      </c>
      <c r="DJ14" s="18">
        <v>3</v>
      </c>
      <c r="DK14" s="18">
        <v>5</v>
      </c>
      <c r="DL14" s="18">
        <v>1</v>
      </c>
      <c r="DM14" s="18">
        <v>0</v>
      </c>
      <c r="DN14" s="18">
        <v>6</v>
      </c>
      <c r="DO14" s="18">
        <v>8</v>
      </c>
      <c r="DP14" s="18">
        <v>0</v>
      </c>
      <c r="DQ14" s="18">
        <v>3</v>
      </c>
      <c r="DR14" s="18">
        <f>DN14+DP14</f>
        <v>6</v>
      </c>
      <c r="DS14" s="18">
        <f>DO14+DQ14</f>
        <v>11</v>
      </c>
      <c r="DT14" s="51">
        <f t="shared" si="34"/>
        <v>0.75</v>
      </c>
      <c r="DU14" s="51">
        <f t="shared" si="35"/>
        <v>0</v>
      </c>
      <c r="DV14" s="52">
        <f t="shared" si="36"/>
        <v>0.54545454545454541</v>
      </c>
      <c r="DW14" s="23">
        <v>11</v>
      </c>
      <c r="DX14" s="182"/>
      <c r="DY14" s="182"/>
      <c r="DZ14" s="182"/>
      <c r="EA14" s="182"/>
      <c r="EB14" s="182"/>
      <c r="EC14" s="182"/>
      <c r="ED14" s="182"/>
      <c r="EE14" s="182"/>
      <c r="EF14" s="182"/>
      <c r="EG14" s="182"/>
      <c r="EH14" s="182"/>
      <c r="EI14" s="51" t="e">
        <f t="shared" si="37"/>
        <v>#DIV/0!</v>
      </c>
      <c r="EJ14" s="51" t="e">
        <f t="shared" si="38"/>
        <v>#DIV/0!</v>
      </c>
      <c r="EK14" s="52" t="e">
        <f t="shared" si="39"/>
        <v>#DIV/0!</v>
      </c>
      <c r="EL14" s="23">
        <v>11</v>
      </c>
      <c r="EM14" s="182"/>
      <c r="EN14" s="182"/>
      <c r="EO14" s="182"/>
      <c r="EP14" s="182"/>
      <c r="EQ14" s="182"/>
      <c r="ER14" s="182"/>
      <c r="ES14" s="182"/>
      <c r="ET14" s="182"/>
      <c r="EU14" s="182"/>
      <c r="EV14" s="182"/>
      <c r="EW14" s="182"/>
      <c r="EX14" s="51" t="e">
        <f t="shared" si="40"/>
        <v>#DIV/0!</v>
      </c>
      <c r="EY14" s="51" t="e">
        <f t="shared" si="41"/>
        <v>#DIV/0!</v>
      </c>
      <c r="EZ14" s="52" t="e">
        <f t="shared" si="42"/>
        <v>#DIV/0!</v>
      </c>
      <c r="FA14" s="23">
        <v>11</v>
      </c>
      <c r="FB14" s="18">
        <v>5</v>
      </c>
      <c r="FC14" s="18">
        <v>2</v>
      </c>
      <c r="FD14" s="18">
        <v>1</v>
      </c>
      <c r="FE14" s="18">
        <v>0</v>
      </c>
      <c r="FF14" s="18">
        <v>0</v>
      </c>
      <c r="FG14" s="18">
        <v>1</v>
      </c>
      <c r="FH14" s="18">
        <v>4</v>
      </c>
      <c r="FI14" s="18">
        <v>1</v>
      </c>
      <c r="FJ14" s="18">
        <v>4</v>
      </c>
      <c r="FK14" s="18">
        <f t="shared" si="75"/>
        <v>2</v>
      </c>
      <c r="FL14" s="18">
        <f t="shared" si="75"/>
        <v>8</v>
      </c>
      <c r="FM14" s="51">
        <f t="shared" si="43"/>
        <v>0.25</v>
      </c>
      <c r="FN14" s="51">
        <f t="shared" si="44"/>
        <v>0.25</v>
      </c>
      <c r="FO14" s="52">
        <f t="shared" si="45"/>
        <v>0.25</v>
      </c>
      <c r="FP14" s="23">
        <v>11</v>
      </c>
      <c r="FQ14" s="18">
        <v>16</v>
      </c>
      <c r="FR14" s="18">
        <v>8</v>
      </c>
      <c r="FS14" s="18">
        <v>3</v>
      </c>
      <c r="FT14" s="18">
        <v>1</v>
      </c>
      <c r="FU14" s="18">
        <v>0</v>
      </c>
      <c r="FV14" s="18">
        <v>2</v>
      </c>
      <c r="FW14" s="18">
        <v>7</v>
      </c>
      <c r="FX14" s="18">
        <v>4</v>
      </c>
      <c r="FY14" s="18">
        <v>8</v>
      </c>
      <c r="FZ14" s="18">
        <f t="shared" si="68"/>
        <v>6</v>
      </c>
      <c r="GA14" s="18">
        <f t="shared" si="68"/>
        <v>15</v>
      </c>
      <c r="GB14" s="51">
        <f t="shared" si="46"/>
        <v>0.2857142857142857</v>
      </c>
      <c r="GC14" s="51">
        <f t="shared" si="47"/>
        <v>0.5</v>
      </c>
      <c r="GD14" s="52">
        <f t="shared" si="48"/>
        <v>0.4</v>
      </c>
      <c r="GE14" s="23">
        <v>11</v>
      </c>
      <c r="GF14" s="148"/>
      <c r="GG14" s="148"/>
      <c r="GH14" s="148"/>
      <c r="GI14" s="148"/>
      <c r="GJ14" s="148"/>
      <c r="GK14" s="148"/>
      <c r="GL14" s="148"/>
      <c r="GM14" s="148"/>
      <c r="GN14" s="148"/>
      <c r="GO14" s="148"/>
      <c r="GP14" s="148"/>
      <c r="GQ14" s="51" t="e">
        <f t="shared" si="49"/>
        <v>#DIV/0!</v>
      </c>
      <c r="GR14" s="51" t="e">
        <f t="shared" si="50"/>
        <v>#DIV/0!</v>
      </c>
      <c r="GS14" s="52" t="e">
        <f t="shared" si="51"/>
        <v>#DIV/0!</v>
      </c>
      <c r="GT14" s="23">
        <v>11</v>
      </c>
      <c r="GU14" s="18">
        <v>17</v>
      </c>
      <c r="GV14" s="18">
        <v>7</v>
      </c>
      <c r="GW14" s="18">
        <v>3</v>
      </c>
      <c r="GX14" s="18">
        <v>0</v>
      </c>
      <c r="GY14" s="18">
        <v>0</v>
      </c>
      <c r="GZ14" s="18">
        <v>1</v>
      </c>
      <c r="HA14" s="18">
        <v>1</v>
      </c>
      <c r="HB14" s="18">
        <v>5</v>
      </c>
      <c r="HC14" s="18">
        <v>18</v>
      </c>
      <c r="HD14" s="18">
        <f t="shared" si="76"/>
        <v>6</v>
      </c>
      <c r="HE14" s="18">
        <f t="shared" si="76"/>
        <v>19</v>
      </c>
      <c r="HF14" s="51">
        <f t="shared" si="52"/>
        <v>1</v>
      </c>
      <c r="HG14" s="51">
        <f t="shared" si="53"/>
        <v>0.27777777777777779</v>
      </c>
      <c r="HH14" s="52">
        <f t="shared" si="54"/>
        <v>0.31578947368421051</v>
      </c>
      <c r="HI14" s="23">
        <v>11</v>
      </c>
      <c r="HJ14" s="18">
        <v>26</v>
      </c>
      <c r="HK14" s="18">
        <v>14</v>
      </c>
      <c r="HL14" s="18">
        <v>7</v>
      </c>
      <c r="HM14" s="18">
        <v>1</v>
      </c>
      <c r="HN14" s="18">
        <v>1</v>
      </c>
      <c r="HO14" s="18">
        <v>13</v>
      </c>
      <c r="HP14" s="18">
        <v>21</v>
      </c>
      <c r="HQ14" s="18">
        <v>0</v>
      </c>
      <c r="HR14" s="18">
        <v>7</v>
      </c>
      <c r="HS14" s="18">
        <f t="shared" si="77"/>
        <v>13</v>
      </c>
      <c r="HT14" s="18">
        <f t="shared" si="78"/>
        <v>28</v>
      </c>
      <c r="HU14" s="51">
        <f t="shared" si="55"/>
        <v>0.61904761904761907</v>
      </c>
      <c r="HV14" s="51">
        <f t="shared" si="56"/>
        <v>0</v>
      </c>
      <c r="HW14" s="52">
        <f t="shared" si="70"/>
        <v>0.4642857142857143</v>
      </c>
      <c r="IA14" s="3" t="s">
        <v>12</v>
      </c>
      <c r="IB14" s="7" t="s">
        <v>13</v>
      </c>
      <c r="IC14" s="7" t="s">
        <v>14</v>
      </c>
      <c r="ID14" s="7" t="s">
        <v>15</v>
      </c>
      <c r="IE14" s="7" t="s">
        <v>16</v>
      </c>
      <c r="IF14" s="7" t="s">
        <v>17</v>
      </c>
      <c r="IG14" s="7" t="s">
        <v>28</v>
      </c>
      <c r="IH14" s="7" t="s">
        <v>27</v>
      </c>
      <c r="II14" s="18" t="s">
        <v>21</v>
      </c>
      <c r="IJ14" s="7" t="s">
        <v>20</v>
      </c>
      <c r="IK14" s="18" t="s">
        <v>19</v>
      </c>
      <c r="IL14" s="7" t="s">
        <v>18</v>
      </c>
      <c r="IM14" s="48">
        <v>0.02</v>
      </c>
      <c r="IN14" s="48">
        <v>0.03</v>
      </c>
      <c r="IO14" s="21" t="s">
        <v>213</v>
      </c>
      <c r="IP14" s="3" t="s">
        <v>12</v>
      </c>
      <c r="IQ14" s="7" t="s">
        <v>13</v>
      </c>
      <c r="IR14" s="7" t="s">
        <v>14</v>
      </c>
      <c r="IS14" s="7" t="s">
        <v>15</v>
      </c>
      <c r="IT14" s="7" t="s">
        <v>16</v>
      </c>
      <c r="IU14" s="7" t="s">
        <v>17</v>
      </c>
      <c r="IV14" s="7" t="s">
        <v>28</v>
      </c>
      <c r="IW14" s="7" t="s">
        <v>27</v>
      </c>
      <c r="IX14" s="18" t="s">
        <v>21</v>
      </c>
      <c r="IY14" s="7" t="s">
        <v>20</v>
      </c>
      <c r="IZ14" s="18" t="s">
        <v>19</v>
      </c>
      <c r="JA14" s="7" t="s">
        <v>18</v>
      </c>
      <c r="JB14" s="48">
        <v>0.02</v>
      </c>
      <c r="JC14" s="48">
        <v>0.03</v>
      </c>
      <c r="JD14" s="21" t="s">
        <v>213</v>
      </c>
      <c r="JE14" s="3" t="s">
        <v>12</v>
      </c>
      <c r="JF14" s="7" t="s">
        <v>13</v>
      </c>
      <c r="JG14" s="7" t="s">
        <v>14</v>
      </c>
      <c r="JH14" s="7" t="s">
        <v>15</v>
      </c>
      <c r="JI14" s="7" t="s">
        <v>16</v>
      </c>
      <c r="JJ14" s="7" t="s">
        <v>17</v>
      </c>
      <c r="JK14" s="7" t="s">
        <v>28</v>
      </c>
      <c r="JL14" s="7" t="s">
        <v>27</v>
      </c>
      <c r="JM14" s="18" t="s">
        <v>21</v>
      </c>
      <c r="JN14" s="7" t="s">
        <v>20</v>
      </c>
      <c r="JO14" s="18" t="s">
        <v>19</v>
      </c>
      <c r="JP14" s="7" t="s">
        <v>18</v>
      </c>
      <c r="JQ14" s="48">
        <v>0.02</v>
      </c>
      <c r="JR14" s="48">
        <v>0.03</v>
      </c>
      <c r="JS14" s="21" t="s">
        <v>213</v>
      </c>
      <c r="JT14" s="3" t="s">
        <v>12</v>
      </c>
      <c r="JU14" s="7" t="s">
        <v>13</v>
      </c>
      <c r="JV14" s="7" t="s">
        <v>14</v>
      </c>
      <c r="JW14" s="7" t="s">
        <v>15</v>
      </c>
      <c r="JX14" s="7" t="s">
        <v>16</v>
      </c>
      <c r="JY14" s="7" t="s">
        <v>17</v>
      </c>
      <c r="JZ14" s="7" t="s">
        <v>28</v>
      </c>
      <c r="KA14" s="7" t="s">
        <v>27</v>
      </c>
      <c r="KB14" s="18" t="s">
        <v>21</v>
      </c>
      <c r="KC14" s="7" t="s">
        <v>20</v>
      </c>
      <c r="KD14" s="18" t="s">
        <v>19</v>
      </c>
      <c r="KE14" s="7" t="s">
        <v>18</v>
      </c>
      <c r="KF14" s="48">
        <v>0.02</v>
      </c>
      <c r="KG14" s="48">
        <v>0.03</v>
      </c>
      <c r="KH14" s="21" t="s">
        <v>213</v>
      </c>
      <c r="KI14" s="3" t="s">
        <v>12</v>
      </c>
      <c r="KJ14" s="7" t="s">
        <v>13</v>
      </c>
      <c r="KK14" s="7" t="s">
        <v>14</v>
      </c>
      <c r="KL14" s="7" t="s">
        <v>15</v>
      </c>
      <c r="KM14" s="7" t="s">
        <v>16</v>
      </c>
      <c r="KN14" s="7" t="s">
        <v>17</v>
      </c>
      <c r="KO14" s="7" t="s">
        <v>28</v>
      </c>
      <c r="KP14" s="7" t="s">
        <v>27</v>
      </c>
      <c r="KQ14" s="18" t="s">
        <v>21</v>
      </c>
      <c r="KR14" s="7" t="s">
        <v>20</v>
      </c>
      <c r="KS14" s="18" t="s">
        <v>19</v>
      </c>
      <c r="KT14" s="7" t="s">
        <v>18</v>
      </c>
      <c r="KU14" s="48">
        <v>0.02</v>
      </c>
      <c r="KV14" s="48">
        <v>0.03</v>
      </c>
      <c r="KW14" s="21" t="s">
        <v>213</v>
      </c>
      <c r="KX14" s="3" t="s">
        <v>12</v>
      </c>
      <c r="KY14" s="7" t="s">
        <v>13</v>
      </c>
      <c r="KZ14" s="7" t="s">
        <v>14</v>
      </c>
      <c r="LA14" s="7" t="s">
        <v>15</v>
      </c>
      <c r="LB14" s="7" t="s">
        <v>16</v>
      </c>
      <c r="LC14" s="7" t="s">
        <v>17</v>
      </c>
      <c r="LD14" s="7" t="s">
        <v>28</v>
      </c>
      <c r="LE14" s="7" t="s">
        <v>27</v>
      </c>
      <c r="LF14" s="18" t="s">
        <v>21</v>
      </c>
      <c r="LG14" s="7" t="s">
        <v>20</v>
      </c>
      <c r="LH14" s="18" t="s">
        <v>19</v>
      </c>
      <c r="LI14" s="7" t="s">
        <v>18</v>
      </c>
      <c r="LJ14" s="48">
        <v>0.02</v>
      </c>
      <c r="LK14" s="48">
        <v>0.03</v>
      </c>
      <c r="LL14" s="21" t="s">
        <v>213</v>
      </c>
      <c r="LM14" s="3" t="s">
        <v>12</v>
      </c>
      <c r="LN14" s="7" t="s">
        <v>13</v>
      </c>
      <c r="LO14" s="7" t="s">
        <v>14</v>
      </c>
      <c r="LP14" s="7" t="s">
        <v>15</v>
      </c>
      <c r="LQ14" s="7" t="s">
        <v>16</v>
      </c>
      <c r="LR14" s="7" t="s">
        <v>17</v>
      </c>
      <c r="LS14" s="7" t="s">
        <v>28</v>
      </c>
      <c r="LT14" s="7" t="s">
        <v>27</v>
      </c>
      <c r="LU14" s="18" t="s">
        <v>21</v>
      </c>
      <c r="LV14" s="7" t="s">
        <v>20</v>
      </c>
      <c r="LW14" s="18" t="s">
        <v>19</v>
      </c>
      <c r="LX14" s="7" t="s">
        <v>18</v>
      </c>
      <c r="LY14" s="48">
        <v>0.02</v>
      </c>
      <c r="LZ14" s="48">
        <v>0.03</v>
      </c>
      <c r="MA14" s="21" t="s">
        <v>213</v>
      </c>
    </row>
    <row r="15" spans="1:339">
      <c r="A15" s="57" t="s">
        <v>30</v>
      </c>
      <c r="B15" s="183"/>
      <c r="C15" s="20"/>
      <c r="D15" s="7"/>
      <c r="E15" s="20"/>
      <c r="F15" s="182"/>
      <c r="G15" s="20"/>
      <c r="H15" s="20"/>
      <c r="I15" s="7"/>
      <c r="J15" s="20"/>
      <c r="K15" s="20"/>
      <c r="L15" s="20"/>
      <c r="M15" s="20"/>
      <c r="N15" s="146"/>
      <c r="O15" s="184"/>
      <c r="P15" s="23">
        <v>8</v>
      </c>
      <c r="Q15" s="18">
        <v>3</v>
      </c>
      <c r="R15" s="261">
        <f t="shared" si="0"/>
        <v>0.72727272727272729</v>
      </c>
      <c r="S15" s="191">
        <f>GU86</f>
        <v>41.454545454545453</v>
      </c>
      <c r="T15" s="193">
        <f>GU69</f>
        <v>48.81818181818182</v>
      </c>
      <c r="V15" s="23">
        <v>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51" t="e">
        <f>AB15/AC15</f>
        <v>#DIV/0!</v>
      </c>
      <c r="AI15" s="51" t="e">
        <f>AD15/AE15</f>
        <v>#DIV/0!</v>
      </c>
      <c r="AJ15" s="52" t="e">
        <f>AF15/AG15</f>
        <v>#DIV/0!</v>
      </c>
      <c r="AK15" s="23">
        <v>12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51" t="e">
        <f t="shared" si="19"/>
        <v>#DIV/0!</v>
      </c>
      <c r="AX15" s="51" t="e">
        <f t="shared" si="20"/>
        <v>#DIV/0!</v>
      </c>
      <c r="AY15" s="52" t="e">
        <f t="shared" si="21"/>
        <v>#DIV/0!</v>
      </c>
      <c r="AZ15" s="23">
        <v>12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51" t="e">
        <f t="shared" si="22"/>
        <v>#DIV/0!</v>
      </c>
      <c r="BM15" s="51" t="e">
        <f t="shared" si="23"/>
        <v>#DIV/0!</v>
      </c>
      <c r="BN15" s="52" t="e">
        <f t="shared" si="24"/>
        <v>#DIV/0!</v>
      </c>
      <c r="BO15" s="23">
        <v>12</v>
      </c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51" t="e">
        <f t="shared" si="25"/>
        <v>#DIV/0!</v>
      </c>
      <c r="CB15" s="51" t="e">
        <f t="shared" si="26"/>
        <v>#DIV/0!</v>
      </c>
      <c r="CC15" s="52" t="e">
        <f t="shared" si="27"/>
        <v>#DIV/0!</v>
      </c>
      <c r="CD15" s="23">
        <v>12</v>
      </c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51" t="e">
        <f t="shared" si="28"/>
        <v>#DIV/0!</v>
      </c>
      <c r="CQ15" s="51" t="e">
        <f t="shared" si="29"/>
        <v>#DIV/0!</v>
      </c>
      <c r="CR15" s="52" t="e">
        <f t="shared" si="30"/>
        <v>#DIV/0!</v>
      </c>
      <c r="CS15" s="23">
        <v>12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51" t="e">
        <f t="shared" si="31"/>
        <v>#DIV/0!</v>
      </c>
      <c r="DF15" s="51" t="e">
        <f t="shared" si="32"/>
        <v>#DIV/0!</v>
      </c>
      <c r="DG15" s="52" t="e">
        <f t="shared" si="33"/>
        <v>#DIV/0!</v>
      </c>
      <c r="DH15" s="23">
        <v>12</v>
      </c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51" t="e">
        <f t="shared" si="34"/>
        <v>#DIV/0!</v>
      </c>
      <c r="DU15" s="51" t="e">
        <f t="shared" si="35"/>
        <v>#DIV/0!</v>
      </c>
      <c r="DV15" s="52" t="e">
        <f t="shared" si="36"/>
        <v>#DIV/0!</v>
      </c>
      <c r="DW15" s="23">
        <v>12</v>
      </c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51" t="e">
        <f t="shared" si="37"/>
        <v>#DIV/0!</v>
      </c>
      <c r="EJ15" s="51" t="e">
        <f t="shared" si="38"/>
        <v>#DIV/0!</v>
      </c>
      <c r="EK15" s="52" t="e">
        <f t="shared" si="39"/>
        <v>#DIV/0!</v>
      </c>
      <c r="EL15" s="23">
        <v>12</v>
      </c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51" t="e">
        <f t="shared" si="40"/>
        <v>#DIV/0!</v>
      </c>
      <c r="EY15" s="51" t="e">
        <f t="shared" si="41"/>
        <v>#DIV/0!</v>
      </c>
      <c r="EZ15" s="52" t="e">
        <f t="shared" si="42"/>
        <v>#DIV/0!</v>
      </c>
      <c r="FA15" s="23">
        <v>12</v>
      </c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51" t="e">
        <f t="shared" si="43"/>
        <v>#DIV/0!</v>
      </c>
      <c r="FN15" s="51" t="e">
        <f t="shared" si="44"/>
        <v>#DIV/0!</v>
      </c>
      <c r="FO15" s="52" t="e">
        <f t="shared" si="45"/>
        <v>#DIV/0!</v>
      </c>
      <c r="FP15" s="23">
        <v>12</v>
      </c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51" t="e">
        <f t="shared" si="46"/>
        <v>#DIV/0!</v>
      </c>
      <c r="GC15" s="51" t="e">
        <f t="shared" si="47"/>
        <v>#DIV/0!</v>
      </c>
      <c r="GD15" s="52" t="e">
        <f t="shared" si="48"/>
        <v>#DIV/0!</v>
      </c>
      <c r="GE15" s="23">
        <v>12</v>
      </c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51" t="e">
        <f t="shared" si="49"/>
        <v>#DIV/0!</v>
      </c>
      <c r="GR15" s="51" t="e">
        <f t="shared" si="50"/>
        <v>#DIV/0!</v>
      </c>
      <c r="GS15" s="52" t="e">
        <f t="shared" si="51"/>
        <v>#DIV/0!</v>
      </c>
      <c r="GT15" s="23">
        <v>12</v>
      </c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51" t="e">
        <f t="shared" si="52"/>
        <v>#DIV/0!</v>
      </c>
      <c r="HG15" s="51" t="e">
        <f t="shared" si="53"/>
        <v>#DIV/0!</v>
      </c>
      <c r="HH15" s="52" t="e">
        <f t="shared" si="54"/>
        <v>#DIV/0!</v>
      </c>
      <c r="HI15" s="23">
        <v>12</v>
      </c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51" t="e">
        <f t="shared" si="55"/>
        <v>#DIV/0!</v>
      </c>
      <c r="HV15" s="51" t="e">
        <f t="shared" si="56"/>
        <v>#DIV/0!</v>
      </c>
      <c r="HW15" s="52" t="e">
        <f t="shared" si="70"/>
        <v>#DIV/0!</v>
      </c>
      <c r="IA15" s="3" t="s">
        <v>394</v>
      </c>
      <c r="IB15" s="148"/>
      <c r="IC15" s="148"/>
      <c r="ID15" s="148"/>
      <c r="IE15" s="148"/>
      <c r="IF15" s="148"/>
      <c r="IG15" s="148"/>
      <c r="IH15" s="148"/>
      <c r="II15" s="148"/>
      <c r="IJ15" s="148"/>
      <c r="IK15" s="148"/>
      <c r="IL15" s="148"/>
      <c r="IM15" s="148"/>
      <c r="IN15" s="148"/>
      <c r="IO15" s="345"/>
      <c r="IP15" s="3" t="s">
        <v>394</v>
      </c>
      <c r="IQ15" s="7">
        <v>11</v>
      </c>
      <c r="IR15" s="7">
        <v>4</v>
      </c>
      <c r="IS15" s="7">
        <v>0</v>
      </c>
      <c r="IT15" s="18">
        <v>0</v>
      </c>
      <c r="IU15" s="18">
        <v>3</v>
      </c>
      <c r="IV15" s="18">
        <v>1</v>
      </c>
      <c r="IW15" s="18">
        <v>3</v>
      </c>
      <c r="IX15" s="18">
        <v>3</v>
      </c>
      <c r="IY15" s="18">
        <v>15</v>
      </c>
      <c r="IZ15" s="7">
        <f t="shared" ref="IZ15:JA18" si="94">IV15+IX15</f>
        <v>4</v>
      </c>
      <c r="JA15" s="7">
        <f t="shared" si="94"/>
        <v>18</v>
      </c>
      <c r="JB15" s="51">
        <f>IV15/IW15</f>
        <v>0.33333333333333331</v>
      </c>
      <c r="JC15" s="51">
        <f>IX15/IY15</f>
        <v>0.2</v>
      </c>
      <c r="JD15" s="52">
        <f>IZ15/JA15</f>
        <v>0.22222222222222221</v>
      </c>
      <c r="JE15" s="3" t="s">
        <v>394</v>
      </c>
      <c r="JF15" s="7">
        <v>9</v>
      </c>
      <c r="JG15" s="7">
        <v>24</v>
      </c>
      <c r="JH15" s="7">
        <v>0</v>
      </c>
      <c r="JI15" s="18">
        <v>4</v>
      </c>
      <c r="JJ15" s="18">
        <v>5</v>
      </c>
      <c r="JK15" s="18">
        <v>3</v>
      </c>
      <c r="JL15" s="18">
        <v>8</v>
      </c>
      <c r="JM15" s="18">
        <v>1</v>
      </c>
      <c r="JN15" s="18">
        <v>6</v>
      </c>
      <c r="JO15" s="7">
        <f>JK15+JM15</f>
        <v>4</v>
      </c>
      <c r="JP15" s="7">
        <f>JL15+JN15</f>
        <v>14</v>
      </c>
      <c r="JQ15" s="51">
        <f>JK15/JL15</f>
        <v>0.375</v>
      </c>
      <c r="JR15" s="51">
        <f>JM15/JN15</f>
        <v>0.16666666666666666</v>
      </c>
      <c r="JS15" s="52">
        <f>JO15/JP15</f>
        <v>0.2857142857142857</v>
      </c>
      <c r="JT15" s="3" t="s">
        <v>5</v>
      </c>
      <c r="JU15" s="7">
        <v>11</v>
      </c>
      <c r="JV15" s="7">
        <v>8</v>
      </c>
      <c r="JW15" s="7">
        <v>2</v>
      </c>
      <c r="JX15" s="18">
        <v>1</v>
      </c>
      <c r="JY15" s="18">
        <v>0</v>
      </c>
      <c r="JZ15" s="18">
        <v>4</v>
      </c>
      <c r="KA15" s="18">
        <v>16</v>
      </c>
      <c r="KB15" s="18">
        <v>1</v>
      </c>
      <c r="KC15" s="18">
        <v>1</v>
      </c>
      <c r="KD15" s="7">
        <f t="shared" ref="KD15:KE21" si="95">JZ15+KB15</f>
        <v>5</v>
      </c>
      <c r="KE15" s="7">
        <f t="shared" si="95"/>
        <v>17</v>
      </c>
      <c r="KF15" s="51">
        <f>JZ15/KA15</f>
        <v>0.25</v>
      </c>
      <c r="KG15" s="51">
        <f>KB15/KC15</f>
        <v>1</v>
      </c>
      <c r="KH15" s="52">
        <f>KD15/KE15</f>
        <v>0.29411764705882354</v>
      </c>
      <c r="KI15" s="3" t="s">
        <v>394</v>
      </c>
      <c r="KJ15" s="7">
        <v>16</v>
      </c>
      <c r="KK15" s="7">
        <v>8</v>
      </c>
      <c r="KL15" s="7">
        <v>1</v>
      </c>
      <c r="KM15" s="18">
        <v>4</v>
      </c>
      <c r="KN15" s="18">
        <v>2</v>
      </c>
      <c r="KO15" s="18">
        <v>8</v>
      </c>
      <c r="KP15" s="18">
        <v>14</v>
      </c>
      <c r="KQ15" s="18">
        <v>0</v>
      </c>
      <c r="KR15" s="18">
        <v>12</v>
      </c>
      <c r="KS15" s="7">
        <f>KO15+KQ15</f>
        <v>8</v>
      </c>
      <c r="KT15" s="7">
        <f>KP15+KR15</f>
        <v>26</v>
      </c>
      <c r="KU15" s="51">
        <f>KO15/KP15</f>
        <v>0.5714285714285714</v>
      </c>
      <c r="KV15" s="51">
        <f>KQ15/KR15</f>
        <v>0</v>
      </c>
      <c r="KW15" s="52">
        <f>KS15/KT15</f>
        <v>0.30769230769230771</v>
      </c>
      <c r="KX15" s="3" t="s">
        <v>394</v>
      </c>
      <c r="KY15" s="7">
        <v>34</v>
      </c>
      <c r="KZ15" s="7">
        <v>21</v>
      </c>
      <c r="LA15" s="7">
        <v>2</v>
      </c>
      <c r="LB15" s="18">
        <v>0</v>
      </c>
      <c r="LC15" s="18">
        <v>0</v>
      </c>
      <c r="LD15" s="18">
        <v>8</v>
      </c>
      <c r="LE15" s="18">
        <v>16</v>
      </c>
      <c r="LF15" s="18">
        <v>6</v>
      </c>
      <c r="LG15" s="18">
        <v>30</v>
      </c>
      <c r="LH15" s="7">
        <f t="shared" ref="LH15:LI17" si="96">LD15+LF15</f>
        <v>14</v>
      </c>
      <c r="LI15" s="7">
        <f t="shared" si="96"/>
        <v>46</v>
      </c>
      <c r="LJ15" s="51">
        <f>LD15/LE15</f>
        <v>0.5</v>
      </c>
      <c r="LK15" s="51">
        <f>LF15/LG15</f>
        <v>0.2</v>
      </c>
      <c r="LL15" s="52">
        <f>LH15/LI15</f>
        <v>0.30434782608695654</v>
      </c>
      <c r="LM15" s="3" t="s">
        <v>394</v>
      </c>
      <c r="LN15" s="7">
        <v>30</v>
      </c>
      <c r="LO15" s="7">
        <v>15</v>
      </c>
      <c r="LP15" s="7">
        <v>1</v>
      </c>
      <c r="LQ15" s="18">
        <v>0</v>
      </c>
      <c r="LR15" s="18">
        <v>2</v>
      </c>
      <c r="LS15" s="18">
        <v>6</v>
      </c>
      <c r="LT15" s="18">
        <v>14</v>
      </c>
      <c r="LU15" s="18">
        <v>6</v>
      </c>
      <c r="LV15" s="18">
        <v>12</v>
      </c>
      <c r="LW15" s="7">
        <f>LS15+LU15</f>
        <v>12</v>
      </c>
      <c r="LX15" s="7">
        <f>LT15+LV15</f>
        <v>26</v>
      </c>
      <c r="LY15" s="51">
        <f>LS15/LT15</f>
        <v>0.42857142857142855</v>
      </c>
      <c r="LZ15" s="51">
        <f>LU15/LV15</f>
        <v>0.5</v>
      </c>
      <c r="MA15" s="52">
        <f>LW15/LX15</f>
        <v>0.46153846153846156</v>
      </c>
    </row>
    <row r="16" spans="1:339" ht="17" thickBot="1">
      <c r="A16" s="58" t="s">
        <v>44</v>
      </c>
      <c r="B16" s="259"/>
      <c r="C16" s="179"/>
      <c r="D16" s="180"/>
      <c r="E16" s="180"/>
      <c r="F16" s="8"/>
      <c r="G16" s="8"/>
      <c r="H16" s="179"/>
      <c r="I16" s="179"/>
      <c r="J16" s="179"/>
      <c r="K16" s="8"/>
      <c r="L16" s="179"/>
      <c r="M16" s="179"/>
      <c r="N16" s="179"/>
      <c r="O16" s="147"/>
      <c r="P16" s="39">
        <v>7</v>
      </c>
      <c r="Q16" s="262">
        <v>3</v>
      </c>
      <c r="R16" s="263">
        <f t="shared" si="0"/>
        <v>0.7</v>
      </c>
      <c r="S16" s="234">
        <f>HJ86</f>
        <v>45.8</v>
      </c>
      <c r="T16" s="235">
        <f>HJ69</f>
        <v>45.8</v>
      </c>
      <c r="V16" s="23">
        <v>13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51" t="e">
        <f>AB16/AC16</f>
        <v>#DIV/0!</v>
      </c>
      <c r="AI16" s="51" t="e">
        <f>AD16/AE16</f>
        <v>#DIV/0!</v>
      </c>
      <c r="AJ16" s="52" t="e">
        <f>AF16/AG16</f>
        <v>#DIV/0!</v>
      </c>
      <c r="AK16" s="23">
        <v>13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51" t="e">
        <f t="shared" si="19"/>
        <v>#DIV/0!</v>
      </c>
      <c r="AX16" s="51" t="e">
        <f t="shared" si="20"/>
        <v>#DIV/0!</v>
      </c>
      <c r="AY16" s="52" t="e">
        <f t="shared" si="21"/>
        <v>#DIV/0!</v>
      </c>
      <c r="AZ16" s="23">
        <v>13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51" t="e">
        <f t="shared" si="22"/>
        <v>#DIV/0!</v>
      </c>
      <c r="BM16" s="51" t="e">
        <f t="shared" si="23"/>
        <v>#DIV/0!</v>
      </c>
      <c r="BN16" s="52" t="e">
        <f t="shared" si="24"/>
        <v>#DIV/0!</v>
      </c>
      <c r="BO16" s="23">
        <v>13</v>
      </c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51" t="e">
        <f t="shared" si="25"/>
        <v>#DIV/0!</v>
      </c>
      <c r="CB16" s="51" t="e">
        <f t="shared" si="26"/>
        <v>#DIV/0!</v>
      </c>
      <c r="CC16" s="52" t="e">
        <f t="shared" si="27"/>
        <v>#DIV/0!</v>
      </c>
      <c r="CD16" s="23">
        <v>13</v>
      </c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51" t="e">
        <f t="shared" si="28"/>
        <v>#DIV/0!</v>
      </c>
      <c r="CQ16" s="51" t="e">
        <f t="shared" si="29"/>
        <v>#DIV/0!</v>
      </c>
      <c r="CR16" s="52" t="e">
        <f t="shared" si="30"/>
        <v>#DIV/0!</v>
      </c>
      <c r="CS16" s="23">
        <v>13</v>
      </c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51" t="e">
        <f t="shared" si="31"/>
        <v>#DIV/0!</v>
      </c>
      <c r="DF16" s="51" t="e">
        <f t="shared" si="32"/>
        <v>#DIV/0!</v>
      </c>
      <c r="DG16" s="52" t="e">
        <f t="shared" si="33"/>
        <v>#DIV/0!</v>
      </c>
      <c r="DH16" s="23">
        <v>13</v>
      </c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51" t="e">
        <f t="shared" si="34"/>
        <v>#DIV/0!</v>
      </c>
      <c r="DU16" s="51" t="e">
        <f t="shared" si="35"/>
        <v>#DIV/0!</v>
      </c>
      <c r="DV16" s="52" t="e">
        <f t="shared" si="36"/>
        <v>#DIV/0!</v>
      </c>
      <c r="DW16" s="23">
        <v>13</v>
      </c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51" t="e">
        <f t="shared" si="37"/>
        <v>#DIV/0!</v>
      </c>
      <c r="EJ16" s="51" t="e">
        <f t="shared" si="38"/>
        <v>#DIV/0!</v>
      </c>
      <c r="EK16" s="52" t="e">
        <f t="shared" si="39"/>
        <v>#DIV/0!</v>
      </c>
      <c r="EL16" s="23">
        <v>13</v>
      </c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51" t="e">
        <f t="shared" si="40"/>
        <v>#DIV/0!</v>
      </c>
      <c r="EY16" s="51" t="e">
        <f t="shared" si="41"/>
        <v>#DIV/0!</v>
      </c>
      <c r="EZ16" s="52" t="e">
        <f t="shared" si="42"/>
        <v>#DIV/0!</v>
      </c>
      <c r="FA16" s="23">
        <v>13</v>
      </c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51" t="e">
        <f t="shared" si="43"/>
        <v>#DIV/0!</v>
      </c>
      <c r="FN16" s="51" t="e">
        <f t="shared" si="44"/>
        <v>#DIV/0!</v>
      </c>
      <c r="FO16" s="52" t="e">
        <f t="shared" si="45"/>
        <v>#DIV/0!</v>
      </c>
      <c r="FP16" s="23">
        <v>13</v>
      </c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51" t="e">
        <f t="shared" si="46"/>
        <v>#DIV/0!</v>
      </c>
      <c r="GC16" s="51" t="e">
        <f t="shared" si="47"/>
        <v>#DIV/0!</v>
      </c>
      <c r="GD16" s="52" t="e">
        <f t="shared" si="48"/>
        <v>#DIV/0!</v>
      </c>
      <c r="GE16" s="23">
        <v>13</v>
      </c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51" t="e">
        <f t="shared" si="49"/>
        <v>#DIV/0!</v>
      </c>
      <c r="GR16" s="51" t="e">
        <f t="shared" si="50"/>
        <v>#DIV/0!</v>
      </c>
      <c r="GS16" s="52" t="e">
        <f t="shared" si="51"/>
        <v>#DIV/0!</v>
      </c>
      <c r="GT16" s="23">
        <v>13</v>
      </c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51" t="e">
        <f t="shared" si="52"/>
        <v>#DIV/0!</v>
      </c>
      <c r="HG16" s="51" t="e">
        <f t="shared" si="53"/>
        <v>#DIV/0!</v>
      </c>
      <c r="HH16" s="52" t="e">
        <f t="shared" si="54"/>
        <v>#DIV/0!</v>
      </c>
      <c r="HI16" s="23">
        <v>13</v>
      </c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51" t="e">
        <f t="shared" si="55"/>
        <v>#DIV/0!</v>
      </c>
      <c r="HV16" s="51" t="e">
        <f t="shared" si="56"/>
        <v>#DIV/0!</v>
      </c>
      <c r="HW16" s="52" t="e">
        <f t="shared" si="70"/>
        <v>#DIV/0!</v>
      </c>
      <c r="IA16" s="3" t="s">
        <v>395</v>
      </c>
      <c r="IB16" s="7">
        <v>30</v>
      </c>
      <c r="IC16" s="7">
        <v>25</v>
      </c>
      <c r="ID16" s="7">
        <v>2</v>
      </c>
      <c r="IE16" s="18">
        <v>3</v>
      </c>
      <c r="IF16" s="18">
        <v>1</v>
      </c>
      <c r="IG16" s="18">
        <v>12</v>
      </c>
      <c r="IH16" s="18">
        <v>19</v>
      </c>
      <c r="II16" s="18">
        <v>2</v>
      </c>
      <c r="IJ16" s="18">
        <v>4</v>
      </c>
      <c r="IK16" s="7">
        <f>IG16+II16</f>
        <v>14</v>
      </c>
      <c r="IL16" s="7">
        <f>IH16+IJ16</f>
        <v>23</v>
      </c>
      <c r="IM16" s="51">
        <f>IG16/IH16</f>
        <v>0.63157894736842102</v>
      </c>
      <c r="IN16" s="51">
        <f>II16/IJ16</f>
        <v>0.5</v>
      </c>
      <c r="IO16" s="52">
        <f>IK16/IL16</f>
        <v>0.60869565217391308</v>
      </c>
      <c r="IP16" s="3" t="s">
        <v>395</v>
      </c>
      <c r="IQ16" s="7">
        <v>6</v>
      </c>
      <c r="IR16" s="7">
        <v>5</v>
      </c>
      <c r="IS16" s="7">
        <v>1</v>
      </c>
      <c r="IT16" s="18">
        <v>0</v>
      </c>
      <c r="IU16" s="18">
        <v>0</v>
      </c>
      <c r="IV16" s="18">
        <v>3</v>
      </c>
      <c r="IW16" s="18">
        <v>7</v>
      </c>
      <c r="IX16" s="18">
        <v>0</v>
      </c>
      <c r="IY16" s="18">
        <v>5</v>
      </c>
      <c r="IZ16" s="7">
        <f t="shared" si="94"/>
        <v>3</v>
      </c>
      <c r="JA16" s="7">
        <f t="shared" si="94"/>
        <v>12</v>
      </c>
      <c r="JB16" s="51">
        <f t="shared" ref="JB16:JB18" si="97">IV16/IW16</f>
        <v>0.42857142857142855</v>
      </c>
      <c r="JC16" s="51">
        <f t="shared" ref="JC16:JC18" si="98">IX16/IY16</f>
        <v>0</v>
      </c>
      <c r="JD16" s="52">
        <f t="shared" ref="JD16:JD18" si="99">IZ16/JA16</f>
        <v>0.25</v>
      </c>
      <c r="JE16" s="3" t="s">
        <v>395</v>
      </c>
      <c r="JF16" s="64"/>
      <c r="JG16" s="64"/>
      <c r="JH16" s="64"/>
      <c r="JI16" s="64"/>
      <c r="JJ16" s="64"/>
      <c r="JK16" s="64"/>
      <c r="JL16" s="64"/>
      <c r="JM16" s="64"/>
      <c r="JN16" s="64"/>
      <c r="JO16" s="64"/>
      <c r="JP16" s="64"/>
      <c r="JQ16" s="64"/>
      <c r="JR16" s="64"/>
      <c r="JS16" s="106"/>
      <c r="JT16" s="3" t="s">
        <v>276</v>
      </c>
      <c r="JU16" s="7">
        <v>2</v>
      </c>
      <c r="JV16" s="7">
        <v>8</v>
      </c>
      <c r="JW16" s="7">
        <v>1</v>
      </c>
      <c r="JX16" s="18">
        <v>0</v>
      </c>
      <c r="JY16" s="18">
        <v>2</v>
      </c>
      <c r="JZ16" s="18">
        <v>1</v>
      </c>
      <c r="KA16" s="18">
        <v>4</v>
      </c>
      <c r="KB16" s="18">
        <v>0</v>
      </c>
      <c r="KC16" s="18">
        <v>2</v>
      </c>
      <c r="KD16" s="7">
        <f t="shared" si="95"/>
        <v>1</v>
      </c>
      <c r="KE16" s="7">
        <f t="shared" si="95"/>
        <v>6</v>
      </c>
      <c r="KF16" s="51">
        <f t="shared" ref="KF16:KF21" si="100">JZ16/KA16</f>
        <v>0.25</v>
      </c>
      <c r="KG16" s="51">
        <f t="shared" ref="KG16:KG21" si="101">KB16/KC16</f>
        <v>0</v>
      </c>
      <c r="KH16" s="52">
        <f t="shared" ref="KH16:KH21" si="102">KD16/KE16</f>
        <v>0.16666666666666666</v>
      </c>
      <c r="KI16" s="3" t="s">
        <v>395</v>
      </c>
      <c r="KJ16" s="64"/>
      <c r="KK16" s="64"/>
      <c r="KL16" s="64"/>
      <c r="KM16" s="64"/>
      <c r="KN16" s="64"/>
      <c r="KO16" s="64"/>
      <c r="KP16" s="64"/>
      <c r="KQ16" s="64"/>
      <c r="KR16" s="64"/>
      <c r="KS16" s="64"/>
      <c r="KT16" s="64"/>
      <c r="KU16" s="64"/>
      <c r="KV16" s="64"/>
      <c r="KW16" s="106"/>
      <c r="KX16" s="3" t="s">
        <v>395</v>
      </c>
      <c r="KY16" s="7">
        <v>15</v>
      </c>
      <c r="KZ16" s="7">
        <v>12</v>
      </c>
      <c r="LA16" s="7">
        <v>5</v>
      </c>
      <c r="LB16" s="18">
        <v>2</v>
      </c>
      <c r="LC16" s="18">
        <v>3</v>
      </c>
      <c r="LD16" s="18">
        <v>3</v>
      </c>
      <c r="LE16" s="18">
        <v>12</v>
      </c>
      <c r="LF16" s="18">
        <v>3</v>
      </c>
      <c r="LG16" s="18">
        <v>13</v>
      </c>
      <c r="LH16" s="7">
        <f t="shared" si="96"/>
        <v>6</v>
      </c>
      <c r="LI16" s="7">
        <f t="shared" si="96"/>
        <v>25</v>
      </c>
      <c r="LJ16" s="51">
        <f t="shared" ref="LJ16:LJ21" si="103">LD16/LE16</f>
        <v>0.25</v>
      </c>
      <c r="LK16" s="51">
        <f t="shared" ref="LK16:LK21" si="104">LF16/LG16</f>
        <v>0.23076923076923078</v>
      </c>
      <c r="LL16" s="52">
        <f t="shared" ref="LL16:LL21" si="105">LH16/LI16</f>
        <v>0.24</v>
      </c>
      <c r="LM16" s="3" t="s">
        <v>395</v>
      </c>
      <c r="LN16" s="64"/>
      <c r="LO16" s="64"/>
      <c r="LP16" s="64"/>
      <c r="LQ16" s="64"/>
      <c r="LR16" s="64"/>
      <c r="LS16" s="64"/>
      <c r="LT16" s="64"/>
      <c r="LU16" s="64"/>
      <c r="LV16" s="64"/>
      <c r="LW16" s="64"/>
      <c r="LX16" s="64"/>
      <c r="LY16" s="64"/>
      <c r="LZ16" s="64"/>
      <c r="MA16" s="106"/>
    </row>
    <row r="17" spans="1:339" ht="17" thickBot="1">
      <c r="V17" s="3" t="s">
        <v>22</v>
      </c>
      <c r="W17" s="7">
        <f t="shared" ref="W17:AG17" si="106">SUM(W4:W13)</f>
        <v>205</v>
      </c>
      <c r="X17" s="7">
        <f t="shared" si="106"/>
        <v>100</v>
      </c>
      <c r="Y17" s="7">
        <f t="shared" si="106"/>
        <v>8</v>
      </c>
      <c r="Z17" s="7">
        <f t="shared" si="106"/>
        <v>9</v>
      </c>
      <c r="AA17" s="7">
        <f t="shared" si="106"/>
        <v>20</v>
      </c>
      <c r="AB17" s="7">
        <f t="shared" si="106"/>
        <v>48</v>
      </c>
      <c r="AC17" s="7">
        <f t="shared" si="106"/>
        <v>124</v>
      </c>
      <c r="AD17" s="7">
        <f t="shared" si="106"/>
        <v>36</v>
      </c>
      <c r="AE17" s="7">
        <f t="shared" si="106"/>
        <v>135</v>
      </c>
      <c r="AF17" s="7">
        <f t="shared" si="106"/>
        <v>84</v>
      </c>
      <c r="AG17" s="7">
        <f t="shared" si="106"/>
        <v>259</v>
      </c>
      <c r="AH17" s="515">
        <f>AB17/AC17</f>
        <v>0.38709677419354838</v>
      </c>
      <c r="AI17" s="515">
        <f>AD17/AE17</f>
        <v>0.26666666666666666</v>
      </c>
      <c r="AJ17" s="522">
        <f>AF17/AG17</f>
        <v>0.32432432432432434</v>
      </c>
      <c r="AK17" s="3" t="s">
        <v>22</v>
      </c>
      <c r="AL17" s="7">
        <f t="shared" ref="AL17:AU17" si="107">SUM(AL4:AL13)</f>
        <v>169</v>
      </c>
      <c r="AM17" s="7">
        <f t="shared" si="107"/>
        <v>73</v>
      </c>
      <c r="AN17" s="7">
        <f t="shared" si="107"/>
        <v>22</v>
      </c>
      <c r="AO17" s="7">
        <f t="shared" si="107"/>
        <v>1</v>
      </c>
      <c r="AP17" s="7">
        <f t="shared" si="107"/>
        <v>14</v>
      </c>
      <c r="AQ17" s="7">
        <f t="shared" si="107"/>
        <v>23</v>
      </c>
      <c r="AR17" s="7">
        <f t="shared" si="107"/>
        <v>74</v>
      </c>
      <c r="AS17" s="7">
        <f t="shared" si="107"/>
        <v>41</v>
      </c>
      <c r="AT17" s="7">
        <f t="shared" si="107"/>
        <v>163</v>
      </c>
      <c r="AU17" s="7">
        <f t="shared" si="107"/>
        <v>64</v>
      </c>
      <c r="AV17" s="7">
        <f>SUM(AV4:AV13)</f>
        <v>237</v>
      </c>
      <c r="AW17" s="515">
        <f>AQ17/AR17</f>
        <v>0.3108108108108108</v>
      </c>
      <c r="AX17" s="515">
        <f>AS17/AT17</f>
        <v>0.25153374233128833</v>
      </c>
      <c r="AY17" s="522">
        <f>AU17/AV17</f>
        <v>0.27004219409282698</v>
      </c>
      <c r="AZ17" s="3" t="s">
        <v>22</v>
      </c>
      <c r="BA17" s="7">
        <f>SUM(BA4:BA14)</f>
        <v>117</v>
      </c>
      <c r="BB17" s="7">
        <f t="shared" ref="BB17:BK17" si="108">SUM(BB4:BB14)</f>
        <v>59</v>
      </c>
      <c r="BC17" s="7">
        <f t="shared" si="108"/>
        <v>24</v>
      </c>
      <c r="BD17" s="7">
        <f t="shared" si="108"/>
        <v>7</v>
      </c>
      <c r="BE17" s="7">
        <f t="shared" si="108"/>
        <v>14</v>
      </c>
      <c r="BF17" s="7">
        <f t="shared" si="108"/>
        <v>31</v>
      </c>
      <c r="BG17" s="7">
        <f t="shared" si="108"/>
        <v>66</v>
      </c>
      <c r="BH17" s="7">
        <f t="shared" si="108"/>
        <v>19</v>
      </c>
      <c r="BI17" s="7">
        <f t="shared" si="108"/>
        <v>52</v>
      </c>
      <c r="BJ17" s="7">
        <f t="shared" si="108"/>
        <v>50</v>
      </c>
      <c r="BK17" s="7">
        <f t="shared" si="108"/>
        <v>118</v>
      </c>
      <c r="BL17" s="515">
        <f>SUM(BF4,BF6:BF7,BF15:BF16)/(SUM(BG4,BG6:BG7,BG15:BG16))</f>
        <v>0.42857142857142855</v>
      </c>
      <c r="BM17" s="515">
        <f>SUM(BH4,BH6:BH7,BH15:BH16)/(SUM(BI4,BI6:BI7,BI15:BI16))</f>
        <v>0.4</v>
      </c>
      <c r="BN17" s="515">
        <f>SUM(BJ4,BJ6:BJ7,BJ15:BJ16)/(SUM(BK4,BK6:BK7,BK15:BK16))</f>
        <v>0.41176470588235292</v>
      </c>
      <c r="BO17" s="3" t="s">
        <v>22</v>
      </c>
      <c r="BP17" s="7">
        <f t="shared" ref="BP17:BZ17" si="109">SUM(BP4:BP13)</f>
        <v>152</v>
      </c>
      <c r="BQ17" s="7">
        <f t="shared" si="109"/>
        <v>84</v>
      </c>
      <c r="BR17" s="7">
        <f t="shared" si="109"/>
        <v>6</v>
      </c>
      <c r="BS17" s="7">
        <f t="shared" si="109"/>
        <v>5</v>
      </c>
      <c r="BT17" s="7">
        <f t="shared" si="109"/>
        <v>11</v>
      </c>
      <c r="BU17" s="7">
        <f t="shared" si="109"/>
        <v>30</v>
      </c>
      <c r="BV17" s="7">
        <f t="shared" si="109"/>
        <v>72</v>
      </c>
      <c r="BW17" s="7">
        <f t="shared" si="109"/>
        <v>30</v>
      </c>
      <c r="BX17" s="7">
        <f t="shared" si="109"/>
        <v>145</v>
      </c>
      <c r="BY17" s="7">
        <f t="shared" si="109"/>
        <v>60</v>
      </c>
      <c r="BZ17" s="7">
        <f t="shared" si="109"/>
        <v>217</v>
      </c>
      <c r="CA17" s="515">
        <f>BU17/BV17</f>
        <v>0.41666666666666669</v>
      </c>
      <c r="CB17" s="515">
        <f>BW17/BX17</f>
        <v>0.20689655172413793</v>
      </c>
      <c r="CC17" s="522">
        <f>BY17/BZ17</f>
        <v>0.27649769585253459</v>
      </c>
      <c r="CD17" s="3" t="s">
        <v>22</v>
      </c>
      <c r="CE17" s="7">
        <f t="shared" ref="CE17:CM17" si="110">SUM(CE4:CE14)</f>
        <v>154</v>
      </c>
      <c r="CF17" s="7">
        <f t="shared" si="110"/>
        <v>137</v>
      </c>
      <c r="CG17" s="7">
        <f t="shared" si="110"/>
        <v>24</v>
      </c>
      <c r="CH17" s="7">
        <f t="shared" si="110"/>
        <v>5</v>
      </c>
      <c r="CI17" s="7">
        <f t="shared" si="110"/>
        <v>11</v>
      </c>
      <c r="CJ17" s="7">
        <f t="shared" si="110"/>
        <v>41</v>
      </c>
      <c r="CK17" s="7">
        <f t="shared" si="110"/>
        <v>85</v>
      </c>
      <c r="CL17" s="7">
        <f t="shared" si="110"/>
        <v>25</v>
      </c>
      <c r="CM17" s="7">
        <f t="shared" si="110"/>
        <v>86</v>
      </c>
      <c r="CN17" s="7">
        <f>SUM(CN4:CN13)</f>
        <v>59</v>
      </c>
      <c r="CO17" s="7">
        <f>SUM(CO4:CO13)</f>
        <v>153</v>
      </c>
      <c r="CP17" s="515">
        <f>CJ17/CK17</f>
        <v>0.4823529411764706</v>
      </c>
      <c r="CQ17" s="515">
        <f>CL17/CM17</f>
        <v>0.29069767441860467</v>
      </c>
      <c r="CR17" s="522">
        <f>CN17/CO17</f>
        <v>0.38562091503267976</v>
      </c>
      <c r="CS17" s="3" t="s">
        <v>22</v>
      </c>
      <c r="CT17" s="7">
        <f t="shared" ref="CT17:DD17" si="111">SUM(CT4:CT14)</f>
        <v>99</v>
      </c>
      <c r="CU17" s="7">
        <f t="shared" si="111"/>
        <v>86</v>
      </c>
      <c r="CV17" s="7">
        <f t="shared" si="111"/>
        <v>20</v>
      </c>
      <c r="CW17" s="7">
        <f t="shared" si="111"/>
        <v>6</v>
      </c>
      <c r="CX17" s="7">
        <f t="shared" si="111"/>
        <v>13</v>
      </c>
      <c r="CY17" s="7">
        <f t="shared" si="111"/>
        <v>45</v>
      </c>
      <c r="CZ17" s="7">
        <f t="shared" si="111"/>
        <v>130</v>
      </c>
      <c r="DA17" s="7">
        <f t="shared" si="111"/>
        <v>3</v>
      </c>
      <c r="DB17" s="7">
        <f t="shared" si="111"/>
        <v>8</v>
      </c>
      <c r="DC17" s="7">
        <f t="shared" si="111"/>
        <v>48</v>
      </c>
      <c r="DD17" s="7">
        <f t="shared" si="111"/>
        <v>138</v>
      </c>
      <c r="DE17" s="515">
        <f>CY17/CZ17</f>
        <v>0.34615384615384615</v>
      </c>
      <c r="DF17" s="515">
        <f>DA17/DB17</f>
        <v>0.375</v>
      </c>
      <c r="DG17" s="522">
        <f>DC17/DD17</f>
        <v>0.34782608695652173</v>
      </c>
      <c r="DH17" s="3" t="s">
        <v>22</v>
      </c>
      <c r="DI17" s="7">
        <f t="shared" ref="DI17:DQ17" si="112">SUM(DI4:DI14)</f>
        <v>138</v>
      </c>
      <c r="DJ17" s="7">
        <f t="shared" si="112"/>
        <v>94</v>
      </c>
      <c r="DK17" s="7">
        <f t="shared" si="112"/>
        <v>32</v>
      </c>
      <c r="DL17" s="7">
        <f t="shared" si="112"/>
        <v>10</v>
      </c>
      <c r="DM17" s="7">
        <f t="shared" si="112"/>
        <v>10</v>
      </c>
      <c r="DN17" s="7">
        <f t="shared" si="112"/>
        <v>47</v>
      </c>
      <c r="DO17" s="7">
        <f t="shared" si="112"/>
        <v>116</v>
      </c>
      <c r="DP17" s="7">
        <f t="shared" si="112"/>
        <v>14</v>
      </c>
      <c r="DQ17" s="7">
        <f t="shared" si="112"/>
        <v>47</v>
      </c>
      <c r="DR17" s="7">
        <f>SUM(DR4:DR13)</f>
        <v>55</v>
      </c>
      <c r="DS17" s="7">
        <f>SUM(DS4:DS14)</f>
        <v>163</v>
      </c>
      <c r="DT17" s="515">
        <f>DN17/DO17</f>
        <v>0.40517241379310343</v>
      </c>
      <c r="DU17" s="515">
        <f>DP17/DQ17</f>
        <v>0.2978723404255319</v>
      </c>
      <c r="DV17" s="515">
        <f>DR17/DS17</f>
        <v>0.33742331288343558</v>
      </c>
      <c r="DW17" s="3" t="s">
        <v>22</v>
      </c>
      <c r="DX17" s="7">
        <f t="shared" ref="DX17:EH17" si="113">SUM(DX4:DX13)</f>
        <v>76</v>
      </c>
      <c r="DY17" s="7">
        <f t="shared" si="113"/>
        <v>83</v>
      </c>
      <c r="DZ17" s="7">
        <f t="shared" si="113"/>
        <v>19</v>
      </c>
      <c r="EA17" s="7">
        <f t="shared" si="113"/>
        <v>7</v>
      </c>
      <c r="EB17" s="7">
        <f t="shared" si="113"/>
        <v>9</v>
      </c>
      <c r="EC17" s="7">
        <f t="shared" si="113"/>
        <v>14</v>
      </c>
      <c r="ED17" s="7">
        <f t="shared" si="113"/>
        <v>44</v>
      </c>
      <c r="EE17" s="7">
        <f t="shared" si="113"/>
        <v>16</v>
      </c>
      <c r="EF17" s="7">
        <f t="shared" si="113"/>
        <v>53</v>
      </c>
      <c r="EG17" s="7">
        <f t="shared" si="113"/>
        <v>30</v>
      </c>
      <c r="EH17" s="7">
        <f t="shared" si="113"/>
        <v>97</v>
      </c>
      <c r="EI17" s="515">
        <f>SUM(EC4,EC6:EC16)/SUM(ED4,ED6:ED16)</f>
        <v>0.35</v>
      </c>
      <c r="EJ17" s="515">
        <f>SUM(EE4,EE6:EE16)/SUM(EF4,EF6:EF16)</f>
        <v>0.27500000000000002</v>
      </c>
      <c r="EK17" s="515">
        <f>SUM(EG4,EG6:EG16)/SUM(EH4,EH6:EH16)</f>
        <v>0.3125</v>
      </c>
      <c r="EL17" s="3" t="s">
        <v>22</v>
      </c>
      <c r="EM17" s="7">
        <f t="shared" ref="EM17:EW17" si="114">SUM(EM4:EM13)</f>
        <v>132</v>
      </c>
      <c r="EN17" s="7">
        <f t="shared" si="114"/>
        <v>98</v>
      </c>
      <c r="EO17" s="7">
        <f t="shared" si="114"/>
        <v>30</v>
      </c>
      <c r="EP17" s="7">
        <f t="shared" si="114"/>
        <v>7</v>
      </c>
      <c r="EQ17" s="7">
        <f t="shared" si="114"/>
        <v>6</v>
      </c>
      <c r="ER17" s="7">
        <f t="shared" si="114"/>
        <v>63</v>
      </c>
      <c r="ES17" s="7">
        <f t="shared" si="114"/>
        <v>146</v>
      </c>
      <c r="ET17" s="7">
        <f t="shared" si="114"/>
        <v>2</v>
      </c>
      <c r="EU17" s="7">
        <f t="shared" si="114"/>
        <v>13</v>
      </c>
      <c r="EV17" s="7">
        <f t="shared" si="114"/>
        <v>65</v>
      </c>
      <c r="EW17" s="7">
        <f t="shared" si="114"/>
        <v>159</v>
      </c>
      <c r="EX17" s="515">
        <f>ER17/ES17</f>
        <v>0.4315068493150685</v>
      </c>
      <c r="EY17" s="515">
        <f>ET17/EU17</f>
        <v>0.15384615384615385</v>
      </c>
      <c r="EZ17" s="522">
        <f>EV17/EW17</f>
        <v>0.4088050314465409</v>
      </c>
      <c r="FA17" s="3" t="s">
        <v>22</v>
      </c>
      <c r="FB17" s="7">
        <f t="shared" ref="FB17:FL17" si="115">SUM(FB4:FB14)</f>
        <v>69</v>
      </c>
      <c r="FC17" s="7">
        <f t="shared" si="115"/>
        <v>54</v>
      </c>
      <c r="FD17" s="7">
        <f t="shared" si="115"/>
        <v>16</v>
      </c>
      <c r="FE17" s="7">
        <f t="shared" si="115"/>
        <v>0</v>
      </c>
      <c r="FF17" s="7">
        <f t="shared" si="115"/>
        <v>1</v>
      </c>
      <c r="FG17" s="7">
        <f t="shared" si="115"/>
        <v>21</v>
      </c>
      <c r="FH17" s="7">
        <f t="shared" si="115"/>
        <v>43</v>
      </c>
      <c r="FI17" s="7">
        <f t="shared" si="115"/>
        <v>9</v>
      </c>
      <c r="FJ17" s="7">
        <f t="shared" si="115"/>
        <v>43</v>
      </c>
      <c r="FK17" s="7">
        <f t="shared" si="115"/>
        <v>30</v>
      </c>
      <c r="FL17" s="7">
        <f t="shared" si="115"/>
        <v>86</v>
      </c>
      <c r="FM17" s="515">
        <f>FG17/FH17</f>
        <v>0.48837209302325579</v>
      </c>
      <c r="FN17" s="515">
        <f>FI17/FJ17</f>
        <v>0.20930232558139536</v>
      </c>
      <c r="FO17" s="522">
        <f>FK17/FL17</f>
        <v>0.34883720930232559</v>
      </c>
      <c r="FP17" s="3" t="s">
        <v>22</v>
      </c>
      <c r="FQ17" s="7">
        <f t="shared" ref="FQ17:GA17" si="116">SUM(FQ4:FQ14)</f>
        <v>164</v>
      </c>
      <c r="FR17" s="7">
        <f t="shared" si="116"/>
        <v>117</v>
      </c>
      <c r="FS17" s="7">
        <f t="shared" si="116"/>
        <v>29</v>
      </c>
      <c r="FT17" s="7">
        <f t="shared" si="116"/>
        <v>9</v>
      </c>
      <c r="FU17" s="7">
        <f t="shared" si="116"/>
        <v>15</v>
      </c>
      <c r="FV17" s="7">
        <f t="shared" si="116"/>
        <v>24</v>
      </c>
      <c r="FW17" s="7">
        <f t="shared" si="116"/>
        <v>61</v>
      </c>
      <c r="FX17" s="7">
        <f t="shared" si="116"/>
        <v>38</v>
      </c>
      <c r="FY17" s="7">
        <f t="shared" si="116"/>
        <v>118</v>
      </c>
      <c r="FZ17" s="7">
        <f t="shared" si="116"/>
        <v>62</v>
      </c>
      <c r="GA17" s="7">
        <f t="shared" si="116"/>
        <v>179</v>
      </c>
      <c r="GB17" s="515">
        <f>FV17/FW17</f>
        <v>0.39344262295081966</v>
      </c>
      <c r="GC17" s="515">
        <f>FX17/FY17</f>
        <v>0.32203389830508472</v>
      </c>
      <c r="GD17" s="522">
        <f>FZ17/GA17</f>
        <v>0.34636871508379891</v>
      </c>
      <c r="GE17" s="3" t="s">
        <v>22</v>
      </c>
      <c r="GF17" s="7">
        <f t="shared" ref="GF17:GP17" si="117">SUM(GF4:GF13)</f>
        <v>122</v>
      </c>
      <c r="GG17" s="7">
        <f t="shared" si="117"/>
        <v>101</v>
      </c>
      <c r="GH17" s="7">
        <f t="shared" si="117"/>
        <v>18</v>
      </c>
      <c r="GI17" s="7">
        <f t="shared" si="117"/>
        <v>1</v>
      </c>
      <c r="GJ17" s="7">
        <f t="shared" si="117"/>
        <v>23</v>
      </c>
      <c r="GK17" s="7">
        <f t="shared" si="117"/>
        <v>35</v>
      </c>
      <c r="GL17" s="7">
        <f t="shared" si="117"/>
        <v>89</v>
      </c>
      <c r="GM17" s="7">
        <f t="shared" si="117"/>
        <v>16</v>
      </c>
      <c r="GN17" s="7">
        <f t="shared" si="117"/>
        <v>55</v>
      </c>
      <c r="GO17" s="7">
        <f t="shared" si="117"/>
        <v>51</v>
      </c>
      <c r="GP17" s="7">
        <f t="shared" si="117"/>
        <v>144</v>
      </c>
      <c r="GQ17" s="515">
        <f>SUM(GK4,GK6:GK11,GK13:GK16)/SUM(GL4,GL6:GL11,GL13:GL16)</f>
        <v>0.38356164383561642</v>
      </c>
      <c r="GR17" s="515">
        <f>SUM(GM4,GM6:GM11,GM13:GM16)/SUM(GN4,GN6:GN11,GN13:GN16)</f>
        <v>0.27659574468085107</v>
      </c>
      <c r="GS17" s="515">
        <f>SUM(GO4,GO6:GO11,GO13:GO16)/SUM(GP4,GP6:GP11,GP13:GP16)</f>
        <v>0.34166666666666667</v>
      </c>
      <c r="GT17" s="3" t="s">
        <v>22</v>
      </c>
      <c r="GU17" s="7">
        <f t="shared" ref="GU17:HE17" si="118">SUM(GU4:GU14)</f>
        <v>206</v>
      </c>
      <c r="GV17" s="7">
        <f t="shared" si="118"/>
        <v>90</v>
      </c>
      <c r="GW17" s="7">
        <f t="shared" si="118"/>
        <v>36</v>
      </c>
      <c r="GX17" s="7">
        <f t="shared" si="118"/>
        <v>3</v>
      </c>
      <c r="GY17" s="7">
        <f t="shared" si="118"/>
        <v>8</v>
      </c>
      <c r="GZ17" s="7">
        <f t="shared" si="118"/>
        <v>21</v>
      </c>
      <c r="HA17" s="7">
        <f t="shared" si="118"/>
        <v>65</v>
      </c>
      <c r="HB17" s="7">
        <f t="shared" si="118"/>
        <v>54</v>
      </c>
      <c r="HC17" s="7">
        <f t="shared" si="118"/>
        <v>150</v>
      </c>
      <c r="HD17" s="7">
        <f t="shared" si="118"/>
        <v>75</v>
      </c>
      <c r="HE17" s="7">
        <f t="shared" si="118"/>
        <v>215</v>
      </c>
      <c r="HF17" s="515">
        <f>GZ17/HA17</f>
        <v>0.32307692307692309</v>
      </c>
      <c r="HG17" s="515">
        <f>HB17/HC17</f>
        <v>0.36</v>
      </c>
      <c r="HH17" s="522">
        <f>HD17/HE17</f>
        <v>0.34883720930232559</v>
      </c>
      <c r="HI17" s="3" t="s">
        <v>22</v>
      </c>
      <c r="HJ17" s="7">
        <f t="shared" ref="HJ17:HT17" si="119">SUM(HJ4:HJ14)</f>
        <v>282</v>
      </c>
      <c r="HK17" s="7">
        <f t="shared" si="119"/>
        <v>139</v>
      </c>
      <c r="HL17" s="7">
        <f t="shared" si="119"/>
        <v>24</v>
      </c>
      <c r="HM17" s="7">
        <f t="shared" si="119"/>
        <v>21</v>
      </c>
      <c r="HN17" s="7">
        <f t="shared" si="119"/>
        <v>15</v>
      </c>
      <c r="HO17" s="7">
        <f t="shared" si="119"/>
        <v>90</v>
      </c>
      <c r="HP17" s="7">
        <f t="shared" si="119"/>
        <v>186</v>
      </c>
      <c r="HQ17" s="7">
        <f t="shared" si="119"/>
        <v>34</v>
      </c>
      <c r="HR17" s="7">
        <f t="shared" si="119"/>
        <v>128</v>
      </c>
      <c r="HS17" s="7">
        <f t="shared" si="119"/>
        <v>124</v>
      </c>
      <c r="HT17" s="7">
        <f t="shared" si="119"/>
        <v>314</v>
      </c>
      <c r="HU17" s="515">
        <f>HO17/HP17</f>
        <v>0.4838709677419355</v>
      </c>
      <c r="HV17" s="515">
        <f>HQ17/HR17</f>
        <v>0.265625</v>
      </c>
      <c r="HW17" s="522">
        <f>HS17/HT17</f>
        <v>0.39490445859872614</v>
      </c>
      <c r="IA17" s="3" t="s">
        <v>396</v>
      </c>
      <c r="IB17" s="7">
        <v>15</v>
      </c>
      <c r="IC17" s="7">
        <v>7</v>
      </c>
      <c r="ID17" s="7">
        <v>1</v>
      </c>
      <c r="IE17" s="18">
        <v>2</v>
      </c>
      <c r="IF17" s="18">
        <v>1</v>
      </c>
      <c r="IG17" s="18">
        <v>6</v>
      </c>
      <c r="IH17" s="18">
        <v>9</v>
      </c>
      <c r="II17" s="18">
        <v>1</v>
      </c>
      <c r="IJ17" s="18">
        <v>7</v>
      </c>
      <c r="IK17" s="7">
        <f>IG17+II17</f>
        <v>7</v>
      </c>
      <c r="IL17" s="7">
        <f>IH17+IJ17</f>
        <v>16</v>
      </c>
      <c r="IM17" s="51">
        <f>IG17/IH17</f>
        <v>0.66666666666666663</v>
      </c>
      <c r="IN17" s="51">
        <f>II17/IJ17</f>
        <v>0.14285714285714285</v>
      </c>
      <c r="IO17" s="52">
        <f>IK17/IL17</f>
        <v>0.4375</v>
      </c>
      <c r="IP17" s="3" t="s">
        <v>396</v>
      </c>
      <c r="IQ17" s="7">
        <v>7</v>
      </c>
      <c r="IR17" s="7">
        <v>6</v>
      </c>
      <c r="IS17" s="7">
        <v>1</v>
      </c>
      <c r="IT17" s="18">
        <v>1</v>
      </c>
      <c r="IU17" s="18">
        <v>0</v>
      </c>
      <c r="IV17" s="18">
        <v>1</v>
      </c>
      <c r="IW17" s="18">
        <v>4</v>
      </c>
      <c r="IX17" s="18">
        <v>1</v>
      </c>
      <c r="IY17" s="18">
        <v>7</v>
      </c>
      <c r="IZ17" s="7">
        <f t="shared" si="94"/>
        <v>2</v>
      </c>
      <c r="JA17" s="7">
        <f t="shared" si="94"/>
        <v>11</v>
      </c>
      <c r="JB17" s="51">
        <f t="shared" si="97"/>
        <v>0.25</v>
      </c>
      <c r="JC17" s="51">
        <f t="shared" si="98"/>
        <v>0.14285714285714285</v>
      </c>
      <c r="JD17" s="52">
        <f t="shared" si="99"/>
        <v>0.18181818181818182</v>
      </c>
      <c r="JE17" s="3" t="s">
        <v>396</v>
      </c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106"/>
      <c r="JT17" s="3" t="s">
        <v>276</v>
      </c>
      <c r="JU17" s="7">
        <v>14</v>
      </c>
      <c r="JV17" s="7">
        <v>8</v>
      </c>
      <c r="JW17" s="7">
        <v>2</v>
      </c>
      <c r="JX17" s="18">
        <v>0</v>
      </c>
      <c r="JY17" s="18">
        <v>0</v>
      </c>
      <c r="JZ17" s="18">
        <v>4</v>
      </c>
      <c r="KA17" s="18">
        <v>9</v>
      </c>
      <c r="KB17" s="18">
        <v>2</v>
      </c>
      <c r="KC17" s="18">
        <v>6</v>
      </c>
      <c r="KD17" s="7">
        <f t="shared" si="95"/>
        <v>6</v>
      </c>
      <c r="KE17" s="7">
        <f t="shared" si="95"/>
        <v>15</v>
      </c>
      <c r="KF17" s="51">
        <f t="shared" si="100"/>
        <v>0.44444444444444442</v>
      </c>
      <c r="KG17" s="51">
        <f t="shared" si="101"/>
        <v>0.33333333333333331</v>
      </c>
      <c r="KH17" s="52">
        <f t="shared" si="102"/>
        <v>0.4</v>
      </c>
      <c r="KI17" s="3" t="s">
        <v>396</v>
      </c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106"/>
      <c r="KX17" s="3" t="s">
        <v>396</v>
      </c>
      <c r="KY17" s="7">
        <v>11</v>
      </c>
      <c r="KZ17" s="7">
        <v>8</v>
      </c>
      <c r="LA17" s="7">
        <v>4</v>
      </c>
      <c r="LB17" s="18">
        <v>2</v>
      </c>
      <c r="LC17" s="18">
        <v>2</v>
      </c>
      <c r="LD17" s="18">
        <v>1</v>
      </c>
      <c r="LE17" s="18">
        <v>3</v>
      </c>
      <c r="LF17" s="18">
        <v>3</v>
      </c>
      <c r="LG17" s="18">
        <v>9</v>
      </c>
      <c r="LH17" s="7">
        <f t="shared" si="96"/>
        <v>4</v>
      </c>
      <c r="LI17" s="7">
        <f t="shared" si="96"/>
        <v>12</v>
      </c>
      <c r="LJ17" s="51">
        <f t="shared" si="103"/>
        <v>0.33333333333333331</v>
      </c>
      <c r="LK17" s="51">
        <f t="shared" si="104"/>
        <v>0.33333333333333331</v>
      </c>
      <c r="LL17" s="52">
        <f t="shared" si="105"/>
        <v>0.33333333333333331</v>
      </c>
      <c r="LM17" s="3" t="s">
        <v>396</v>
      </c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106"/>
    </row>
    <row r="18" spans="1:339" ht="17" thickBot="1">
      <c r="A18" s="507" t="s">
        <v>40</v>
      </c>
      <c r="B18" s="508"/>
      <c r="C18" s="507" t="s">
        <v>47</v>
      </c>
      <c r="D18" s="508"/>
      <c r="E18" s="507" t="s">
        <v>82</v>
      </c>
      <c r="F18" s="508"/>
      <c r="G18" s="507" t="s">
        <v>83</v>
      </c>
      <c r="H18" s="508"/>
      <c r="I18" s="507" t="s">
        <v>84</v>
      </c>
      <c r="J18" s="508"/>
      <c r="K18" s="496" t="s">
        <v>90</v>
      </c>
      <c r="L18" s="498"/>
      <c r="M18" s="496" t="s">
        <v>78</v>
      </c>
      <c r="N18" s="498"/>
      <c r="V18" s="5" t="s">
        <v>63</v>
      </c>
      <c r="W18" s="8">
        <f>AVERAGE(W4:W16)</f>
        <v>20.5</v>
      </c>
      <c r="X18" s="8">
        <f t="shared" ref="X18:AG18" si="120">AVERAGE(X4:X16)</f>
        <v>10</v>
      </c>
      <c r="Y18" s="8">
        <f t="shared" si="120"/>
        <v>0.8</v>
      </c>
      <c r="Z18" s="8">
        <f t="shared" si="120"/>
        <v>0.9</v>
      </c>
      <c r="AA18" s="8">
        <f t="shared" si="120"/>
        <v>2</v>
      </c>
      <c r="AB18" s="8">
        <f t="shared" si="120"/>
        <v>4.8</v>
      </c>
      <c r="AC18" s="8">
        <f t="shared" si="120"/>
        <v>12.4</v>
      </c>
      <c r="AD18" s="8">
        <f t="shared" si="120"/>
        <v>3.6</v>
      </c>
      <c r="AE18" s="8">
        <f t="shared" si="120"/>
        <v>13.5</v>
      </c>
      <c r="AF18" s="8">
        <f t="shared" si="120"/>
        <v>8.4</v>
      </c>
      <c r="AG18" s="8">
        <f t="shared" si="120"/>
        <v>25.9</v>
      </c>
      <c r="AH18" s="516"/>
      <c r="AI18" s="516"/>
      <c r="AJ18" s="523"/>
      <c r="AK18" s="5" t="s">
        <v>63</v>
      </c>
      <c r="AL18" s="8">
        <f>AVERAGE(AL4,AL6:AL16)</f>
        <v>16.777777777777779</v>
      </c>
      <c r="AM18" s="8">
        <f t="shared" ref="AM18:AV18" si="121">AVERAGE(AM4,AM6:AM16)</f>
        <v>6.1111111111111107</v>
      </c>
      <c r="AN18" s="8">
        <f t="shared" si="121"/>
        <v>1.7777777777777777</v>
      </c>
      <c r="AO18" s="8">
        <f t="shared" si="121"/>
        <v>0.1111111111111111</v>
      </c>
      <c r="AP18" s="8">
        <f t="shared" si="121"/>
        <v>1.5555555555555556</v>
      </c>
      <c r="AQ18" s="8">
        <f t="shared" si="121"/>
        <v>1.8888888888888888</v>
      </c>
      <c r="AR18" s="8">
        <f t="shared" si="121"/>
        <v>7.2222222222222223</v>
      </c>
      <c r="AS18" s="8">
        <f t="shared" si="121"/>
        <v>4.333333333333333</v>
      </c>
      <c r="AT18" s="8">
        <f t="shared" si="121"/>
        <v>16.888888888888889</v>
      </c>
      <c r="AU18" s="8">
        <f t="shared" si="121"/>
        <v>6.2222222222222223</v>
      </c>
      <c r="AV18" s="8">
        <f t="shared" si="121"/>
        <v>24.111111111111111</v>
      </c>
      <c r="AW18" s="516"/>
      <c r="AX18" s="516"/>
      <c r="AY18" s="523"/>
      <c r="AZ18" s="5" t="s">
        <v>63</v>
      </c>
      <c r="BA18" s="8">
        <f>AVERAGE(BA4,BA6:BA7,BA15:BA16)</f>
        <v>18</v>
      </c>
      <c r="BB18" s="8">
        <f>AVERAGE(BB4,BB6:BB7,BB15:BB16)</f>
        <v>5</v>
      </c>
      <c r="BC18" s="8">
        <f t="shared" ref="BC18:BK18" si="122">AVERAGE(BC4,BC6:BC7,BC15:BC16)</f>
        <v>2.6666666666666665</v>
      </c>
      <c r="BD18" s="8">
        <f t="shared" si="122"/>
        <v>0</v>
      </c>
      <c r="BE18" s="8">
        <f t="shared" si="122"/>
        <v>0.33333333333333331</v>
      </c>
      <c r="BF18" s="8">
        <f t="shared" si="122"/>
        <v>3</v>
      </c>
      <c r="BG18" s="8">
        <f t="shared" si="122"/>
        <v>7</v>
      </c>
      <c r="BH18" s="8">
        <f t="shared" si="122"/>
        <v>4</v>
      </c>
      <c r="BI18" s="8">
        <f t="shared" si="122"/>
        <v>10</v>
      </c>
      <c r="BJ18" s="8">
        <f t="shared" si="122"/>
        <v>7</v>
      </c>
      <c r="BK18" s="8">
        <f t="shared" si="122"/>
        <v>17</v>
      </c>
      <c r="BL18" s="516"/>
      <c r="BM18" s="516"/>
      <c r="BN18" s="516"/>
      <c r="BO18" s="5" t="s">
        <v>63</v>
      </c>
      <c r="BP18" s="8">
        <f>AVERAGE(BP4:BP16)</f>
        <v>21.714285714285715</v>
      </c>
      <c r="BQ18" s="8">
        <f t="shared" ref="BQ18:BZ18" si="123">AVERAGE(BQ4:BQ16)</f>
        <v>12</v>
      </c>
      <c r="BR18" s="8">
        <f t="shared" si="123"/>
        <v>0.8571428571428571</v>
      </c>
      <c r="BS18" s="8">
        <f t="shared" si="123"/>
        <v>0.7142857142857143</v>
      </c>
      <c r="BT18" s="8">
        <f t="shared" si="123"/>
        <v>1.5714285714285714</v>
      </c>
      <c r="BU18" s="8">
        <f t="shared" si="123"/>
        <v>4.2857142857142856</v>
      </c>
      <c r="BV18" s="8">
        <f t="shared" si="123"/>
        <v>10.285714285714286</v>
      </c>
      <c r="BW18" s="8">
        <f t="shared" si="123"/>
        <v>4.2857142857142856</v>
      </c>
      <c r="BX18" s="8">
        <f t="shared" si="123"/>
        <v>20.714285714285715</v>
      </c>
      <c r="BY18" s="8">
        <f t="shared" si="123"/>
        <v>8.5714285714285712</v>
      </c>
      <c r="BZ18" s="8">
        <f t="shared" si="123"/>
        <v>31</v>
      </c>
      <c r="CA18" s="516"/>
      <c r="CB18" s="516"/>
      <c r="CC18" s="523"/>
      <c r="CD18" s="5" t="s">
        <v>63</v>
      </c>
      <c r="CE18" s="8">
        <f>AVERAGE(CE4:CE16)</f>
        <v>19.25</v>
      </c>
      <c r="CF18" s="8">
        <f t="shared" ref="CF18:CO18" si="124">AVERAGE(CF4:CF16)</f>
        <v>17.125</v>
      </c>
      <c r="CG18" s="8">
        <f t="shared" si="124"/>
        <v>3</v>
      </c>
      <c r="CH18" s="8">
        <f t="shared" si="124"/>
        <v>0.625</v>
      </c>
      <c r="CI18" s="8">
        <f t="shared" si="124"/>
        <v>1.375</v>
      </c>
      <c r="CJ18" s="8">
        <f t="shared" si="124"/>
        <v>5.125</v>
      </c>
      <c r="CK18" s="8">
        <f t="shared" si="124"/>
        <v>10.625</v>
      </c>
      <c r="CL18" s="8">
        <f t="shared" si="124"/>
        <v>3.125</v>
      </c>
      <c r="CM18" s="8">
        <f t="shared" si="124"/>
        <v>10.75</v>
      </c>
      <c r="CN18" s="8">
        <f t="shared" si="124"/>
        <v>8.25</v>
      </c>
      <c r="CO18" s="8">
        <f t="shared" si="124"/>
        <v>21.375</v>
      </c>
      <c r="CP18" s="516"/>
      <c r="CQ18" s="516"/>
      <c r="CR18" s="523"/>
      <c r="CS18" s="5" t="s">
        <v>63</v>
      </c>
      <c r="CT18" s="8">
        <f>AVERAGE(CT4:CT16)</f>
        <v>9</v>
      </c>
      <c r="CU18" s="8">
        <f t="shared" ref="CU18:DD18" si="125">AVERAGE(CU4:CU16)</f>
        <v>7.8181818181818183</v>
      </c>
      <c r="CV18" s="8">
        <f t="shared" si="125"/>
        <v>1.8181818181818181</v>
      </c>
      <c r="CW18" s="8">
        <f t="shared" si="125"/>
        <v>0.54545454545454541</v>
      </c>
      <c r="CX18" s="8">
        <f t="shared" si="125"/>
        <v>1.1818181818181819</v>
      </c>
      <c r="CY18" s="8">
        <f t="shared" si="125"/>
        <v>4.0909090909090908</v>
      </c>
      <c r="CZ18" s="8">
        <f t="shared" si="125"/>
        <v>11.818181818181818</v>
      </c>
      <c r="DA18" s="8">
        <f t="shared" si="125"/>
        <v>0.27272727272727271</v>
      </c>
      <c r="DB18" s="8">
        <f t="shared" si="125"/>
        <v>0.72727272727272729</v>
      </c>
      <c r="DC18" s="8">
        <f t="shared" si="125"/>
        <v>4.3636363636363633</v>
      </c>
      <c r="DD18" s="8">
        <f t="shared" si="125"/>
        <v>12.545454545454545</v>
      </c>
      <c r="DE18" s="516"/>
      <c r="DF18" s="516"/>
      <c r="DG18" s="523"/>
      <c r="DH18" s="5" t="s">
        <v>63</v>
      </c>
      <c r="DI18" s="8">
        <f>AVERAGE(DI4:DI16)</f>
        <v>13.8</v>
      </c>
      <c r="DJ18" s="8">
        <f t="shared" ref="DJ18:DS18" si="126">AVERAGE(DJ4:DJ16)</f>
        <v>9.4</v>
      </c>
      <c r="DK18" s="8">
        <f t="shared" si="126"/>
        <v>3.2</v>
      </c>
      <c r="DL18" s="8">
        <f t="shared" si="126"/>
        <v>1</v>
      </c>
      <c r="DM18" s="8">
        <f t="shared" si="126"/>
        <v>1</v>
      </c>
      <c r="DN18" s="8">
        <f t="shared" si="126"/>
        <v>4.7</v>
      </c>
      <c r="DO18" s="8">
        <f t="shared" si="126"/>
        <v>11.6</v>
      </c>
      <c r="DP18" s="8">
        <f t="shared" si="126"/>
        <v>1.4</v>
      </c>
      <c r="DQ18" s="8">
        <f t="shared" si="126"/>
        <v>4.7</v>
      </c>
      <c r="DR18" s="8">
        <f t="shared" si="126"/>
        <v>6.1</v>
      </c>
      <c r="DS18" s="8">
        <f t="shared" si="126"/>
        <v>16.3</v>
      </c>
      <c r="DT18" s="516"/>
      <c r="DU18" s="516"/>
      <c r="DV18" s="516"/>
      <c r="DW18" s="5" t="s">
        <v>63</v>
      </c>
      <c r="DX18" s="8">
        <f>AVERAGE(DX4,DX6:DX16)</f>
        <v>10.166666666666666</v>
      </c>
      <c r="DY18" s="8">
        <f t="shared" ref="DY18:EH18" si="127">AVERAGE(DY4,DY6:DY16)</f>
        <v>12</v>
      </c>
      <c r="DZ18" s="8">
        <f t="shared" si="127"/>
        <v>3</v>
      </c>
      <c r="EA18" s="8">
        <f t="shared" si="127"/>
        <v>0.66666666666666663</v>
      </c>
      <c r="EB18" s="8">
        <f t="shared" si="127"/>
        <v>1</v>
      </c>
      <c r="EC18" s="8">
        <f t="shared" si="127"/>
        <v>2.3333333333333335</v>
      </c>
      <c r="ED18" s="8">
        <f t="shared" si="127"/>
        <v>6.666666666666667</v>
      </c>
      <c r="EE18" s="8">
        <f t="shared" si="127"/>
        <v>1.8333333333333333</v>
      </c>
      <c r="EF18" s="8">
        <f t="shared" si="127"/>
        <v>6.666666666666667</v>
      </c>
      <c r="EG18" s="8">
        <f t="shared" si="127"/>
        <v>4.166666666666667</v>
      </c>
      <c r="EH18" s="8">
        <f t="shared" si="127"/>
        <v>13.333333333333334</v>
      </c>
      <c r="EI18" s="516"/>
      <c r="EJ18" s="516"/>
      <c r="EK18" s="516"/>
      <c r="EL18" s="5" t="s">
        <v>63</v>
      </c>
      <c r="EM18" s="8">
        <f>AVERAGE(EM4:EM16)</f>
        <v>14.666666666666666</v>
      </c>
      <c r="EN18" s="8">
        <f t="shared" ref="EN18:EW18" si="128">AVERAGE(EN4:EN16)</f>
        <v>10.888888888888889</v>
      </c>
      <c r="EO18" s="8">
        <f t="shared" si="128"/>
        <v>3.3333333333333335</v>
      </c>
      <c r="EP18" s="8">
        <f t="shared" si="128"/>
        <v>0.77777777777777779</v>
      </c>
      <c r="EQ18" s="8">
        <f t="shared" si="128"/>
        <v>0.66666666666666663</v>
      </c>
      <c r="ER18" s="8">
        <f t="shared" si="128"/>
        <v>7</v>
      </c>
      <c r="ES18" s="8">
        <f t="shared" si="128"/>
        <v>16.222222222222221</v>
      </c>
      <c r="ET18" s="8">
        <f t="shared" si="128"/>
        <v>0.22222222222222221</v>
      </c>
      <c r="EU18" s="8">
        <f t="shared" si="128"/>
        <v>1.4444444444444444</v>
      </c>
      <c r="EV18" s="8">
        <f t="shared" si="128"/>
        <v>7.2222222222222223</v>
      </c>
      <c r="EW18" s="8">
        <f t="shared" si="128"/>
        <v>17.666666666666668</v>
      </c>
      <c r="EX18" s="516"/>
      <c r="EY18" s="516"/>
      <c r="EZ18" s="523"/>
      <c r="FA18" s="5" t="s">
        <v>63</v>
      </c>
      <c r="FB18" s="8">
        <f>AVERAGE(FB4,FB6:FB16)</f>
        <v>9.8571428571428577</v>
      </c>
      <c r="FC18" s="8">
        <f t="shared" ref="FC18:FL18" si="129">AVERAGE(FC4,FC6:FC16)</f>
        <v>7.7142857142857144</v>
      </c>
      <c r="FD18" s="8">
        <f t="shared" si="129"/>
        <v>2.2857142857142856</v>
      </c>
      <c r="FE18" s="8">
        <f t="shared" si="129"/>
        <v>0</v>
      </c>
      <c r="FF18" s="8">
        <f t="shared" si="129"/>
        <v>0.14285714285714285</v>
      </c>
      <c r="FG18" s="8">
        <f t="shared" si="129"/>
        <v>3</v>
      </c>
      <c r="FH18" s="8">
        <f t="shared" si="129"/>
        <v>6.1428571428571432</v>
      </c>
      <c r="FI18" s="8">
        <f t="shared" si="129"/>
        <v>1.2857142857142858</v>
      </c>
      <c r="FJ18" s="8">
        <f t="shared" si="129"/>
        <v>6.1428571428571432</v>
      </c>
      <c r="FK18" s="8">
        <f>AVERAGE(FK4,FK6:FK16)</f>
        <v>4.2857142857142856</v>
      </c>
      <c r="FL18" s="8">
        <f t="shared" si="129"/>
        <v>12.285714285714286</v>
      </c>
      <c r="FM18" s="516"/>
      <c r="FN18" s="516"/>
      <c r="FO18" s="523"/>
      <c r="FP18" s="5" t="s">
        <v>63</v>
      </c>
      <c r="FQ18" s="8">
        <f>AVERAGE(FQ4:FQ16)</f>
        <v>14.909090909090908</v>
      </c>
      <c r="FR18" s="8">
        <f t="shared" ref="FR18:GA18" si="130">AVERAGE(FR4:FR16)</f>
        <v>10.636363636363637</v>
      </c>
      <c r="FS18" s="8">
        <f t="shared" si="130"/>
        <v>2.6363636363636362</v>
      </c>
      <c r="FT18" s="8">
        <f t="shared" si="130"/>
        <v>0.81818181818181823</v>
      </c>
      <c r="FU18" s="8">
        <f t="shared" si="130"/>
        <v>1.3636363636363635</v>
      </c>
      <c r="FV18" s="8">
        <f t="shared" si="130"/>
        <v>2.1818181818181817</v>
      </c>
      <c r="FW18" s="8">
        <f t="shared" si="130"/>
        <v>5.5454545454545459</v>
      </c>
      <c r="FX18" s="8">
        <f t="shared" si="130"/>
        <v>3.4545454545454546</v>
      </c>
      <c r="FY18" s="8">
        <f t="shared" si="130"/>
        <v>10.727272727272727</v>
      </c>
      <c r="FZ18" s="8">
        <f t="shared" si="130"/>
        <v>5.6363636363636367</v>
      </c>
      <c r="GA18" s="8">
        <f t="shared" si="130"/>
        <v>16.272727272727273</v>
      </c>
      <c r="GB18" s="516"/>
      <c r="GC18" s="516"/>
      <c r="GD18" s="523"/>
      <c r="GE18" s="5" t="s">
        <v>63</v>
      </c>
      <c r="GF18" s="8">
        <f>AVERAGE(GF4,GF6:GF11,GF13:GF16)</f>
        <v>11.875</v>
      </c>
      <c r="GG18" s="8">
        <f t="shared" ref="GG18:GP18" si="131">AVERAGE(GG4,GG6:GG11,GG13:GG16)</f>
        <v>9.875</v>
      </c>
      <c r="GH18" s="8">
        <f t="shared" si="131"/>
        <v>2</v>
      </c>
      <c r="GI18" s="8">
        <f t="shared" si="131"/>
        <v>0</v>
      </c>
      <c r="GJ18" s="8">
        <f t="shared" si="131"/>
        <v>1.5</v>
      </c>
      <c r="GK18" s="8">
        <f t="shared" si="131"/>
        <v>3.5</v>
      </c>
      <c r="GL18" s="8">
        <f t="shared" si="131"/>
        <v>9.125</v>
      </c>
      <c r="GM18" s="8">
        <f t="shared" si="131"/>
        <v>1.625</v>
      </c>
      <c r="GN18" s="8">
        <f t="shared" si="131"/>
        <v>5.875</v>
      </c>
      <c r="GO18" s="8">
        <f t="shared" si="131"/>
        <v>5.125</v>
      </c>
      <c r="GP18" s="8">
        <f t="shared" si="131"/>
        <v>15</v>
      </c>
      <c r="GQ18" s="516"/>
      <c r="GR18" s="516"/>
      <c r="GS18" s="516"/>
      <c r="GT18" s="5" t="s">
        <v>63</v>
      </c>
      <c r="GU18" s="8">
        <f>AVERAGE(GU4:GU16)</f>
        <v>18.727272727272727</v>
      </c>
      <c r="GV18" s="8">
        <f t="shared" ref="GV18:HE18" si="132">AVERAGE(GV4:GV16)</f>
        <v>8.1818181818181817</v>
      </c>
      <c r="GW18" s="8">
        <f t="shared" si="132"/>
        <v>3.2727272727272729</v>
      </c>
      <c r="GX18" s="8">
        <f t="shared" si="132"/>
        <v>0.27272727272727271</v>
      </c>
      <c r="GY18" s="8">
        <f t="shared" si="132"/>
        <v>0.72727272727272729</v>
      </c>
      <c r="GZ18" s="8">
        <f t="shared" si="132"/>
        <v>1.9090909090909092</v>
      </c>
      <c r="HA18" s="8">
        <f t="shared" si="132"/>
        <v>5.9090909090909092</v>
      </c>
      <c r="HB18" s="8">
        <f t="shared" si="132"/>
        <v>4.9090909090909092</v>
      </c>
      <c r="HC18" s="8">
        <f t="shared" si="132"/>
        <v>13.636363636363637</v>
      </c>
      <c r="HD18" s="8">
        <f t="shared" si="132"/>
        <v>6.8181818181818183</v>
      </c>
      <c r="HE18" s="8">
        <f t="shared" si="132"/>
        <v>19.545454545454547</v>
      </c>
      <c r="HF18" s="516"/>
      <c r="HG18" s="516"/>
      <c r="HH18" s="523"/>
      <c r="HI18" s="5" t="s">
        <v>63</v>
      </c>
      <c r="HJ18" s="8">
        <f>AVERAGE(HJ4:HJ16)</f>
        <v>28.2</v>
      </c>
      <c r="HK18" s="8">
        <f t="shared" ref="HK18:HT18" si="133">AVERAGE(HK4:HK16)</f>
        <v>13.9</v>
      </c>
      <c r="HL18" s="8">
        <f t="shared" si="133"/>
        <v>2.4</v>
      </c>
      <c r="HM18" s="8">
        <f t="shared" si="133"/>
        <v>2.1</v>
      </c>
      <c r="HN18" s="8">
        <f t="shared" si="133"/>
        <v>1.5</v>
      </c>
      <c r="HO18" s="8">
        <f t="shared" si="133"/>
        <v>9</v>
      </c>
      <c r="HP18" s="8">
        <f t="shared" si="133"/>
        <v>18.600000000000001</v>
      </c>
      <c r="HQ18" s="8">
        <f t="shared" si="133"/>
        <v>3.4</v>
      </c>
      <c r="HR18" s="8">
        <f t="shared" si="133"/>
        <v>12.8</v>
      </c>
      <c r="HS18" s="8">
        <f t="shared" si="133"/>
        <v>12.4</v>
      </c>
      <c r="HT18" s="8">
        <f t="shared" si="133"/>
        <v>31.4</v>
      </c>
      <c r="HU18" s="516"/>
      <c r="HV18" s="516"/>
      <c r="HW18" s="523"/>
      <c r="IA18" s="3" t="s">
        <v>397</v>
      </c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106"/>
      <c r="IP18" s="3" t="s">
        <v>397</v>
      </c>
      <c r="IQ18" s="18">
        <v>5</v>
      </c>
      <c r="IR18" s="18">
        <v>4</v>
      </c>
      <c r="IS18" s="18">
        <v>2</v>
      </c>
      <c r="IT18" s="18">
        <v>1</v>
      </c>
      <c r="IU18" s="18">
        <v>0</v>
      </c>
      <c r="IV18" s="18">
        <v>1</v>
      </c>
      <c r="IW18" s="18">
        <v>5</v>
      </c>
      <c r="IX18" s="18">
        <v>1</v>
      </c>
      <c r="IY18" s="18">
        <v>9</v>
      </c>
      <c r="IZ18" s="7">
        <f t="shared" si="94"/>
        <v>2</v>
      </c>
      <c r="JA18" s="7">
        <f t="shared" si="94"/>
        <v>14</v>
      </c>
      <c r="JB18" s="51">
        <f t="shared" si="97"/>
        <v>0.2</v>
      </c>
      <c r="JC18" s="51">
        <f t="shared" si="98"/>
        <v>0.1111111111111111</v>
      </c>
      <c r="JD18" s="52">
        <f t="shared" si="99"/>
        <v>0.14285714285714285</v>
      </c>
      <c r="JE18" s="3" t="s">
        <v>397</v>
      </c>
      <c r="JF18" s="64"/>
      <c r="JG18" s="64"/>
      <c r="JH18" s="64"/>
      <c r="JI18" s="64"/>
      <c r="JJ18" s="64"/>
      <c r="JK18" s="64"/>
      <c r="JL18" s="64"/>
      <c r="JM18" s="64"/>
      <c r="JN18" s="64"/>
      <c r="JO18" s="64"/>
      <c r="JP18" s="64"/>
      <c r="JQ18" s="64"/>
      <c r="JR18" s="64"/>
      <c r="JS18" s="106"/>
      <c r="JT18" s="3" t="s">
        <v>7</v>
      </c>
      <c r="JU18" s="18">
        <v>18</v>
      </c>
      <c r="JV18" s="18">
        <v>15</v>
      </c>
      <c r="JW18" s="18">
        <v>2</v>
      </c>
      <c r="JX18" s="18">
        <v>1</v>
      </c>
      <c r="JY18" s="18">
        <v>0</v>
      </c>
      <c r="JZ18" s="18">
        <v>3</v>
      </c>
      <c r="KA18" s="18">
        <v>8</v>
      </c>
      <c r="KB18" s="18">
        <v>4</v>
      </c>
      <c r="KC18" s="18">
        <v>16</v>
      </c>
      <c r="KD18" s="7">
        <f t="shared" si="95"/>
        <v>7</v>
      </c>
      <c r="KE18" s="7">
        <f t="shared" si="95"/>
        <v>24</v>
      </c>
      <c r="KF18" s="51">
        <f t="shared" si="100"/>
        <v>0.375</v>
      </c>
      <c r="KG18" s="51">
        <f t="shared" si="101"/>
        <v>0.25</v>
      </c>
      <c r="KH18" s="52">
        <f t="shared" si="102"/>
        <v>0.29166666666666669</v>
      </c>
      <c r="KI18" s="3" t="s">
        <v>397</v>
      </c>
      <c r="KJ18" s="64"/>
      <c r="KK18" s="64"/>
      <c r="KL18" s="64"/>
      <c r="KM18" s="64"/>
      <c r="KN18" s="64"/>
      <c r="KO18" s="64"/>
      <c r="KP18" s="64"/>
      <c r="KQ18" s="64"/>
      <c r="KR18" s="64"/>
      <c r="KS18" s="64"/>
      <c r="KT18" s="64"/>
      <c r="KU18" s="64"/>
      <c r="KV18" s="64"/>
      <c r="KW18" s="106"/>
      <c r="KX18" s="3" t="s">
        <v>397</v>
      </c>
      <c r="KY18" s="64"/>
      <c r="KZ18" s="64"/>
      <c r="LA18" s="64"/>
      <c r="LB18" s="64"/>
      <c r="LC18" s="64"/>
      <c r="LD18" s="64"/>
      <c r="LE18" s="64"/>
      <c r="LF18" s="64"/>
      <c r="LG18" s="64"/>
      <c r="LH18" s="64"/>
      <c r="LI18" s="64"/>
      <c r="LJ18" s="350"/>
      <c r="LK18" s="350"/>
      <c r="LL18" s="351"/>
      <c r="LM18" s="3" t="s">
        <v>397</v>
      </c>
      <c r="LN18" s="64"/>
      <c r="LO18" s="64"/>
      <c r="LP18" s="64"/>
      <c r="LQ18" s="64"/>
      <c r="LR18" s="64"/>
      <c r="LS18" s="64"/>
      <c r="LT18" s="64"/>
      <c r="LU18" s="64"/>
      <c r="LV18" s="64"/>
      <c r="LW18" s="64"/>
      <c r="LX18" s="64"/>
      <c r="LY18" s="64"/>
      <c r="LZ18" s="64"/>
      <c r="MA18" s="106"/>
    </row>
    <row r="19" spans="1:339" ht="17" thickBot="1">
      <c r="A19" s="89" t="s">
        <v>38</v>
      </c>
      <c r="B19" s="2" t="s">
        <v>39</v>
      </c>
      <c r="C19" s="89" t="s">
        <v>38</v>
      </c>
      <c r="D19" s="2" t="s">
        <v>39</v>
      </c>
      <c r="E19" s="219" t="s">
        <v>38</v>
      </c>
      <c r="F19" s="220" t="s">
        <v>39</v>
      </c>
      <c r="G19" s="219" t="s">
        <v>38</v>
      </c>
      <c r="H19" s="220" t="s">
        <v>39</v>
      </c>
      <c r="I19" s="219" t="s">
        <v>38</v>
      </c>
      <c r="J19" s="220" t="s">
        <v>39</v>
      </c>
      <c r="K19" s="1">
        <v>1</v>
      </c>
      <c r="L19" s="2" t="s">
        <v>34</v>
      </c>
      <c r="M19" s="3">
        <v>1</v>
      </c>
      <c r="N19" s="4" t="s">
        <v>10</v>
      </c>
      <c r="V19" s="1" t="s">
        <v>10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2"/>
      <c r="AK19" s="1" t="s">
        <v>216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2"/>
      <c r="AZ19" s="1" t="s">
        <v>25</v>
      </c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2"/>
      <c r="BO19" s="1" t="s">
        <v>206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2"/>
      <c r="CD19" s="1" t="s">
        <v>9</v>
      </c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2"/>
      <c r="CS19" s="1" t="s">
        <v>3</v>
      </c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2"/>
      <c r="DH19" s="1" t="s">
        <v>4</v>
      </c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2"/>
      <c r="DW19" s="1" t="s">
        <v>225</v>
      </c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2"/>
      <c r="EL19" s="1" t="s">
        <v>227</v>
      </c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2"/>
      <c r="FA19" s="1" t="s">
        <v>134</v>
      </c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2"/>
      <c r="FP19" s="1" t="s">
        <v>5</v>
      </c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2"/>
      <c r="GE19" s="1" t="s">
        <v>100</v>
      </c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2"/>
      <c r="GT19" s="1" t="s">
        <v>8</v>
      </c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2"/>
      <c r="HI19" s="1" t="s">
        <v>122</v>
      </c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2"/>
      <c r="IA19" s="3" t="s">
        <v>398</v>
      </c>
      <c r="IB19" s="64"/>
      <c r="IC19" s="64"/>
      <c r="ID19" s="64"/>
      <c r="IE19" s="64"/>
      <c r="IF19" s="64"/>
      <c r="IG19" s="64"/>
      <c r="IH19" s="64"/>
      <c r="II19" s="64"/>
      <c r="IJ19" s="64"/>
      <c r="IK19" s="64"/>
      <c r="IL19" s="64"/>
      <c r="IM19" s="64"/>
      <c r="IN19" s="64"/>
      <c r="IO19" s="106"/>
      <c r="IP19" s="3" t="s">
        <v>398</v>
      </c>
      <c r="IQ19" s="64"/>
      <c r="IR19" s="64"/>
      <c r="IS19" s="64"/>
      <c r="IT19" s="64"/>
      <c r="IU19" s="64"/>
      <c r="IV19" s="64"/>
      <c r="IW19" s="64"/>
      <c r="IX19" s="64"/>
      <c r="IY19" s="64"/>
      <c r="IZ19" s="64"/>
      <c r="JA19" s="64"/>
      <c r="JB19" s="350"/>
      <c r="JC19" s="350"/>
      <c r="JD19" s="351"/>
      <c r="JE19" s="3" t="s">
        <v>398</v>
      </c>
      <c r="JF19" s="64"/>
      <c r="JG19" s="64"/>
      <c r="JH19" s="64"/>
      <c r="JI19" s="64"/>
      <c r="JJ19" s="64"/>
      <c r="JK19" s="64"/>
      <c r="JL19" s="64"/>
      <c r="JM19" s="64"/>
      <c r="JN19" s="64"/>
      <c r="JO19" s="64"/>
      <c r="JP19" s="64"/>
      <c r="JQ19" s="64"/>
      <c r="JR19" s="64"/>
      <c r="JS19" s="106"/>
      <c r="JT19" s="3" t="s">
        <v>7</v>
      </c>
      <c r="JU19" s="18">
        <v>11</v>
      </c>
      <c r="JV19" s="18">
        <v>14</v>
      </c>
      <c r="JW19" s="18">
        <v>3</v>
      </c>
      <c r="JX19" s="18">
        <v>0</v>
      </c>
      <c r="JY19" s="18">
        <v>2</v>
      </c>
      <c r="JZ19" s="18">
        <v>4</v>
      </c>
      <c r="KA19" s="18">
        <v>9</v>
      </c>
      <c r="KB19" s="18">
        <v>1</v>
      </c>
      <c r="KC19" s="18">
        <v>3</v>
      </c>
      <c r="KD19" s="18">
        <f t="shared" si="95"/>
        <v>5</v>
      </c>
      <c r="KE19" s="18">
        <f t="shared" si="95"/>
        <v>12</v>
      </c>
      <c r="KF19" s="51">
        <f t="shared" si="100"/>
        <v>0.44444444444444442</v>
      </c>
      <c r="KG19" s="51">
        <f t="shared" si="101"/>
        <v>0.33333333333333331</v>
      </c>
      <c r="KH19" s="52">
        <f t="shared" si="102"/>
        <v>0.41666666666666669</v>
      </c>
      <c r="KI19" s="3" t="s">
        <v>398</v>
      </c>
      <c r="KJ19" s="64"/>
      <c r="KK19" s="64"/>
      <c r="KL19" s="64"/>
      <c r="KM19" s="64"/>
      <c r="KN19" s="64"/>
      <c r="KO19" s="64"/>
      <c r="KP19" s="64"/>
      <c r="KQ19" s="64"/>
      <c r="KR19" s="64"/>
      <c r="KS19" s="64"/>
      <c r="KT19" s="64"/>
      <c r="KU19" s="64"/>
      <c r="KV19" s="64"/>
      <c r="KW19" s="106"/>
      <c r="KX19" s="3" t="s">
        <v>398</v>
      </c>
      <c r="KY19" s="18">
        <v>26</v>
      </c>
      <c r="KZ19" s="18">
        <v>10</v>
      </c>
      <c r="LA19" s="18">
        <v>5</v>
      </c>
      <c r="LB19" s="18">
        <v>1</v>
      </c>
      <c r="LC19" s="18">
        <v>5</v>
      </c>
      <c r="LD19" s="18">
        <v>10</v>
      </c>
      <c r="LE19" s="18">
        <v>23</v>
      </c>
      <c r="LF19" s="18">
        <v>2</v>
      </c>
      <c r="LG19" s="18">
        <v>15</v>
      </c>
      <c r="LH19" s="7">
        <f>LD19+LF19</f>
        <v>12</v>
      </c>
      <c r="LI19" s="7">
        <f>LE19+LH19</f>
        <v>35</v>
      </c>
      <c r="LJ19" s="51">
        <f t="shared" si="103"/>
        <v>0.43478260869565216</v>
      </c>
      <c r="LK19" s="51">
        <f t="shared" si="104"/>
        <v>0.13333333333333333</v>
      </c>
      <c r="LL19" s="52">
        <f t="shared" si="105"/>
        <v>0.34285714285714286</v>
      </c>
      <c r="LM19" s="3" t="s">
        <v>398</v>
      </c>
      <c r="LN19" s="64"/>
      <c r="LO19" s="64"/>
      <c r="LP19" s="64"/>
      <c r="LQ19" s="64"/>
      <c r="LR19" s="64"/>
      <c r="LS19" s="64"/>
      <c r="LT19" s="64"/>
      <c r="LU19" s="64"/>
      <c r="LV19" s="64"/>
      <c r="LW19" s="64"/>
      <c r="LX19" s="64"/>
      <c r="LY19" s="64"/>
      <c r="LZ19" s="64"/>
      <c r="MA19" s="106"/>
    </row>
    <row r="20" spans="1:339">
      <c r="A20" s="153" t="s">
        <v>31</v>
      </c>
      <c r="B20" s="40" t="s">
        <v>44</v>
      </c>
      <c r="C20" s="22" t="s">
        <v>31</v>
      </c>
      <c r="D20" s="178" t="s">
        <v>36</v>
      </c>
      <c r="E20" s="202" t="s">
        <v>103</v>
      </c>
      <c r="F20" s="221" t="s">
        <v>238</v>
      </c>
      <c r="G20" s="202" t="s">
        <v>51</v>
      </c>
      <c r="H20" s="221" t="s">
        <v>43</v>
      </c>
      <c r="I20" s="201" t="s">
        <v>103</v>
      </c>
      <c r="J20" s="203" t="s">
        <v>51</v>
      </c>
      <c r="K20" s="7">
        <f>K19+1</f>
        <v>2</v>
      </c>
      <c r="L20" s="4" t="s">
        <v>31</v>
      </c>
      <c r="M20" s="3">
        <f>M19+1</f>
        <v>2</v>
      </c>
      <c r="N20" s="4" t="s">
        <v>206</v>
      </c>
      <c r="V20" s="3" t="s">
        <v>12</v>
      </c>
      <c r="W20" s="7" t="s">
        <v>13</v>
      </c>
      <c r="X20" s="7" t="s">
        <v>14</v>
      </c>
      <c r="Y20" s="7" t="s">
        <v>15</v>
      </c>
      <c r="Z20" s="7" t="s">
        <v>16</v>
      </c>
      <c r="AA20" s="7" t="s">
        <v>17</v>
      </c>
      <c r="AB20" s="7" t="s">
        <v>28</v>
      </c>
      <c r="AC20" s="7" t="s">
        <v>27</v>
      </c>
      <c r="AD20" s="18" t="s">
        <v>21</v>
      </c>
      <c r="AE20" s="7" t="s">
        <v>20</v>
      </c>
      <c r="AF20" s="18" t="s">
        <v>19</v>
      </c>
      <c r="AG20" s="7" t="s">
        <v>18</v>
      </c>
      <c r="AH20" s="48">
        <v>0.02</v>
      </c>
      <c r="AI20" s="48">
        <v>0.03</v>
      </c>
      <c r="AJ20" s="21" t="s">
        <v>213</v>
      </c>
      <c r="AK20" s="3" t="s">
        <v>12</v>
      </c>
      <c r="AL20" s="7" t="s">
        <v>13</v>
      </c>
      <c r="AM20" s="7" t="s">
        <v>14</v>
      </c>
      <c r="AN20" s="7" t="s">
        <v>15</v>
      </c>
      <c r="AO20" s="7" t="s">
        <v>16</v>
      </c>
      <c r="AP20" s="7" t="s">
        <v>17</v>
      </c>
      <c r="AQ20" s="7" t="s">
        <v>28</v>
      </c>
      <c r="AR20" s="7" t="s">
        <v>27</v>
      </c>
      <c r="AS20" s="18" t="s">
        <v>21</v>
      </c>
      <c r="AT20" s="7" t="s">
        <v>20</v>
      </c>
      <c r="AU20" s="18" t="s">
        <v>19</v>
      </c>
      <c r="AV20" s="7" t="s">
        <v>18</v>
      </c>
      <c r="AW20" s="48">
        <v>0.02</v>
      </c>
      <c r="AX20" s="48">
        <v>0.03</v>
      </c>
      <c r="AY20" s="21" t="s">
        <v>213</v>
      </c>
      <c r="AZ20" s="3" t="s">
        <v>12</v>
      </c>
      <c r="BA20" s="7" t="s">
        <v>13</v>
      </c>
      <c r="BB20" s="7" t="s">
        <v>14</v>
      </c>
      <c r="BC20" s="7" t="s">
        <v>15</v>
      </c>
      <c r="BD20" s="7" t="s">
        <v>16</v>
      </c>
      <c r="BE20" s="7" t="s">
        <v>17</v>
      </c>
      <c r="BF20" s="7" t="s">
        <v>28</v>
      </c>
      <c r="BG20" s="7" t="s">
        <v>27</v>
      </c>
      <c r="BH20" s="18" t="s">
        <v>21</v>
      </c>
      <c r="BI20" s="7" t="s">
        <v>20</v>
      </c>
      <c r="BJ20" s="18" t="s">
        <v>19</v>
      </c>
      <c r="BK20" s="7" t="s">
        <v>18</v>
      </c>
      <c r="BL20" s="48">
        <v>0.02</v>
      </c>
      <c r="BM20" s="48">
        <v>0.03</v>
      </c>
      <c r="BN20" s="21" t="s">
        <v>213</v>
      </c>
      <c r="BO20" s="3" t="s">
        <v>12</v>
      </c>
      <c r="BP20" s="7" t="s">
        <v>13</v>
      </c>
      <c r="BQ20" s="7" t="s">
        <v>14</v>
      </c>
      <c r="BR20" s="7" t="s">
        <v>15</v>
      </c>
      <c r="BS20" s="7" t="s">
        <v>16</v>
      </c>
      <c r="BT20" s="7" t="s">
        <v>17</v>
      </c>
      <c r="BU20" s="7" t="s">
        <v>28</v>
      </c>
      <c r="BV20" s="7" t="s">
        <v>27</v>
      </c>
      <c r="BW20" s="18" t="s">
        <v>21</v>
      </c>
      <c r="BX20" s="7" t="s">
        <v>20</v>
      </c>
      <c r="BY20" s="18" t="s">
        <v>19</v>
      </c>
      <c r="BZ20" s="7" t="s">
        <v>18</v>
      </c>
      <c r="CA20" s="48">
        <v>0.02</v>
      </c>
      <c r="CB20" s="48">
        <v>0.03</v>
      </c>
      <c r="CC20" s="21" t="s">
        <v>213</v>
      </c>
      <c r="CD20" s="3" t="s">
        <v>12</v>
      </c>
      <c r="CE20" s="7" t="s">
        <v>13</v>
      </c>
      <c r="CF20" s="7" t="s">
        <v>14</v>
      </c>
      <c r="CG20" s="7" t="s">
        <v>15</v>
      </c>
      <c r="CH20" s="7" t="s">
        <v>16</v>
      </c>
      <c r="CI20" s="7" t="s">
        <v>17</v>
      </c>
      <c r="CJ20" s="7" t="s">
        <v>28</v>
      </c>
      <c r="CK20" s="7" t="s">
        <v>27</v>
      </c>
      <c r="CL20" s="18" t="s">
        <v>21</v>
      </c>
      <c r="CM20" s="7" t="s">
        <v>20</v>
      </c>
      <c r="CN20" s="18" t="s">
        <v>19</v>
      </c>
      <c r="CO20" s="7" t="s">
        <v>18</v>
      </c>
      <c r="CP20" s="48">
        <v>0.02</v>
      </c>
      <c r="CQ20" s="48">
        <v>0.03</v>
      </c>
      <c r="CR20" s="21" t="s">
        <v>213</v>
      </c>
      <c r="CS20" s="3" t="s">
        <v>12</v>
      </c>
      <c r="CT20" s="7" t="s">
        <v>13</v>
      </c>
      <c r="CU20" s="7" t="s">
        <v>14</v>
      </c>
      <c r="CV20" s="7" t="s">
        <v>15</v>
      </c>
      <c r="CW20" s="7" t="s">
        <v>16</v>
      </c>
      <c r="CX20" s="7" t="s">
        <v>17</v>
      </c>
      <c r="CY20" s="7" t="s">
        <v>28</v>
      </c>
      <c r="CZ20" s="7" t="s">
        <v>27</v>
      </c>
      <c r="DA20" s="18" t="s">
        <v>21</v>
      </c>
      <c r="DB20" s="7" t="s">
        <v>20</v>
      </c>
      <c r="DC20" s="18" t="s">
        <v>19</v>
      </c>
      <c r="DD20" s="7" t="s">
        <v>18</v>
      </c>
      <c r="DE20" s="48">
        <v>0.02</v>
      </c>
      <c r="DF20" s="48">
        <v>0.03</v>
      </c>
      <c r="DG20" s="21" t="s">
        <v>213</v>
      </c>
      <c r="DH20" s="3" t="s">
        <v>12</v>
      </c>
      <c r="DI20" s="7" t="s">
        <v>13</v>
      </c>
      <c r="DJ20" s="7" t="s">
        <v>14</v>
      </c>
      <c r="DK20" s="7" t="s">
        <v>15</v>
      </c>
      <c r="DL20" s="7" t="s">
        <v>16</v>
      </c>
      <c r="DM20" s="7" t="s">
        <v>17</v>
      </c>
      <c r="DN20" s="7" t="s">
        <v>28</v>
      </c>
      <c r="DO20" s="7" t="s">
        <v>27</v>
      </c>
      <c r="DP20" s="18" t="s">
        <v>21</v>
      </c>
      <c r="DQ20" s="7" t="s">
        <v>20</v>
      </c>
      <c r="DR20" s="18" t="s">
        <v>19</v>
      </c>
      <c r="DS20" s="7" t="s">
        <v>18</v>
      </c>
      <c r="DT20" s="48">
        <v>0.02</v>
      </c>
      <c r="DU20" s="48">
        <v>0.03</v>
      </c>
      <c r="DV20" s="21" t="s">
        <v>213</v>
      </c>
      <c r="DW20" s="3" t="s">
        <v>12</v>
      </c>
      <c r="DX20" s="7" t="s">
        <v>13</v>
      </c>
      <c r="DY20" s="7" t="s">
        <v>14</v>
      </c>
      <c r="DZ20" s="7" t="s">
        <v>15</v>
      </c>
      <c r="EA20" s="7" t="s">
        <v>16</v>
      </c>
      <c r="EB20" s="7" t="s">
        <v>17</v>
      </c>
      <c r="EC20" s="7" t="s">
        <v>28</v>
      </c>
      <c r="ED20" s="7" t="s">
        <v>27</v>
      </c>
      <c r="EE20" s="18" t="s">
        <v>21</v>
      </c>
      <c r="EF20" s="7" t="s">
        <v>20</v>
      </c>
      <c r="EG20" s="18" t="s">
        <v>19</v>
      </c>
      <c r="EH20" s="7" t="s">
        <v>18</v>
      </c>
      <c r="EI20" s="48">
        <v>0.02</v>
      </c>
      <c r="EJ20" s="48">
        <v>0.03</v>
      </c>
      <c r="EK20" s="21" t="s">
        <v>213</v>
      </c>
      <c r="EL20" s="3" t="s">
        <v>12</v>
      </c>
      <c r="EM20" s="7" t="s">
        <v>13</v>
      </c>
      <c r="EN20" s="7" t="s">
        <v>14</v>
      </c>
      <c r="EO20" s="7" t="s">
        <v>15</v>
      </c>
      <c r="EP20" s="7" t="s">
        <v>16</v>
      </c>
      <c r="EQ20" s="7" t="s">
        <v>17</v>
      </c>
      <c r="ER20" s="7" t="s">
        <v>28</v>
      </c>
      <c r="ES20" s="7" t="s">
        <v>27</v>
      </c>
      <c r="ET20" s="18" t="s">
        <v>21</v>
      </c>
      <c r="EU20" s="7" t="s">
        <v>20</v>
      </c>
      <c r="EV20" s="18" t="s">
        <v>19</v>
      </c>
      <c r="EW20" s="7" t="s">
        <v>18</v>
      </c>
      <c r="EX20" s="48">
        <v>0.02</v>
      </c>
      <c r="EY20" s="48">
        <v>0.03</v>
      </c>
      <c r="EZ20" s="21" t="s">
        <v>213</v>
      </c>
      <c r="FA20" s="3" t="s">
        <v>12</v>
      </c>
      <c r="FB20" s="7" t="s">
        <v>13</v>
      </c>
      <c r="FC20" s="7" t="s">
        <v>14</v>
      </c>
      <c r="FD20" s="7" t="s">
        <v>15</v>
      </c>
      <c r="FE20" s="7" t="s">
        <v>16</v>
      </c>
      <c r="FF20" s="7" t="s">
        <v>17</v>
      </c>
      <c r="FG20" s="7" t="s">
        <v>28</v>
      </c>
      <c r="FH20" s="7" t="s">
        <v>27</v>
      </c>
      <c r="FI20" s="18" t="s">
        <v>21</v>
      </c>
      <c r="FJ20" s="7" t="s">
        <v>20</v>
      </c>
      <c r="FK20" s="18" t="s">
        <v>19</v>
      </c>
      <c r="FL20" s="7" t="s">
        <v>18</v>
      </c>
      <c r="FM20" s="48">
        <v>0.02</v>
      </c>
      <c r="FN20" s="48">
        <v>0.03</v>
      </c>
      <c r="FO20" s="21" t="s">
        <v>213</v>
      </c>
      <c r="FP20" s="3" t="s">
        <v>12</v>
      </c>
      <c r="FQ20" s="7" t="s">
        <v>13</v>
      </c>
      <c r="FR20" s="7" t="s">
        <v>14</v>
      </c>
      <c r="FS20" s="7" t="s">
        <v>15</v>
      </c>
      <c r="FT20" s="7" t="s">
        <v>16</v>
      </c>
      <c r="FU20" s="7" t="s">
        <v>17</v>
      </c>
      <c r="FV20" s="7" t="s">
        <v>28</v>
      </c>
      <c r="FW20" s="7" t="s">
        <v>27</v>
      </c>
      <c r="FX20" s="18" t="s">
        <v>21</v>
      </c>
      <c r="FY20" s="7" t="s">
        <v>20</v>
      </c>
      <c r="FZ20" s="18" t="s">
        <v>19</v>
      </c>
      <c r="GA20" s="7" t="s">
        <v>18</v>
      </c>
      <c r="GB20" s="48">
        <v>0.02</v>
      </c>
      <c r="GC20" s="48">
        <v>0.03</v>
      </c>
      <c r="GD20" s="21" t="s">
        <v>213</v>
      </c>
      <c r="GE20" s="3" t="s">
        <v>12</v>
      </c>
      <c r="GF20" s="7" t="s">
        <v>13</v>
      </c>
      <c r="GG20" s="7" t="s">
        <v>14</v>
      </c>
      <c r="GH20" s="7" t="s">
        <v>15</v>
      </c>
      <c r="GI20" s="7" t="s">
        <v>16</v>
      </c>
      <c r="GJ20" s="7" t="s">
        <v>17</v>
      </c>
      <c r="GK20" s="7" t="s">
        <v>28</v>
      </c>
      <c r="GL20" s="7" t="s">
        <v>27</v>
      </c>
      <c r="GM20" s="18" t="s">
        <v>21</v>
      </c>
      <c r="GN20" s="7" t="s">
        <v>20</v>
      </c>
      <c r="GO20" s="18" t="s">
        <v>19</v>
      </c>
      <c r="GP20" s="7" t="s">
        <v>18</v>
      </c>
      <c r="GQ20" s="48">
        <v>0.02</v>
      </c>
      <c r="GR20" s="48">
        <v>0.03</v>
      </c>
      <c r="GS20" s="21" t="s">
        <v>213</v>
      </c>
      <c r="GT20" s="3" t="s">
        <v>12</v>
      </c>
      <c r="GU20" s="7" t="s">
        <v>13</v>
      </c>
      <c r="GV20" s="7" t="s">
        <v>14</v>
      </c>
      <c r="GW20" s="7" t="s">
        <v>15</v>
      </c>
      <c r="GX20" s="7" t="s">
        <v>16</v>
      </c>
      <c r="GY20" s="7" t="s">
        <v>17</v>
      </c>
      <c r="GZ20" s="7" t="s">
        <v>28</v>
      </c>
      <c r="HA20" s="7" t="s">
        <v>27</v>
      </c>
      <c r="HB20" s="18" t="s">
        <v>21</v>
      </c>
      <c r="HC20" s="7" t="s">
        <v>20</v>
      </c>
      <c r="HD20" s="18" t="s">
        <v>19</v>
      </c>
      <c r="HE20" s="7" t="s">
        <v>18</v>
      </c>
      <c r="HF20" s="48">
        <v>0.02</v>
      </c>
      <c r="HG20" s="48">
        <v>0.03</v>
      </c>
      <c r="HH20" s="21" t="s">
        <v>213</v>
      </c>
      <c r="HI20" s="3" t="s">
        <v>12</v>
      </c>
      <c r="HJ20" s="7" t="s">
        <v>13</v>
      </c>
      <c r="HK20" s="7" t="s">
        <v>14</v>
      </c>
      <c r="HL20" s="7" t="s">
        <v>15</v>
      </c>
      <c r="HM20" s="7" t="s">
        <v>16</v>
      </c>
      <c r="HN20" s="7" t="s">
        <v>17</v>
      </c>
      <c r="HO20" s="7" t="s">
        <v>28</v>
      </c>
      <c r="HP20" s="7" t="s">
        <v>27</v>
      </c>
      <c r="HQ20" s="18" t="s">
        <v>21</v>
      </c>
      <c r="HR20" s="7" t="s">
        <v>20</v>
      </c>
      <c r="HS20" s="18" t="s">
        <v>19</v>
      </c>
      <c r="HT20" s="7" t="s">
        <v>18</v>
      </c>
      <c r="HU20" s="48">
        <v>0.02</v>
      </c>
      <c r="HV20" s="48">
        <v>0.03</v>
      </c>
      <c r="HW20" s="21" t="s">
        <v>213</v>
      </c>
      <c r="IA20" s="3" t="s">
        <v>399</v>
      </c>
      <c r="IB20" s="64"/>
      <c r="IC20" s="64"/>
      <c r="ID20" s="64"/>
      <c r="IE20" s="64"/>
      <c r="IF20" s="64"/>
      <c r="IG20" s="64"/>
      <c r="IH20" s="64"/>
      <c r="II20" s="64"/>
      <c r="IJ20" s="64"/>
      <c r="IK20" s="64"/>
      <c r="IL20" s="64"/>
      <c r="IM20" s="64"/>
      <c r="IN20" s="64"/>
      <c r="IO20" s="106"/>
      <c r="IP20" s="3" t="s">
        <v>399</v>
      </c>
      <c r="IQ20" s="64"/>
      <c r="IR20" s="64"/>
      <c r="IS20" s="64"/>
      <c r="IT20" s="64"/>
      <c r="IU20" s="64"/>
      <c r="IV20" s="64"/>
      <c r="IW20" s="64"/>
      <c r="IX20" s="64"/>
      <c r="IY20" s="64"/>
      <c r="IZ20" s="64"/>
      <c r="JA20" s="64"/>
      <c r="JB20" s="350"/>
      <c r="JC20" s="350"/>
      <c r="JD20" s="351"/>
      <c r="JE20" s="3" t="s">
        <v>399</v>
      </c>
      <c r="JF20" s="64"/>
      <c r="JG20" s="64"/>
      <c r="JH20" s="64"/>
      <c r="JI20" s="64"/>
      <c r="JJ20" s="64"/>
      <c r="JK20" s="64"/>
      <c r="JL20" s="64"/>
      <c r="JM20" s="64"/>
      <c r="JN20" s="64"/>
      <c r="JO20" s="64"/>
      <c r="JP20" s="64"/>
      <c r="JQ20" s="64"/>
      <c r="JR20" s="64"/>
      <c r="JS20" s="106"/>
      <c r="JT20" s="3" t="s">
        <v>7</v>
      </c>
      <c r="JU20" s="18">
        <v>4</v>
      </c>
      <c r="JV20" s="18">
        <v>5</v>
      </c>
      <c r="JW20" s="18">
        <v>2</v>
      </c>
      <c r="JX20" s="18">
        <v>0</v>
      </c>
      <c r="JY20" s="18">
        <v>3</v>
      </c>
      <c r="JZ20" s="18">
        <v>2</v>
      </c>
      <c r="KA20" s="18">
        <v>5</v>
      </c>
      <c r="KB20" s="18">
        <v>0</v>
      </c>
      <c r="KC20" s="18">
        <v>3</v>
      </c>
      <c r="KD20" s="18">
        <f t="shared" si="95"/>
        <v>2</v>
      </c>
      <c r="KE20" s="18">
        <f t="shared" si="95"/>
        <v>8</v>
      </c>
      <c r="KF20" s="51">
        <f t="shared" si="100"/>
        <v>0.4</v>
      </c>
      <c r="KG20" s="51">
        <f t="shared" si="101"/>
        <v>0</v>
      </c>
      <c r="KH20" s="52">
        <f t="shared" si="102"/>
        <v>0.25</v>
      </c>
      <c r="KI20" s="3" t="s">
        <v>399</v>
      </c>
      <c r="KJ20" s="64"/>
      <c r="KK20" s="64"/>
      <c r="KL20" s="64"/>
      <c r="KM20" s="64"/>
      <c r="KN20" s="64"/>
      <c r="KO20" s="64"/>
      <c r="KP20" s="64"/>
      <c r="KQ20" s="64"/>
      <c r="KR20" s="64"/>
      <c r="KS20" s="64"/>
      <c r="KT20" s="64"/>
      <c r="KU20" s="64"/>
      <c r="KV20" s="64"/>
      <c r="KW20" s="106"/>
      <c r="KX20" s="3" t="s">
        <v>399</v>
      </c>
      <c r="KY20" s="18">
        <v>25</v>
      </c>
      <c r="KZ20" s="18">
        <v>14</v>
      </c>
      <c r="LA20" s="18">
        <v>3</v>
      </c>
      <c r="LB20" s="18">
        <v>1</v>
      </c>
      <c r="LC20" s="18">
        <v>2</v>
      </c>
      <c r="LD20" s="18">
        <v>8</v>
      </c>
      <c r="LE20" s="18">
        <v>12</v>
      </c>
      <c r="LF20" s="18">
        <v>3</v>
      </c>
      <c r="LG20" s="18">
        <v>13</v>
      </c>
      <c r="LH20" s="18">
        <f>LD20+LF20</f>
        <v>11</v>
      </c>
      <c r="LI20" s="7">
        <f>LE20+LG20</f>
        <v>25</v>
      </c>
      <c r="LJ20" s="51">
        <f t="shared" si="103"/>
        <v>0.66666666666666663</v>
      </c>
      <c r="LK20" s="51">
        <f t="shared" si="104"/>
        <v>0.23076923076923078</v>
      </c>
      <c r="LL20" s="52">
        <f t="shared" si="105"/>
        <v>0.44</v>
      </c>
      <c r="LM20" s="3" t="s">
        <v>399</v>
      </c>
      <c r="LN20" s="64"/>
      <c r="LO20" s="64"/>
      <c r="LP20" s="64"/>
      <c r="LQ20" s="64"/>
      <c r="LR20" s="64"/>
      <c r="LS20" s="64"/>
      <c r="LT20" s="64"/>
      <c r="LU20" s="64"/>
      <c r="LV20" s="64"/>
      <c r="LW20" s="64"/>
      <c r="LX20" s="64"/>
      <c r="LY20" s="64"/>
      <c r="LZ20" s="64"/>
      <c r="MA20" s="106"/>
    </row>
    <row r="21" spans="1:339">
      <c r="A21" s="28" t="s">
        <v>36</v>
      </c>
      <c r="B21" s="21" t="s">
        <v>24</v>
      </c>
      <c r="C21" s="28" t="s">
        <v>43</v>
      </c>
      <c r="D21" s="18" t="s">
        <v>35</v>
      </c>
      <c r="E21" s="222" t="s">
        <v>51</v>
      </c>
      <c r="F21" s="205" t="s">
        <v>209</v>
      </c>
      <c r="G21" s="204" t="s">
        <v>44</v>
      </c>
      <c r="H21" s="195" t="s">
        <v>30</v>
      </c>
      <c r="I21" s="194" t="s">
        <v>43</v>
      </c>
      <c r="J21" s="205" t="s">
        <v>44</v>
      </c>
      <c r="K21" s="7">
        <v>3</v>
      </c>
      <c r="L21" s="4" t="s">
        <v>30</v>
      </c>
      <c r="M21" s="3">
        <f t="shared" ref="M21:M31" si="134">M20+1</f>
        <v>3</v>
      </c>
      <c r="N21" s="4" t="s">
        <v>4</v>
      </c>
      <c r="P21" s="88"/>
      <c r="Q21" s="31"/>
      <c r="R21" s="88"/>
      <c r="V21" s="3">
        <v>1</v>
      </c>
      <c r="W21" s="7">
        <v>25</v>
      </c>
      <c r="X21" s="7">
        <v>31</v>
      </c>
      <c r="Y21" s="18">
        <v>5</v>
      </c>
      <c r="Z21" s="18">
        <v>1</v>
      </c>
      <c r="AA21" s="18">
        <v>3</v>
      </c>
      <c r="AB21" s="18">
        <v>11</v>
      </c>
      <c r="AC21" s="18">
        <v>20</v>
      </c>
      <c r="AD21" s="18">
        <v>1</v>
      </c>
      <c r="AE21" s="18">
        <v>5</v>
      </c>
      <c r="AF21" s="7">
        <f t="shared" ref="AF21:AG23" si="135">AB21+AD21</f>
        <v>12</v>
      </c>
      <c r="AG21" s="7">
        <f t="shared" si="135"/>
        <v>25</v>
      </c>
      <c r="AH21" s="51">
        <f>AB21/AC21</f>
        <v>0.55000000000000004</v>
      </c>
      <c r="AI21" s="51">
        <f>AD21/AE21</f>
        <v>0.2</v>
      </c>
      <c r="AJ21" s="52">
        <f>AF21/AG21</f>
        <v>0.48</v>
      </c>
      <c r="AK21" s="3">
        <v>1</v>
      </c>
      <c r="AL21" s="7">
        <v>18</v>
      </c>
      <c r="AM21" s="7">
        <v>19</v>
      </c>
      <c r="AN21" s="18">
        <v>2</v>
      </c>
      <c r="AO21" s="18">
        <v>3</v>
      </c>
      <c r="AP21" s="18">
        <v>2</v>
      </c>
      <c r="AQ21" s="18">
        <v>6</v>
      </c>
      <c r="AR21" s="18">
        <v>17</v>
      </c>
      <c r="AS21" s="18">
        <v>2</v>
      </c>
      <c r="AT21" s="18">
        <v>10</v>
      </c>
      <c r="AU21" s="7">
        <f t="shared" ref="AU21:AV24" si="136">AQ21+AS21</f>
        <v>8</v>
      </c>
      <c r="AV21" s="7">
        <f t="shared" si="136"/>
        <v>27</v>
      </c>
      <c r="AW21" s="51">
        <f>AQ21/AR21</f>
        <v>0.35294117647058826</v>
      </c>
      <c r="AX21" s="51">
        <f>AS21/AT21</f>
        <v>0.2</v>
      </c>
      <c r="AY21" s="52">
        <f>AU21/AV21</f>
        <v>0.29629629629629628</v>
      </c>
      <c r="AZ21" s="3">
        <v>1</v>
      </c>
      <c r="BA21" s="7">
        <v>21</v>
      </c>
      <c r="BB21" s="7">
        <v>4</v>
      </c>
      <c r="BC21" s="18">
        <v>3</v>
      </c>
      <c r="BD21" s="18">
        <v>2</v>
      </c>
      <c r="BE21" s="18">
        <v>1</v>
      </c>
      <c r="BF21" s="18">
        <v>3</v>
      </c>
      <c r="BG21" s="18">
        <v>5</v>
      </c>
      <c r="BH21" s="18">
        <v>5</v>
      </c>
      <c r="BI21" s="18">
        <v>10</v>
      </c>
      <c r="BJ21" s="7">
        <f t="shared" ref="BJ21:BK24" si="137">BF21+BH21</f>
        <v>8</v>
      </c>
      <c r="BK21" s="7">
        <f t="shared" si="137"/>
        <v>15</v>
      </c>
      <c r="BL21" s="51">
        <f>BF21/BG21</f>
        <v>0.6</v>
      </c>
      <c r="BM21" s="51">
        <f>BH21/BI21</f>
        <v>0.5</v>
      </c>
      <c r="BN21" s="52">
        <f>BJ21/BK21</f>
        <v>0.53333333333333333</v>
      </c>
      <c r="BO21" s="3">
        <v>1</v>
      </c>
      <c r="BP21" s="7">
        <v>30</v>
      </c>
      <c r="BQ21" s="7">
        <v>16</v>
      </c>
      <c r="BR21" s="18">
        <v>1</v>
      </c>
      <c r="BS21" s="18">
        <v>5</v>
      </c>
      <c r="BT21" s="18">
        <v>0</v>
      </c>
      <c r="BU21" s="18">
        <v>6</v>
      </c>
      <c r="BV21" s="18">
        <v>12</v>
      </c>
      <c r="BW21" s="18">
        <v>6</v>
      </c>
      <c r="BX21" s="18">
        <v>15</v>
      </c>
      <c r="BY21" s="7">
        <f t="shared" ref="BY21:BZ24" si="138">BU21+BW21</f>
        <v>12</v>
      </c>
      <c r="BZ21" s="7">
        <f t="shared" si="138"/>
        <v>27</v>
      </c>
      <c r="CA21" s="51">
        <f>BU21/BV21</f>
        <v>0.5</v>
      </c>
      <c r="CB21" s="51">
        <f>BW21/BX21</f>
        <v>0.4</v>
      </c>
      <c r="CC21" s="52">
        <f>BY21/BZ21</f>
        <v>0.44444444444444442</v>
      </c>
      <c r="CD21" s="3">
        <v>1</v>
      </c>
      <c r="CE21" s="7">
        <v>17</v>
      </c>
      <c r="CF21" s="7">
        <v>16</v>
      </c>
      <c r="CG21" s="18">
        <v>0</v>
      </c>
      <c r="CH21" s="18">
        <v>1</v>
      </c>
      <c r="CI21" s="18">
        <v>0</v>
      </c>
      <c r="CJ21" s="18">
        <v>4</v>
      </c>
      <c r="CK21" s="18">
        <v>13</v>
      </c>
      <c r="CL21" s="18">
        <v>3</v>
      </c>
      <c r="CM21" s="18">
        <v>15</v>
      </c>
      <c r="CN21" s="7">
        <f t="shared" ref="CN21:CO23" si="139">CJ21+CL21</f>
        <v>7</v>
      </c>
      <c r="CO21" s="7">
        <f t="shared" si="139"/>
        <v>28</v>
      </c>
      <c r="CP21" s="51">
        <f>CJ21/CK21</f>
        <v>0.30769230769230771</v>
      </c>
      <c r="CQ21" s="51">
        <f>CL21/CM21</f>
        <v>0.2</v>
      </c>
      <c r="CR21" s="52">
        <f>CN21/CO21</f>
        <v>0.25</v>
      </c>
      <c r="CS21" s="3">
        <v>1</v>
      </c>
      <c r="CT21" s="7">
        <v>36</v>
      </c>
      <c r="CU21" s="7">
        <v>9</v>
      </c>
      <c r="CV21" s="18">
        <v>0</v>
      </c>
      <c r="CW21" s="18">
        <v>2</v>
      </c>
      <c r="CX21" s="18">
        <v>0</v>
      </c>
      <c r="CY21" s="18">
        <v>6</v>
      </c>
      <c r="CZ21" s="18">
        <v>17</v>
      </c>
      <c r="DA21" s="18">
        <v>8</v>
      </c>
      <c r="DB21" s="18">
        <v>12</v>
      </c>
      <c r="DC21" s="7">
        <f t="shared" ref="DC21:DD23" si="140">CY21+DA21</f>
        <v>14</v>
      </c>
      <c r="DD21" s="7">
        <f t="shared" si="140"/>
        <v>29</v>
      </c>
      <c r="DE21" s="51">
        <f>CY21/CZ21</f>
        <v>0.35294117647058826</v>
      </c>
      <c r="DF21" s="51">
        <f>DA21/DB21</f>
        <v>0.66666666666666663</v>
      </c>
      <c r="DG21" s="52">
        <f>DC21/DD21</f>
        <v>0.48275862068965519</v>
      </c>
      <c r="DH21" s="3">
        <v>1</v>
      </c>
      <c r="DI21" s="7">
        <v>21</v>
      </c>
      <c r="DJ21" s="7">
        <v>12</v>
      </c>
      <c r="DK21" s="18">
        <v>2</v>
      </c>
      <c r="DL21" s="18">
        <v>0</v>
      </c>
      <c r="DM21" s="18">
        <v>3</v>
      </c>
      <c r="DN21" s="18">
        <v>9</v>
      </c>
      <c r="DO21" s="18">
        <v>21</v>
      </c>
      <c r="DP21" s="18">
        <v>1</v>
      </c>
      <c r="DQ21" s="18">
        <v>8</v>
      </c>
      <c r="DR21" s="7">
        <f t="shared" ref="DR21:DS27" si="141">DN21+DP21</f>
        <v>10</v>
      </c>
      <c r="DS21" s="7">
        <f t="shared" si="141"/>
        <v>29</v>
      </c>
      <c r="DT21" s="51">
        <f>DN21/DO21</f>
        <v>0.42857142857142855</v>
      </c>
      <c r="DU21" s="51">
        <f>DP21/DQ21</f>
        <v>0.125</v>
      </c>
      <c r="DV21" s="52">
        <f>DR21/DS21</f>
        <v>0.34482758620689657</v>
      </c>
      <c r="DW21" s="3">
        <v>1</v>
      </c>
      <c r="DX21" s="7">
        <v>25</v>
      </c>
      <c r="DY21" s="7">
        <v>21</v>
      </c>
      <c r="DZ21" s="18">
        <v>1</v>
      </c>
      <c r="EA21" s="18">
        <v>2</v>
      </c>
      <c r="EB21" s="18">
        <v>4</v>
      </c>
      <c r="EC21" s="18">
        <v>8</v>
      </c>
      <c r="ED21" s="18">
        <v>34</v>
      </c>
      <c r="EE21" s="18">
        <v>3</v>
      </c>
      <c r="EF21" s="18">
        <v>13</v>
      </c>
      <c r="EG21" s="7">
        <f t="shared" ref="EG21:EH26" si="142">EC21+EE21</f>
        <v>11</v>
      </c>
      <c r="EH21" s="7">
        <f t="shared" si="142"/>
        <v>47</v>
      </c>
      <c r="EI21" s="51">
        <f>EC21/ED21</f>
        <v>0.23529411764705882</v>
      </c>
      <c r="EJ21" s="51">
        <f>EE21/EF21</f>
        <v>0.23076923076923078</v>
      </c>
      <c r="EK21" s="52">
        <f>EG21/EH21</f>
        <v>0.23404255319148937</v>
      </c>
      <c r="EL21" s="3">
        <v>1</v>
      </c>
      <c r="EM21" s="7">
        <v>14</v>
      </c>
      <c r="EN21" s="7">
        <v>10</v>
      </c>
      <c r="EO21" s="18">
        <v>3</v>
      </c>
      <c r="EP21" s="18">
        <v>1</v>
      </c>
      <c r="EQ21" s="18">
        <v>1</v>
      </c>
      <c r="ER21" s="18">
        <v>1</v>
      </c>
      <c r="ES21" s="18">
        <v>4</v>
      </c>
      <c r="ET21" s="18">
        <v>4</v>
      </c>
      <c r="EU21" s="18">
        <v>11</v>
      </c>
      <c r="EV21" s="7">
        <f t="shared" ref="EV21:EW26" si="143">ER21+ET21</f>
        <v>5</v>
      </c>
      <c r="EW21" s="7">
        <f t="shared" si="143"/>
        <v>15</v>
      </c>
      <c r="EX21" s="51">
        <f>ER21/ES21</f>
        <v>0.25</v>
      </c>
      <c r="EY21" s="51">
        <f>ET21/EU21</f>
        <v>0.36363636363636365</v>
      </c>
      <c r="EZ21" s="52">
        <f>EV21/EW21</f>
        <v>0.33333333333333331</v>
      </c>
      <c r="FA21" s="3">
        <v>1</v>
      </c>
      <c r="FB21" s="7">
        <v>36</v>
      </c>
      <c r="FC21" s="7">
        <v>16</v>
      </c>
      <c r="FD21" s="18">
        <v>1</v>
      </c>
      <c r="FE21" s="18">
        <v>0</v>
      </c>
      <c r="FF21" s="18">
        <v>1</v>
      </c>
      <c r="FG21" s="18">
        <v>3</v>
      </c>
      <c r="FH21" s="18">
        <v>9</v>
      </c>
      <c r="FI21" s="18">
        <v>10</v>
      </c>
      <c r="FJ21" s="18">
        <v>28</v>
      </c>
      <c r="FK21" s="7">
        <f>FG21+FI21</f>
        <v>13</v>
      </c>
      <c r="FL21" s="7">
        <f>FH21+FJ21</f>
        <v>37</v>
      </c>
      <c r="FM21" s="51">
        <f>FG21/FH21</f>
        <v>0.33333333333333331</v>
      </c>
      <c r="FN21" s="51">
        <f>FI21/FJ21</f>
        <v>0.35714285714285715</v>
      </c>
      <c r="FO21" s="52">
        <f>FK21/FL21</f>
        <v>0.35135135135135137</v>
      </c>
      <c r="FP21" s="3">
        <v>1</v>
      </c>
      <c r="FQ21" s="7">
        <v>32</v>
      </c>
      <c r="FR21" s="7">
        <v>12</v>
      </c>
      <c r="FS21" s="18">
        <v>1</v>
      </c>
      <c r="FT21" s="18">
        <v>0</v>
      </c>
      <c r="FU21" s="18">
        <v>0</v>
      </c>
      <c r="FV21" s="18">
        <v>13</v>
      </c>
      <c r="FW21" s="18">
        <v>18</v>
      </c>
      <c r="FX21" s="18">
        <v>2</v>
      </c>
      <c r="FY21" s="18">
        <v>6</v>
      </c>
      <c r="FZ21" s="7">
        <f t="shared" ref="FZ21:FZ31" si="144">FV21+FX21</f>
        <v>15</v>
      </c>
      <c r="GA21" s="7">
        <f t="shared" ref="GA21:GA31" si="145">FW21+FY21</f>
        <v>24</v>
      </c>
      <c r="GB21" s="51">
        <f>FV21/FW21</f>
        <v>0.72222222222222221</v>
      </c>
      <c r="GC21" s="51">
        <f>FX21/FY21</f>
        <v>0.33333333333333331</v>
      </c>
      <c r="GD21" s="52">
        <f>FZ21/GA21</f>
        <v>0.625</v>
      </c>
      <c r="GE21" s="3">
        <v>1</v>
      </c>
      <c r="GF21" s="7">
        <v>21</v>
      </c>
      <c r="GG21" s="7">
        <v>4</v>
      </c>
      <c r="GH21" s="18">
        <v>3</v>
      </c>
      <c r="GI21" s="18">
        <v>0</v>
      </c>
      <c r="GJ21" s="18">
        <v>0</v>
      </c>
      <c r="GK21" s="18">
        <v>3</v>
      </c>
      <c r="GL21" s="18">
        <v>9</v>
      </c>
      <c r="GM21" s="18">
        <v>5</v>
      </c>
      <c r="GN21" s="18">
        <v>15</v>
      </c>
      <c r="GO21" s="7">
        <f t="shared" ref="GO21:GP24" si="146">GK21+GM21</f>
        <v>8</v>
      </c>
      <c r="GP21" s="7">
        <f t="shared" si="146"/>
        <v>24</v>
      </c>
      <c r="GQ21" s="51">
        <f>GK21/GL21</f>
        <v>0.33333333333333331</v>
      </c>
      <c r="GR21" s="51">
        <f>GM21/GN21</f>
        <v>0.33333333333333331</v>
      </c>
      <c r="GS21" s="52">
        <f>GO21/GP21</f>
        <v>0.33333333333333331</v>
      </c>
      <c r="GT21" s="3">
        <v>1</v>
      </c>
      <c r="GU21" s="7">
        <v>13</v>
      </c>
      <c r="GV21" s="7">
        <v>24</v>
      </c>
      <c r="GW21" s="18">
        <v>4</v>
      </c>
      <c r="GX21" s="18">
        <v>1</v>
      </c>
      <c r="GY21" s="18">
        <v>1</v>
      </c>
      <c r="GZ21" s="18">
        <v>5</v>
      </c>
      <c r="HA21" s="18">
        <v>21</v>
      </c>
      <c r="HB21" s="18">
        <v>1</v>
      </c>
      <c r="HC21" s="18">
        <v>6</v>
      </c>
      <c r="HD21" s="7">
        <f t="shared" ref="HD21:HE24" si="147">GZ21+HB21</f>
        <v>6</v>
      </c>
      <c r="HE21" s="7">
        <f t="shared" si="147"/>
        <v>27</v>
      </c>
      <c r="HF21" s="51">
        <f>GZ21/HA21</f>
        <v>0.23809523809523808</v>
      </c>
      <c r="HG21" s="51">
        <f>HB21/HC21</f>
        <v>0.16666666666666666</v>
      </c>
      <c r="HH21" s="52">
        <f>HD21/HE21</f>
        <v>0.22222222222222221</v>
      </c>
      <c r="HI21" s="3" t="s">
        <v>5</v>
      </c>
      <c r="HJ21" s="7">
        <v>13</v>
      </c>
      <c r="HK21" s="7">
        <v>8</v>
      </c>
      <c r="HL21" s="18">
        <v>3</v>
      </c>
      <c r="HM21" s="18">
        <v>1</v>
      </c>
      <c r="HN21" s="18">
        <v>0</v>
      </c>
      <c r="HO21" s="18">
        <v>5</v>
      </c>
      <c r="HP21" s="18">
        <v>13</v>
      </c>
      <c r="HQ21" s="18">
        <v>1</v>
      </c>
      <c r="HR21" s="18">
        <v>3</v>
      </c>
      <c r="HS21" s="7">
        <f>HO21+HQ21</f>
        <v>6</v>
      </c>
      <c r="HT21" s="7">
        <f>HP21+HR21</f>
        <v>16</v>
      </c>
      <c r="HU21" s="51">
        <f>HO21/HP21</f>
        <v>0.38461538461538464</v>
      </c>
      <c r="HV21" s="51">
        <f>HQ21/HR21</f>
        <v>0.33333333333333331</v>
      </c>
      <c r="HW21" s="52">
        <f>HS21/HT21</f>
        <v>0.375</v>
      </c>
      <c r="IA21" s="3" t="s">
        <v>400</v>
      </c>
      <c r="IB21" s="64"/>
      <c r="IC21" s="64"/>
      <c r="ID21" s="64"/>
      <c r="IE21" s="64"/>
      <c r="IF21" s="64"/>
      <c r="IG21" s="64"/>
      <c r="IH21" s="64"/>
      <c r="II21" s="64"/>
      <c r="IJ21" s="64"/>
      <c r="IK21" s="64"/>
      <c r="IL21" s="64"/>
      <c r="IM21" s="64"/>
      <c r="IN21" s="64"/>
      <c r="IO21" s="106"/>
      <c r="IP21" s="3" t="s">
        <v>400</v>
      </c>
      <c r="IQ21" s="64"/>
      <c r="IR21" s="64"/>
      <c r="IS21" s="64"/>
      <c r="IT21" s="64"/>
      <c r="IU21" s="64"/>
      <c r="IV21" s="64"/>
      <c r="IW21" s="64"/>
      <c r="IX21" s="64"/>
      <c r="IY21" s="64"/>
      <c r="IZ21" s="64"/>
      <c r="JA21" s="64"/>
      <c r="JB21" s="350"/>
      <c r="JC21" s="350"/>
      <c r="JD21" s="351"/>
      <c r="JE21" s="3" t="s">
        <v>400</v>
      </c>
      <c r="JF21" s="64"/>
      <c r="JG21" s="64"/>
      <c r="JH21" s="64"/>
      <c r="JI21" s="64"/>
      <c r="JJ21" s="64"/>
      <c r="JK21" s="64"/>
      <c r="JL21" s="64"/>
      <c r="JM21" s="64"/>
      <c r="JN21" s="64"/>
      <c r="JO21" s="64"/>
      <c r="JP21" s="64"/>
      <c r="JQ21" s="64"/>
      <c r="JR21" s="64"/>
      <c r="JS21" s="106"/>
      <c r="JT21" s="3" t="s">
        <v>7</v>
      </c>
      <c r="JU21" s="18">
        <v>5</v>
      </c>
      <c r="JV21" s="18">
        <v>8</v>
      </c>
      <c r="JW21" s="18">
        <v>1</v>
      </c>
      <c r="JX21" s="18">
        <v>2</v>
      </c>
      <c r="JY21" s="18">
        <v>2</v>
      </c>
      <c r="JZ21" s="18">
        <v>1</v>
      </c>
      <c r="KA21" s="18">
        <v>3</v>
      </c>
      <c r="KB21" s="18">
        <v>1</v>
      </c>
      <c r="KC21" s="18">
        <v>2</v>
      </c>
      <c r="KD21" s="18">
        <f t="shared" si="95"/>
        <v>2</v>
      </c>
      <c r="KE21" s="18">
        <f t="shared" si="95"/>
        <v>5</v>
      </c>
      <c r="KF21" s="51">
        <f t="shared" si="100"/>
        <v>0.33333333333333331</v>
      </c>
      <c r="KG21" s="51">
        <f t="shared" si="101"/>
        <v>0.5</v>
      </c>
      <c r="KH21" s="52">
        <f t="shared" si="102"/>
        <v>0.4</v>
      </c>
      <c r="KI21" s="3" t="s">
        <v>400</v>
      </c>
      <c r="KJ21" s="64"/>
      <c r="KK21" s="64"/>
      <c r="KL21" s="64"/>
      <c r="KM21" s="64"/>
      <c r="KN21" s="64"/>
      <c r="KO21" s="64"/>
      <c r="KP21" s="64"/>
      <c r="KQ21" s="64"/>
      <c r="KR21" s="64"/>
      <c r="KS21" s="64"/>
      <c r="KT21" s="64"/>
      <c r="KU21" s="64"/>
      <c r="KV21" s="64"/>
      <c r="KW21" s="106"/>
      <c r="KX21" s="3" t="s">
        <v>400</v>
      </c>
      <c r="KY21" s="18">
        <v>19</v>
      </c>
      <c r="KZ21" s="18">
        <v>12</v>
      </c>
      <c r="LA21" s="18">
        <v>5</v>
      </c>
      <c r="LB21" s="18">
        <v>0</v>
      </c>
      <c r="LC21" s="18">
        <v>2</v>
      </c>
      <c r="LD21" s="18">
        <v>8</v>
      </c>
      <c r="LE21" s="18">
        <v>18</v>
      </c>
      <c r="LF21" s="18">
        <v>1</v>
      </c>
      <c r="LG21" s="18">
        <v>13</v>
      </c>
      <c r="LH21" s="18">
        <f>LD21+LF21</f>
        <v>9</v>
      </c>
      <c r="LI21" s="7">
        <f>LE21+LG21</f>
        <v>31</v>
      </c>
      <c r="LJ21" s="51">
        <f t="shared" si="103"/>
        <v>0.44444444444444442</v>
      </c>
      <c r="LK21" s="51">
        <f t="shared" si="104"/>
        <v>7.6923076923076927E-2</v>
      </c>
      <c r="LL21" s="52">
        <f t="shared" si="105"/>
        <v>0.29032258064516131</v>
      </c>
      <c r="LM21" s="3" t="s">
        <v>400</v>
      </c>
      <c r="LN21" s="64"/>
      <c r="LO21" s="64"/>
      <c r="LP21" s="64"/>
      <c r="LQ21" s="64"/>
      <c r="LR21" s="64"/>
      <c r="LS21" s="64"/>
      <c r="LT21" s="64"/>
      <c r="LU21" s="64"/>
      <c r="LV21" s="64"/>
      <c r="LW21" s="64"/>
      <c r="LX21" s="64"/>
      <c r="LY21" s="64"/>
      <c r="LZ21" s="64"/>
      <c r="MA21" s="106"/>
    </row>
    <row r="22" spans="1:339">
      <c r="A22" s="23" t="s">
        <v>52</v>
      </c>
      <c r="B22" s="19" t="s">
        <v>43</v>
      </c>
      <c r="C22" s="28" t="s">
        <v>30</v>
      </c>
      <c r="D22" s="18" t="s">
        <v>208</v>
      </c>
      <c r="E22" s="204" t="s">
        <v>30</v>
      </c>
      <c r="F22" s="223" t="s">
        <v>24</v>
      </c>
      <c r="G22" s="222" t="s">
        <v>209</v>
      </c>
      <c r="H22" s="205" t="s">
        <v>208</v>
      </c>
      <c r="I22" s="204" t="s">
        <v>30</v>
      </c>
      <c r="J22" s="195" t="s">
        <v>209</v>
      </c>
      <c r="K22" s="7">
        <v>4</v>
      </c>
      <c r="L22" s="4" t="s">
        <v>44</v>
      </c>
      <c r="M22" s="3">
        <f t="shared" si="134"/>
        <v>4</v>
      </c>
      <c r="N22" s="4" t="s">
        <v>44</v>
      </c>
      <c r="P22" s="88"/>
      <c r="Q22" s="31"/>
      <c r="R22" s="88"/>
      <c r="V22" s="3">
        <v>2</v>
      </c>
      <c r="W22" s="18">
        <v>22</v>
      </c>
      <c r="X22" s="18">
        <v>33</v>
      </c>
      <c r="Y22" s="18">
        <v>5</v>
      </c>
      <c r="Z22" s="18">
        <v>0</v>
      </c>
      <c r="AA22" s="18">
        <v>1</v>
      </c>
      <c r="AB22" s="18">
        <v>8</v>
      </c>
      <c r="AC22" s="18">
        <v>25</v>
      </c>
      <c r="AD22" s="18">
        <v>2</v>
      </c>
      <c r="AE22" s="18">
        <v>7</v>
      </c>
      <c r="AF22" s="7">
        <f t="shared" si="135"/>
        <v>10</v>
      </c>
      <c r="AG22" s="7">
        <f t="shared" si="135"/>
        <v>32</v>
      </c>
      <c r="AH22" s="51">
        <f t="shared" ref="AH22:AH33" si="148">AB22/AC22</f>
        <v>0.32</v>
      </c>
      <c r="AI22" s="51">
        <f t="shared" ref="AI22:AI33" si="149">AD22/AE22</f>
        <v>0.2857142857142857</v>
      </c>
      <c r="AJ22" s="52">
        <f t="shared" ref="AJ22:AJ33" si="150">AF22/AG22</f>
        <v>0.3125</v>
      </c>
      <c r="AK22" s="3" t="s">
        <v>121</v>
      </c>
      <c r="AL22" s="18">
        <v>32</v>
      </c>
      <c r="AM22" s="18">
        <v>15</v>
      </c>
      <c r="AN22" s="18">
        <v>0</v>
      </c>
      <c r="AO22" s="18">
        <v>0</v>
      </c>
      <c r="AP22" s="18">
        <v>0</v>
      </c>
      <c r="AQ22" s="18">
        <v>7</v>
      </c>
      <c r="AR22" s="18">
        <v>13</v>
      </c>
      <c r="AS22" s="18">
        <v>6</v>
      </c>
      <c r="AT22" s="18">
        <v>13</v>
      </c>
      <c r="AU22" s="7">
        <f t="shared" si="136"/>
        <v>13</v>
      </c>
      <c r="AV22" s="7">
        <f t="shared" si="136"/>
        <v>26</v>
      </c>
      <c r="AW22" s="51">
        <f t="shared" ref="AW22:AW33" si="151">AQ22/AR22</f>
        <v>0.53846153846153844</v>
      </c>
      <c r="AX22" s="51">
        <f t="shared" ref="AX22:AX33" si="152">AS22/AT22</f>
        <v>0.46153846153846156</v>
      </c>
      <c r="AY22" s="52">
        <f t="shared" ref="AY22:AY33" si="153">AU22/AV22</f>
        <v>0.5</v>
      </c>
      <c r="AZ22" s="3">
        <v>2</v>
      </c>
      <c r="BA22" s="18">
        <v>15</v>
      </c>
      <c r="BB22" s="18">
        <v>14</v>
      </c>
      <c r="BC22" s="18">
        <v>2</v>
      </c>
      <c r="BD22" s="18">
        <v>3</v>
      </c>
      <c r="BE22" s="18">
        <v>3</v>
      </c>
      <c r="BF22" s="18">
        <v>6</v>
      </c>
      <c r="BG22" s="18">
        <v>14</v>
      </c>
      <c r="BH22" s="18">
        <v>1</v>
      </c>
      <c r="BI22" s="18">
        <v>4</v>
      </c>
      <c r="BJ22" s="7">
        <f t="shared" si="137"/>
        <v>7</v>
      </c>
      <c r="BK22" s="7">
        <f t="shared" si="137"/>
        <v>18</v>
      </c>
      <c r="BL22" s="51">
        <f t="shared" ref="BL22:BL33" si="154">BF22/BG22</f>
        <v>0.42857142857142855</v>
      </c>
      <c r="BM22" s="51">
        <f t="shared" ref="BM22:BM33" si="155">BH22/BI22</f>
        <v>0.25</v>
      </c>
      <c r="BN22" s="52">
        <f t="shared" ref="BN22:BN33" si="156">BJ22/BK22</f>
        <v>0.3888888888888889</v>
      </c>
      <c r="BO22" s="3">
        <v>2</v>
      </c>
      <c r="BP22" s="18">
        <v>30</v>
      </c>
      <c r="BQ22" s="18">
        <v>32</v>
      </c>
      <c r="BR22" s="18">
        <v>0</v>
      </c>
      <c r="BS22" s="18">
        <v>6</v>
      </c>
      <c r="BT22" s="18">
        <v>4</v>
      </c>
      <c r="BU22" s="18">
        <v>12</v>
      </c>
      <c r="BV22" s="18">
        <v>29</v>
      </c>
      <c r="BW22" s="18">
        <v>2</v>
      </c>
      <c r="BX22" s="18">
        <v>13</v>
      </c>
      <c r="BY22" s="7">
        <f t="shared" si="138"/>
        <v>14</v>
      </c>
      <c r="BZ22" s="7">
        <f t="shared" si="138"/>
        <v>42</v>
      </c>
      <c r="CA22" s="51">
        <f t="shared" ref="CA22:CA33" si="157">BU22/BV22</f>
        <v>0.41379310344827586</v>
      </c>
      <c r="CB22" s="51">
        <f t="shared" ref="CB22:CB33" si="158">BW22/BX22</f>
        <v>0.15384615384615385</v>
      </c>
      <c r="CC22" s="52">
        <f t="shared" ref="CC22:CC33" si="159">BY22/BZ22</f>
        <v>0.33333333333333331</v>
      </c>
      <c r="CD22" s="3">
        <v>2</v>
      </c>
      <c r="CE22" s="18">
        <v>19</v>
      </c>
      <c r="CF22" s="18">
        <v>6</v>
      </c>
      <c r="CG22" s="18">
        <v>5</v>
      </c>
      <c r="CH22" s="18">
        <v>4</v>
      </c>
      <c r="CI22" s="18">
        <v>1</v>
      </c>
      <c r="CJ22" s="18">
        <v>5</v>
      </c>
      <c r="CK22" s="18">
        <v>14</v>
      </c>
      <c r="CL22" s="18">
        <v>3</v>
      </c>
      <c r="CM22" s="18">
        <v>16</v>
      </c>
      <c r="CN22" s="7">
        <f t="shared" si="139"/>
        <v>8</v>
      </c>
      <c r="CO22" s="7">
        <f t="shared" si="139"/>
        <v>30</v>
      </c>
      <c r="CP22" s="51">
        <f t="shared" ref="CP22:CP33" si="160">CJ22/CK22</f>
        <v>0.35714285714285715</v>
      </c>
      <c r="CQ22" s="51">
        <f t="shared" ref="CQ22:CQ33" si="161">CL22/CM22</f>
        <v>0.1875</v>
      </c>
      <c r="CR22" s="52">
        <f t="shared" ref="CR22:CR33" si="162">CN22/CO22</f>
        <v>0.26666666666666666</v>
      </c>
      <c r="CS22" s="3">
        <v>2</v>
      </c>
      <c r="CT22" s="18">
        <v>30</v>
      </c>
      <c r="CU22" s="18">
        <v>14</v>
      </c>
      <c r="CV22" s="18">
        <v>1</v>
      </c>
      <c r="CW22" s="18">
        <v>1</v>
      </c>
      <c r="CX22" s="18">
        <v>3</v>
      </c>
      <c r="CY22" s="18">
        <v>6</v>
      </c>
      <c r="CZ22" s="18">
        <v>16</v>
      </c>
      <c r="DA22" s="18">
        <v>6</v>
      </c>
      <c r="DB22" s="18">
        <v>14</v>
      </c>
      <c r="DC22" s="7">
        <f t="shared" si="140"/>
        <v>12</v>
      </c>
      <c r="DD22" s="7">
        <f t="shared" si="140"/>
        <v>30</v>
      </c>
      <c r="DE22" s="51">
        <f t="shared" ref="DE22:DE33" si="163">CY22/CZ22</f>
        <v>0.375</v>
      </c>
      <c r="DF22" s="51">
        <f t="shared" ref="DF22:DF33" si="164">DA22/DB22</f>
        <v>0.42857142857142855</v>
      </c>
      <c r="DG22" s="52">
        <f t="shared" ref="DG22:DG33" si="165">DC22/DD22</f>
        <v>0.4</v>
      </c>
      <c r="DH22" s="3">
        <v>2</v>
      </c>
      <c r="DI22" s="18">
        <v>21</v>
      </c>
      <c r="DJ22" s="18">
        <v>10</v>
      </c>
      <c r="DK22" s="18">
        <v>2</v>
      </c>
      <c r="DL22" s="18">
        <v>0</v>
      </c>
      <c r="DM22" s="18">
        <v>2</v>
      </c>
      <c r="DN22" s="18">
        <v>9</v>
      </c>
      <c r="DO22" s="18">
        <v>32</v>
      </c>
      <c r="DP22" s="18">
        <v>1</v>
      </c>
      <c r="DQ22" s="18">
        <v>7</v>
      </c>
      <c r="DR22" s="7">
        <f t="shared" si="141"/>
        <v>10</v>
      </c>
      <c r="DS22" s="7">
        <f t="shared" si="141"/>
        <v>39</v>
      </c>
      <c r="DT22" s="51">
        <f t="shared" ref="DT22:DT33" si="166">DN22/DO22</f>
        <v>0.28125</v>
      </c>
      <c r="DU22" s="51">
        <f t="shared" ref="DU22:DU33" si="167">DP22/DQ22</f>
        <v>0.14285714285714285</v>
      </c>
      <c r="DV22" s="52">
        <f t="shared" ref="DV22:DV33" si="168">DR22/DS22</f>
        <v>0.25641025641025639</v>
      </c>
      <c r="DW22" s="3">
        <v>2</v>
      </c>
      <c r="DX22" s="18">
        <v>14</v>
      </c>
      <c r="DY22" s="18">
        <v>15</v>
      </c>
      <c r="DZ22" s="18">
        <v>0</v>
      </c>
      <c r="EA22" s="18">
        <v>0</v>
      </c>
      <c r="EB22" s="18">
        <v>4</v>
      </c>
      <c r="EC22" s="18">
        <v>4</v>
      </c>
      <c r="ED22" s="18">
        <v>14</v>
      </c>
      <c r="EE22" s="18">
        <v>0</v>
      </c>
      <c r="EF22" s="18">
        <v>6</v>
      </c>
      <c r="EG22" s="7">
        <f t="shared" si="142"/>
        <v>4</v>
      </c>
      <c r="EH22" s="7">
        <f t="shared" si="142"/>
        <v>20</v>
      </c>
      <c r="EI22" s="51">
        <f t="shared" ref="EI22:EI33" si="169">EC22/ED22</f>
        <v>0.2857142857142857</v>
      </c>
      <c r="EJ22" s="51">
        <f t="shared" ref="EJ22:EJ33" si="170">EE22/EF22</f>
        <v>0</v>
      </c>
      <c r="EK22" s="52">
        <f t="shared" ref="EK22:EK33" si="171">EG22/EH22</f>
        <v>0.2</v>
      </c>
      <c r="EL22" s="3" t="s">
        <v>235</v>
      </c>
      <c r="EM22" s="18">
        <v>10</v>
      </c>
      <c r="EN22" s="18">
        <v>7</v>
      </c>
      <c r="EO22" s="18">
        <v>2</v>
      </c>
      <c r="EP22" s="18">
        <v>0</v>
      </c>
      <c r="EQ22" s="18">
        <v>1</v>
      </c>
      <c r="ER22" s="18">
        <v>2</v>
      </c>
      <c r="ES22" s="18">
        <v>5</v>
      </c>
      <c r="ET22" s="18">
        <v>2</v>
      </c>
      <c r="EU22" s="18">
        <v>8</v>
      </c>
      <c r="EV22" s="7">
        <f t="shared" si="143"/>
        <v>4</v>
      </c>
      <c r="EW22" s="7">
        <f t="shared" si="143"/>
        <v>13</v>
      </c>
      <c r="EX22" s="51">
        <f t="shared" ref="EX22:EX33" si="172">ER22/ES22</f>
        <v>0.4</v>
      </c>
      <c r="EY22" s="51">
        <f t="shared" ref="EY22:EY33" si="173">ET22/EU22</f>
        <v>0.25</v>
      </c>
      <c r="EZ22" s="52">
        <f t="shared" ref="EZ22:EZ33" si="174">EV22/EW22</f>
        <v>0.30769230769230771</v>
      </c>
      <c r="FA22" s="3" t="s">
        <v>121</v>
      </c>
      <c r="FB22" s="18">
        <v>13</v>
      </c>
      <c r="FC22" s="18">
        <v>7</v>
      </c>
      <c r="FD22" s="18">
        <v>2</v>
      </c>
      <c r="FE22" s="18">
        <v>0</v>
      </c>
      <c r="FF22" s="18">
        <v>0</v>
      </c>
      <c r="FG22" s="18">
        <v>2</v>
      </c>
      <c r="FH22" s="18">
        <v>6</v>
      </c>
      <c r="FI22" s="18">
        <v>3</v>
      </c>
      <c r="FJ22" s="18">
        <v>15</v>
      </c>
      <c r="FK22" s="7">
        <f>FG22+FI22</f>
        <v>5</v>
      </c>
      <c r="FL22" s="7">
        <f>FH22+FJ22</f>
        <v>21</v>
      </c>
      <c r="FM22" s="51">
        <f t="shared" ref="FM22:FM33" si="175">FG22/FH22</f>
        <v>0.33333333333333331</v>
      </c>
      <c r="FN22" s="51">
        <f t="shared" ref="FN22:FN33" si="176">FI22/FJ22</f>
        <v>0.2</v>
      </c>
      <c r="FO22" s="52">
        <f t="shared" ref="FO22:FO33" si="177">FK22/FL22</f>
        <v>0.23809523809523808</v>
      </c>
      <c r="FP22" s="3">
        <v>2</v>
      </c>
      <c r="FQ22" s="18">
        <v>14</v>
      </c>
      <c r="FR22" s="18">
        <v>3</v>
      </c>
      <c r="FS22" s="18">
        <v>0</v>
      </c>
      <c r="FT22" s="18">
        <v>0</v>
      </c>
      <c r="FU22" s="18">
        <v>1</v>
      </c>
      <c r="FV22" s="18">
        <v>4</v>
      </c>
      <c r="FW22" s="18">
        <v>13</v>
      </c>
      <c r="FX22" s="18">
        <v>2</v>
      </c>
      <c r="FY22" s="18">
        <v>5</v>
      </c>
      <c r="FZ22" s="7">
        <f t="shared" si="144"/>
        <v>6</v>
      </c>
      <c r="GA22" s="7">
        <f t="shared" si="145"/>
        <v>18</v>
      </c>
      <c r="GB22" s="51">
        <f t="shared" ref="GB22:GB33" si="178">FV22/FW22</f>
        <v>0.30769230769230771</v>
      </c>
      <c r="GC22" s="51">
        <f t="shared" ref="GC22:GC33" si="179">FX22/FY22</f>
        <v>0.4</v>
      </c>
      <c r="GD22" s="52">
        <f t="shared" ref="GD22:GD33" si="180">FZ22/GA22</f>
        <v>0.33333333333333331</v>
      </c>
      <c r="GE22" s="3">
        <v>2</v>
      </c>
      <c r="GF22" s="18">
        <v>19</v>
      </c>
      <c r="GG22" s="18">
        <v>8</v>
      </c>
      <c r="GH22" s="18">
        <v>6</v>
      </c>
      <c r="GI22" s="18">
        <v>0</v>
      </c>
      <c r="GJ22" s="18">
        <v>1</v>
      </c>
      <c r="GK22" s="18">
        <v>2</v>
      </c>
      <c r="GL22" s="18">
        <v>12</v>
      </c>
      <c r="GM22" s="18">
        <v>5</v>
      </c>
      <c r="GN22" s="18">
        <v>11</v>
      </c>
      <c r="GO22" s="7">
        <f t="shared" si="146"/>
        <v>7</v>
      </c>
      <c r="GP22" s="7">
        <f t="shared" si="146"/>
        <v>23</v>
      </c>
      <c r="GQ22" s="51">
        <f t="shared" ref="GQ22:GQ33" si="181">GK22/GL22</f>
        <v>0.16666666666666666</v>
      </c>
      <c r="GR22" s="51">
        <f t="shared" ref="GR22:GR33" si="182">GM22/GN22</f>
        <v>0.45454545454545453</v>
      </c>
      <c r="GS22" s="52">
        <f t="shared" ref="GS22:GS33" si="183">GO22/GP22</f>
        <v>0.30434782608695654</v>
      </c>
      <c r="GT22" s="3">
        <v>2</v>
      </c>
      <c r="GU22" s="18">
        <v>10</v>
      </c>
      <c r="GV22" s="18">
        <v>10</v>
      </c>
      <c r="GW22" s="18">
        <v>6</v>
      </c>
      <c r="GX22" s="18">
        <v>1</v>
      </c>
      <c r="GY22" s="18">
        <v>2</v>
      </c>
      <c r="GZ22" s="18">
        <v>5</v>
      </c>
      <c r="HA22" s="18">
        <v>10</v>
      </c>
      <c r="HB22" s="18">
        <v>0</v>
      </c>
      <c r="HC22" s="18">
        <v>0</v>
      </c>
      <c r="HD22" s="7">
        <f t="shared" si="147"/>
        <v>5</v>
      </c>
      <c r="HE22" s="7">
        <f t="shared" si="147"/>
        <v>10</v>
      </c>
      <c r="HF22" s="51">
        <f t="shared" ref="HF22:HF33" si="184">GZ22/HA22</f>
        <v>0.5</v>
      </c>
      <c r="HG22" s="51" t="e">
        <f t="shared" ref="HG22:HG33" si="185">HB22/HC22</f>
        <v>#DIV/0!</v>
      </c>
      <c r="HH22" s="52">
        <f t="shared" ref="HH22:HH33" si="186">HD22/HE22</f>
        <v>0.5</v>
      </c>
      <c r="HI22" s="3" t="s">
        <v>5</v>
      </c>
      <c r="HJ22" s="18">
        <v>11</v>
      </c>
      <c r="HK22" s="18">
        <v>10</v>
      </c>
      <c r="HL22" s="18">
        <v>0</v>
      </c>
      <c r="HM22" s="18">
        <v>5</v>
      </c>
      <c r="HN22" s="18">
        <v>1</v>
      </c>
      <c r="HO22" s="18">
        <v>4</v>
      </c>
      <c r="HP22" s="18">
        <v>12</v>
      </c>
      <c r="HQ22" s="18">
        <v>1</v>
      </c>
      <c r="HR22" s="18">
        <v>7</v>
      </c>
      <c r="HS22" s="7">
        <f>HO22+HQ22</f>
        <v>5</v>
      </c>
      <c r="HT22" s="7">
        <f>HP22+HR22</f>
        <v>19</v>
      </c>
      <c r="HU22" s="51">
        <f t="shared" ref="HU22:HU33" si="187">HO22/HP22</f>
        <v>0.33333333333333331</v>
      </c>
      <c r="HV22" s="51">
        <f t="shared" ref="HV22:HV33" si="188">HQ22/HR22</f>
        <v>0.14285714285714285</v>
      </c>
      <c r="HW22" s="52">
        <f>HS22/HT22</f>
        <v>0.26315789473684209</v>
      </c>
      <c r="IA22" s="3" t="s">
        <v>22</v>
      </c>
      <c r="IB22" s="7">
        <f t="shared" ref="IB22:IL22" si="189">SUM(IB15:IB21)</f>
        <v>45</v>
      </c>
      <c r="IC22" s="7">
        <f t="shared" si="189"/>
        <v>32</v>
      </c>
      <c r="ID22" s="7">
        <f t="shared" si="189"/>
        <v>3</v>
      </c>
      <c r="IE22" s="7">
        <f t="shared" si="189"/>
        <v>5</v>
      </c>
      <c r="IF22" s="7">
        <f t="shared" si="189"/>
        <v>2</v>
      </c>
      <c r="IG22" s="7">
        <f t="shared" si="189"/>
        <v>18</v>
      </c>
      <c r="IH22" s="7">
        <f t="shared" si="189"/>
        <v>28</v>
      </c>
      <c r="II22" s="7">
        <f t="shared" si="189"/>
        <v>3</v>
      </c>
      <c r="IJ22" s="7">
        <f t="shared" si="189"/>
        <v>11</v>
      </c>
      <c r="IK22" s="7">
        <f t="shared" si="189"/>
        <v>21</v>
      </c>
      <c r="IL22" s="7">
        <f t="shared" si="189"/>
        <v>39</v>
      </c>
      <c r="IM22" s="515">
        <f>IG22/IH22</f>
        <v>0.6428571428571429</v>
      </c>
      <c r="IN22" s="515">
        <f>II22/IJ22</f>
        <v>0.27272727272727271</v>
      </c>
      <c r="IO22" s="522">
        <f>IK22/IL22</f>
        <v>0.53846153846153844</v>
      </c>
      <c r="IP22" s="3" t="s">
        <v>22</v>
      </c>
      <c r="IQ22" s="7">
        <f t="shared" ref="IQ22:JA22" si="190">SUM(IQ15:IQ21)</f>
        <v>29</v>
      </c>
      <c r="IR22" s="7">
        <f t="shared" si="190"/>
        <v>19</v>
      </c>
      <c r="IS22" s="7">
        <f t="shared" si="190"/>
        <v>4</v>
      </c>
      <c r="IT22" s="7">
        <f t="shared" si="190"/>
        <v>2</v>
      </c>
      <c r="IU22" s="7">
        <f t="shared" si="190"/>
        <v>3</v>
      </c>
      <c r="IV22" s="7">
        <f t="shared" si="190"/>
        <v>6</v>
      </c>
      <c r="IW22" s="7">
        <f t="shared" si="190"/>
        <v>19</v>
      </c>
      <c r="IX22" s="7">
        <f t="shared" si="190"/>
        <v>5</v>
      </c>
      <c r="IY22" s="7">
        <f t="shared" si="190"/>
        <v>36</v>
      </c>
      <c r="IZ22" s="7">
        <f t="shared" si="190"/>
        <v>11</v>
      </c>
      <c r="JA22" s="7">
        <f t="shared" si="190"/>
        <v>55</v>
      </c>
      <c r="JB22" s="515">
        <f>IV22/IW22</f>
        <v>0.31578947368421051</v>
      </c>
      <c r="JC22" s="515">
        <f>IX22/IY22</f>
        <v>0.1388888888888889</v>
      </c>
      <c r="JD22" s="522">
        <f>IZ22/JA22</f>
        <v>0.2</v>
      </c>
      <c r="JE22" s="3" t="s">
        <v>22</v>
      </c>
      <c r="JF22" s="7">
        <f t="shared" ref="JF22:JP22" si="191">SUM(JF15:JF21)</f>
        <v>9</v>
      </c>
      <c r="JG22" s="7">
        <f t="shared" si="191"/>
        <v>24</v>
      </c>
      <c r="JH22" s="7">
        <f t="shared" si="191"/>
        <v>0</v>
      </c>
      <c r="JI22" s="7">
        <f t="shared" si="191"/>
        <v>4</v>
      </c>
      <c r="JJ22" s="7">
        <f t="shared" si="191"/>
        <v>5</v>
      </c>
      <c r="JK22" s="7">
        <f t="shared" si="191"/>
        <v>3</v>
      </c>
      <c r="JL22" s="7">
        <f t="shared" si="191"/>
        <v>8</v>
      </c>
      <c r="JM22" s="7">
        <f t="shared" si="191"/>
        <v>1</v>
      </c>
      <c r="JN22" s="7">
        <f t="shared" si="191"/>
        <v>6</v>
      </c>
      <c r="JO22" s="7">
        <f t="shared" si="191"/>
        <v>4</v>
      </c>
      <c r="JP22" s="7">
        <f t="shared" si="191"/>
        <v>14</v>
      </c>
      <c r="JQ22" s="515">
        <f>JK22/JL22</f>
        <v>0.375</v>
      </c>
      <c r="JR22" s="515">
        <f>JM22/JN22</f>
        <v>0.16666666666666666</v>
      </c>
      <c r="JS22" s="522">
        <f>JO22/JP22</f>
        <v>0.2857142857142857</v>
      </c>
      <c r="JT22" s="3" t="s">
        <v>22</v>
      </c>
      <c r="JU22" s="7">
        <f t="shared" ref="JU22:KE22" si="192">SUM(JU15:JU21)</f>
        <v>65</v>
      </c>
      <c r="JV22" s="7">
        <f t="shared" si="192"/>
        <v>66</v>
      </c>
      <c r="JW22" s="7">
        <f t="shared" si="192"/>
        <v>13</v>
      </c>
      <c r="JX22" s="7">
        <f t="shared" si="192"/>
        <v>4</v>
      </c>
      <c r="JY22" s="7">
        <f t="shared" si="192"/>
        <v>9</v>
      </c>
      <c r="JZ22" s="7">
        <f t="shared" si="192"/>
        <v>19</v>
      </c>
      <c r="KA22" s="7">
        <f t="shared" si="192"/>
        <v>54</v>
      </c>
      <c r="KB22" s="7">
        <f t="shared" si="192"/>
        <v>9</v>
      </c>
      <c r="KC22" s="7">
        <f t="shared" si="192"/>
        <v>33</v>
      </c>
      <c r="KD22" s="7">
        <f t="shared" si="192"/>
        <v>28</v>
      </c>
      <c r="KE22" s="7">
        <f t="shared" si="192"/>
        <v>87</v>
      </c>
      <c r="KF22" s="515">
        <f>JZ22/KA22</f>
        <v>0.35185185185185186</v>
      </c>
      <c r="KG22" s="515">
        <f>KB22/KC22</f>
        <v>0.27272727272727271</v>
      </c>
      <c r="KH22" s="522">
        <f>KD22/KE22</f>
        <v>0.32183908045977011</v>
      </c>
      <c r="KI22" s="3" t="s">
        <v>22</v>
      </c>
      <c r="KJ22" s="7">
        <f t="shared" ref="KJ22:KT22" si="193">SUM(KJ15:KJ21)</f>
        <v>16</v>
      </c>
      <c r="KK22" s="7">
        <f t="shared" si="193"/>
        <v>8</v>
      </c>
      <c r="KL22" s="7">
        <f t="shared" si="193"/>
        <v>1</v>
      </c>
      <c r="KM22" s="7">
        <f t="shared" si="193"/>
        <v>4</v>
      </c>
      <c r="KN22" s="7">
        <f t="shared" si="193"/>
        <v>2</v>
      </c>
      <c r="KO22" s="7">
        <f t="shared" si="193"/>
        <v>8</v>
      </c>
      <c r="KP22" s="7">
        <f t="shared" si="193"/>
        <v>14</v>
      </c>
      <c r="KQ22" s="7">
        <f t="shared" si="193"/>
        <v>0</v>
      </c>
      <c r="KR22" s="7">
        <f t="shared" si="193"/>
        <v>12</v>
      </c>
      <c r="KS22" s="7">
        <f t="shared" si="193"/>
        <v>8</v>
      </c>
      <c r="KT22" s="7">
        <f t="shared" si="193"/>
        <v>26</v>
      </c>
      <c r="KU22" s="515">
        <f>KO22/KP22</f>
        <v>0.5714285714285714</v>
      </c>
      <c r="KV22" s="515">
        <f>KQ22/KR22</f>
        <v>0</v>
      </c>
      <c r="KW22" s="522">
        <f>KS22/KT22</f>
        <v>0.30769230769230771</v>
      </c>
      <c r="KX22" s="3" t="s">
        <v>22</v>
      </c>
      <c r="KY22" s="7">
        <f t="shared" ref="KY22:LI22" si="194">SUM(KY15:KY21)</f>
        <v>130</v>
      </c>
      <c r="KZ22" s="7">
        <f t="shared" si="194"/>
        <v>77</v>
      </c>
      <c r="LA22" s="7">
        <f t="shared" si="194"/>
        <v>24</v>
      </c>
      <c r="LB22" s="7">
        <f t="shared" si="194"/>
        <v>6</v>
      </c>
      <c r="LC22" s="7">
        <f t="shared" si="194"/>
        <v>14</v>
      </c>
      <c r="LD22" s="7">
        <f t="shared" si="194"/>
        <v>38</v>
      </c>
      <c r="LE22" s="7">
        <f t="shared" si="194"/>
        <v>84</v>
      </c>
      <c r="LF22" s="7">
        <f t="shared" si="194"/>
        <v>18</v>
      </c>
      <c r="LG22" s="7">
        <f t="shared" si="194"/>
        <v>93</v>
      </c>
      <c r="LH22" s="7">
        <f t="shared" si="194"/>
        <v>56</v>
      </c>
      <c r="LI22" s="7">
        <f t="shared" si="194"/>
        <v>174</v>
      </c>
      <c r="LJ22" s="515">
        <f>LD22/LE22</f>
        <v>0.45238095238095238</v>
      </c>
      <c r="LK22" s="515">
        <f>LF22/LG22</f>
        <v>0.19354838709677419</v>
      </c>
      <c r="LL22" s="522">
        <f>LH22/LI22</f>
        <v>0.32183908045977011</v>
      </c>
      <c r="LM22" s="3" t="s">
        <v>22</v>
      </c>
      <c r="LN22" s="7">
        <f t="shared" ref="LN22:LX22" si="195">SUM(LN15:LN21)</f>
        <v>30</v>
      </c>
      <c r="LO22" s="7">
        <f t="shared" si="195"/>
        <v>15</v>
      </c>
      <c r="LP22" s="7">
        <f t="shared" si="195"/>
        <v>1</v>
      </c>
      <c r="LQ22" s="7">
        <f t="shared" si="195"/>
        <v>0</v>
      </c>
      <c r="LR22" s="7">
        <f t="shared" si="195"/>
        <v>2</v>
      </c>
      <c r="LS22" s="7">
        <f t="shared" si="195"/>
        <v>6</v>
      </c>
      <c r="LT22" s="7">
        <f t="shared" si="195"/>
        <v>14</v>
      </c>
      <c r="LU22" s="7">
        <f t="shared" si="195"/>
        <v>6</v>
      </c>
      <c r="LV22" s="7">
        <f t="shared" si="195"/>
        <v>12</v>
      </c>
      <c r="LW22" s="7">
        <f t="shared" si="195"/>
        <v>12</v>
      </c>
      <c r="LX22" s="7">
        <f t="shared" si="195"/>
        <v>26</v>
      </c>
      <c r="LY22" s="515">
        <f>LS22/LT22</f>
        <v>0.42857142857142855</v>
      </c>
      <c r="LZ22" s="515">
        <f>LU22/LV22</f>
        <v>0.5</v>
      </c>
      <c r="MA22" s="522">
        <f>LW22/LX22</f>
        <v>0.46153846153846156</v>
      </c>
    </row>
    <row r="23" spans="1:339" ht="17" thickBot="1">
      <c r="A23" s="28" t="s">
        <v>209</v>
      </c>
      <c r="B23" s="21" t="s">
        <v>207</v>
      </c>
      <c r="C23" s="23" t="s">
        <v>34</v>
      </c>
      <c r="D23" s="20" t="s">
        <v>103</v>
      </c>
      <c r="E23" s="222" t="s">
        <v>208</v>
      </c>
      <c r="F23" s="205" t="s">
        <v>31</v>
      </c>
      <c r="G23" s="204" t="s">
        <v>31</v>
      </c>
      <c r="H23" s="195" t="s">
        <v>34</v>
      </c>
      <c r="I23" s="194" t="s">
        <v>208</v>
      </c>
      <c r="J23" s="205" t="s">
        <v>207</v>
      </c>
      <c r="K23" s="7">
        <v>5</v>
      </c>
      <c r="L23" s="4" t="s">
        <v>24</v>
      </c>
      <c r="M23" s="3">
        <f t="shared" si="134"/>
        <v>5</v>
      </c>
      <c r="N23" s="4" t="s">
        <v>10</v>
      </c>
      <c r="P23" s="88"/>
      <c r="Q23" s="31"/>
      <c r="R23" s="88"/>
      <c r="V23" s="3">
        <v>3</v>
      </c>
      <c r="W23" s="18">
        <v>22</v>
      </c>
      <c r="X23" s="18">
        <v>29</v>
      </c>
      <c r="Y23" s="18">
        <v>3</v>
      </c>
      <c r="Z23" s="18">
        <v>1</v>
      </c>
      <c r="AA23" s="18">
        <v>2</v>
      </c>
      <c r="AB23" s="18">
        <v>11</v>
      </c>
      <c r="AC23" s="18">
        <v>16</v>
      </c>
      <c r="AD23" s="18">
        <v>0</v>
      </c>
      <c r="AE23" s="18">
        <v>1</v>
      </c>
      <c r="AF23" s="7">
        <f t="shared" si="135"/>
        <v>11</v>
      </c>
      <c r="AG23" s="7">
        <f t="shared" si="135"/>
        <v>17</v>
      </c>
      <c r="AH23" s="51">
        <f t="shared" si="148"/>
        <v>0.6875</v>
      </c>
      <c r="AI23" s="51">
        <f t="shared" si="149"/>
        <v>0</v>
      </c>
      <c r="AJ23" s="52">
        <f t="shared" si="150"/>
        <v>0.6470588235294118</v>
      </c>
      <c r="AK23" s="3">
        <v>3</v>
      </c>
      <c r="AL23" s="18">
        <v>25</v>
      </c>
      <c r="AM23" s="18">
        <v>16</v>
      </c>
      <c r="AN23" s="18">
        <v>0</v>
      </c>
      <c r="AO23" s="18">
        <v>1</v>
      </c>
      <c r="AP23" s="18">
        <v>3</v>
      </c>
      <c r="AQ23" s="18">
        <v>8</v>
      </c>
      <c r="AR23" s="18">
        <v>20</v>
      </c>
      <c r="AS23" s="18">
        <v>3</v>
      </c>
      <c r="AT23" s="18">
        <v>16</v>
      </c>
      <c r="AU23" s="7">
        <f t="shared" si="136"/>
        <v>11</v>
      </c>
      <c r="AV23" s="7">
        <f t="shared" si="136"/>
        <v>36</v>
      </c>
      <c r="AW23" s="51">
        <f t="shared" si="151"/>
        <v>0.4</v>
      </c>
      <c r="AX23" s="51">
        <f t="shared" si="152"/>
        <v>0.1875</v>
      </c>
      <c r="AY23" s="52">
        <f t="shared" si="153"/>
        <v>0.30555555555555558</v>
      </c>
      <c r="AZ23" s="3">
        <v>3</v>
      </c>
      <c r="BA23" s="18">
        <v>24</v>
      </c>
      <c r="BB23" s="18">
        <v>18</v>
      </c>
      <c r="BC23" s="18">
        <v>2</v>
      </c>
      <c r="BD23" s="18">
        <v>3</v>
      </c>
      <c r="BE23" s="18">
        <v>4</v>
      </c>
      <c r="BF23" s="18">
        <v>6</v>
      </c>
      <c r="BG23" s="18">
        <v>15</v>
      </c>
      <c r="BH23" s="18">
        <v>4</v>
      </c>
      <c r="BI23" s="18">
        <v>6</v>
      </c>
      <c r="BJ23" s="7">
        <f t="shared" si="137"/>
        <v>10</v>
      </c>
      <c r="BK23" s="7">
        <f t="shared" si="137"/>
        <v>21</v>
      </c>
      <c r="BL23" s="51">
        <f t="shared" si="154"/>
        <v>0.4</v>
      </c>
      <c r="BM23" s="51">
        <f t="shared" si="155"/>
        <v>0.66666666666666663</v>
      </c>
      <c r="BN23" s="52">
        <f t="shared" si="156"/>
        <v>0.47619047619047616</v>
      </c>
      <c r="BO23" s="3">
        <v>3</v>
      </c>
      <c r="BP23" s="18">
        <v>23</v>
      </c>
      <c r="BQ23" s="18">
        <v>13</v>
      </c>
      <c r="BR23" s="18">
        <v>4</v>
      </c>
      <c r="BS23" s="18">
        <v>1</v>
      </c>
      <c r="BT23" s="18">
        <v>1</v>
      </c>
      <c r="BU23" s="18">
        <v>7</v>
      </c>
      <c r="BV23" s="18">
        <v>10</v>
      </c>
      <c r="BW23" s="18">
        <v>3</v>
      </c>
      <c r="BX23" s="18">
        <v>16</v>
      </c>
      <c r="BY23" s="7">
        <f t="shared" si="138"/>
        <v>10</v>
      </c>
      <c r="BZ23" s="7">
        <f t="shared" si="138"/>
        <v>26</v>
      </c>
      <c r="CA23" s="51">
        <f t="shared" si="157"/>
        <v>0.7</v>
      </c>
      <c r="CB23" s="51">
        <f t="shared" si="158"/>
        <v>0.1875</v>
      </c>
      <c r="CC23" s="52">
        <f t="shared" si="159"/>
        <v>0.38461538461538464</v>
      </c>
      <c r="CD23" s="3">
        <v>3</v>
      </c>
      <c r="CE23" s="18">
        <v>25</v>
      </c>
      <c r="CF23" s="18">
        <v>14</v>
      </c>
      <c r="CG23" s="18">
        <v>1</v>
      </c>
      <c r="CH23" s="18">
        <v>3</v>
      </c>
      <c r="CI23" s="18">
        <v>1</v>
      </c>
      <c r="CJ23" s="18">
        <v>5</v>
      </c>
      <c r="CK23" s="18">
        <v>17</v>
      </c>
      <c r="CL23" s="18">
        <v>5</v>
      </c>
      <c r="CM23" s="18">
        <v>13</v>
      </c>
      <c r="CN23" s="7">
        <f t="shared" si="139"/>
        <v>10</v>
      </c>
      <c r="CO23" s="7">
        <f t="shared" si="139"/>
        <v>30</v>
      </c>
      <c r="CP23" s="51">
        <f t="shared" si="160"/>
        <v>0.29411764705882354</v>
      </c>
      <c r="CQ23" s="51">
        <f t="shared" si="161"/>
        <v>0.38461538461538464</v>
      </c>
      <c r="CR23" s="52">
        <f t="shared" si="162"/>
        <v>0.33333333333333331</v>
      </c>
      <c r="CS23" s="3">
        <v>3</v>
      </c>
      <c r="CT23" s="18">
        <v>9</v>
      </c>
      <c r="CU23" s="18">
        <v>9</v>
      </c>
      <c r="CV23" s="18">
        <v>0</v>
      </c>
      <c r="CW23" s="18">
        <v>1</v>
      </c>
      <c r="CX23" s="18">
        <v>1</v>
      </c>
      <c r="CY23" s="18">
        <v>3</v>
      </c>
      <c r="CZ23" s="18">
        <v>12</v>
      </c>
      <c r="DA23" s="18">
        <v>1</v>
      </c>
      <c r="DB23" s="18">
        <v>11</v>
      </c>
      <c r="DC23" s="7">
        <f t="shared" si="140"/>
        <v>4</v>
      </c>
      <c r="DD23" s="7">
        <f t="shared" si="140"/>
        <v>23</v>
      </c>
      <c r="DE23" s="51">
        <f t="shared" si="163"/>
        <v>0.25</v>
      </c>
      <c r="DF23" s="51">
        <f t="shared" si="164"/>
        <v>9.0909090909090912E-2</v>
      </c>
      <c r="DG23" s="52">
        <f t="shared" si="165"/>
        <v>0.17391304347826086</v>
      </c>
      <c r="DH23" s="3">
        <v>3</v>
      </c>
      <c r="DI23" s="18">
        <v>36</v>
      </c>
      <c r="DJ23" s="18">
        <v>14</v>
      </c>
      <c r="DK23" s="18">
        <v>1</v>
      </c>
      <c r="DL23" s="18">
        <v>0</v>
      </c>
      <c r="DM23" s="18">
        <v>2</v>
      </c>
      <c r="DN23" s="18">
        <v>6</v>
      </c>
      <c r="DO23" s="18">
        <v>10</v>
      </c>
      <c r="DP23" s="18">
        <v>8</v>
      </c>
      <c r="DQ23" s="18">
        <v>17</v>
      </c>
      <c r="DR23" s="7">
        <f t="shared" si="141"/>
        <v>14</v>
      </c>
      <c r="DS23" s="7">
        <f t="shared" si="141"/>
        <v>27</v>
      </c>
      <c r="DT23" s="51">
        <f t="shared" si="166"/>
        <v>0.6</v>
      </c>
      <c r="DU23" s="51">
        <f t="shared" si="167"/>
        <v>0.47058823529411764</v>
      </c>
      <c r="DV23" s="52">
        <f t="shared" si="168"/>
        <v>0.51851851851851849</v>
      </c>
      <c r="DW23" s="3">
        <v>3</v>
      </c>
      <c r="DX23" s="18">
        <v>12</v>
      </c>
      <c r="DY23" s="18">
        <v>11</v>
      </c>
      <c r="DZ23" s="18">
        <v>0</v>
      </c>
      <c r="EA23" s="18">
        <v>4</v>
      </c>
      <c r="EB23" s="18">
        <v>1</v>
      </c>
      <c r="EC23" s="18">
        <v>6</v>
      </c>
      <c r="ED23" s="18">
        <v>15</v>
      </c>
      <c r="EE23" s="18">
        <v>0</v>
      </c>
      <c r="EF23" s="18">
        <v>4</v>
      </c>
      <c r="EG23" s="7">
        <f t="shared" si="142"/>
        <v>6</v>
      </c>
      <c r="EH23" s="7">
        <f t="shared" si="142"/>
        <v>19</v>
      </c>
      <c r="EI23" s="51">
        <f t="shared" si="169"/>
        <v>0.4</v>
      </c>
      <c r="EJ23" s="51">
        <f t="shared" si="170"/>
        <v>0</v>
      </c>
      <c r="EK23" s="52">
        <f t="shared" si="171"/>
        <v>0.31578947368421051</v>
      </c>
      <c r="EL23" s="3" t="s">
        <v>261</v>
      </c>
      <c r="EM23" s="18">
        <v>14</v>
      </c>
      <c r="EN23" s="18">
        <v>17</v>
      </c>
      <c r="EO23" s="18">
        <v>1</v>
      </c>
      <c r="EP23" s="18">
        <v>1</v>
      </c>
      <c r="EQ23" s="18">
        <v>1</v>
      </c>
      <c r="ER23" s="18">
        <v>4</v>
      </c>
      <c r="ES23" s="18">
        <v>14</v>
      </c>
      <c r="ET23" s="18">
        <v>2</v>
      </c>
      <c r="EU23" s="18">
        <v>9</v>
      </c>
      <c r="EV23" s="7">
        <f t="shared" si="143"/>
        <v>6</v>
      </c>
      <c r="EW23" s="7">
        <f t="shared" si="143"/>
        <v>23</v>
      </c>
      <c r="EX23" s="51">
        <f t="shared" si="172"/>
        <v>0.2857142857142857</v>
      </c>
      <c r="EY23" s="51">
        <f t="shared" si="173"/>
        <v>0.22222222222222221</v>
      </c>
      <c r="EZ23" s="52">
        <f t="shared" si="174"/>
        <v>0.2608695652173913</v>
      </c>
      <c r="FA23" s="3">
        <v>3</v>
      </c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51" t="e">
        <f t="shared" si="175"/>
        <v>#DIV/0!</v>
      </c>
      <c r="FN23" s="51" t="e">
        <f t="shared" si="176"/>
        <v>#DIV/0!</v>
      </c>
      <c r="FO23" s="52" t="e">
        <f t="shared" si="177"/>
        <v>#DIV/0!</v>
      </c>
      <c r="FP23" s="3">
        <v>3</v>
      </c>
      <c r="FQ23" s="18">
        <v>32</v>
      </c>
      <c r="FR23" s="18">
        <v>12</v>
      </c>
      <c r="FS23" s="18">
        <v>2</v>
      </c>
      <c r="FT23" s="18">
        <v>0</v>
      </c>
      <c r="FU23" s="18">
        <v>2</v>
      </c>
      <c r="FV23" s="18">
        <v>13</v>
      </c>
      <c r="FW23" s="18">
        <v>30</v>
      </c>
      <c r="FX23" s="18">
        <v>2</v>
      </c>
      <c r="FY23" s="18">
        <v>7</v>
      </c>
      <c r="FZ23" s="7">
        <f t="shared" si="144"/>
        <v>15</v>
      </c>
      <c r="GA23" s="7">
        <f t="shared" si="145"/>
        <v>37</v>
      </c>
      <c r="GB23" s="51">
        <f t="shared" si="178"/>
        <v>0.43333333333333335</v>
      </c>
      <c r="GC23" s="51">
        <f t="shared" si="179"/>
        <v>0.2857142857142857</v>
      </c>
      <c r="GD23" s="52">
        <f t="shared" si="180"/>
        <v>0.40540540540540543</v>
      </c>
      <c r="GE23" s="3">
        <v>3</v>
      </c>
      <c r="GF23" s="18">
        <v>19</v>
      </c>
      <c r="GG23" s="18">
        <v>7</v>
      </c>
      <c r="GH23" s="18">
        <v>3</v>
      </c>
      <c r="GI23" s="18">
        <v>0</v>
      </c>
      <c r="GJ23" s="18">
        <v>4</v>
      </c>
      <c r="GK23" s="18">
        <v>5</v>
      </c>
      <c r="GL23" s="18">
        <v>13</v>
      </c>
      <c r="GM23" s="18">
        <v>3</v>
      </c>
      <c r="GN23" s="18">
        <v>18</v>
      </c>
      <c r="GO23" s="7">
        <f t="shared" si="146"/>
        <v>8</v>
      </c>
      <c r="GP23" s="7">
        <f t="shared" si="146"/>
        <v>31</v>
      </c>
      <c r="GQ23" s="51">
        <f t="shared" si="181"/>
        <v>0.38461538461538464</v>
      </c>
      <c r="GR23" s="51">
        <f t="shared" si="182"/>
        <v>0.16666666666666666</v>
      </c>
      <c r="GS23" s="52">
        <f t="shared" si="183"/>
        <v>0.25806451612903225</v>
      </c>
      <c r="GT23" s="3">
        <v>3</v>
      </c>
      <c r="GU23" s="18">
        <v>18</v>
      </c>
      <c r="GV23" s="18">
        <v>19</v>
      </c>
      <c r="GW23" s="18">
        <v>0</v>
      </c>
      <c r="GX23" s="18">
        <v>2</v>
      </c>
      <c r="GY23" s="18">
        <v>1</v>
      </c>
      <c r="GZ23" s="18">
        <v>9</v>
      </c>
      <c r="HA23" s="18">
        <v>14</v>
      </c>
      <c r="HB23" s="18">
        <v>0</v>
      </c>
      <c r="HC23" s="18">
        <v>1</v>
      </c>
      <c r="HD23" s="7">
        <f t="shared" si="147"/>
        <v>9</v>
      </c>
      <c r="HE23" s="7">
        <f t="shared" si="147"/>
        <v>15</v>
      </c>
      <c r="HF23" s="51">
        <f t="shared" si="184"/>
        <v>0.6428571428571429</v>
      </c>
      <c r="HG23" s="51">
        <f t="shared" si="185"/>
        <v>0</v>
      </c>
      <c r="HH23" s="52">
        <f t="shared" si="186"/>
        <v>0.6</v>
      </c>
      <c r="HI23" s="3">
        <v>3</v>
      </c>
      <c r="HJ23" s="148"/>
      <c r="HK23" s="148"/>
      <c r="HL23" s="148"/>
      <c r="HM23" s="148"/>
      <c r="HN23" s="148"/>
      <c r="HO23" s="148"/>
      <c r="HP23" s="148"/>
      <c r="HQ23" s="148"/>
      <c r="HR23" s="148"/>
      <c r="HS23" s="148"/>
      <c r="HT23" s="148"/>
      <c r="HU23" s="51" t="e">
        <f t="shared" si="187"/>
        <v>#DIV/0!</v>
      </c>
      <c r="HV23" s="51" t="e">
        <f t="shared" si="188"/>
        <v>#DIV/0!</v>
      </c>
      <c r="HW23" s="52" t="e">
        <f t="shared" ref="HW23:HW33" si="196">HS23/HT23</f>
        <v>#DIV/0!</v>
      </c>
      <c r="IA23" s="5" t="s">
        <v>63</v>
      </c>
      <c r="IB23" s="8">
        <f>AVERAGE(IB15:IB21)</f>
        <v>22.5</v>
      </c>
      <c r="IC23" s="8">
        <f t="shared" ref="IC23:IL23" si="197">AVERAGE(IC15:IC21)</f>
        <v>16</v>
      </c>
      <c r="ID23" s="8">
        <f t="shared" si="197"/>
        <v>1.5</v>
      </c>
      <c r="IE23" s="8">
        <f t="shared" si="197"/>
        <v>2.5</v>
      </c>
      <c r="IF23" s="8">
        <f t="shared" si="197"/>
        <v>1</v>
      </c>
      <c r="IG23" s="8">
        <f t="shared" si="197"/>
        <v>9</v>
      </c>
      <c r="IH23" s="8">
        <f t="shared" si="197"/>
        <v>14</v>
      </c>
      <c r="II23" s="8">
        <f t="shared" si="197"/>
        <v>1.5</v>
      </c>
      <c r="IJ23" s="8">
        <f t="shared" si="197"/>
        <v>5.5</v>
      </c>
      <c r="IK23" s="8">
        <f t="shared" si="197"/>
        <v>10.5</v>
      </c>
      <c r="IL23" s="8">
        <f t="shared" si="197"/>
        <v>19.5</v>
      </c>
      <c r="IM23" s="516"/>
      <c r="IN23" s="516"/>
      <c r="IO23" s="523"/>
      <c r="IP23" s="5" t="s">
        <v>63</v>
      </c>
      <c r="IQ23" s="8">
        <f>AVERAGE(IQ15:IQ21)</f>
        <v>7.25</v>
      </c>
      <c r="IR23" s="8">
        <f t="shared" ref="IR23:JA23" si="198">AVERAGE(IR15:IR21)</f>
        <v>4.75</v>
      </c>
      <c r="IS23" s="8">
        <f t="shared" si="198"/>
        <v>1</v>
      </c>
      <c r="IT23" s="8">
        <f t="shared" si="198"/>
        <v>0.5</v>
      </c>
      <c r="IU23" s="8">
        <f t="shared" si="198"/>
        <v>0.75</v>
      </c>
      <c r="IV23" s="8">
        <f t="shared" si="198"/>
        <v>1.5</v>
      </c>
      <c r="IW23" s="8">
        <f t="shared" si="198"/>
        <v>4.75</v>
      </c>
      <c r="IX23" s="8">
        <f t="shared" si="198"/>
        <v>1.25</v>
      </c>
      <c r="IY23" s="8">
        <f t="shared" si="198"/>
        <v>9</v>
      </c>
      <c r="IZ23" s="8">
        <f t="shared" si="198"/>
        <v>2.75</v>
      </c>
      <c r="JA23" s="8">
        <f t="shared" si="198"/>
        <v>13.75</v>
      </c>
      <c r="JB23" s="516"/>
      <c r="JC23" s="516"/>
      <c r="JD23" s="523"/>
      <c r="JE23" s="5" t="s">
        <v>63</v>
      </c>
      <c r="JF23" s="8">
        <f>AVERAGE(JF15:JF21)</f>
        <v>9</v>
      </c>
      <c r="JG23" s="8">
        <f t="shared" ref="JG23:JP23" si="199">AVERAGE(JG15:JG21)</f>
        <v>24</v>
      </c>
      <c r="JH23" s="8">
        <f t="shared" si="199"/>
        <v>0</v>
      </c>
      <c r="JI23" s="8">
        <f t="shared" si="199"/>
        <v>4</v>
      </c>
      <c r="JJ23" s="8">
        <f t="shared" si="199"/>
        <v>5</v>
      </c>
      <c r="JK23" s="8">
        <f t="shared" si="199"/>
        <v>3</v>
      </c>
      <c r="JL23" s="8">
        <f t="shared" si="199"/>
        <v>8</v>
      </c>
      <c r="JM23" s="8">
        <f t="shared" si="199"/>
        <v>1</v>
      </c>
      <c r="JN23" s="8">
        <f t="shared" si="199"/>
        <v>6</v>
      </c>
      <c r="JO23" s="8">
        <f t="shared" si="199"/>
        <v>4</v>
      </c>
      <c r="JP23" s="8">
        <f t="shared" si="199"/>
        <v>14</v>
      </c>
      <c r="JQ23" s="516"/>
      <c r="JR23" s="516"/>
      <c r="JS23" s="523"/>
      <c r="JT23" s="5" t="s">
        <v>63</v>
      </c>
      <c r="JU23" s="8">
        <f>AVERAGE(JU15:JU21)</f>
        <v>9.2857142857142865</v>
      </c>
      <c r="JV23" s="8">
        <f t="shared" ref="JV23:KE23" si="200">AVERAGE(JV15:JV21)</f>
        <v>9.4285714285714288</v>
      </c>
      <c r="JW23" s="8">
        <f t="shared" si="200"/>
        <v>1.8571428571428572</v>
      </c>
      <c r="JX23" s="8">
        <f t="shared" si="200"/>
        <v>0.5714285714285714</v>
      </c>
      <c r="JY23" s="8">
        <f t="shared" si="200"/>
        <v>1.2857142857142858</v>
      </c>
      <c r="JZ23" s="8">
        <f t="shared" si="200"/>
        <v>2.7142857142857144</v>
      </c>
      <c r="KA23" s="8">
        <f t="shared" si="200"/>
        <v>7.7142857142857144</v>
      </c>
      <c r="KB23" s="8">
        <f t="shared" si="200"/>
        <v>1.2857142857142858</v>
      </c>
      <c r="KC23" s="8">
        <f t="shared" si="200"/>
        <v>4.7142857142857144</v>
      </c>
      <c r="KD23" s="8">
        <f t="shared" si="200"/>
        <v>4</v>
      </c>
      <c r="KE23" s="8">
        <f t="shared" si="200"/>
        <v>12.428571428571429</v>
      </c>
      <c r="KF23" s="516"/>
      <c r="KG23" s="516"/>
      <c r="KH23" s="523"/>
      <c r="KI23" s="5" t="s">
        <v>63</v>
      </c>
      <c r="KJ23" s="8">
        <f>AVERAGE(KJ15:KJ21)</f>
        <v>16</v>
      </c>
      <c r="KK23" s="8">
        <f t="shared" ref="KK23:KT23" si="201">AVERAGE(KK15:KK21)</f>
        <v>8</v>
      </c>
      <c r="KL23" s="8">
        <f t="shared" si="201"/>
        <v>1</v>
      </c>
      <c r="KM23" s="8">
        <f t="shared" si="201"/>
        <v>4</v>
      </c>
      <c r="KN23" s="8">
        <f t="shared" si="201"/>
        <v>2</v>
      </c>
      <c r="KO23" s="8">
        <f t="shared" si="201"/>
        <v>8</v>
      </c>
      <c r="KP23" s="8">
        <f t="shared" si="201"/>
        <v>14</v>
      </c>
      <c r="KQ23" s="8">
        <f t="shared" si="201"/>
        <v>0</v>
      </c>
      <c r="KR23" s="8">
        <f t="shared" si="201"/>
        <v>12</v>
      </c>
      <c r="KS23" s="8">
        <f t="shared" si="201"/>
        <v>8</v>
      </c>
      <c r="KT23" s="8">
        <f t="shared" si="201"/>
        <v>26</v>
      </c>
      <c r="KU23" s="516"/>
      <c r="KV23" s="516"/>
      <c r="KW23" s="523"/>
      <c r="KX23" s="5" t="s">
        <v>63</v>
      </c>
      <c r="KY23" s="8">
        <f>AVERAGE(KY15:KY21)</f>
        <v>21.666666666666668</v>
      </c>
      <c r="KZ23" s="8">
        <f t="shared" ref="KZ23:LI23" si="202">AVERAGE(KZ15:KZ21)</f>
        <v>12.833333333333334</v>
      </c>
      <c r="LA23" s="8">
        <f t="shared" si="202"/>
        <v>4</v>
      </c>
      <c r="LB23" s="8">
        <f t="shared" si="202"/>
        <v>1</v>
      </c>
      <c r="LC23" s="8">
        <f t="shared" si="202"/>
        <v>2.3333333333333335</v>
      </c>
      <c r="LD23" s="8">
        <f t="shared" si="202"/>
        <v>6.333333333333333</v>
      </c>
      <c r="LE23" s="8">
        <f t="shared" si="202"/>
        <v>14</v>
      </c>
      <c r="LF23" s="8">
        <f t="shared" si="202"/>
        <v>3</v>
      </c>
      <c r="LG23" s="8">
        <f t="shared" si="202"/>
        <v>15.5</v>
      </c>
      <c r="LH23" s="8">
        <f t="shared" si="202"/>
        <v>9.3333333333333339</v>
      </c>
      <c r="LI23" s="8">
        <f t="shared" si="202"/>
        <v>29</v>
      </c>
      <c r="LJ23" s="516"/>
      <c r="LK23" s="516"/>
      <c r="LL23" s="523"/>
      <c r="LM23" s="5" t="s">
        <v>63</v>
      </c>
      <c r="LN23" s="8">
        <f>AVERAGE(LN15:LN21)</f>
        <v>30</v>
      </c>
      <c r="LO23" s="8">
        <f t="shared" ref="LO23:LX23" si="203">AVERAGE(LO15:LO21)</f>
        <v>15</v>
      </c>
      <c r="LP23" s="8">
        <f t="shared" si="203"/>
        <v>1</v>
      </c>
      <c r="LQ23" s="8">
        <f t="shared" si="203"/>
        <v>0</v>
      </c>
      <c r="LR23" s="8">
        <f t="shared" si="203"/>
        <v>2</v>
      </c>
      <c r="LS23" s="8">
        <f t="shared" si="203"/>
        <v>6</v>
      </c>
      <c r="LT23" s="8">
        <f t="shared" si="203"/>
        <v>14</v>
      </c>
      <c r="LU23" s="8">
        <f t="shared" si="203"/>
        <v>6</v>
      </c>
      <c r="LV23" s="8">
        <f t="shared" si="203"/>
        <v>12</v>
      </c>
      <c r="LW23" s="8">
        <f t="shared" si="203"/>
        <v>12</v>
      </c>
      <c r="LX23" s="8">
        <f t="shared" si="203"/>
        <v>26</v>
      </c>
      <c r="LY23" s="516"/>
      <c r="LZ23" s="516"/>
      <c r="MA23" s="523"/>
    </row>
    <row r="24" spans="1:339">
      <c r="A24" s="23" t="s">
        <v>35</v>
      </c>
      <c r="B24" s="19" t="s">
        <v>34</v>
      </c>
      <c r="C24" s="23" t="s">
        <v>207</v>
      </c>
      <c r="D24" s="20" t="s">
        <v>24</v>
      </c>
      <c r="E24" s="204" t="s">
        <v>34</v>
      </c>
      <c r="F24" s="223" t="s">
        <v>36</v>
      </c>
      <c r="G24" s="204" t="s">
        <v>24</v>
      </c>
      <c r="H24" s="223" t="s">
        <v>52</v>
      </c>
      <c r="I24" s="194" t="s">
        <v>36</v>
      </c>
      <c r="J24" s="205" t="s">
        <v>52</v>
      </c>
      <c r="K24" s="7">
        <v>6</v>
      </c>
      <c r="L24" s="4" t="s">
        <v>209</v>
      </c>
      <c r="M24" s="3">
        <f t="shared" si="134"/>
        <v>6</v>
      </c>
      <c r="N24" s="4" t="s">
        <v>10</v>
      </c>
      <c r="P24" s="88"/>
      <c r="Q24" s="31"/>
      <c r="R24" s="88"/>
      <c r="V24" s="3">
        <v>4</v>
      </c>
      <c r="W24" s="18">
        <v>14</v>
      </c>
      <c r="X24" s="18">
        <v>22</v>
      </c>
      <c r="Y24" s="18">
        <v>0</v>
      </c>
      <c r="Z24" s="18">
        <v>1</v>
      </c>
      <c r="AA24" s="18">
        <v>0</v>
      </c>
      <c r="AB24" s="18">
        <v>7</v>
      </c>
      <c r="AC24" s="18">
        <v>16</v>
      </c>
      <c r="AD24" s="18">
        <v>0</v>
      </c>
      <c r="AE24" s="18">
        <v>4</v>
      </c>
      <c r="AF24" s="7">
        <f t="shared" ref="AF24:AG30" si="204">AB24+AD24</f>
        <v>7</v>
      </c>
      <c r="AG24" s="7">
        <f t="shared" si="204"/>
        <v>20</v>
      </c>
      <c r="AH24" s="51">
        <f t="shared" si="148"/>
        <v>0.4375</v>
      </c>
      <c r="AI24" s="51">
        <f t="shared" si="149"/>
        <v>0</v>
      </c>
      <c r="AJ24" s="52">
        <f t="shared" si="150"/>
        <v>0.35</v>
      </c>
      <c r="AK24" s="3">
        <v>4</v>
      </c>
      <c r="AL24" s="18">
        <v>24</v>
      </c>
      <c r="AM24" s="18">
        <v>11</v>
      </c>
      <c r="AN24" s="18">
        <v>0</v>
      </c>
      <c r="AO24" s="18">
        <v>2</v>
      </c>
      <c r="AP24" s="18">
        <v>3</v>
      </c>
      <c r="AQ24" s="18">
        <v>12</v>
      </c>
      <c r="AR24" s="18">
        <v>20</v>
      </c>
      <c r="AS24" s="18">
        <v>0</v>
      </c>
      <c r="AT24" s="18">
        <v>3</v>
      </c>
      <c r="AU24" s="7">
        <f t="shared" si="136"/>
        <v>12</v>
      </c>
      <c r="AV24" s="7">
        <f t="shared" si="136"/>
        <v>23</v>
      </c>
      <c r="AW24" s="51">
        <f t="shared" si="151"/>
        <v>0.6</v>
      </c>
      <c r="AX24" s="51">
        <f t="shared" si="152"/>
        <v>0</v>
      </c>
      <c r="AY24" s="52">
        <f t="shared" si="153"/>
        <v>0.52173913043478259</v>
      </c>
      <c r="AZ24" s="3">
        <v>4</v>
      </c>
      <c r="BA24" s="18">
        <v>13</v>
      </c>
      <c r="BB24" s="18">
        <v>5</v>
      </c>
      <c r="BC24" s="18">
        <v>2</v>
      </c>
      <c r="BD24" s="18">
        <v>4</v>
      </c>
      <c r="BE24" s="18">
        <v>1</v>
      </c>
      <c r="BF24" s="18">
        <v>2</v>
      </c>
      <c r="BG24" s="18">
        <v>7</v>
      </c>
      <c r="BH24" s="18">
        <v>3</v>
      </c>
      <c r="BI24" s="18">
        <v>7</v>
      </c>
      <c r="BJ24" s="7">
        <f t="shared" si="137"/>
        <v>5</v>
      </c>
      <c r="BK24" s="7">
        <f t="shared" si="137"/>
        <v>14</v>
      </c>
      <c r="BL24" s="51">
        <f t="shared" si="154"/>
        <v>0.2857142857142857</v>
      </c>
      <c r="BM24" s="51">
        <f t="shared" si="155"/>
        <v>0.42857142857142855</v>
      </c>
      <c r="BN24" s="52">
        <f t="shared" si="156"/>
        <v>0.35714285714285715</v>
      </c>
      <c r="BO24" s="3">
        <v>4</v>
      </c>
      <c r="BP24" s="18">
        <v>25</v>
      </c>
      <c r="BQ24" s="18">
        <v>18</v>
      </c>
      <c r="BR24" s="18">
        <v>1</v>
      </c>
      <c r="BS24" s="18">
        <v>2</v>
      </c>
      <c r="BT24" s="18">
        <v>2</v>
      </c>
      <c r="BU24" s="18">
        <v>8</v>
      </c>
      <c r="BV24" s="18">
        <v>13</v>
      </c>
      <c r="BW24" s="18">
        <v>3</v>
      </c>
      <c r="BX24" s="18">
        <v>12</v>
      </c>
      <c r="BY24" s="7">
        <f t="shared" si="138"/>
        <v>11</v>
      </c>
      <c r="BZ24" s="7">
        <f t="shared" si="138"/>
        <v>25</v>
      </c>
      <c r="CA24" s="51">
        <f t="shared" si="157"/>
        <v>0.61538461538461542</v>
      </c>
      <c r="CB24" s="51">
        <f t="shared" si="158"/>
        <v>0.25</v>
      </c>
      <c r="CC24" s="52">
        <f t="shared" si="159"/>
        <v>0.44</v>
      </c>
      <c r="CD24" s="3">
        <v>4</v>
      </c>
      <c r="CE24" s="182"/>
      <c r="CF24" s="182"/>
      <c r="CG24" s="182"/>
      <c r="CH24" s="182"/>
      <c r="CI24" s="182"/>
      <c r="CJ24" s="182"/>
      <c r="CK24" s="182"/>
      <c r="CL24" s="182"/>
      <c r="CM24" s="182"/>
      <c r="CN24" s="182"/>
      <c r="CO24" s="182"/>
      <c r="CP24" s="51" t="e">
        <f t="shared" si="160"/>
        <v>#DIV/0!</v>
      </c>
      <c r="CQ24" s="51" t="e">
        <f t="shared" si="161"/>
        <v>#DIV/0!</v>
      </c>
      <c r="CR24" s="52" t="e">
        <f t="shared" si="162"/>
        <v>#DIV/0!</v>
      </c>
      <c r="CS24" s="3">
        <v>4</v>
      </c>
      <c r="CT24" s="18">
        <v>34</v>
      </c>
      <c r="CU24" s="18">
        <v>28</v>
      </c>
      <c r="CV24" s="18">
        <v>1</v>
      </c>
      <c r="CW24" s="18">
        <v>2</v>
      </c>
      <c r="CX24" s="18">
        <v>2</v>
      </c>
      <c r="CY24" s="18">
        <v>8</v>
      </c>
      <c r="CZ24" s="18">
        <v>20</v>
      </c>
      <c r="DA24" s="18">
        <v>6</v>
      </c>
      <c r="DB24" s="18">
        <v>18</v>
      </c>
      <c r="DC24" s="7">
        <f t="shared" ref="DC24:DD31" si="205">CY24+DA24</f>
        <v>14</v>
      </c>
      <c r="DD24" s="7">
        <f t="shared" si="205"/>
        <v>38</v>
      </c>
      <c r="DE24" s="51">
        <f t="shared" si="163"/>
        <v>0.4</v>
      </c>
      <c r="DF24" s="51">
        <f t="shared" si="164"/>
        <v>0.33333333333333331</v>
      </c>
      <c r="DG24" s="52">
        <f t="shared" si="165"/>
        <v>0.36842105263157893</v>
      </c>
      <c r="DH24" s="3">
        <v>4</v>
      </c>
      <c r="DI24" s="18">
        <v>24</v>
      </c>
      <c r="DJ24" s="18">
        <v>14</v>
      </c>
      <c r="DK24" s="18">
        <v>3</v>
      </c>
      <c r="DL24" s="18">
        <v>1</v>
      </c>
      <c r="DM24" s="18">
        <v>7</v>
      </c>
      <c r="DN24" s="18">
        <v>9</v>
      </c>
      <c r="DO24" s="18">
        <v>24</v>
      </c>
      <c r="DP24" s="18">
        <v>2</v>
      </c>
      <c r="DQ24" s="18">
        <v>10</v>
      </c>
      <c r="DR24" s="7">
        <f t="shared" si="141"/>
        <v>11</v>
      </c>
      <c r="DS24" s="7">
        <f t="shared" si="141"/>
        <v>34</v>
      </c>
      <c r="DT24" s="51">
        <f t="shared" si="166"/>
        <v>0.375</v>
      </c>
      <c r="DU24" s="51">
        <f t="shared" si="167"/>
        <v>0.2</v>
      </c>
      <c r="DV24" s="52">
        <f t="shared" si="168"/>
        <v>0.3235294117647059</v>
      </c>
      <c r="DW24" s="3">
        <v>4</v>
      </c>
      <c r="DX24" s="18">
        <v>15</v>
      </c>
      <c r="DY24" s="18">
        <v>7</v>
      </c>
      <c r="DZ24" s="18">
        <v>2</v>
      </c>
      <c r="EA24" s="18">
        <v>0</v>
      </c>
      <c r="EB24" s="18">
        <v>1</v>
      </c>
      <c r="EC24" s="18">
        <v>3</v>
      </c>
      <c r="ED24" s="18">
        <v>13</v>
      </c>
      <c r="EE24" s="18">
        <v>3</v>
      </c>
      <c r="EF24" s="18">
        <v>10</v>
      </c>
      <c r="EG24" s="7">
        <f t="shared" si="142"/>
        <v>6</v>
      </c>
      <c r="EH24" s="7">
        <f t="shared" si="142"/>
        <v>23</v>
      </c>
      <c r="EI24" s="51">
        <f t="shared" si="169"/>
        <v>0.23076923076923078</v>
      </c>
      <c r="EJ24" s="51">
        <f t="shared" si="170"/>
        <v>0.3</v>
      </c>
      <c r="EK24" s="52">
        <f t="shared" si="171"/>
        <v>0.2608695652173913</v>
      </c>
      <c r="EL24" s="3" t="s">
        <v>261</v>
      </c>
      <c r="EM24" s="18">
        <v>18</v>
      </c>
      <c r="EN24" s="18">
        <v>8</v>
      </c>
      <c r="EO24" s="18">
        <v>5</v>
      </c>
      <c r="EP24" s="18">
        <v>2</v>
      </c>
      <c r="EQ24" s="18">
        <v>4</v>
      </c>
      <c r="ER24" s="18">
        <v>3</v>
      </c>
      <c r="ES24" s="18">
        <v>7</v>
      </c>
      <c r="ET24" s="18">
        <v>3</v>
      </c>
      <c r="EU24" s="18">
        <v>10</v>
      </c>
      <c r="EV24" s="7">
        <f t="shared" si="143"/>
        <v>6</v>
      </c>
      <c r="EW24" s="7">
        <f t="shared" si="143"/>
        <v>17</v>
      </c>
      <c r="EX24" s="51">
        <f t="shared" si="172"/>
        <v>0.42857142857142855</v>
      </c>
      <c r="EY24" s="51">
        <f t="shared" si="173"/>
        <v>0.3</v>
      </c>
      <c r="EZ24" s="52">
        <f t="shared" si="174"/>
        <v>0.35294117647058826</v>
      </c>
      <c r="FA24" s="3">
        <v>4</v>
      </c>
      <c r="FB24" s="182"/>
      <c r="FC24" s="182"/>
      <c r="FD24" s="182"/>
      <c r="FE24" s="182"/>
      <c r="FF24" s="182"/>
      <c r="FG24" s="182"/>
      <c r="FH24" s="182"/>
      <c r="FI24" s="182"/>
      <c r="FJ24" s="182"/>
      <c r="FK24" s="182"/>
      <c r="FL24" s="182"/>
      <c r="FM24" s="51" t="e">
        <f t="shared" si="175"/>
        <v>#DIV/0!</v>
      </c>
      <c r="FN24" s="51" t="e">
        <f t="shared" si="176"/>
        <v>#DIV/0!</v>
      </c>
      <c r="FO24" s="52" t="e">
        <f t="shared" si="177"/>
        <v>#DIV/0!</v>
      </c>
      <c r="FP24" s="3">
        <v>4</v>
      </c>
      <c r="FQ24" s="18">
        <v>13</v>
      </c>
      <c r="FR24" s="18">
        <v>6</v>
      </c>
      <c r="FS24" s="18">
        <v>6</v>
      </c>
      <c r="FT24" s="18">
        <v>1</v>
      </c>
      <c r="FU24" s="18">
        <v>4</v>
      </c>
      <c r="FV24" s="18">
        <v>5</v>
      </c>
      <c r="FW24" s="18">
        <v>16</v>
      </c>
      <c r="FX24" s="18">
        <v>1</v>
      </c>
      <c r="FY24" s="18">
        <v>2</v>
      </c>
      <c r="FZ24" s="7">
        <f t="shared" si="144"/>
        <v>6</v>
      </c>
      <c r="GA24" s="7">
        <f t="shared" si="145"/>
        <v>18</v>
      </c>
      <c r="GB24" s="51">
        <f t="shared" si="178"/>
        <v>0.3125</v>
      </c>
      <c r="GC24" s="51">
        <f t="shared" si="179"/>
        <v>0.5</v>
      </c>
      <c r="GD24" s="52">
        <f t="shared" si="180"/>
        <v>0.33333333333333331</v>
      </c>
      <c r="GE24" s="3">
        <v>4</v>
      </c>
      <c r="GF24" s="18">
        <v>18</v>
      </c>
      <c r="GG24" s="18">
        <v>7</v>
      </c>
      <c r="GH24" s="18">
        <v>1</v>
      </c>
      <c r="GI24" s="18">
        <v>0</v>
      </c>
      <c r="GJ24" s="18">
        <v>4</v>
      </c>
      <c r="GK24" s="18">
        <v>3</v>
      </c>
      <c r="GL24" s="18">
        <v>5</v>
      </c>
      <c r="GM24" s="18">
        <v>4</v>
      </c>
      <c r="GN24" s="18">
        <v>11</v>
      </c>
      <c r="GO24" s="7">
        <f t="shared" si="146"/>
        <v>7</v>
      </c>
      <c r="GP24" s="7">
        <f t="shared" si="146"/>
        <v>16</v>
      </c>
      <c r="GQ24" s="51">
        <f t="shared" si="181"/>
        <v>0.6</v>
      </c>
      <c r="GR24" s="51">
        <f t="shared" si="182"/>
        <v>0.36363636363636365</v>
      </c>
      <c r="GS24" s="52">
        <f t="shared" si="183"/>
        <v>0.4375</v>
      </c>
      <c r="GT24" s="3">
        <v>4</v>
      </c>
      <c r="GU24" s="18">
        <v>19</v>
      </c>
      <c r="GV24" s="18">
        <v>22</v>
      </c>
      <c r="GW24" s="18">
        <v>3</v>
      </c>
      <c r="GX24" s="18">
        <v>0</v>
      </c>
      <c r="GY24" s="18">
        <v>1</v>
      </c>
      <c r="GZ24" s="18">
        <v>8</v>
      </c>
      <c r="HA24" s="18">
        <v>13</v>
      </c>
      <c r="HB24" s="18">
        <v>1</v>
      </c>
      <c r="HC24" s="18">
        <v>5</v>
      </c>
      <c r="HD24" s="7">
        <f t="shared" si="147"/>
        <v>9</v>
      </c>
      <c r="HE24" s="7">
        <f t="shared" si="147"/>
        <v>18</v>
      </c>
      <c r="HF24" s="51">
        <f t="shared" si="184"/>
        <v>0.61538461538461542</v>
      </c>
      <c r="HG24" s="51">
        <f t="shared" si="185"/>
        <v>0.2</v>
      </c>
      <c r="HH24" s="52">
        <f t="shared" si="186"/>
        <v>0.5</v>
      </c>
      <c r="HI24" s="3">
        <v>4</v>
      </c>
      <c r="HJ24" s="18">
        <v>12</v>
      </c>
      <c r="HK24" s="18">
        <v>4</v>
      </c>
      <c r="HL24" s="18">
        <v>1</v>
      </c>
      <c r="HM24" s="18">
        <v>0</v>
      </c>
      <c r="HN24" s="18">
        <v>1</v>
      </c>
      <c r="HO24" s="18">
        <v>3</v>
      </c>
      <c r="HP24" s="18">
        <v>7</v>
      </c>
      <c r="HQ24" s="18">
        <v>2</v>
      </c>
      <c r="HR24" s="18">
        <v>8</v>
      </c>
      <c r="HS24" s="7">
        <f t="shared" ref="HS24:HT31" si="206">HO24+HQ24</f>
        <v>5</v>
      </c>
      <c r="HT24" s="7">
        <f t="shared" si="206"/>
        <v>15</v>
      </c>
      <c r="HU24" s="51">
        <f t="shared" si="187"/>
        <v>0.42857142857142855</v>
      </c>
      <c r="HV24" s="51">
        <f t="shared" si="188"/>
        <v>0.25</v>
      </c>
      <c r="HW24" s="52">
        <f t="shared" si="196"/>
        <v>0.33333333333333331</v>
      </c>
      <c r="IA24" s="1" t="s">
        <v>283</v>
      </c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2"/>
      <c r="IP24" s="1" t="s">
        <v>209</v>
      </c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2"/>
      <c r="JE24" s="1" t="s">
        <v>42</v>
      </c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2"/>
      <c r="JT24" s="1" t="s">
        <v>29</v>
      </c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2"/>
      <c r="KI24" s="1" t="s">
        <v>131</v>
      </c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2"/>
      <c r="KX24" s="1" t="s">
        <v>105</v>
      </c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2"/>
      <c r="LM24" s="1" t="s">
        <v>194</v>
      </c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2"/>
    </row>
    <row r="25" spans="1:339">
      <c r="A25" s="28" t="s">
        <v>51</v>
      </c>
      <c r="B25" s="21" t="s">
        <v>208</v>
      </c>
      <c r="C25" s="23" t="s">
        <v>209</v>
      </c>
      <c r="D25" s="20" t="s">
        <v>44</v>
      </c>
      <c r="E25" s="204" t="s">
        <v>207</v>
      </c>
      <c r="F25" s="223" t="s">
        <v>52</v>
      </c>
      <c r="G25" s="222" t="s">
        <v>36</v>
      </c>
      <c r="H25" s="205" t="s">
        <v>207</v>
      </c>
      <c r="I25" s="204" t="s">
        <v>34</v>
      </c>
      <c r="J25" s="195" t="s">
        <v>24</v>
      </c>
      <c r="K25" s="7">
        <v>7</v>
      </c>
      <c r="L25" s="4" t="s">
        <v>103</v>
      </c>
      <c r="M25" s="3">
        <f t="shared" si="134"/>
        <v>7</v>
      </c>
      <c r="N25" s="4" t="s">
        <v>44</v>
      </c>
      <c r="P25" s="88"/>
      <c r="Q25" s="31"/>
      <c r="R25" s="88"/>
      <c r="V25" s="3">
        <v>5</v>
      </c>
      <c r="W25" s="18">
        <v>28</v>
      </c>
      <c r="X25" s="18">
        <v>27</v>
      </c>
      <c r="Y25" s="18">
        <v>2</v>
      </c>
      <c r="Z25" s="18">
        <v>2</v>
      </c>
      <c r="AA25" s="18">
        <v>0</v>
      </c>
      <c r="AB25" s="18">
        <v>11</v>
      </c>
      <c r="AC25" s="18">
        <v>24</v>
      </c>
      <c r="AD25" s="18">
        <v>2</v>
      </c>
      <c r="AE25" s="18">
        <v>6</v>
      </c>
      <c r="AF25" s="7">
        <f t="shared" si="204"/>
        <v>13</v>
      </c>
      <c r="AG25" s="7">
        <f t="shared" si="204"/>
        <v>30</v>
      </c>
      <c r="AH25" s="51">
        <f t="shared" si="148"/>
        <v>0.45833333333333331</v>
      </c>
      <c r="AI25" s="51">
        <f t="shared" si="149"/>
        <v>0.33333333333333331</v>
      </c>
      <c r="AJ25" s="52">
        <f t="shared" si="150"/>
        <v>0.43333333333333335</v>
      </c>
      <c r="AK25" s="3">
        <v>5</v>
      </c>
      <c r="AL25" s="18">
        <v>35</v>
      </c>
      <c r="AM25" s="18">
        <v>14</v>
      </c>
      <c r="AN25" s="18">
        <v>0</v>
      </c>
      <c r="AO25" s="18">
        <v>0</v>
      </c>
      <c r="AP25" s="18">
        <v>2</v>
      </c>
      <c r="AQ25" s="18">
        <v>13</v>
      </c>
      <c r="AR25" s="18">
        <v>22</v>
      </c>
      <c r="AS25" s="18">
        <v>3</v>
      </c>
      <c r="AT25" s="18">
        <v>12</v>
      </c>
      <c r="AU25" s="7">
        <f t="shared" ref="AU25:AV30" si="207">AQ25+AS25</f>
        <v>16</v>
      </c>
      <c r="AV25" s="7">
        <f t="shared" si="207"/>
        <v>34</v>
      </c>
      <c r="AW25" s="51">
        <f t="shared" si="151"/>
        <v>0.59090909090909094</v>
      </c>
      <c r="AX25" s="51">
        <f t="shared" si="152"/>
        <v>0.25</v>
      </c>
      <c r="AY25" s="52">
        <f t="shared" si="153"/>
        <v>0.47058823529411764</v>
      </c>
      <c r="AZ25" s="3">
        <v>5</v>
      </c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51" t="e">
        <f t="shared" si="154"/>
        <v>#DIV/0!</v>
      </c>
      <c r="BM25" s="51" t="e">
        <f t="shared" si="155"/>
        <v>#DIV/0!</v>
      </c>
      <c r="BN25" s="52" t="e">
        <f t="shared" si="156"/>
        <v>#DIV/0!</v>
      </c>
      <c r="BO25" s="3">
        <v>5</v>
      </c>
      <c r="BP25" s="18">
        <v>24</v>
      </c>
      <c r="BQ25" s="18">
        <v>18</v>
      </c>
      <c r="BR25" s="18">
        <v>0</v>
      </c>
      <c r="BS25" s="18">
        <v>5</v>
      </c>
      <c r="BT25" s="18">
        <v>0</v>
      </c>
      <c r="BU25" s="18">
        <v>6</v>
      </c>
      <c r="BV25" s="18">
        <v>15</v>
      </c>
      <c r="BW25" s="18">
        <v>4</v>
      </c>
      <c r="BX25" s="18">
        <v>15</v>
      </c>
      <c r="BY25" s="7">
        <f>BU25+BW25</f>
        <v>10</v>
      </c>
      <c r="BZ25" s="7">
        <f>BV25+BX25</f>
        <v>30</v>
      </c>
      <c r="CA25" s="51">
        <f t="shared" si="157"/>
        <v>0.4</v>
      </c>
      <c r="CB25" s="51">
        <f t="shared" si="158"/>
        <v>0.26666666666666666</v>
      </c>
      <c r="CC25" s="52">
        <f t="shared" si="159"/>
        <v>0.33333333333333331</v>
      </c>
      <c r="CD25" s="3">
        <v>5</v>
      </c>
      <c r="CE25" s="18">
        <v>24</v>
      </c>
      <c r="CF25" s="18">
        <v>26</v>
      </c>
      <c r="CG25" s="18">
        <v>0</v>
      </c>
      <c r="CH25" s="18">
        <v>1</v>
      </c>
      <c r="CI25" s="18">
        <v>1</v>
      </c>
      <c r="CJ25" s="18">
        <v>6</v>
      </c>
      <c r="CK25" s="18">
        <v>13</v>
      </c>
      <c r="CL25" s="18">
        <v>4</v>
      </c>
      <c r="CM25" s="18">
        <v>15</v>
      </c>
      <c r="CN25" s="7">
        <f>CJ25+CL25</f>
        <v>10</v>
      </c>
      <c r="CO25" s="7">
        <f>CK25+CM25</f>
        <v>28</v>
      </c>
      <c r="CP25" s="51">
        <f t="shared" si="160"/>
        <v>0.46153846153846156</v>
      </c>
      <c r="CQ25" s="51">
        <f t="shared" si="161"/>
        <v>0.26666666666666666</v>
      </c>
      <c r="CR25" s="52">
        <f t="shared" si="162"/>
        <v>0.35714285714285715</v>
      </c>
      <c r="CS25" s="3">
        <v>5</v>
      </c>
      <c r="CT25" s="18">
        <v>21</v>
      </c>
      <c r="CU25" s="18">
        <v>9</v>
      </c>
      <c r="CV25" s="18">
        <v>0</v>
      </c>
      <c r="CW25" s="18">
        <v>0</v>
      </c>
      <c r="CX25" s="18">
        <v>1</v>
      </c>
      <c r="CY25" s="18">
        <v>6</v>
      </c>
      <c r="CZ25" s="18">
        <v>17</v>
      </c>
      <c r="DA25" s="18">
        <v>3</v>
      </c>
      <c r="DB25" s="18">
        <v>15</v>
      </c>
      <c r="DC25" s="7">
        <f t="shared" si="205"/>
        <v>9</v>
      </c>
      <c r="DD25" s="7">
        <f t="shared" si="205"/>
        <v>32</v>
      </c>
      <c r="DE25" s="51">
        <f t="shared" si="163"/>
        <v>0.35294117647058826</v>
      </c>
      <c r="DF25" s="51">
        <f t="shared" si="164"/>
        <v>0.2</v>
      </c>
      <c r="DG25" s="52">
        <f t="shared" si="165"/>
        <v>0.28125</v>
      </c>
      <c r="DH25" s="3">
        <v>5</v>
      </c>
      <c r="DI25" s="18">
        <v>27</v>
      </c>
      <c r="DJ25" s="18">
        <v>5</v>
      </c>
      <c r="DK25" s="18">
        <v>2</v>
      </c>
      <c r="DL25" s="18">
        <v>0</v>
      </c>
      <c r="DM25" s="18">
        <v>2</v>
      </c>
      <c r="DN25" s="18">
        <v>6</v>
      </c>
      <c r="DO25" s="18">
        <v>9</v>
      </c>
      <c r="DP25" s="18">
        <v>5</v>
      </c>
      <c r="DQ25" s="18">
        <v>11</v>
      </c>
      <c r="DR25" s="18">
        <f t="shared" si="141"/>
        <v>11</v>
      </c>
      <c r="DS25" s="18">
        <f t="shared" si="141"/>
        <v>20</v>
      </c>
      <c r="DT25" s="51">
        <f t="shared" si="166"/>
        <v>0.66666666666666663</v>
      </c>
      <c r="DU25" s="51">
        <f t="shared" si="167"/>
        <v>0.45454545454545453</v>
      </c>
      <c r="DV25" s="52">
        <f t="shared" si="168"/>
        <v>0.55000000000000004</v>
      </c>
      <c r="DW25" s="3">
        <v>5</v>
      </c>
      <c r="DX25" s="18">
        <v>22</v>
      </c>
      <c r="DY25" s="18">
        <v>10</v>
      </c>
      <c r="DZ25" s="18">
        <v>2</v>
      </c>
      <c r="EA25" s="18">
        <v>6</v>
      </c>
      <c r="EB25" s="18">
        <v>3</v>
      </c>
      <c r="EC25" s="18">
        <v>5</v>
      </c>
      <c r="ED25" s="18">
        <v>15</v>
      </c>
      <c r="EE25" s="18">
        <v>4</v>
      </c>
      <c r="EF25" s="18">
        <v>6</v>
      </c>
      <c r="EG25" s="7">
        <f t="shared" si="142"/>
        <v>9</v>
      </c>
      <c r="EH25" s="7">
        <f t="shared" si="142"/>
        <v>21</v>
      </c>
      <c r="EI25" s="51">
        <f t="shared" si="169"/>
        <v>0.33333333333333331</v>
      </c>
      <c r="EJ25" s="51">
        <f t="shared" si="170"/>
        <v>0.66666666666666663</v>
      </c>
      <c r="EK25" s="52">
        <f t="shared" si="171"/>
        <v>0.42857142857142855</v>
      </c>
      <c r="EL25" s="3" t="s">
        <v>261</v>
      </c>
      <c r="EM25" s="18">
        <v>24</v>
      </c>
      <c r="EN25" s="18">
        <v>8</v>
      </c>
      <c r="EO25" s="18">
        <v>3</v>
      </c>
      <c r="EP25" s="18">
        <v>1</v>
      </c>
      <c r="EQ25" s="18">
        <v>1</v>
      </c>
      <c r="ER25" s="18">
        <v>3</v>
      </c>
      <c r="ES25" s="18">
        <v>4</v>
      </c>
      <c r="ET25" s="18">
        <v>6</v>
      </c>
      <c r="EU25" s="18">
        <v>19</v>
      </c>
      <c r="EV25" s="18">
        <f t="shared" si="143"/>
        <v>9</v>
      </c>
      <c r="EW25" s="18">
        <f t="shared" si="143"/>
        <v>23</v>
      </c>
      <c r="EX25" s="51">
        <f t="shared" si="172"/>
        <v>0.75</v>
      </c>
      <c r="EY25" s="51">
        <f t="shared" si="173"/>
        <v>0.31578947368421051</v>
      </c>
      <c r="EZ25" s="52">
        <f t="shared" si="174"/>
        <v>0.39130434782608697</v>
      </c>
      <c r="FA25" s="3">
        <v>5</v>
      </c>
      <c r="FB25" s="182"/>
      <c r="FC25" s="182"/>
      <c r="FD25" s="182"/>
      <c r="FE25" s="182"/>
      <c r="FF25" s="182"/>
      <c r="FG25" s="182"/>
      <c r="FH25" s="182"/>
      <c r="FI25" s="182"/>
      <c r="FJ25" s="182"/>
      <c r="FK25" s="182"/>
      <c r="FL25" s="182"/>
      <c r="FM25" s="51" t="e">
        <f t="shared" si="175"/>
        <v>#DIV/0!</v>
      </c>
      <c r="FN25" s="51" t="e">
        <f t="shared" si="176"/>
        <v>#DIV/0!</v>
      </c>
      <c r="FO25" s="52" t="e">
        <f t="shared" si="177"/>
        <v>#DIV/0!</v>
      </c>
      <c r="FP25" s="3">
        <v>5</v>
      </c>
      <c r="FQ25" s="18">
        <v>23</v>
      </c>
      <c r="FR25" s="18">
        <v>5</v>
      </c>
      <c r="FS25" s="18">
        <v>0</v>
      </c>
      <c r="FT25" s="18">
        <v>0</v>
      </c>
      <c r="FU25" s="18">
        <v>1</v>
      </c>
      <c r="FV25" s="18">
        <v>4</v>
      </c>
      <c r="FW25" s="18">
        <v>10</v>
      </c>
      <c r="FX25" s="18">
        <v>5</v>
      </c>
      <c r="FY25" s="18">
        <v>12</v>
      </c>
      <c r="FZ25" s="7">
        <f t="shared" si="144"/>
        <v>9</v>
      </c>
      <c r="GA25" s="7">
        <f t="shared" si="145"/>
        <v>22</v>
      </c>
      <c r="GB25" s="51">
        <f t="shared" si="178"/>
        <v>0.4</v>
      </c>
      <c r="GC25" s="51">
        <f t="shared" si="179"/>
        <v>0.41666666666666669</v>
      </c>
      <c r="GD25" s="52">
        <f t="shared" si="180"/>
        <v>0.40909090909090912</v>
      </c>
      <c r="GE25" s="3">
        <v>5</v>
      </c>
      <c r="GF25" s="18">
        <v>21</v>
      </c>
      <c r="GG25" s="18">
        <v>7</v>
      </c>
      <c r="GH25" s="18">
        <v>4</v>
      </c>
      <c r="GI25" s="18">
        <v>0</v>
      </c>
      <c r="GJ25" s="18">
        <v>3</v>
      </c>
      <c r="GK25" s="18">
        <v>3</v>
      </c>
      <c r="GL25" s="18">
        <v>12</v>
      </c>
      <c r="GM25" s="18">
        <v>5</v>
      </c>
      <c r="GN25" s="18">
        <v>11</v>
      </c>
      <c r="GO25" s="7">
        <f t="shared" ref="GO25:GP30" si="208">GK25+GM25</f>
        <v>8</v>
      </c>
      <c r="GP25" s="7">
        <f t="shared" si="208"/>
        <v>23</v>
      </c>
      <c r="GQ25" s="51">
        <f t="shared" si="181"/>
        <v>0.25</v>
      </c>
      <c r="GR25" s="51">
        <f t="shared" si="182"/>
        <v>0.45454545454545453</v>
      </c>
      <c r="GS25" s="52">
        <f t="shared" si="183"/>
        <v>0.34782608695652173</v>
      </c>
      <c r="GT25" s="3">
        <v>5</v>
      </c>
      <c r="GU25" s="18">
        <v>18</v>
      </c>
      <c r="GV25" s="18">
        <v>21</v>
      </c>
      <c r="GW25" s="18">
        <v>6</v>
      </c>
      <c r="GX25" s="18">
        <v>3</v>
      </c>
      <c r="GY25" s="18">
        <v>0</v>
      </c>
      <c r="GZ25" s="18">
        <v>9</v>
      </c>
      <c r="HA25" s="18">
        <v>17</v>
      </c>
      <c r="HB25" s="18">
        <v>0</v>
      </c>
      <c r="HC25" s="18">
        <v>0</v>
      </c>
      <c r="HD25" s="7">
        <f t="shared" ref="HD25:HE31" si="209">GZ25+HB25</f>
        <v>9</v>
      </c>
      <c r="HE25" s="7">
        <f t="shared" si="209"/>
        <v>17</v>
      </c>
      <c r="HF25" s="51">
        <f t="shared" si="184"/>
        <v>0.52941176470588236</v>
      </c>
      <c r="HG25" s="51" t="e">
        <f t="shared" si="185"/>
        <v>#DIV/0!</v>
      </c>
      <c r="HH25" s="52">
        <f t="shared" si="186"/>
        <v>0.52941176470588236</v>
      </c>
      <c r="HI25" s="3">
        <v>5</v>
      </c>
      <c r="HJ25" s="18">
        <v>25</v>
      </c>
      <c r="HK25" s="18">
        <v>17</v>
      </c>
      <c r="HL25" s="18">
        <v>1</v>
      </c>
      <c r="HM25" s="18">
        <v>2</v>
      </c>
      <c r="HN25" s="18">
        <v>2</v>
      </c>
      <c r="HO25" s="18">
        <v>11</v>
      </c>
      <c r="HP25" s="18">
        <v>21</v>
      </c>
      <c r="HQ25" s="18">
        <v>1</v>
      </c>
      <c r="HR25" s="18">
        <v>2</v>
      </c>
      <c r="HS25" s="7">
        <f t="shared" si="206"/>
        <v>12</v>
      </c>
      <c r="HT25" s="7">
        <f t="shared" si="206"/>
        <v>23</v>
      </c>
      <c r="HU25" s="51">
        <f t="shared" si="187"/>
        <v>0.52380952380952384</v>
      </c>
      <c r="HV25" s="51">
        <f t="shared" si="188"/>
        <v>0.5</v>
      </c>
      <c r="HW25" s="52">
        <f t="shared" si="196"/>
        <v>0.52173913043478259</v>
      </c>
      <c r="IA25" s="3" t="s">
        <v>12</v>
      </c>
      <c r="IB25" s="7" t="s">
        <v>13</v>
      </c>
      <c r="IC25" s="7" t="s">
        <v>14</v>
      </c>
      <c r="ID25" s="7" t="s">
        <v>15</v>
      </c>
      <c r="IE25" s="7" t="s">
        <v>16</v>
      </c>
      <c r="IF25" s="7" t="s">
        <v>17</v>
      </c>
      <c r="IG25" s="7" t="s">
        <v>28</v>
      </c>
      <c r="IH25" s="7" t="s">
        <v>27</v>
      </c>
      <c r="II25" s="18" t="s">
        <v>21</v>
      </c>
      <c r="IJ25" s="7" t="s">
        <v>20</v>
      </c>
      <c r="IK25" s="18" t="s">
        <v>19</v>
      </c>
      <c r="IL25" s="7" t="s">
        <v>18</v>
      </c>
      <c r="IM25" s="48">
        <v>0.02</v>
      </c>
      <c r="IN25" s="48">
        <v>0.03</v>
      </c>
      <c r="IO25" s="21" t="s">
        <v>213</v>
      </c>
      <c r="IP25" s="3" t="s">
        <v>12</v>
      </c>
      <c r="IQ25" s="7" t="s">
        <v>13</v>
      </c>
      <c r="IR25" s="7" t="s">
        <v>14</v>
      </c>
      <c r="IS25" s="7" t="s">
        <v>15</v>
      </c>
      <c r="IT25" s="7" t="s">
        <v>16</v>
      </c>
      <c r="IU25" s="7" t="s">
        <v>17</v>
      </c>
      <c r="IV25" s="7" t="s">
        <v>28</v>
      </c>
      <c r="IW25" s="7" t="s">
        <v>27</v>
      </c>
      <c r="IX25" s="18" t="s">
        <v>21</v>
      </c>
      <c r="IY25" s="7" t="s">
        <v>20</v>
      </c>
      <c r="IZ25" s="18" t="s">
        <v>19</v>
      </c>
      <c r="JA25" s="7" t="s">
        <v>18</v>
      </c>
      <c r="JB25" s="48">
        <v>0.02</v>
      </c>
      <c r="JC25" s="48">
        <v>0.03</v>
      </c>
      <c r="JD25" s="21" t="s">
        <v>213</v>
      </c>
      <c r="JE25" s="3" t="s">
        <v>12</v>
      </c>
      <c r="JF25" s="7" t="s">
        <v>13</v>
      </c>
      <c r="JG25" s="7" t="s">
        <v>14</v>
      </c>
      <c r="JH25" s="7" t="s">
        <v>15</v>
      </c>
      <c r="JI25" s="7" t="s">
        <v>16</v>
      </c>
      <c r="JJ25" s="7" t="s">
        <v>17</v>
      </c>
      <c r="JK25" s="7" t="s">
        <v>28</v>
      </c>
      <c r="JL25" s="7" t="s">
        <v>27</v>
      </c>
      <c r="JM25" s="18" t="s">
        <v>21</v>
      </c>
      <c r="JN25" s="7" t="s">
        <v>20</v>
      </c>
      <c r="JO25" s="18" t="s">
        <v>19</v>
      </c>
      <c r="JP25" s="7" t="s">
        <v>18</v>
      </c>
      <c r="JQ25" s="48">
        <v>0.02</v>
      </c>
      <c r="JR25" s="48">
        <v>0.03</v>
      </c>
      <c r="JS25" s="21" t="s">
        <v>213</v>
      </c>
      <c r="JT25" s="3" t="s">
        <v>12</v>
      </c>
      <c r="JU25" s="7" t="s">
        <v>13</v>
      </c>
      <c r="JV25" s="7" t="s">
        <v>14</v>
      </c>
      <c r="JW25" s="7" t="s">
        <v>15</v>
      </c>
      <c r="JX25" s="7" t="s">
        <v>16</v>
      </c>
      <c r="JY25" s="7" t="s">
        <v>17</v>
      </c>
      <c r="JZ25" s="7" t="s">
        <v>28</v>
      </c>
      <c r="KA25" s="7" t="s">
        <v>27</v>
      </c>
      <c r="KB25" s="18" t="s">
        <v>21</v>
      </c>
      <c r="KC25" s="7" t="s">
        <v>20</v>
      </c>
      <c r="KD25" s="18" t="s">
        <v>19</v>
      </c>
      <c r="KE25" s="7" t="s">
        <v>18</v>
      </c>
      <c r="KF25" s="48">
        <v>0.02</v>
      </c>
      <c r="KG25" s="48">
        <v>0.03</v>
      </c>
      <c r="KH25" s="21" t="s">
        <v>213</v>
      </c>
      <c r="KI25" s="3" t="s">
        <v>12</v>
      </c>
      <c r="KJ25" s="7" t="s">
        <v>13</v>
      </c>
      <c r="KK25" s="7" t="s">
        <v>14</v>
      </c>
      <c r="KL25" s="7" t="s">
        <v>15</v>
      </c>
      <c r="KM25" s="7" t="s">
        <v>16</v>
      </c>
      <c r="KN25" s="7" t="s">
        <v>17</v>
      </c>
      <c r="KO25" s="7" t="s">
        <v>28</v>
      </c>
      <c r="KP25" s="7" t="s">
        <v>27</v>
      </c>
      <c r="KQ25" s="18" t="s">
        <v>21</v>
      </c>
      <c r="KR25" s="7" t="s">
        <v>20</v>
      </c>
      <c r="KS25" s="18" t="s">
        <v>19</v>
      </c>
      <c r="KT25" s="7" t="s">
        <v>18</v>
      </c>
      <c r="KU25" s="48">
        <v>0.02</v>
      </c>
      <c r="KV25" s="48">
        <v>0.03</v>
      </c>
      <c r="KW25" s="21" t="s">
        <v>213</v>
      </c>
      <c r="KX25" s="3" t="s">
        <v>12</v>
      </c>
      <c r="KY25" s="7" t="s">
        <v>13</v>
      </c>
      <c r="KZ25" s="7" t="s">
        <v>14</v>
      </c>
      <c r="LA25" s="7" t="s">
        <v>15</v>
      </c>
      <c r="LB25" s="7" t="s">
        <v>16</v>
      </c>
      <c r="LC25" s="7" t="s">
        <v>17</v>
      </c>
      <c r="LD25" s="7" t="s">
        <v>28</v>
      </c>
      <c r="LE25" s="7" t="s">
        <v>27</v>
      </c>
      <c r="LF25" s="18" t="s">
        <v>21</v>
      </c>
      <c r="LG25" s="7" t="s">
        <v>20</v>
      </c>
      <c r="LH25" s="18" t="s">
        <v>19</v>
      </c>
      <c r="LI25" s="7" t="s">
        <v>18</v>
      </c>
      <c r="LJ25" s="48">
        <v>0.02</v>
      </c>
      <c r="LK25" s="48">
        <v>0.03</v>
      </c>
      <c r="LL25" s="21" t="s">
        <v>213</v>
      </c>
      <c r="LM25" s="3" t="s">
        <v>12</v>
      </c>
      <c r="LN25" s="7" t="s">
        <v>13</v>
      </c>
      <c r="LO25" s="7" t="s">
        <v>14</v>
      </c>
      <c r="LP25" s="7" t="s">
        <v>15</v>
      </c>
      <c r="LQ25" s="7" t="s">
        <v>16</v>
      </c>
      <c r="LR25" s="7" t="s">
        <v>17</v>
      </c>
      <c r="LS25" s="7" t="s">
        <v>28</v>
      </c>
      <c r="LT25" s="7" t="s">
        <v>27</v>
      </c>
      <c r="LU25" s="18" t="s">
        <v>21</v>
      </c>
      <c r="LV25" s="7" t="s">
        <v>20</v>
      </c>
      <c r="LW25" s="18" t="s">
        <v>19</v>
      </c>
      <c r="LX25" s="7" t="s">
        <v>18</v>
      </c>
      <c r="LY25" s="48">
        <v>0.02</v>
      </c>
      <c r="LZ25" s="48">
        <v>0.03</v>
      </c>
      <c r="MA25" s="21" t="s">
        <v>213</v>
      </c>
    </row>
    <row r="26" spans="1:339" ht="17" thickBot="1">
      <c r="A26" s="185" t="s">
        <v>103</v>
      </c>
      <c r="B26" s="6" t="s">
        <v>30</v>
      </c>
      <c r="C26" s="185" t="s">
        <v>51</v>
      </c>
      <c r="D26" s="8" t="s">
        <v>52</v>
      </c>
      <c r="E26" s="37" t="s">
        <v>44</v>
      </c>
      <c r="F26" s="258" t="s">
        <v>35</v>
      </c>
      <c r="G26" s="259" t="s">
        <v>103</v>
      </c>
      <c r="H26" s="258" t="s">
        <v>35</v>
      </c>
      <c r="I26" s="259" t="s">
        <v>31</v>
      </c>
      <c r="J26" s="258" t="s">
        <v>35</v>
      </c>
      <c r="K26" s="7">
        <v>8</v>
      </c>
      <c r="L26" s="4" t="s">
        <v>207</v>
      </c>
      <c r="M26" s="3">
        <f t="shared" si="134"/>
        <v>8</v>
      </c>
      <c r="N26" s="4" t="s">
        <v>3</v>
      </c>
      <c r="P26" s="88"/>
      <c r="Q26" s="31"/>
      <c r="R26" s="88"/>
      <c r="V26" s="3">
        <v>6</v>
      </c>
      <c r="W26" s="18">
        <v>28</v>
      </c>
      <c r="X26" s="18">
        <v>28</v>
      </c>
      <c r="Y26" s="18">
        <v>2</v>
      </c>
      <c r="Z26" s="18">
        <v>2</v>
      </c>
      <c r="AA26" s="18">
        <v>0</v>
      </c>
      <c r="AB26" s="18">
        <v>14</v>
      </c>
      <c r="AC26" s="18">
        <v>26</v>
      </c>
      <c r="AD26" s="18">
        <v>0</v>
      </c>
      <c r="AE26" s="18">
        <v>2</v>
      </c>
      <c r="AF26" s="18">
        <f t="shared" si="204"/>
        <v>14</v>
      </c>
      <c r="AG26" s="18">
        <f t="shared" si="204"/>
        <v>28</v>
      </c>
      <c r="AH26" s="51">
        <f t="shared" si="148"/>
        <v>0.53846153846153844</v>
      </c>
      <c r="AI26" s="51">
        <f t="shared" si="149"/>
        <v>0</v>
      </c>
      <c r="AJ26" s="52">
        <f t="shared" si="150"/>
        <v>0.5</v>
      </c>
      <c r="AK26" s="3">
        <v>6</v>
      </c>
      <c r="AL26" s="18">
        <v>24</v>
      </c>
      <c r="AM26" s="18">
        <v>12</v>
      </c>
      <c r="AN26" s="18">
        <v>2</v>
      </c>
      <c r="AO26" s="18">
        <v>0</v>
      </c>
      <c r="AP26" s="18">
        <v>0</v>
      </c>
      <c r="AQ26" s="18">
        <v>8</v>
      </c>
      <c r="AR26" s="18">
        <v>13</v>
      </c>
      <c r="AS26" s="18">
        <v>2</v>
      </c>
      <c r="AT26" s="18">
        <v>2</v>
      </c>
      <c r="AU26" s="7">
        <f t="shared" si="207"/>
        <v>10</v>
      </c>
      <c r="AV26" s="7">
        <f t="shared" si="207"/>
        <v>15</v>
      </c>
      <c r="AW26" s="51">
        <f t="shared" si="151"/>
        <v>0.61538461538461542</v>
      </c>
      <c r="AX26" s="51">
        <f t="shared" si="152"/>
        <v>1</v>
      </c>
      <c r="AY26" s="52">
        <f t="shared" si="153"/>
        <v>0.66666666666666663</v>
      </c>
      <c r="AZ26" s="3">
        <v>6</v>
      </c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51" t="e">
        <f t="shared" si="154"/>
        <v>#DIV/0!</v>
      </c>
      <c r="BM26" s="51" t="e">
        <f t="shared" si="155"/>
        <v>#DIV/0!</v>
      </c>
      <c r="BN26" s="52" t="e">
        <f t="shared" si="156"/>
        <v>#DIV/0!</v>
      </c>
      <c r="BO26" s="3">
        <v>6</v>
      </c>
      <c r="BP26" s="182"/>
      <c r="BQ26" s="182"/>
      <c r="BR26" s="182"/>
      <c r="BS26" s="182"/>
      <c r="BT26" s="182"/>
      <c r="BU26" s="182"/>
      <c r="BV26" s="182"/>
      <c r="BW26" s="182"/>
      <c r="BX26" s="182"/>
      <c r="BY26" s="182"/>
      <c r="BZ26" s="182"/>
      <c r="CA26" s="51" t="e">
        <f t="shared" si="157"/>
        <v>#DIV/0!</v>
      </c>
      <c r="CB26" s="51" t="e">
        <f t="shared" si="158"/>
        <v>#DIV/0!</v>
      </c>
      <c r="CC26" s="52" t="e">
        <f t="shared" si="159"/>
        <v>#DIV/0!</v>
      </c>
      <c r="CD26" s="3" t="s">
        <v>236</v>
      </c>
      <c r="CE26" s="18">
        <v>19</v>
      </c>
      <c r="CF26" s="18">
        <v>11</v>
      </c>
      <c r="CG26" s="18">
        <v>0</v>
      </c>
      <c r="CH26" s="18">
        <v>1</v>
      </c>
      <c r="CI26" s="18">
        <v>0</v>
      </c>
      <c r="CJ26" s="18">
        <v>2</v>
      </c>
      <c r="CK26" s="18">
        <v>9</v>
      </c>
      <c r="CL26" s="18">
        <v>5</v>
      </c>
      <c r="CM26" s="18">
        <v>13</v>
      </c>
      <c r="CN26" s="18">
        <f>CJ26+CL26</f>
        <v>7</v>
      </c>
      <c r="CO26" s="18">
        <f>CK26+CM26</f>
        <v>22</v>
      </c>
      <c r="CP26" s="51">
        <f t="shared" si="160"/>
        <v>0.22222222222222221</v>
      </c>
      <c r="CQ26" s="51">
        <f t="shared" si="161"/>
        <v>0.38461538461538464</v>
      </c>
      <c r="CR26" s="52">
        <f t="shared" si="162"/>
        <v>0.31818181818181818</v>
      </c>
      <c r="CS26" s="3">
        <v>6</v>
      </c>
      <c r="CT26" s="18">
        <v>36</v>
      </c>
      <c r="CU26" s="18">
        <v>13</v>
      </c>
      <c r="CV26" s="18">
        <v>2</v>
      </c>
      <c r="CW26" s="18">
        <v>0</v>
      </c>
      <c r="CX26" s="18">
        <v>2</v>
      </c>
      <c r="CY26" s="18">
        <v>9</v>
      </c>
      <c r="CZ26" s="18">
        <v>17</v>
      </c>
      <c r="DA26" s="18">
        <v>6</v>
      </c>
      <c r="DB26" s="18">
        <v>11</v>
      </c>
      <c r="DC26" s="18">
        <f t="shared" si="205"/>
        <v>15</v>
      </c>
      <c r="DD26" s="18">
        <f t="shared" si="205"/>
        <v>28</v>
      </c>
      <c r="DE26" s="51">
        <f t="shared" si="163"/>
        <v>0.52941176470588236</v>
      </c>
      <c r="DF26" s="51">
        <f t="shared" si="164"/>
        <v>0.54545454545454541</v>
      </c>
      <c r="DG26" s="52">
        <f t="shared" si="165"/>
        <v>0.5357142857142857</v>
      </c>
      <c r="DH26" s="3">
        <v>6</v>
      </c>
      <c r="DI26" s="18">
        <v>15</v>
      </c>
      <c r="DJ26" s="18">
        <v>5</v>
      </c>
      <c r="DK26" s="18">
        <v>1</v>
      </c>
      <c r="DL26" s="18">
        <v>0</v>
      </c>
      <c r="DM26" s="18">
        <v>3</v>
      </c>
      <c r="DN26" s="18">
        <v>3</v>
      </c>
      <c r="DO26" s="18">
        <v>13</v>
      </c>
      <c r="DP26" s="18">
        <v>3</v>
      </c>
      <c r="DQ26" s="18">
        <v>9</v>
      </c>
      <c r="DR26" s="18">
        <f t="shared" si="141"/>
        <v>6</v>
      </c>
      <c r="DS26" s="18">
        <f t="shared" si="141"/>
        <v>22</v>
      </c>
      <c r="DT26" s="51">
        <f t="shared" si="166"/>
        <v>0.23076923076923078</v>
      </c>
      <c r="DU26" s="51">
        <f t="shared" si="167"/>
        <v>0.33333333333333331</v>
      </c>
      <c r="DV26" s="52">
        <f t="shared" si="168"/>
        <v>0.27272727272727271</v>
      </c>
      <c r="DW26" s="3">
        <v>6</v>
      </c>
      <c r="DX26" s="18">
        <v>33</v>
      </c>
      <c r="DY26" s="18">
        <v>17</v>
      </c>
      <c r="DZ26" s="18">
        <v>1</v>
      </c>
      <c r="EA26" s="18">
        <v>2</v>
      </c>
      <c r="EB26" s="18">
        <v>6</v>
      </c>
      <c r="EC26" s="18">
        <v>12</v>
      </c>
      <c r="ED26" s="18">
        <v>21</v>
      </c>
      <c r="EE26" s="18">
        <v>3</v>
      </c>
      <c r="EF26" s="18">
        <v>12</v>
      </c>
      <c r="EG26" s="18">
        <f t="shared" si="142"/>
        <v>15</v>
      </c>
      <c r="EH26" s="18">
        <f t="shared" si="142"/>
        <v>33</v>
      </c>
      <c r="EI26" s="51">
        <f t="shared" si="169"/>
        <v>0.5714285714285714</v>
      </c>
      <c r="EJ26" s="51">
        <f t="shared" si="170"/>
        <v>0.25</v>
      </c>
      <c r="EK26" s="52">
        <f t="shared" si="171"/>
        <v>0.45454545454545453</v>
      </c>
      <c r="EL26" s="3" t="s">
        <v>261</v>
      </c>
      <c r="EM26" s="18">
        <v>20</v>
      </c>
      <c r="EN26" s="18">
        <v>9</v>
      </c>
      <c r="EO26" s="18">
        <v>3</v>
      </c>
      <c r="EP26" s="18">
        <v>1</v>
      </c>
      <c r="EQ26" s="18">
        <v>1</v>
      </c>
      <c r="ER26" s="18">
        <v>1</v>
      </c>
      <c r="ES26" s="18">
        <v>5</v>
      </c>
      <c r="ET26" s="18">
        <v>6</v>
      </c>
      <c r="EU26" s="18">
        <v>13</v>
      </c>
      <c r="EV26" s="18">
        <f t="shared" si="143"/>
        <v>7</v>
      </c>
      <c r="EW26" s="18">
        <f t="shared" si="143"/>
        <v>18</v>
      </c>
      <c r="EX26" s="51">
        <f t="shared" si="172"/>
        <v>0.2</v>
      </c>
      <c r="EY26" s="51">
        <f t="shared" si="173"/>
        <v>0.46153846153846156</v>
      </c>
      <c r="EZ26" s="52">
        <f t="shared" si="174"/>
        <v>0.3888888888888889</v>
      </c>
      <c r="FA26" s="3">
        <v>6</v>
      </c>
      <c r="FB26" s="18">
        <v>21</v>
      </c>
      <c r="FC26" s="18">
        <v>10</v>
      </c>
      <c r="FD26" s="18">
        <v>1</v>
      </c>
      <c r="FE26" s="18">
        <v>0</v>
      </c>
      <c r="FF26" s="18">
        <v>0</v>
      </c>
      <c r="FG26" s="18">
        <v>3</v>
      </c>
      <c r="FH26" s="18">
        <v>9</v>
      </c>
      <c r="FI26" s="18">
        <v>5</v>
      </c>
      <c r="FJ26" s="18">
        <v>13</v>
      </c>
      <c r="FK26" s="7">
        <f t="shared" ref="FK26:FL31" si="210">FG26+FI26</f>
        <v>8</v>
      </c>
      <c r="FL26" s="7">
        <f t="shared" si="210"/>
        <v>22</v>
      </c>
      <c r="FM26" s="51">
        <f t="shared" si="175"/>
        <v>0.33333333333333331</v>
      </c>
      <c r="FN26" s="51">
        <f t="shared" si="176"/>
        <v>0.38461538461538464</v>
      </c>
      <c r="FO26" s="52">
        <f t="shared" si="177"/>
        <v>0.36363636363636365</v>
      </c>
      <c r="FP26" s="3">
        <v>6</v>
      </c>
      <c r="FQ26" s="18">
        <v>30</v>
      </c>
      <c r="FR26" s="18">
        <v>9</v>
      </c>
      <c r="FS26" s="18">
        <v>3</v>
      </c>
      <c r="FT26" s="18">
        <v>0</v>
      </c>
      <c r="FU26" s="18">
        <v>2</v>
      </c>
      <c r="FV26" s="18">
        <v>9</v>
      </c>
      <c r="FW26" s="18">
        <v>19</v>
      </c>
      <c r="FX26" s="18">
        <v>4</v>
      </c>
      <c r="FY26" s="18">
        <v>13</v>
      </c>
      <c r="FZ26" s="18">
        <f t="shared" si="144"/>
        <v>13</v>
      </c>
      <c r="GA26" s="18">
        <f t="shared" si="145"/>
        <v>32</v>
      </c>
      <c r="GB26" s="51">
        <f>FV26/FW26</f>
        <v>0.47368421052631576</v>
      </c>
      <c r="GC26" s="51">
        <f>FX26/FY26</f>
        <v>0.30769230769230771</v>
      </c>
      <c r="GD26" s="52">
        <f>FZ26/GA26</f>
        <v>0.40625</v>
      </c>
      <c r="GE26" s="3">
        <v>6</v>
      </c>
      <c r="GF26" s="18">
        <v>18</v>
      </c>
      <c r="GG26" s="18">
        <v>5</v>
      </c>
      <c r="GH26" s="18">
        <v>6</v>
      </c>
      <c r="GI26" s="18">
        <v>0</v>
      </c>
      <c r="GJ26" s="18">
        <v>2</v>
      </c>
      <c r="GK26" s="18">
        <v>3</v>
      </c>
      <c r="GL26" s="18">
        <v>3</v>
      </c>
      <c r="GM26" s="18">
        <v>4</v>
      </c>
      <c r="GN26" s="18">
        <v>13</v>
      </c>
      <c r="GO26" s="18">
        <f t="shared" si="208"/>
        <v>7</v>
      </c>
      <c r="GP26" s="18">
        <f t="shared" si="208"/>
        <v>16</v>
      </c>
      <c r="GQ26" s="51">
        <f t="shared" si="181"/>
        <v>1</v>
      </c>
      <c r="GR26" s="51">
        <f t="shared" si="182"/>
        <v>0.30769230769230771</v>
      </c>
      <c r="GS26" s="52">
        <f t="shared" si="183"/>
        <v>0.4375</v>
      </c>
      <c r="GT26" s="3">
        <v>6</v>
      </c>
      <c r="GU26" s="18">
        <v>14</v>
      </c>
      <c r="GV26" s="18">
        <v>12</v>
      </c>
      <c r="GW26" s="18">
        <v>3</v>
      </c>
      <c r="GX26" s="18">
        <v>2</v>
      </c>
      <c r="GY26" s="18">
        <v>3</v>
      </c>
      <c r="GZ26" s="18">
        <v>7</v>
      </c>
      <c r="HA26" s="18">
        <v>14</v>
      </c>
      <c r="HB26" s="18">
        <v>0</v>
      </c>
      <c r="HC26" s="18">
        <v>0</v>
      </c>
      <c r="HD26" s="7">
        <f t="shared" si="209"/>
        <v>7</v>
      </c>
      <c r="HE26" s="7">
        <f t="shared" si="209"/>
        <v>14</v>
      </c>
      <c r="HF26" s="51">
        <f t="shared" si="184"/>
        <v>0.5</v>
      </c>
      <c r="HG26" s="51" t="e">
        <f t="shared" si="185"/>
        <v>#DIV/0!</v>
      </c>
      <c r="HH26" s="52">
        <f t="shared" si="186"/>
        <v>0.5</v>
      </c>
      <c r="HI26" s="3">
        <v>6</v>
      </c>
      <c r="HJ26" s="18">
        <v>13</v>
      </c>
      <c r="HK26" s="18">
        <v>9</v>
      </c>
      <c r="HL26" s="18">
        <v>4</v>
      </c>
      <c r="HM26" s="18">
        <v>3</v>
      </c>
      <c r="HN26" s="18">
        <v>3</v>
      </c>
      <c r="HO26" s="18">
        <v>5</v>
      </c>
      <c r="HP26" s="18">
        <v>9</v>
      </c>
      <c r="HQ26" s="18">
        <v>1</v>
      </c>
      <c r="HR26" s="18">
        <v>5</v>
      </c>
      <c r="HS26" s="18">
        <f t="shared" si="206"/>
        <v>6</v>
      </c>
      <c r="HT26" s="18">
        <f t="shared" si="206"/>
        <v>14</v>
      </c>
      <c r="HU26" s="51">
        <f t="shared" si="187"/>
        <v>0.55555555555555558</v>
      </c>
      <c r="HV26" s="51">
        <f t="shared" si="188"/>
        <v>0.2</v>
      </c>
      <c r="HW26" s="52">
        <f t="shared" si="196"/>
        <v>0.42857142857142855</v>
      </c>
      <c r="IA26" s="3" t="s">
        <v>394</v>
      </c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345"/>
      <c r="IP26" s="3" t="s">
        <v>394</v>
      </c>
      <c r="IQ26" s="7">
        <v>20</v>
      </c>
      <c r="IR26" s="7">
        <v>8</v>
      </c>
      <c r="IS26" s="7">
        <v>3</v>
      </c>
      <c r="IT26" s="18">
        <v>1</v>
      </c>
      <c r="IU26" s="18">
        <v>3</v>
      </c>
      <c r="IV26" s="18">
        <v>7</v>
      </c>
      <c r="IW26" s="18">
        <v>12</v>
      </c>
      <c r="IX26" s="18">
        <v>2</v>
      </c>
      <c r="IY26" s="18">
        <v>4</v>
      </c>
      <c r="IZ26" s="7">
        <f t="shared" ref="IZ26:JA29" si="211">IV26+IX26</f>
        <v>9</v>
      </c>
      <c r="JA26" s="7">
        <f t="shared" si="211"/>
        <v>16</v>
      </c>
      <c r="JB26" s="51">
        <f>IV26/IW26</f>
        <v>0.58333333333333337</v>
      </c>
      <c r="JC26" s="51">
        <f>IX26/IY26</f>
        <v>0.5</v>
      </c>
      <c r="JD26" s="52">
        <f>IZ26/JA26</f>
        <v>0.5625</v>
      </c>
      <c r="JE26" s="3" t="s">
        <v>394</v>
      </c>
      <c r="JF26" s="7">
        <v>16</v>
      </c>
      <c r="JG26" s="7">
        <v>10</v>
      </c>
      <c r="JH26" s="7">
        <v>2</v>
      </c>
      <c r="JI26" s="18">
        <v>4</v>
      </c>
      <c r="JJ26" s="18">
        <v>1</v>
      </c>
      <c r="JK26" s="18">
        <v>2</v>
      </c>
      <c r="JL26" s="18">
        <v>15</v>
      </c>
      <c r="JM26" s="18">
        <v>4</v>
      </c>
      <c r="JN26" s="18">
        <v>20</v>
      </c>
      <c r="JO26" s="7">
        <f>JK26+JM26</f>
        <v>6</v>
      </c>
      <c r="JP26" s="7">
        <f>JL26+JN26</f>
        <v>35</v>
      </c>
      <c r="JQ26" s="51">
        <f>JK26/JL26</f>
        <v>0.13333333333333333</v>
      </c>
      <c r="JR26" s="51">
        <f>JM26/JN26</f>
        <v>0.2</v>
      </c>
      <c r="JS26" s="52">
        <f>JO26/JP26</f>
        <v>0.17142857142857143</v>
      </c>
      <c r="JT26" s="3" t="s">
        <v>283</v>
      </c>
      <c r="JU26" s="7">
        <v>10</v>
      </c>
      <c r="JV26" s="7">
        <v>5</v>
      </c>
      <c r="JW26" s="7">
        <v>0</v>
      </c>
      <c r="JX26" s="18">
        <v>1</v>
      </c>
      <c r="JY26" s="18">
        <v>2</v>
      </c>
      <c r="JZ26" s="18">
        <v>5</v>
      </c>
      <c r="KA26" s="18">
        <v>9</v>
      </c>
      <c r="KB26" s="18">
        <v>0</v>
      </c>
      <c r="KC26" s="18">
        <v>0</v>
      </c>
      <c r="KD26" s="7">
        <f t="shared" ref="KD26:KE32" si="212">JZ26+KB26</f>
        <v>5</v>
      </c>
      <c r="KE26" s="7">
        <f t="shared" si="212"/>
        <v>9</v>
      </c>
      <c r="KF26" s="51">
        <f>JZ26/KA26</f>
        <v>0.55555555555555558</v>
      </c>
      <c r="KG26" s="51" t="e">
        <f>KB26/KC26</f>
        <v>#DIV/0!</v>
      </c>
      <c r="KH26" s="52">
        <f>KD26/KE26</f>
        <v>0.55555555555555558</v>
      </c>
      <c r="KI26" s="3" t="s">
        <v>401</v>
      </c>
      <c r="KJ26" s="7">
        <v>4</v>
      </c>
      <c r="KK26" s="7">
        <v>9</v>
      </c>
      <c r="KL26" s="7">
        <v>0</v>
      </c>
      <c r="KM26" s="18">
        <v>0</v>
      </c>
      <c r="KN26" s="18">
        <v>0</v>
      </c>
      <c r="KO26" s="18">
        <v>2</v>
      </c>
      <c r="KP26" s="18">
        <v>7</v>
      </c>
      <c r="KQ26" s="7">
        <v>0</v>
      </c>
      <c r="KR26" s="18">
        <v>1</v>
      </c>
      <c r="KS26" s="7">
        <f>KO26+KQ26</f>
        <v>2</v>
      </c>
      <c r="KT26" s="7">
        <f>KP26+KR26</f>
        <v>8</v>
      </c>
      <c r="KU26" s="51">
        <f>KO26/KP26</f>
        <v>0.2857142857142857</v>
      </c>
      <c r="KV26" s="51">
        <f>KQ26/KR26</f>
        <v>0</v>
      </c>
      <c r="KW26" s="52">
        <f>KS26/KT26</f>
        <v>0.25</v>
      </c>
      <c r="KX26" s="3" t="s">
        <v>394</v>
      </c>
      <c r="KY26" s="7">
        <v>6</v>
      </c>
      <c r="KZ26" s="7">
        <v>8</v>
      </c>
      <c r="LA26" s="7">
        <v>2</v>
      </c>
      <c r="LB26" s="18">
        <v>0</v>
      </c>
      <c r="LC26" s="18">
        <v>2</v>
      </c>
      <c r="LD26" s="18">
        <v>3</v>
      </c>
      <c r="LE26" s="18">
        <v>5</v>
      </c>
      <c r="LF26" s="18">
        <v>0</v>
      </c>
      <c r="LG26" s="18">
        <v>0</v>
      </c>
      <c r="LH26" s="7">
        <f t="shared" ref="LH26:LI28" si="213">LD26+LF26</f>
        <v>3</v>
      </c>
      <c r="LI26" s="7">
        <f t="shared" si="213"/>
        <v>5</v>
      </c>
      <c r="LJ26" s="51">
        <f>LD26/LE26</f>
        <v>0.6</v>
      </c>
      <c r="LK26" s="51" t="e">
        <f>LF26/LG26</f>
        <v>#DIV/0!</v>
      </c>
      <c r="LL26" s="52">
        <f>LH26/LI26</f>
        <v>0.6</v>
      </c>
      <c r="LM26" s="3" t="s">
        <v>394</v>
      </c>
      <c r="LN26" s="7">
        <v>0</v>
      </c>
      <c r="LO26" s="7">
        <v>4</v>
      </c>
      <c r="LP26" s="7">
        <v>1</v>
      </c>
      <c r="LQ26" s="18">
        <v>1</v>
      </c>
      <c r="LR26" s="18">
        <v>2</v>
      </c>
      <c r="LS26" s="18">
        <v>0</v>
      </c>
      <c r="LT26" s="18">
        <v>4</v>
      </c>
      <c r="LU26" s="18">
        <v>0</v>
      </c>
      <c r="LV26" s="18">
        <v>0</v>
      </c>
      <c r="LW26" s="7">
        <f>LS26+LU26</f>
        <v>0</v>
      </c>
      <c r="LX26" s="7">
        <f>LT26+LV26</f>
        <v>4</v>
      </c>
      <c r="LY26" s="51">
        <f>LS26/LT26</f>
        <v>0</v>
      </c>
      <c r="LZ26" s="51" t="e">
        <f>LU26/LV26</f>
        <v>#DIV/0!</v>
      </c>
      <c r="MA26" s="52">
        <f>LW26/LX26</f>
        <v>0</v>
      </c>
    </row>
    <row r="27" spans="1:339" ht="17" thickBot="1">
      <c r="A27" s="507" t="s">
        <v>85</v>
      </c>
      <c r="B27" s="508"/>
      <c r="C27" s="507" t="s">
        <v>86</v>
      </c>
      <c r="D27" s="508"/>
      <c r="E27" s="530" t="s">
        <v>87</v>
      </c>
      <c r="F27" s="531"/>
      <c r="G27" s="530" t="s">
        <v>88</v>
      </c>
      <c r="H27" s="531"/>
      <c r="I27" s="530" t="s">
        <v>89</v>
      </c>
      <c r="J27" s="531"/>
      <c r="K27" s="3">
        <v>9</v>
      </c>
      <c r="L27" s="4" t="s">
        <v>36</v>
      </c>
      <c r="M27" s="3">
        <f t="shared" si="134"/>
        <v>9</v>
      </c>
      <c r="N27" s="4" t="s">
        <v>25</v>
      </c>
      <c r="P27" s="88"/>
      <c r="Q27" s="31"/>
      <c r="R27" s="88"/>
      <c r="V27" s="3">
        <v>7</v>
      </c>
      <c r="W27" s="18">
        <v>13</v>
      </c>
      <c r="X27" s="18">
        <v>18</v>
      </c>
      <c r="Y27" s="18">
        <v>5</v>
      </c>
      <c r="Z27" s="18">
        <v>0</v>
      </c>
      <c r="AA27" s="18">
        <v>1</v>
      </c>
      <c r="AB27" s="18">
        <v>5</v>
      </c>
      <c r="AC27" s="18">
        <v>17</v>
      </c>
      <c r="AD27" s="18">
        <v>1</v>
      </c>
      <c r="AE27" s="18">
        <v>2</v>
      </c>
      <c r="AF27" s="18">
        <f t="shared" si="204"/>
        <v>6</v>
      </c>
      <c r="AG27" s="18">
        <f t="shared" si="204"/>
        <v>19</v>
      </c>
      <c r="AH27" s="51">
        <f t="shared" si="148"/>
        <v>0.29411764705882354</v>
      </c>
      <c r="AI27" s="51">
        <f t="shared" si="149"/>
        <v>0.5</v>
      </c>
      <c r="AJ27" s="52">
        <f t="shared" si="150"/>
        <v>0.31578947368421051</v>
      </c>
      <c r="AK27" s="3">
        <v>7</v>
      </c>
      <c r="AL27" s="18">
        <v>7</v>
      </c>
      <c r="AM27" s="18">
        <v>7</v>
      </c>
      <c r="AN27" s="18">
        <v>1</v>
      </c>
      <c r="AO27" s="18">
        <v>0</v>
      </c>
      <c r="AP27" s="18">
        <v>2</v>
      </c>
      <c r="AQ27" s="18">
        <v>2</v>
      </c>
      <c r="AR27" s="18">
        <v>8</v>
      </c>
      <c r="AS27" s="18">
        <v>1</v>
      </c>
      <c r="AT27" s="18">
        <v>7</v>
      </c>
      <c r="AU27" s="7">
        <f t="shared" si="207"/>
        <v>3</v>
      </c>
      <c r="AV27" s="7">
        <f t="shared" si="207"/>
        <v>15</v>
      </c>
      <c r="AW27" s="51">
        <f t="shared" si="151"/>
        <v>0.25</v>
      </c>
      <c r="AX27" s="51">
        <f t="shared" si="152"/>
        <v>0.14285714285714285</v>
      </c>
      <c r="AY27" s="52">
        <f t="shared" si="153"/>
        <v>0.2</v>
      </c>
      <c r="AZ27" s="3">
        <v>7</v>
      </c>
      <c r="BA27" s="18">
        <v>18</v>
      </c>
      <c r="BB27" s="18">
        <v>13</v>
      </c>
      <c r="BC27" s="18">
        <v>4</v>
      </c>
      <c r="BD27" s="18">
        <v>1</v>
      </c>
      <c r="BE27" s="18">
        <v>0</v>
      </c>
      <c r="BF27" s="18">
        <v>9</v>
      </c>
      <c r="BG27" s="18">
        <v>11</v>
      </c>
      <c r="BH27" s="18">
        <v>0</v>
      </c>
      <c r="BI27" s="18">
        <v>3</v>
      </c>
      <c r="BJ27" s="7">
        <f>BF27+BH27</f>
        <v>9</v>
      </c>
      <c r="BK27" s="7">
        <f>BG27+BI27</f>
        <v>14</v>
      </c>
      <c r="BL27" s="51">
        <f t="shared" si="154"/>
        <v>0.81818181818181823</v>
      </c>
      <c r="BM27" s="51">
        <f t="shared" si="155"/>
        <v>0</v>
      </c>
      <c r="BN27" s="52">
        <f t="shared" si="156"/>
        <v>0.6428571428571429</v>
      </c>
      <c r="BO27" s="3">
        <v>7</v>
      </c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51" t="e">
        <f t="shared" si="157"/>
        <v>#DIV/0!</v>
      </c>
      <c r="CB27" s="51" t="e">
        <f t="shared" si="158"/>
        <v>#DIV/0!</v>
      </c>
      <c r="CC27" s="52" t="e">
        <f t="shared" si="159"/>
        <v>#DIV/0!</v>
      </c>
      <c r="CD27" s="3"/>
      <c r="CE27" s="182"/>
      <c r="CF27" s="182"/>
      <c r="CG27" s="182"/>
      <c r="CH27" s="182"/>
      <c r="CI27" s="182"/>
      <c r="CJ27" s="182"/>
      <c r="CK27" s="182"/>
      <c r="CL27" s="182"/>
      <c r="CM27" s="182"/>
      <c r="CN27" s="182"/>
      <c r="CO27" s="182"/>
      <c r="CP27" s="51" t="e">
        <f t="shared" si="160"/>
        <v>#DIV/0!</v>
      </c>
      <c r="CQ27" s="51" t="e">
        <f t="shared" si="161"/>
        <v>#DIV/0!</v>
      </c>
      <c r="CR27" s="52" t="e">
        <f t="shared" si="162"/>
        <v>#DIV/0!</v>
      </c>
      <c r="CS27" s="3">
        <v>7</v>
      </c>
      <c r="CT27" s="18">
        <v>38</v>
      </c>
      <c r="CU27" s="18">
        <v>20</v>
      </c>
      <c r="CV27" s="18">
        <v>3</v>
      </c>
      <c r="CW27" s="18">
        <v>0</v>
      </c>
      <c r="CX27" s="18">
        <v>2</v>
      </c>
      <c r="CY27" s="18">
        <v>13</v>
      </c>
      <c r="CZ27" s="18">
        <v>31</v>
      </c>
      <c r="DA27" s="18">
        <v>4</v>
      </c>
      <c r="DB27" s="18">
        <v>12</v>
      </c>
      <c r="DC27" s="18">
        <f t="shared" si="205"/>
        <v>17</v>
      </c>
      <c r="DD27" s="18">
        <f t="shared" si="205"/>
        <v>43</v>
      </c>
      <c r="DE27" s="51">
        <f t="shared" si="163"/>
        <v>0.41935483870967744</v>
      </c>
      <c r="DF27" s="51">
        <f t="shared" si="164"/>
        <v>0.33333333333333331</v>
      </c>
      <c r="DG27" s="52">
        <f t="shared" si="165"/>
        <v>0.39534883720930231</v>
      </c>
      <c r="DH27" s="3">
        <v>7</v>
      </c>
      <c r="DI27" s="18">
        <v>30</v>
      </c>
      <c r="DJ27" s="18">
        <v>7</v>
      </c>
      <c r="DK27" s="18">
        <v>4</v>
      </c>
      <c r="DL27" s="18">
        <v>0</v>
      </c>
      <c r="DM27" s="18">
        <v>3</v>
      </c>
      <c r="DN27" s="18">
        <v>6</v>
      </c>
      <c r="DO27" s="18">
        <v>10</v>
      </c>
      <c r="DP27" s="18">
        <v>6</v>
      </c>
      <c r="DQ27" s="18">
        <v>15</v>
      </c>
      <c r="DR27" s="18">
        <f t="shared" si="141"/>
        <v>12</v>
      </c>
      <c r="DS27" s="18">
        <f t="shared" si="141"/>
        <v>25</v>
      </c>
      <c r="DT27" s="51">
        <f t="shared" si="166"/>
        <v>0.6</v>
      </c>
      <c r="DU27" s="51">
        <f t="shared" si="167"/>
        <v>0.4</v>
      </c>
      <c r="DV27" s="52">
        <f t="shared" si="168"/>
        <v>0.48</v>
      </c>
      <c r="DW27" s="3">
        <v>7</v>
      </c>
      <c r="DX27" s="18">
        <v>23</v>
      </c>
      <c r="DY27" s="18">
        <v>21</v>
      </c>
      <c r="DZ27" s="18">
        <v>1</v>
      </c>
      <c r="EA27" s="18">
        <v>6</v>
      </c>
      <c r="EB27" s="18">
        <v>0</v>
      </c>
      <c r="EC27" s="18">
        <v>10</v>
      </c>
      <c r="ED27" s="18">
        <v>22</v>
      </c>
      <c r="EE27" s="18">
        <v>1</v>
      </c>
      <c r="EF27" s="18">
        <v>9</v>
      </c>
      <c r="EG27" s="18">
        <f>EC27+EE27</f>
        <v>11</v>
      </c>
      <c r="EH27" s="18">
        <f>ED27+EF27</f>
        <v>31</v>
      </c>
      <c r="EI27" s="51">
        <f t="shared" si="169"/>
        <v>0.45454545454545453</v>
      </c>
      <c r="EJ27" s="51">
        <f t="shared" si="170"/>
        <v>0.1111111111111111</v>
      </c>
      <c r="EK27" s="52">
        <f t="shared" si="171"/>
        <v>0.35483870967741937</v>
      </c>
      <c r="EL27" s="3" t="s">
        <v>261</v>
      </c>
      <c r="EM27" s="18">
        <v>18</v>
      </c>
      <c r="EN27" s="18">
        <v>12</v>
      </c>
      <c r="EO27" s="18">
        <v>1</v>
      </c>
      <c r="EP27" s="18">
        <v>2</v>
      </c>
      <c r="EQ27" s="18">
        <v>3</v>
      </c>
      <c r="ER27" s="18">
        <v>3</v>
      </c>
      <c r="ES27" s="18">
        <v>15</v>
      </c>
      <c r="ET27" s="18">
        <v>4</v>
      </c>
      <c r="EU27" s="18">
        <v>15</v>
      </c>
      <c r="EV27" s="18">
        <f>ER27+ET27</f>
        <v>7</v>
      </c>
      <c r="EW27" s="18">
        <f>ES27+EU27</f>
        <v>30</v>
      </c>
      <c r="EX27" s="51">
        <f t="shared" si="172"/>
        <v>0.2</v>
      </c>
      <c r="EY27" s="51">
        <f t="shared" si="173"/>
        <v>0.26666666666666666</v>
      </c>
      <c r="EZ27" s="52">
        <f t="shared" si="174"/>
        <v>0.23333333333333334</v>
      </c>
      <c r="FA27" s="3">
        <v>7</v>
      </c>
      <c r="FB27" s="18">
        <v>8</v>
      </c>
      <c r="FC27" s="18">
        <v>4</v>
      </c>
      <c r="FD27" s="18">
        <v>0</v>
      </c>
      <c r="FE27" s="18">
        <v>0</v>
      </c>
      <c r="FF27" s="18">
        <v>0</v>
      </c>
      <c r="FG27" s="18">
        <v>1</v>
      </c>
      <c r="FH27" s="18">
        <v>3</v>
      </c>
      <c r="FI27" s="18">
        <v>2</v>
      </c>
      <c r="FJ27" s="18">
        <v>14</v>
      </c>
      <c r="FK27" s="7">
        <f t="shared" si="210"/>
        <v>3</v>
      </c>
      <c r="FL27" s="7">
        <f t="shared" si="210"/>
        <v>17</v>
      </c>
      <c r="FM27" s="51">
        <f t="shared" si="175"/>
        <v>0.33333333333333331</v>
      </c>
      <c r="FN27" s="51">
        <f t="shared" si="176"/>
        <v>0.14285714285714285</v>
      </c>
      <c r="FO27" s="52">
        <f t="shared" si="177"/>
        <v>0.17647058823529413</v>
      </c>
      <c r="FP27" s="3">
        <v>7</v>
      </c>
      <c r="FQ27" s="18">
        <v>26</v>
      </c>
      <c r="FR27" s="18">
        <v>13</v>
      </c>
      <c r="FS27" s="18">
        <v>3</v>
      </c>
      <c r="FT27" s="18">
        <v>1</v>
      </c>
      <c r="FU27" s="18">
        <v>0</v>
      </c>
      <c r="FV27" s="18">
        <v>10</v>
      </c>
      <c r="FW27" s="18">
        <v>26</v>
      </c>
      <c r="FX27" s="18">
        <v>2</v>
      </c>
      <c r="FY27" s="18">
        <v>16</v>
      </c>
      <c r="FZ27" s="18">
        <f t="shared" si="144"/>
        <v>12</v>
      </c>
      <c r="GA27" s="18">
        <f t="shared" si="145"/>
        <v>42</v>
      </c>
      <c r="GB27" s="51">
        <f>FV27/FW27</f>
        <v>0.38461538461538464</v>
      </c>
      <c r="GC27" s="51">
        <f>FX27/FY27</f>
        <v>0.125</v>
      </c>
      <c r="GD27" s="52">
        <f>FZ27/GA27</f>
        <v>0.2857142857142857</v>
      </c>
      <c r="GE27" s="3">
        <v>7</v>
      </c>
      <c r="GF27" s="18">
        <v>20</v>
      </c>
      <c r="GG27" s="18">
        <v>7</v>
      </c>
      <c r="GH27" s="18">
        <v>1</v>
      </c>
      <c r="GI27" s="18">
        <v>2</v>
      </c>
      <c r="GJ27" s="18">
        <v>2</v>
      </c>
      <c r="GK27" s="18">
        <v>4</v>
      </c>
      <c r="GL27" s="18">
        <v>16</v>
      </c>
      <c r="GM27" s="18">
        <v>4</v>
      </c>
      <c r="GN27" s="18">
        <v>17</v>
      </c>
      <c r="GO27" s="7">
        <f t="shared" si="208"/>
        <v>8</v>
      </c>
      <c r="GP27" s="7">
        <f t="shared" si="208"/>
        <v>33</v>
      </c>
      <c r="GQ27" s="51">
        <f t="shared" si="181"/>
        <v>0.25</v>
      </c>
      <c r="GR27" s="51">
        <f t="shared" si="182"/>
        <v>0.23529411764705882</v>
      </c>
      <c r="GS27" s="52">
        <f t="shared" si="183"/>
        <v>0.24242424242424243</v>
      </c>
      <c r="GT27" s="3">
        <v>7</v>
      </c>
      <c r="GU27" s="18">
        <v>12</v>
      </c>
      <c r="GV27" s="18">
        <v>24</v>
      </c>
      <c r="GW27" s="18">
        <v>4</v>
      </c>
      <c r="GX27" s="18">
        <v>0</v>
      </c>
      <c r="GY27" s="18">
        <v>0</v>
      </c>
      <c r="GZ27" s="18">
        <v>6</v>
      </c>
      <c r="HA27" s="18">
        <v>14</v>
      </c>
      <c r="HB27" s="18">
        <v>0</v>
      </c>
      <c r="HC27" s="18">
        <v>0</v>
      </c>
      <c r="HD27" s="18">
        <f t="shared" si="209"/>
        <v>6</v>
      </c>
      <c r="HE27" s="18">
        <f t="shared" si="209"/>
        <v>14</v>
      </c>
      <c r="HF27" s="51">
        <f t="shared" si="184"/>
        <v>0.42857142857142855</v>
      </c>
      <c r="HG27" s="51" t="e">
        <f t="shared" si="185"/>
        <v>#DIV/0!</v>
      </c>
      <c r="HH27" s="52">
        <f t="shared" si="186"/>
        <v>0.42857142857142855</v>
      </c>
      <c r="HI27" s="3" t="s">
        <v>283</v>
      </c>
      <c r="HJ27" s="18">
        <v>5</v>
      </c>
      <c r="HK27" s="18">
        <v>2</v>
      </c>
      <c r="HL27" s="18">
        <v>0</v>
      </c>
      <c r="HM27" s="18">
        <v>0</v>
      </c>
      <c r="HN27" s="18">
        <v>0</v>
      </c>
      <c r="HO27" s="18">
        <v>1</v>
      </c>
      <c r="HP27" s="18">
        <v>2</v>
      </c>
      <c r="HQ27" s="18">
        <v>1</v>
      </c>
      <c r="HR27" s="18">
        <v>4</v>
      </c>
      <c r="HS27" s="7">
        <f t="shared" si="206"/>
        <v>2</v>
      </c>
      <c r="HT27" s="7">
        <f t="shared" si="206"/>
        <v>6</v>
      </c>
      <c r="HU27" s="51">
        <f t="shared" si="187"/>
        <v>0.5</v>
      </c>
      <c r="HV27" s="51">
        <f t="shared" si="188"/>
        <v>0.25</v>
      </c>
      <c r="HW27" s="52">
        <f t="shared" si="196"/>
        <v>0.33333333333333331</v>
      </c>
      <c r="IA27" s="3" t="s">
        <v>395</v>
      </c>
      <c r="IB27" s="7">
        <v>7</v>
      </c>
      <c r="IC27" s="7">
        <v>6</v>
      </c>
      <c r="ID27" s="7">
        <v>1</v>
      </c>
      <c r="IE27" s="18">
        <v>0</v>
      </c>
      <c r="IF27" s="18">
        <v>0</v>
      </c>
      <c r="IG27" s="18">
        <v>2</v>
      </c>
      <c r="IH27" s="18">
        <v>6</v>
      </c>
      <c r="II27" s="18">
        <v>1</v>
      </c>
      <c r="IJ27" s="18">
        <v>8</v>
      </c>
      <c r="IK27" s="7">
        <f>IG27+II27</f>
        <v>3</v>
      </c>
      <c r="IL27" s="7">
        <f>IH27+IJ27</f>
        <v>14</v>
      </c>
      <c r="IM27" s="51">
        <f>IG27/IH27</f>
        <v>0.33333333333333331</v>
      </c>
      <c r="IN27" s="51">
        <f>II27/IJ27</f>
        <v>0.125</v>
      </c>
      <c r="IO27" s="52">
        <f>IK27/IL27</f>
        <v>0.21428571428571427</v>
      </c>
      <c r="IP27" s="3" t="s">
        <v>395</v>
      </c>
      <c r="IQ27" s="7">
        <v>15</v>
      </c>
      <c r="IR27" s="7">
        <v>9</v>
      </c>
      <c r="IS27" s="7">
        <v>3</v>
      </c>
      <c r="IT27" s="18">
        <v>0</v>
      </c>
      <c r="IU27" s="18">
        <v>1</v>
      </c>
      <c r="IV27" s="18">
        <v>8</v>
      </c>
      <c r="IW27" s="18">
        <v>14</v>
      </c>
      <c r="IX27" s="18">
        <v>1</v>
      </c>
      <c r="IY27" s="18">
        <v>1</v>
      </c>
      <c r="IZ27" s="7">
        <f t="shared" si="211"/>
        <v>9</v>
      </c>
      <c r="JA27" s="7">
        <f t="shared" si="211"/>
        <v>15</v>
      </c>
      <c r="JB27" s="51">
        <f t="shared" ref="JB27:JB29" si="214">IV27/IW27</f>
        <v>0.5714285714285714</v>
      </c>
      <c r="JC27" s="51">
        <f t="shared" ref="JC27:JC29" si="215">IX27/IY27</f>
        <v>1</v>
      </c>
      <c r="JD27" s="52">
        <f t="shared" ref="JD27:JD29" si="216">IZ27/JA27</f>
        <v>0.6</v>
      </c>
      <c r="JE27" s="3" t="s">
        <v>395</v>
      </c>
      <c r="JF27" s="64"/>
      <c r="JG27" s="64"/>
      <c r="JH27" s="64"/>
      <c r="JI27" s="64"/>
      <c r="JJ27" s="64"/>
      <c r="JK27" s="64"/>
      <c r="JL27" s="64"/>
      <c r="JM27" s="64"/>
      <c r="JN27" s="64"/>
      <c r="JO27" s="64"/>
      <c r="JP27" s="64"/>
      <c r="JQ27" s="64"/>
      <c r="JR27" s="64"/>
      <c r="JS27" s="106"/>
      <c r="JT27" s="3" t="s">
        <v>395</v>
      </c>
      <c r="JU27" s="7">
        <v>10</v>
      </c>
      <c r="JV27" s="7">
        <v>6</v>
      </c>
      <c r="JW27" s="7">
        <v>0</v>
      </c>
      <c r="JX27" s="18">
        <v>1</v>
      </c>
      <c r="JY27" s="18">
        <v>0</v>
      </c>
      <c r="JZ27" s="18">
        <v>2</v>
      </c>
      <c r="KA27" s="18">
        <v>5</v>
      </c>
      <c r="KB27" s="18">
        <v>2</v>
      </c>
      <c r="KC27" s="18">
        <v>10</v>
      </c>
      <c r="KD27" s="7">
        <f t="shared" si="212"/>
        <v>4</v>
      </c>
      <c r="KE27" s="7">
        <f t="shared" si="212"/>
        <v>15</v>
      </c>
      <c r="KF27" s="51">
        <f t="shared" ref="KF27:KF32" si="217">JZ27/KA27</f>
        <v>0.4</v>
      </c>
      <c r="KG27" s="51">
        <f t="shared" ref="KG27:KG32" si="218">KB27/KC27</f>
        <v>0.2</v>
      </c>
      <c r="KH27" s="52">
        <f t="shared" ref="KH27:KH32" si="219">KD27/KE27</f>
        <v>0.26666666666666666</v>
      </c>
      <c r="KI27" s="3" t="s">
        <v>395</v>
      </c>
      <c r="KJ27" s="64"/>
      <c r="KK27" s="64"/>
      <c r="KL27" s="64"/>
      <c r="KM27" s="64"/>
      <c r="KN27" s="64"/>
      <c r="KO27" s="64"/>
      <c r="KP27" s="64"/>
      <c r="KQ27" s="64"/>
      <c r="KR27" s="64"/>
      <c r="KS27" s="64"/>
      <c r="KT27" s="64"/>
      <c r="KU27" s="64"/>
      <c r="KV27" s="64"/>
      <c r="KW27" s="106"/>
      <c r="KX27" s="3" t="s">
        <v>395</v>
      </c>
      <c r="KY27" s="7">
        <v>12</v>
      </c>
      <c r="KZ27" s="7">
        <v>7</v>
      </c>
      <c r="LA27" s="7">
        <v>3</v>
      </c>
      <c r="LB27" s="18">
        <v>0</v>
      </c>
      <c r="LC27" s="18">
        <v>1</v>
      </c>
      <c r="LD27" s="18">
        <v>6</v>
      </c>
      <c r="LE27" s="18">
        <v>10</v>
      </c>
      <c r="LF27" s="18">
        <v>0</v>
      </c>
      <c r="LG27" s="18">
        <v>1</v>
      </c>
      <c r="LH27" s="7">
        <f t="shared" si="213"/>
        <v>6</v>
      </c>
      <c r="LI27" s="7">
        <f t="shared" si="213"/>
        <v>11</v>
      </c>
      <c r="LJ27" s="51">
        <f t="shared" ref="LJ27:LJ32" si="220">LD27/LE27</f>
        <v>0.6</v>
      </c>
      <c r="LK27" s="51">
        <f t="shared" ref="LK27:LK32" si="221">LF27/LG27</f>
        <v>0</v>
      </c>
      <c r="LL27" s="52">
        <f t="shared" ref="LL27:LL32" si="222">LH27/LI27</f>
        <v>0.54545454545454541</v>
      </c>
      <c r="LM27" s="3" t="s">
        <v>395</v>
      </c>
      <c r="LN27" s="64"/>
      <c r="LO27" s="64"/>
      <c r="LP27" s="64"/>
      <c r="LQ27" s="64"/>
      <c r="LR27" s="64"/>
      <c r="LS27" s="64"/>
      <c r="LT27" s="64"/>
      <c r="LU27" s="64"/>
      <c r="LV27" s="64"/>
      <c r="LW27" s="64"/>
      <c r="LX27" s="64"/>
      <c r="LY27" s="64"/>
      <c r="LZ27" s="64"/>
      <c r="MA27" s="106"/>
    </row>
    <row r="28" spans="1:339" ht="17" thickBot="1">
      <c r="A28" s="219" t="s">
        <v>38</v>
      </c>
      <c r="B28" s="220" t="s">
        <v>39</v>
      </c>
      <c r="C28" s="219" t="s">
        <v>38</v>
      </c>
      <c r="D28" s="220" t="s">
        <v>39</v>
      </c>
      <c r="E28" s="219" t="s">
        <v>38</v>
      </c>
      <c r="F28" s="220" t="s">
        <v>39</v>
      </c>
      <c r="G28" s="219" t="s">
        <v>38</v>
      </c>
      <c r="H28" s="220" t="s">
        <v>39</v>
      </c>
      <c r="I28" s="219" t="s">
        <v>38</v>
      </c>
      <c r="J28" s="220" t="s">
        <v>39</v>
      </c>
      <c r="K28" s="3">
        <v>10</v>
      </c>
      <c r="L28" s="4" t="s">
        <v>51</v>
      </c>
      <c r="M28" s="3">
        <f t="shared" si="134"/>
        <v>10</v>
      </c>
      <c r="N28" s="4" t="s">
        <v>10</v>
      </c>
      <c r="P28" s="88"/>
      <c r="Q28" s="31"/>
      <c r="R28" s="88"/>
      <c r="V28" s="3">
        <v>8</v>
      </c>
      <c r="W28" s="18">
        <v>21</v>
      </c>
      <c r="X28" s="18">
        <v>23</v>
      </c>
      <c r="Y28" s="18">
        <v>4</v>
      </c>
      <c r="Z28" s="18">
        <v>0</v>
      </c>
      <c r="AA28" s="18">
        <v>1</v>
      </c>
      <c r="AB28" s="18">
        <v>9</v>
      </c>
      <c r="AC28" s="18">
        <v>14</v>
      </c>
      <c r="AD28" s="18">
        <v>1</v>
      </c>
      <c r="AE28" s="18">
        <v>3</v>
      </c>
      <c r="AF28" s="18">
        <f t="shared" si="204"/>
        <v>10</v>
      </c>
      <c r="AG28" s="18">
        <f t="shared" si="204"/>
        <v>17</v>
      </c>
      <c r="AH28" s="51">
        <f t="shared" si="148"/>
        <v>0.6428571428571429</v>
      </c>
      <c r="AI28" s="51">
        <f t="shared" si="149"/>
        <v>0.33333333333333331</v>
      </c>
      <c r="AJ28" s="52">
        <f t="shared" si="150"/>
        <v>0.58823529411764708</v>
      </c>
      <c r="AK28" s="3">
        <v>8</v>
      </c>
      <c r="AL28" s="18">
        <v>18</v>
      </c>
      <c r="AM28" s="18">
        <v>24</v>
      </c>
      <c r="AN28" s="18">
        <v>6</v>
      </c>
      <c r="AO28" s="18">
        <v>3</v>
      </c>
      <c r="AP28" s="18">
        <v>1</v>
      </c>
      <c r="AQ28" s="18">
        <v>9</v>
      </c>
      <c r="AR28" s="18">
        <v>15</v>
      </c>
      <c r="AS28" s="18">
        <v>0</v>
      </c>
      <c r="AT28" s="18">
        <v>2</v>
      </c>
      <c r="AU28" s="7">
        <f t="shared" si="207"/>
        <v>9</v>
      </c>
      <c r="AV28" s="7">
        <f t="shared" si="207"/>
        <v>17</v>
      </c>
      <c r="AW28" s="51">
        <f t="shared" si="151"/>
        <v>0.6</v>
      </c>
      <c r="AX28" s="51">
        <f t="shared" si="152"/>
        <v>0</v>
      </c>
      <c r="AY28" s="52">
        <f t="shared" si="153"/>
        <v>0.52941176470588236</v>
      </c>
      <c r="AZ28" s="3">
        <v>8</v>
      </c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51" t="e">
        <f t="shared" si="154"/>
        <v>#DIV/0!</v>
      </c>
      <c r="BM28" s="51" t="e">
        <f t="shared" si="155"/>
        <v>#DIV/0!</v>
      </c>
      <c r="BN28" s="52" t="e">
        <f t="shared" si="156"/>
        <v>#DIV/0!</v>
      </c>
      <c r="BO28" s="3">
        <v>8</v>
      </c>
      <c r="BP28" s="18">
        <v>12</v>
      </c>
      <c r="BQ28" s="18">
        <v>8</v>
      </c>
      <c r="BR28" s="18">
        <v>3</v>
      </c>
      <c r="BS28" s="18">
        <v>4</v>
      </c>
      <c r="BT28" s="18">
        <v>1</v>
      </c>
      <c r="BU28" s="18">
        <v>6</v>
      </c>
      <c r="BV28" s="18">
        <v>14</v>
      </c>
      <c r="BW28" s="18">
        <v>0</v>
      </c>
      <c r="BX28" s="18">
        <v>7</v>
      </c>
      <c r="BY28" s="7">
        <f>BU28+BW28</f>
        <v>6</v>
      </c>
      <c r="BZ28" s="7">
        <f>BV28+BY28</f>
        <v>20</v>
      </c>
      <c r="CA28" s="51">
        <f t="shared" si="157"/>
        <v>0.42857142857142855</v>
      </c>
      <c r="CB28" s="51">
        <f t="shared" si="158"/>
        <v>0</v>
      </c>
      <c r="CC28" s="52">
        <f t="shared" si="159"/>
        <v>0.3</v>
      </c>
      <c r="CD28" s="3" t="s">
        <v>236</v>
      </c>
      <c r="CE28" s="18">
        <v>28</v>
      </c>
      <c r="CF28" s="18">
        <v>19</v>
      </c>
      <c r="CG28" s="18">
        <v>3</v>
      </c>
      <c r="CH28" s="18">
        <v>3</v>
      </c>
      <c r="CI28" s="18">
        <v>1</v>
      </c>
      <c r="CJ28" s="18">
        <v>11</v>
      </c>
      <c r="CK28" s="18">
        <v>20</v>
      </c>
      <c r="CL28" s="18">
        <v>2</v>
      </c>
      <c r="CM28" s="18">
        <v>15</v>
      </c>
      <c r="CN28" s="18">
        <f>CJ28+CL28</f>
        <v>13</v>
      </c>
      <c r="CO28" s="18">
        <f>CK28+CM28</f>
        <v>35</v>
      </c>
      <c r="CP28" s="51">
        <f t="shared" si="160"/>
        <v>0.55000000000000004</v>
      </c>
      <c r="CQ28" s="51">
        <f t="shared" si="161"/>
        <v>0.13333333333333333</v>
      </c>
      <c r="CR28" s="52">
        <f t="shared" si="162"/>
        <v>0.37142857142857144</v>
      </c>
      <c r="CS28" s="3">
        <v>8</v>
      </c>
      <c r="CT28" s="18">
        <v>34</v>
      </c>
      <c r="CU28" s="18">
        <v>15</v>
      </c>
      <c r="CV28" s="18">
        <v>2</v>
      </c>
      <c r="CW28" s="18">
        <v>3</v>
      </c>
      <c r="CX28" s="18">
        <v>2</v>
      </c>
      <c r="CY28" s="18">
        <v>5</v>
      </c>
      <c r="CZ28" s="18">
        <v>16</v>
      </c>
      <c r="DA28" s="18">
        <v>8</v>
      </c>
      <c r="DB28" s="18">
        <v>15</v>
      </c>
      <c r="DC28" s="18">
        <f t="shared" si="205"/>
        <v>13</v>
      </c>
      <c r="DD28" s="18">
        <f t="shared" si="205"/>
        <v>31</v>
      </c>
      <c r="DE28" s="51">
        <f t="shared" si="163"/>
        <v>0.3125</v>
      </c>
      <c r="DF28" s="51">
        <f t="shared" si="164"/>
        <v>0.53333333333333333</v>
      </c>
      <c r="DG28" s="52">
        <f t="shared" si="165"/>
        <v>0.41935483870967744</v>
      </c>
      <c r="DH28" s="3">
        <v>8</v>
      </c>
      <c r="DI28" s="18">
        <v>24</v>
      </c>
      <c r="DJ28" s="18">
        <v>8</v>
      </c>
      <c r="DK28" s="18">
        <v>2</v>
      </c>
      <c r="DL28" s="18">
        <v>0</v>
      </c>
      <c r="DM28" s="18">
        <v>6</v>
      </c>
      <c r="DN28" s="18">
        <v>3</v>
      </c>
      <c r="DO28" s="18">
        <v>8</v>
      </c>
      <c r="DP28" s="18">
        <v>6</v>
      </c>
      <c r="DQ28" s="18">
        <v>17</v>
      </c>
      <c r="DR28" s="18">
        <f>DN28+DP28</f>
        <v>9</v>
      </c>
      <c r="DS28" s="18">
        <f>DO28+DQ28</f>
        <v>25</v>
      </c>
      <c r="DT28" s="51">
        <f t="shared" si="166"/>
        <v>0.375</v>
      </c>
      <c r="DU28" s="51">
        <f t="shared" si="167"/>
        <v>0.35294117647058826</v>
      </c>
      <c r="DV28" s="52">
        <f t="shared" si="168"/>
        <v>0.36</v>
      </c>
      <c r="DW28" s="3">
        <v>8</v>
      </c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51" t="e">
        <f t="shared" si="169"/>
        <v>#DIV/0!</v>
      </c>
      <c r="EJ28" s="51" t="e">
        <f t="shared" si="170"/>
        <v>#DIV/0!</v>
      </c>
      <c r="EK28" s="52" t="e">
        <f t="shared" si="171"/>
        <v>#DIV/0!</v>
      </c>
      <c r="EL28" s="3" t="s">
        <v>261</v>
      </c>
      <c r="EM28" s="18">
        <v>7</v>
      </c>
      <c r="EN28" s="18">
        <v>6</v>
      </c>
      <c r="EO28" s="18">
        <v>5</v>
      </c>
      <c r="EP28" s="18">
        <v>0</v>
      </c>
      <c r="EQ28" s="18">
        <v>4</v>
      </c>
      <c r="ER28" s="18">
        <v>2</v>
      </c>
      <c r="ES28" s="18">
        <v>3</v>
      </c>
      <c r="ET28" s="18">
        <v>1</v>
      </c>
      <c r="EU28" s="18">
        <v>13</v>
      </c>
      <c r="EV28" s="18">
        <f>ER28+ET28</f>
        <v>3</v>
      </c>
      <c r="EW28" s="18">
        <f>ES28+EU28</f>
        <v>16</v>
      </c>
      <c r="EX28" s="51">
        <f t="shared" si="172"/>
        <v>0.66666666666666663</v>
      </c>
      <c r="EY28" s="51">
        <f t="shared" si="173"/>
        <v>7.6923076923076927E-2</v>
      </c>
      <c r="EZ28" s="52">
        <f t="shared" si="174"/>
        <v>0.1875</v>
      </c>
      <c r="FA28" s="3">
        <v>8</v>
      </c>
      <c r="FB28" s="18">
        <v>27</v>
      </c>
      <c r="FC28" s="18">
        <v>7</v>
      </c>
      <c r="FD28" s="18">
        <v>0</v>
      </c>
      <c r="FE28" s="18">
        <v>0</v>
      </c>
      <c r="FF28" s="18">
        <v>1</v>
      </c>
      <c r="FG28" s="18">
        <v>3</v>
      </c>
      <c r="FH28" s="18">
        <v>5</v>
      </c>
      <c r="FI28" s="18">
        <v>7</v>
      </c>
      <c r="FJ28" s="18">
        <v>23</v>
      </c>
      <c r="FK28" s="7">
        <f t="shared" si="210"/>
        <v>10</v>
      </c>
      <c r="FL28" s="7">
        <f t="shared" si="210"/>
        <v>28</v>
      </c>
      <c r="FM28" s="51">
        <f t="shared" si="175"/>
        <v>0.6</v>
      </c>
      <c r="FN28" s="51">
        <f t="shared" si="176"/>
        <v>0.30434782608695654</v>
      </c>
      <c r="FO28" s="52">
        <f t="shared" si="177"/>
        <v>0.35714285714285715</v>
      </c>
      <c r="FP28" s="3">
        <v>8</v>
      </c>
      <c r="FQ28" s="18">
        <v>30</v>
      </c>
      <c r="FR28" s="18">
        <v>8</v>
      </c>
      <c r="FS28" s="18">
        <v>2</v>
      </c>
      <c r="FT28" s="18">
        <v>0</v>
      </c>
      <c r="FU28" s="18">
        <v>2</v>
      </c>
      <c r="FV28" s="18">
        <v>3</v>
      </c>
      <c r="FW28" s="18">
        <v>8</v>
      </c>
      <c r="FX28" s="18">
        <v>8</v>
      </c>
      <c r="FY28" s="18">
        <v>25</v>
      </c>
      <c r="FZ28" s="18">
        <f t="shared" si="144"/>
        <v>11</v>
      </c>
      <c r="GA28" s="18">
        <f t="shared" si="145"/>
        <v>33</v>
      </c>
      <c r="GB28" s="51">
        <f t="shared" si="178"/>
        <v>0.375</v>
      </c>
      <c r="GC28" s="51">
        <f t="shared" si="179"/>
        <v>0.32</v>
      </c>
      <c r="GD28" s="52">
        <f t="shared" si="180"/>
        <v>0.33333333333333331</v>
      </c>
      <c r="GE28" s="3">
        <v>8</v>
      </c>
      <c r="GF28" s="18">
        <v>17</v>
      </c>
      <c r="GG28" s="18">
        <v>6</v>
      </c>
      <c r="GH28" s="18">
        <v>7</v>
      </c>
      <c r="GI28" s="18">
        <v>0</v>
      </c>
      <c r="GJ28" s="18">
        <v>1</v>
      </c>
      <c r="GK28" s="18">
        <v>1</v>
      </c>
      <c r="GL28" s="18">
        <v>9</v>
      </c>
      <c r="GM28" s="18">
        <v>5</v>
      </c>
      <c r="GN28" s="18">
        <v>20</v>
      </c>
      <c r="GO28" s="18">
        <f t="shared" si="208"/>
        <v>6</v>
      </c>
      <c r="GP28" s="18">
        <f t="shared" si="208"/>
        <v>29</v>
      </c>
      <c r="GQ28" s="51">
        <f t="shared" si="181"/>
        <v>0.1111111111111111</v>
      </c>
      <c r="GR28" s="51">
        <f t="shared" si="182"/>
        <v>0.25</v>
      </c>
      <c r="GS28" s="52">
        <f t="shared" si="183"/>
        <v>0.20689655172413793</v>
      </c>
      <c r="GT28" s="3">
        <v>8</v>
      </c>
      <c r="GU28" s="18">
        <v>6</v>
      </c>
      <c r="GV28" s="18">
        <v>16</v>
      </c>
      <c r="GW28" s="18">
        <v>4</v>
      </c>
      <c r="GX28" s="18">
        <v>1</v>
      </c>
      <c r="GY28" s="18">
        <v>4</v>
      </c>
      <c r="GZ28" s="18">
        <v>2</v>
      </c>
      <c r="HA28" s="18">
        <v>5</v>
      </c>
      <c r="HB28" s="18">
        <v>0</v>
      </c>
      <c r="HC28" s="18">
        <v>2</v>
      </c>
      <c r="HD28" s="7">
        <f t="shared" si="209"/>
        <v>2</v>
      </c>
      <c r="HE28" s="7">
        <f t="shared" si="209"/>
        <v>7</v>
      </c>
      <c r="HF28" s="51">
        <f t="shared" si="184"/>
        <v>0.4</v>
      </c>
      <c r="HG28" s="51">
        <f t="shared" si="185"/>
        <v>0</v>
      </c>
      <c r="HH28" s="52">
        <f t="shared" si="186"/>
        <v>0.2857142857142857</v>
      </c>
      <c r="HI28" s="3">
        <v>8</v>
      </c>
      <c r="HJ28" s="18">
        <v>11</v>
      </c>
      <c r="HK28" s="18">
        <v>11</v>
      </c>
      <c r="HL28" s="18">
        <v>3</v>
      </c>
      <c r="HM28" s="18">
        <v>3</v>
      </c>
      <c r="HN28" s="18">
        <v>2</v>
      </c>
      <c r="HO28" s="18">
        <v>4</v>
      </c>
      <c r="HP28" s="18">
        <v>4</v>
      </c>
      <c r="HQ28" s="18">
        <v>1</v>
      </c>
      <c r="HR28" s="18">
        <v>7</v>
      </c>
      <c r="HS28" s="7">
        <f t="shared" si="206"/>
        <v>5</v>
      </c>
      <c r="HT28" s="7">
        <f t="shared" si="206"/>
        <v>11</v>
      </c>
      <c r="HU28" s="51">
        <f t="shared" si="187"/>
        <v>1</v>
      </c>
      <c r="HV28" s="51">
        <f t="shared" si="188"/>
        <v>0.14285714285714285</v>
      </c>
      <c r="HW28" s="52">
        <f t="shared" si="196"/>
        <v>0.45454545454545453</v>
      </c>
      <c r="IA28" s="3" t="s">
        <v>396</v>
      </c>
      <c r="IB28" s="7">
        <v>0</v>
      </c>
      <c r="IC28" s="7">
        <v>1</v>
      </c>
      <c r="ID28" s="7">
        <v>0</v>
      </c>
      <c r="IE28" s="18">
        <v>0</v>
      </c>
      <c r="IF28" s="18">
        <v>0</v>
      </c>
      <c r="IG28" s="18">
        <v>0</v>
      </c>
      <c r="IH28" s="18">
        <v>0</v>
      </c>
      <c r="II28" s="18">
        <v>0</v>
      </c>
      <c r="IJ28" s="18">
        <v>4</v>
      </c>
      <c r="IK28" s="7">
        <f>IG28+II28</f>
        <v>0</v>
      </c>
      <c r="IL28" s="7">
        <f>IH28+IJ28</f>
        <v>4</v>
      </c>
      <c r="IM28" s="51" t="e">
        <f>IG28/IH28</f>
        <v>#DIV/0!</v>
      </c>
      <c r="IN28" s="51">
        <f>II28/IJ28</f>
        <v>0</v>
      </c>
      <c r="IO28" s="52">
        <f>IK28/IL28</f>
        <v>0</v>
      </c>
      <c r="IP28" s="3" t="s">
        <v>396</v>
      </c>
      <c r="IQ28" s="7">
        <v>18</v>
      </c>
      <c r="IR28" s="7">
        <v>14</v>
      </c>
      <c r="IS28" s="7">
        <v>2</v>
      </c>
      <c r="IT28" s="18">
        <v>2</v>
      </c>
      <c r="IU28" s="18">
        <v>0</v>
      </c>
      <c r="IV28" s="18">
        <v>7</v>
      </c>
      <c r="IW28" s="18">
        <v>16</v>
      </c>
      <c r="IX28" s="18">
        <v>0</v>
      </c>
      <c r="IY28" s="18">
        <v>3</v>
      </c>
      <c r="IZ28" s="7">
        <f t="shared" si="211"/>
        <v>7</v>
      </c>
      <c r="JA28" s="7">
        <f t="shared" si="211"/>
        <v>19</v>
      </c>
      <c r="JB28" s="51">
        <f t="shared" si="214"/>
        <v>0.4375</v>
      </c>
      <c r="JC28" s="51">
        <f t="shared" si="215"/>
        <v>0</v>
      </c>
      <c r="JD28" s="52">
        <f t="shared" si="216"/>
        <v>0.36842105263157893</v>
      </c>
      <c r="JE28" s="3" t="s">
        <v>396</v>
      </c>
      <c r="JF28" s="64"/>
      <c r="JG28" s="64"/>
      <c r="JH28" s="64"/>
      <c r="JI28" s="64"/>
      <c r="JJ28" s="64"/>
      <c r="JK28" s="64"/>
      <c r="JL28" s="64"/>
      <c r="JM28" s="64"/>
      <c r="JN28" s="64"/>
      <c r="JO28" s="64"/>
      <c r="JP28" s="64"/>
      <c r="JQ28" s="64"/>
      <c r="JR28" s="64"/>
      <c r="JS28" s="106"/>
      <c r="JT28" s="3" t="s">
        <v>396</v>
      </c>
      <c r="JU28" s="7">
        <v>0</v>
      </c>
      <c r="JV28" s="7">
        <v>5</v>
      </c>
      <c r="JW28" s="7">
        <v>1</v>
      </c>
      <c r="JX28" s="18">
        <v>0</v>
      </c>
      <c r="JY28" s="18">
        <v>0</v>
      </c>
      <c r="JZ28" s="18">
        <v>0</v>
      </c>
      <c r="KA28" s="18">
        <v>0</v>
      </c>
      <c r="KB28" s="18">
        <v>0</v>
      </c>
      <c r="KC28" s="18">
        <v>4</v>
      </c>
      <c r="KD28" s="7">
        <f t="shared" si="212"/>
        <v>0</v>
      </c>
      <c r="KE28" s="7">
        <f t="shared" si="212"/>
        <v>4</v>
      </c>
      <c r="KF28" s="51" t="e">
        <f t="shared" si="217"/>
        <v>#DIV/0!</v>
      </c>
      <c r="KG28" s="51">
        <f t="shared" si="218"/>
        <v>0</v>
      </c>
      <c r="KH28" s="52">
        <f t="shared" si="219"/>
        <v>0</v>
      </c>
      <c r="KI28" s="3" t="s">
        <v>396</v>
      </c>
      <c r="KJ28" s="64"/>
      <c r="KK28" s="64"/>
      <c r="KL28" s="64"/>
      <c r="KM28" s="64"/>
      <c r="KN28" s="64"/>
      <c r="KO28" s="64"/>
      <c r="KP28" s="64"/>
      <c r="KQ28" s="64"/>
      <c r="KR28" s="64"/>
      <c r="KS28" s="64"/>
      <c r="KT28" s="64"/>
      <c r="KU28" s="64"/>
      <c r="KV28" s="64"/>
      <c r="KW28" s="106"/>
      <c r="KX28" s="3" t="s">
        <v>396</v>
      </c>
      <c r="KY28" s="7">
        <v>8</v>
      </c>
      <c r="KZ28" s="7">
        <v>7</v>
      </c>
      <c r="LA28" s="7">
        <v>4</v>
      </c>
      <c r="LB28" s="18">
        <v>0</v>
      </c>
      <c r="LC28" s="18">
        <v>1</v>
      </c>
      <c r="LD28" s="18">
        <v>4</v>
      </c>
      <c r="LE28" s="18">
        <v>10</v>
      </c>
      <c r="LF28" s="18">
        <v>0</v>
      </c>
      <c r="LG28" s="18">
        <v>2</v>
      </c>
      <c r="LH28" s="7">
        <f t="shared" si="213"/>
        <v>4</v>
      </c>
      <c r="LI28" s="7">
        <f t="shared" si="213"/>
        <v>12</v>
      </c>
      <c r="LJ28" s="51">
        <f t="shared" si="220"/>
        <v>0.4</v>
      </c>
      <c r="LK28" s="51">
        <f t="shared" si="221"/>
        <v>0</v>
      </c>
      <c r="LL28" s="52">
        <f t="shared" si="222"/>
        <v>0.33333333333333331</v>
      </c>
      <c r="LM28" s="3" t="s">
        <v>396</v>
      </c>
      <c r="LN28" s="64"/>
      <c r="LO28" s="64"/>
      <c r="LP28" s="64"/>
      <c r="LQ28" s="64"/>
      <c r="LR28" s="64"/>
      <c r="LS28" s="64"/>
      <c r="LT28" s="64"/>
      <c r="LU28" s="64"/>
      <c r="LV28" s="64"/>
      <c r="LW28" s="64"/>
      <c r="LX28" s="64"/>
      <c r="LY28" s="64"/>
      <c r="LZ28" s="64"/>
      <c r="MA28" s="106"/>
    </row>
    <row r="29" spans="1:339">
      <c r="A29" s="251" t="s">
        <v>31</v>
      </c>
      <c r="B29" s="236" t="s">
        <v>24</v>
      </c>
      <c r="C29" s="255" t="s">
        <v>31</v>
      </c>
      <c r="D29" s="215" t="s">
        <v>35</v>
      </c>
      <c r="E29" s="214" t="s">
        <v>208</v>
      </c>
      <c r="F29" s="256" t="s">
        <v>36</v>
      </c>
      <c r="G29" s="325" t="s">
        <v>51</v>
      </c>
      <c r="H29" s="256" t="s">
        <v>207</v>
      </c>
      <c r="I29" s="274" t="s">
        <v>51</v>
      </c>
      <c r="J29" s="256" t="s">
        <v>34</v>
      </c>
      <c r="K29" s="3">
        <v>11</v>
      </c>
      <c r="L29" s="4" t="s">
        <v>43</v>
      </c>
      <c r="M29" s="3">
        <f t="shared" si="134"/>
        <v>11</v>
      </c>
      <c r="N29" s="4" t="s">
        <v>8</v>
      </c>
      <c r="P29" s="88"/>
      <c r="Q29" s="31"/>
      <c r="R29" s="88"/>
      <c r="V29" s="3">
        <v>9</v>
      </c>
      <c r="W29" s="18">
        <v>24</v>
      </c>
      <c r="X29" s="18">
        <v>21</v>
      </c>
      <c r="Y29" s="18">
        <v>3</v>
      </c>
      <c r="Z29" s="18">
        <v>1</v>
      </c>
      <c r="AA29" s="18">
        <v>1</v>
      </c>
      <c r="AB29" s="18">
        <v>12</v>
      </c>
      <c r="AC29" s="18">
        <v>27</v>
      </c>
      <c r="AD29" s="18">
        <v>0</v>
      </c>
      <c r="AE29" s="18">
        <v>3</v>
      </c>
      <c r="AF29" s="18">
        <f t="shared" si="204"/>
        <v>12</v>
      </c>
      <c r="AG29" s="18">
        <f t="shared" si="204"/>
        <v>30</v>
      </c>
      <c r="AH29" s="51">
        <f t="shared" si="148"/>
        <v>0.44444444444444442</v>
      </c>
      <c r="AI29" s="51">
        <f t="shared" si="149"/>
        <v>0</v>
      </c>
      <c r="AJ29" s="52">
        <f t="shared" si="150"/>
        <v>0.4</v>
      </c>
      <c r="AK29" s="3">
        <v>9</v>
      </c>
      <c r="AL29" s="18">
        <v>16</v>
      </c>
      <c r="AM29" s="18">
        <v>11</v>
      </c>
      <c r="AN29" s="18">
        <v>1</v>
      </c>
      <c r="AO29" s="18">
        <v>2</v>
      </c>
      <c r="AP29" s="18">
        <v>2</v>
      </c>
      <c r="AQ29" s="18">
        <v>8</v>
      </c>
      <c r="AR29" s="18">
        <v>16</v>
      </c>
      <c r="AS29" s="18">
        <v>0</v>
      </c>
      <c r="AT29" s="18">
        <v>5</v>
      </c>
      <c r="AU29" s="7">
        <f t="shared" si="207"/>
        <v>8</v>
      </c>
      <c r="AV29" s="7">
        <f t="shared" si="207"/>
        <v>21</v>
      </c>
      <c r="AW29" s="51">
        <f t="shared" si="151"/>
        <v>0.5</v>
      </c>
      <c r="AX29" s="51">
        <f t="shared" si="152"/>
        <v>0</v>
      </c>
      <c r="AY29" s="52">
        <f t="shared" si="153"/>
        <v>0.38095238095238093</v>
      </c>
      <c r="AZ29" s="3">
        <v>9</v>
      </c>
      <c r="BA29" s="18">
        <v>24</v>
      </c>
      <c r="BB29" s="18">
        <v>18</v>
      </c>
      <c r="BC29" s="18">
        <v>3</v>
      </c>
      <c r="BD29" s="18">
        <v>4</v>
      </c>
      <c r="BE29" s="18">
        <v>2</v>
      </c>
      <c r="BF29" s="18">
        <v>9</v>
      </c>
      <c r="BG29" s="18">
        <v>14</v>
      </c>
      <c r="BH29" s="18">
        <v>2</v>
      </c>
      <c r="BI29" s="18">
        <v>5</v>
      </c>
      <c r="BJ29" s="7">
        <f t="shared" ref="BJ29:BK31" si="223">BF29+BH29</f>
        <v>11</v>
      </c>
      <c r="BK29" s="7">
        <f t="shared" si="223"/>
        <v>19</v>
      </c>
      <c r="BL29" s="51">
        <f t="shared" si="154"/>
        <v>0.6428571428571429</v>
      </c>
      <c r="BM29" s="51">
        <f t="shared" si="155"/>
        <v>0.4</v>
      </c>
      <c r="BN29" s="52">
        <f t="shared" si="156"/>
        <v>0.57894736842105265</v>
      </c>
      <c r="BO29" s="3">
        <v>9</v>
      </c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51" t="e">
        <f t="shared" si="157"/>
        <v>#DIV/0!</v>
      </c>
      <c r="CB29" s="51" t="e">
        <f t="shared" si="158"/>
        <v>#DIV/0!</v>
      </c>
      <c r="CC29" s="52" t="e">
        <f t="shared" si="159"/>
        <v>#DIV/0!</v>
      </c>
      <c r="CD29" s="3">
        <v>9</v>
      </c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51" t="e">
        <f t="shared" si="160"/>
        <v>#DIV/0!</v>
      </c>
      <c r="CQ29" s="51" t="e">
        <f t="shared" si="161"/>
        <v>#DIV/0!</v>
      </c>
      <c r="CR29" s="52" t="e">
        <f t="shared" si="162"/>
        <v>#DIV/0!</v>
      </c>
      <c r="CS29" s="3">
        <v>9</v>
      </c>
      <c r="CT29" s="18">
        <v>16</v>
      </c>
      <c r="CU29" s="18">
        <v>6</v>
      </c>
      <c r="CV29" s="18">
        <v>3</v>
      </c>
      <c r="CW29" s="18">
        <v>0</v>
      </c>
      <c r="CX29" s="18">
        <v>2</v>
      </c>
      <c r="CY29" s="18">
        <v>2</v>
      </c>
      <c r="CZ29" s="18">
        <v>8</v>
      </c>
      <c r="DA29" s="18">
        <v>4</v>
      </c>
      <c r="DB29" s="18">
        <v>10</v>
      </c>
      <c r="DC29" s="18">
        <f t="shared" si="205"/>
        <v>6</v>
      </c>
      <c r="DD29" s="18">
        <f t="shared" si="205"/>
        <v>18</v>
      </c>
      <c r="DE29" s="51">
        <f t="shared" si="163"/>
        <v>0.25</v>
      </c>
      <c r="DF29" s="51">
        <f t="shared" si="164"/>
        <v>0.4</v>
      </c>
      <c r="DG29" s="52">
        <f t="shared" si="165"/>
        <v>0.33333333333333331</v>
      </c>
      <c r="DH29" s="3">
        <v>9</v>
      </c>
      <c r="DI29" s="18">
        <v>20</v>
      </c>
      <c r="DJ29" s="18">
        <v>16</v>
      </c>
      <c r="DK29" s="18">
        <v>0</v>
      </c>
      <c r="DL29" s="18">
        <v>1</v>
      </c>
      <c r="DM29" s="18">
        <v>0</v>
      </c>
      <c r="DN29" s="18">
        <v>4</v>
      </c>
      <c r="DO29" s="18">
        <v>14</v>
      </c>
      <c r="DP29" s="18">
        <v>4</v>
      </c>
      <c r="DQ29" s="18">
        <v>24</v>
      </c>
      <c r="DR29" s="18">
        <f>DN29+DP29</f>
        <v>8</v>
      </c>
      <c r="DS29" s="18">
        <f>DO29+DQ29</f>
        <v>38</v>
      </c>
      <c r="DT29" s="51">
        <f t="shared" si="166"/>
        <v>0.2857142857142857</v>
      </c>
      <c r="DU29" s="51">
        <f t="shared" si="167"/>
        <v>0.16666666666666666</v>
      </c>
      <c r="DV29" s="52">
        <f t="shared" si="168"/>
        <v>0.21052631578947367</v>
      </c>
      <c r="DW29" s="3">
        <v>9</v>
      </c>
      <c r="DX29" s="182"/>
      <c r="DY29" s="182"/>
      <c r="DZ29" s="182"/>
      <c r="EA29" s="182"/>
      <c r="EB29" s="182"/>
      <c r="EC29" s="182"/>
      <c r="ED29" s="182"/>
      <c r="EE29" s="182"/>
      <c r="EF29" s="182"/>
      <c r="EG29" s="182"/>
      <c r="EH29" s="182"/>
      <c r="EI29" s="51" t="e">
        <f t="shared" si="169"/>
        <v>#DIV/0!</v>
      </c>
      <c r="EJ29" s="51" t="e">
        <f t="shared" si="170"/>
        <v>#DIV/0!</v>
      </c>
      <c r="EK29" s="52" t="e">
        <f t="shared" si="171"/>
        <v>#DIV/0!</v>
      </c>
      <c r="EL29" s="3">
        <v>9</v>
      </c>
      <c r="EM29" s="182"/>
      <c r="EN29" s="182"/>
      <c r="EO29" s="182"/>
      <c r="EP29" s="182"/>
      <c r="EQ29" s="182"/>
      <c r="ER29" s="182"/>
      <c r="ES29" s="182"/>
      <c r="ET29" s="182"/>
      <c r="EU29" s="182"/>
      <c r="EV29" s="182"/>
      <c r="EW29" s="182"/>
      <c r="EX29" s="51" t="e">
        <f t="shared" si="172"/>
        <v>#DIV/0!</v>
      </c>
      <c r="EY29" s="51" t="e">
        <f t="shared" si="173"/>
        <v>#DIV/0!</v>
      </c>
      <c r="EZ29" s="52" t="e">
        <f t="shared" si="174"/>
        <v>#DIV/0!</v>
      </c>
      <c r="FA29" s="3">
        <v>9</v>
      </c>
      <c r="FB29" s="18">
        <v>22</v>
      </c>
      <c r="FC29" s="18">
        <v>12</v>
      </c>
      <c r="FD29" s="18">
        <v>4</v>
      </c>
      <c r="FE29" s="18">
        <v>0</v>
      </c>
      <c r="FF29" s="18">
        <v>0</v>
      </c>
      <c r="FG29" s="18">
        <v>8</v>
      </c>
      <c r="FH29" s="18">
        <v>20</v>
      </c>
      <c r="FI29" s="18">
        <v>2</v>
      </c>
      <c r="FJ29" s="18">
        <v>11</v>
      </c>
      <c r="FK29" s="7">
        <f t="shared" si="210"/>
        <v>10</v>
      </c>
      <c r="FL29" s="7">
        <f t="shared" si="210"/>
        <v>31</v>
      </c>
      <c r="FM29" s="51">
        <f t="shared" si="175"/>
        <v>0.4</v>
      </c>
      <c r="FN29" s="51">
        <f t="shared" si="176"/>
        <v>0.18181818181818182</v>
      </c>
      <c r="FO29" s="52">
        <f t="shared" si="177"/>
        <v>0.32258064516129031</v>
      </c>
      <c r="FP29" s="3">
        <v>9</v>
      </c>
      <c r="FQ29" s="18">
        <v>19</v>
      </c>
      <c r="FR29" s="18">
        <v>10</v>
      </c>
      <c r="FS29" s="18">
        <v>1</v>
      </c>
      <c r="FT29" s="18">
        <v>1</v>
      </c>
      <c r="FU29" s="18">
        <v>1</v>
      </c>
      <c r="FV29" s="18">
        <v>8</v>
      </c>
      <c r="FW29" s="18">
        <v>18</v>
      </c>
      <c r="FX29" s="18">
        <v>1</v>
      </c>
      <c r="FY29" s="18">
        <v>5</v>
      </c>
      <c r="FZ29" s="18">
        <f t="shared" si="144"/>
        <v>9</v>
      </c>
      <c r="GA29" s="18">
        <f t="shared" si="145"/>
        <v>23</v>
      </c>
      <c r="GB29" s="51">
        <f t="shared" si="178"/>
        <v>0.44444444444444442</v>
      </c>
      <c r="GC29" s="51">
        <f t="shared" si="179"/>
        <v>0.2</v>
      </c>
      <c r="GD29" s="52">
        <f t="shared" si="180"/>
        <v>0.39130434782608697</v>
      </c>
      <c r="GE29" s="3">
        <v>9</v>
      </c>
      <c r="GF29" s="18">
        <v>26</v>
      </c>
      <c r="GG29" s="18">
        <v>6</v>
      </c>
      <c r="GH29" s="18">
        <v>1</v>
      </c>
      <c r="GI29" s="18">
        <v>0</v>
      </c>
      <c r="GJ29" s="18">
        <v>1</v>
      </c>
      <c r="GK29" s="18">
        <v>4</v>
      </c>
      <c r="GL29" s="18">
        <v>19</v>
      </c>
      <c r="GM29" s="18">
        <v>6</v>
      </c>
      <c r="GN29" s="18">
        <v>18</v>
      </c>
      <c r="GO29" s="18">
        <f t="shared" si="208"/>
        <v>10</v>
      </c>
      <c r="GP29" s="18">
        <f t="shared" si="208"/>
        <v>37</v>
      </c>
      <c r="GQ29" s="51">
        <f t="shared" si="181"/>
        <v>0.21052631578947367</v>
      </c>
      <c r="GR29" s="51">
        <f t="shared" si="182"/>
        <v>0.33333333333333331</v>
      </c>
      <c r="GS29" s="52">
        <f t="shared" si="183"/>
        <v>0.27027027027027029</v>
      </c>
      <c r="GT29" s="3">
        <v>9</v>
      </c>
      <c r="GU29" s="18">
        <v>6</v>
      </c>
      <c r="GV29" s="18">
        <v>10</v>
      </c>
      <c r="GW29" s="18">
        <v>8</v>
      </c>
      <c r="GX29" s="18">
        <v>2</v>
      </c>
      <c r="GY29" s="18">
        <v>1</v>
      </c>
      <c r="GZ29" s="18">
        <v>3</v>
      </c>
      <c r="HA29" s="18">
        <v>7</v>
      </c>
      <c r="HB29" s="18">
        <v>0</v>
      </c>
      <c r="HC29" s="18">
        <v>0</v>
      </c>
      <c r="HD29" s="18">
        <f t="shared" si="209"/>
        <v>3</v>
      </c>
      <c r="HE29" s="18">
        <f t="shared" si="209"/>
        <v>7</v>
      </c>
      <c r="HF29" s="51">
        <f t="shared" si="184"/>
        <v>0.42857142857142855</v>
      </c>
      <c r="HG29" s="51" t="e">
        <f t="shared" si="185"/>
        <v>#DIV/0!</v>
      </c>
      <c r="HH29" s="52">
        <f t="shared" si="186"/>
        <v>0.42857142857142855</v>
      </c>
      <c r="HI29" s="3" t="s">
        <v>7</v>
      </c>
      <c r="HJ29" s="18">
        <v>15</v>
      </c>
      <c r="HK29" s="18">
        <v>11</v>
      </c>
      <c r="HL29" s="18">
        <v>2</v>
      </c>
      <c r="HM29" s="18">
        <v>0</v>
      </c>
      <c r="HN29" s="18">
        <v>2</v>
      </c>
      <c r="HO29" s="18">
        <v>6</v>
      </c>
      <c r="HP29" s="18">
        <v>8</v>
      </c>
      <c r="HQ29" s="18">
        <v>1</v>
      </c>
      <c r="HR29" s="18">
        <v>8</v>
      </c>
      <c r="HS29" s="18">
        <f t="shared" si="206"/>
        <v>7</v>
      </c>
      <c r="HT29" s="18">
        <f t="shared" si="206"/>
        <v>16</v>
      </c>
      <c r="HU29" s="51">
        <f t="shared" si="187"/>
        <v>0.75</v>
      </c>
      <c r="HV29" s="51">
        <f t="shared" si="188"/>
        <v>0.125</v>
      </c>
      <c r="HW29" s="52">
        <f t="shared" si="196"/>
        <v>0.4375</v>
      </c>
      <c r="IA29" s="3" t="s">
        <v>397</v>
      </c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106"/>
      <c r="IP29" s="3" t="s">
        <v>31</v>
      </c>
      <c r="IQ29" s="18">
        <v>21</v>
      </c>
      <c r="IR29" s="18">
        <v>8</v>
      </c>
      <c r="IS29" s="18">
        <v>2</v>
      </c>
      <c r="IT29" s="18">
        <v>0</v>
      </c>
      <c r="IU29" s="18">
        <v>0</v>
      </c>
      <c r="IV29" s="18">
        <v>6</v>
      </c>
      <c r="IW29" s="18">
        <v>13</v>
      </c>
      <c r="IX29" s="18">
        <v>3</v>
      </c>
      <c r="IY29" s="18">
        <v>9</v>
      </c>
      <c r="IZ29" s="7">
        <f t="shared" si="211"/>
        <v>9</v>
      </c>
      <c r="JA29" s="7">
        <f t="shared" si="211"/>
        <v>22</v>
      </c>
      <c r="JB29" s="51">
        <f t="shared" si="214"/>
        <v>0.46153846153846156</v>
      </c>
      <c r="JC29" s="51">
        <f t="shared" si="215"/>
        <v>0.33333333333333331</v>
      </c>
      <c r="JD29" s="52">
        <f t="shared" si="216"/>
        <v>0.40909090909090912</v>
      </c>
      <c r="JE29" s="3" t="s">
        <v>397</v>
      </c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106"/>
      <c r="JT29" s="3" t="s">
        <v>397</v>
      </c>
      <c r="JU29" s="18">
        <v>4</v>
      </c>
      <c r="JV29" s="18">
        <v>11</v>
      </c>
      <c r="JW29" s="18">
        <v>2</v>
      </c>
      <c r="JX29" s="18">
        <v>0</v>
      </c>
      <c r="JY29" s="18">
        <v>0</v>
      </c>
      <c r="JZ29" s="18">
        <v>2</v>
      </c>
      <c r="KA29" s="18">
        <v>6</v>
      </c>
      <c r="KB29" s="18">
        <v>0</v>
      </c>
      <c r="KC29" s="18">
        <v>10</v>
      </c>
      <c r="KD29" s="7">
        <f t="shared" si="212"/>
        <v>2</v>
      </c>
      <c r="KE29" s="7">
        <f t="shared" si="212"/>
        <v>16</v>
      </c>
      <c r="KF29" s="51">
        <f t="shared" si="217"/>
        <v>0.33333333333333331</v>
      </c>
      <c r="KG29" s="51">
        <f t="shared" si="218"/>
        <v>0</v>
      </c>
      <c r="KH29" s="52">
        <f t="shared" si="219"/>
        <v>0.125</v>
      </c>
      <c r="KI29" s="3" t="s">
        <v>397</v>
      </c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106"/>
      <c r="KX29" s="3" t="s">
        <v>397</v>
      </c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4"/>
      <c r="LJ29" s="350"/>
      <c r="LK29" s="350"/>
      <c r="LL29" s="351"/>
      <c r="LM29" s="3" t="s">
        <v>397</v>
      </c>
      <c r="LN29" s="64"/>
      <c r="LO29" s="64"/>
      <c r="LP29" s="64"/>
      <c r="LQ29" s="64"/>
      <c r="LR29" s="64"/>
      <c r="LS29" s="64"/>
      <c r="LT29" s="64"/>
      <c r="LU29" s="64"/>
      <c r="LV29" s="64"/>
      <c r="LW29" s="64"/>
      <c r="LX29" s="64"/>
      <c r="LY29" s="64"/>
      <c r="LZ29" s="64"/>
      <c r="MA29" s="106"/>
    </row>
    <row r="30" spans="1:339">
      <c r="A30" s="228" t="s">
        <v>44</v>
      </c>
      <c r="B30" s="252" t="s">
        <v>52</v>
      </c>
      <c r="C30" s="253" t="s">
        <v>208</v>
      </c>
      <c r="D30" s="229" t="s">
        <v>44</v>
      </c>
      <c r="E30" s="216" t="s">
        <v>51</v>
      </c>
      <c r="F30" s="229" t="s">
        <v>44</v>
      </c>
      <c r="G30" s="326" t="s">
        <v>44</v>
      </c>
      <c r="H30" s="229" t="s">
        <v>34</v>
      </c>
      <c r="I30" s="253" t="s">
        <v>44</v>
      </c>
      <c r="J30" s="229" t="s">
        <v>24</v>
      </c>
      <c r="K30" s="3">
        <v>12</v>
      </c>
      <c r="L30" s="4" t="s">
        <v>208</v>
      </c>
      <c r="M30" s="3">
        <f t="shared" si="134"/>
        <v>12</v>
      </c>
      <c r="N30" s="106"/>
      <c r="P30" s="88"/>
      <c r="Q30" s="31"/>
      <c r="R30" s="88"/>
      <c r="V30" s="3">
        <v>10</v>
      </c>
      <c r="W30" s="18">
        <v>33</v>
      </c>
      <c r="X30" s="18">
        <v>36</v>
      </c>
      <c r="Y30" s="18">
        <v>4</v>
      </c>
      <c r="Z30" s="18">
        <v>7</v>
      </c>
      <c r="AA30" s="18">
        <v>2</v>
      </c>
      <c r="AB30" s="18">
        <v>15</v>
      </c>
      <c r="AC30" s="18">
        <v>28</v>
      </c>
      <c r="AD30" s="18">
        <v>1</v>
      </c>
      <c r="AE30" s="18">
        <v>3</v>
      </c>
      <c r="AF30" s="18">
        <f t="shared" si="204"/>
        <v>16</v>
      </c>
      <c r="AG30" s="18">
        <f t="shared" si="204"/>
        <v>31</v>
      </c>
      <c r="AH30" s="51">
        <f t="shared" si="148"/>
        <v>0.5357142857142857</v>
      </c>
      <c r="AI30" s="51">
        <f t="shared" si="149"/>
        <v>0.33333333333333331</v>
      </c>
      <c r="AJ30" s="52">
        <f t="shared" si="150"/>
        <v>0.5161290322580645</v>
      </c>
      <c r="AK30" s="3">
        <v>10</v>
      </c>
      <c r="AL30" s="18">
        <v>20</v>
      </c>
      <c r="AM30" s="18">
        <v>6</v>
      </c>
      <c r="AN30" s="18">
        <v>0</v>
      </c>
      <c r="AO30" s="18">
        <v>0</v>
      </c>
      <c r="AP30" s="18">
        <v>1</v>
      </c>
      <c r="AQ30" s="18">
        <v>7</v>
      </c>
      <c r="AR30" s="18">
        <v>11</v>
      </c>
      <c r="AS30" s="18">
        <v>2</v>
      </c>
      <c r="AT30" s="18">
        <v>5</v>
      </c>
      <c r="AU30" s="7">
        <f t="shared" si="207"/>
        <v>9</v>
      </c>
      <c r="AV30" s="7">
        <f t="shared" si="207"/>
        <v>16</v>
      </c>
      <c r="AW30" s="51">
        <f t="shared" si="151"/>
        <v>0.63636363636363635</v>
      </c>
      <c r="AX30" s="51">
        <f t="shared" si="152"/>
        <v>0.4</v>
      </c>
      <c r="AY30" s="52">
        <f t="shared" si="153"/>
        <v>0.5625</v>
      </c>
      <c r="AZ30" s="3">
        <v>10</v>
      </c>
      <c r="BA30" s="18">
        <v>18</v>
      </c>
      <c r="BB30" s="18">
        <v>18</v>
      </c>
      <c r="BC30" s="18">
        <v>5</v>
      </c>
      <c r="BD30" s="18">
        <v>3</v>
      </c>
      <c r="BE30" s="18">
        <v>3</v>
      </c>
      <c r="BF30" s="18">
        <v>9</v>
      </c>
      <c r="BG30" s="18">
        <v>18</v>
      </c>
      <c r="BH30" s="18">
        <v>0</v>
      </c>
      <c r="BI30" s="18">
        <v>5</v>
      </c>
      <c r="BJ30" s="7">
        <f t="shared" si="223"/>
        <v>9</v>
      </c>
      <c r="BK30" s="7">
        <f t="shared" si="223"/>
        <v>23</v>
      </c>
      <c r="BL30" s="51">
        <f t="shared" si="154"/>
        <v>0.5</v>
      </c>
      <c r="BM30" s="51">
        <f t="shared" si="155"/>
        <v>0</v>
      </c>
      <c r="BN30" s="52">
        <f t="shared" si="156"/>
        <v>0.39130434782608697</v>
      </c>
      <c r="BO30" s="3">
        <v>10</v>
      </c>
      <c r="BP30" s="18">
        <v>28</v>
      </c>
      <c r="BQ30" s="18">
        <v>8</v>
      </c>
      <c r="BR30" s="18">
        <v>0</v>
      </c>
      <c r="BS30" s="18">
        <v>1</v>
      </c>
      <c r="BT30" s="18">
        <v>1</v>
      </c>
      <c r="BU30" s="18">
        <v>8</v>
      </c>
      <c r="BV30" s="18">
        <v>15</v>
      </c>
      <c r="BW30" s="18">
        <v>4</v>
      </c>
      <c r="BX30" s="18">
        <v>14</v>
      </c>
      <c r="BY30" s="7">
        <f>BU30+BW30</f>
        <v>12</v>
      </c>
      <c r="BZ30" s="7">
        <f>BV30+BY30</f>
        <v>27</v>
      </c>
      <c r="CA30" s="51">
        <f t="shared" si="157"/>
        <v>0.53333333333333333</v>
      </c>
      <c r="CB30" s="51">
        <f t="shared" si="158"/>
        <v>0.2857142857142857</v>
      </c>
      <c r="CC30" s="52">
        <f t="shared" si="159"/>
        <v>0.44444444444444442</v>
      </c>
      <c r="CD30" s="3">
        <v>10</v>
      </c>
      <c r="CE30" s="18">
        <v>19</v>
      </c>
      <c r="CF30" s="18">
        <v>11</v>
      </c>
      <c r="CG30" s="18">
        <v>4</v>
      </c>
      <c r="CH30" s="18">
        <v>0</v>
      </c>
      <c r="CI30" s="18">
        <v>1</v>
      </c>
      <c r="CJ30" s="18">
        <v>2</v>
      </c>
      <c r="CK30" s="18">
        <v>9</v>
      </c>
      <c r="CL30" s="18">
        <v>5</v>
      </c>
      <c r="CM30" s="18">
        <v>13</v>
      </c>
      <c r="CN30" s="18">
        <f>CJ30+CL30</f>
        <v>7</v>
      </c>
      <c r="CO30" s="18">
        <f>CK30+CM30</f>
        <v>22</v>
      </c>
      <c r="CP30" s="51">
        <f t="shared" si="160"/>
        <v>0.22222222222222221</v>
      </c>
      <c r="CQ30" s="51">
        <f t="shared" si="161"/>
        <v>0.38461538461538464</v>
      </c>
      <c r="CR30" s="52">
        <f t="shared" si="162"/>
        <v>0.31818181818181818</v>
      </c>
      <c r="CS30" s="3">
        <v>10</v>
      </c>
      <c r="CT30" s="18">
        <v>37</v>
      </c>
      <c r="CU30" s="18">
        <v>6</v>
      </c>
      <c r="CV30" s="18">
        <v>2</v>
      </c>
      <c r="CW30" s="18">
        <v>0</v>
      </c>
      <c r="CX30" s="18">
        <v>2</v>
      </c>
      <c r="CY30" s="18">
        <v>11</v>
      </c>
      <c r="CZ30" s="18">
        <v>19</v>
      </c>
      <c r="DA30" s="18">
        <v>5</v>
      </c>
      <c r="DB30" s="18">
        <v>8</v>
      </c>
      <c r="DC30" s="18">
        <f t="shared" si="205"/>
        <v>16</v>
      </c>
      <c r="DD30" s="18">
        <f t="shared" si="205"/>
        <v>27</v>
      </c>
      <c r="DE30" s="51">
        <f t="shared" si="163"/>
        <v>0.57894736842105265</v>
      </c>
      <c r="DF30" s="51">
        <f t="shared" si="164"/>
        <v>0.625</v>
      </c>
      <c r="DG30" s="52">
        <f t="shared" si="165"/>
        <v>0.59259259259259256</v>
      </c>
      <c r="DH30" s="3">
        <v>10</v>
      </c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51" t="e">
        <f t="shared" si="166"/>
        <v>#DIV/0!</v>
      </c>
      <c r="DU30" s="51" t="e">
        <f t="shared" si="167"/>
        <v>#DIV/0!</v>
      </c>
      <c r="DV30" s="52" t="e">
        <f t="shared" si="168"/>
        <v>#DIV/0!</v>
      </c>
      <c r="DW30" s="3">
        <v>10</v>
      </c>
      <c r="DX30" s="182"/>
      <c r="DY30" s="182"/>
      <c r="DZ30" s="182"/>
      <c r="EA30" s="182"/>
      <c r="EB30" s="182"/>
      <c r="EC30" s="182"/>
      <c r="ED30" s="182"/>
      <c r="EE30" s="182"/>
      <c r="EF30" s="182"/>
      <c r="EG30" s="182"/>
      <c r="EH30" s="182"/>
      <c r="EI30" s="51" t="e">
        <f t="shared" si="169"/>
        <v>#DIV/0!</v>
      </c>
      <c r="EJ30" s="51" t="e">
        <f t="shared" si="170"/>
        <v>#DIV/0!</v>
      </c>
      <c r="EK30" s="52" t="e">
        <f t="shared" si="171"/>
        <v>#DIV/0!</v>
      </c>
      <c r="EL30" s="3" t="s">
        <v>301</v>
      </c>
      <c r="EM30" s="18">
        <v>4</v>
      </c>
      <c r="EN30" s="18">
        <v>6</v>
      </c>
      <c r="EO30" s="18">
        <v>2</v>
      </c>
      <c r="EP30" s="18">
        <v>0</v>
      </c>
      <c r="EQ30" s="18">
        <v>2</v>
      </c>
      <c r="ER30" s="18">
        <v>2</v>
      </c>
      <c r="ES30" s="18">
        <v>10</v>
      </c>
      <c r="ET30" s="18">
        <v>0</v>
      </c>
      <c r="EU30" s="18">
        <v>9</v>
      </c>
      <c r="EV30" s="18">
        <f>ER30+ET30</f>
        <v>2</v>
      </c>
      <c r="EW30" s="18">
        <f>ES30+EU30</f>
        <v>19</v>
      </c>
      <c r="EX30" s="51">
        <f t="shared" si="172"/>
        <v>0.2</v>
      </c>
      <c r="EY30" s="51">
        <f t="shared" si="173"/>
        <v>0</v>
      </c>
      <c r="EZ30" s="52">
        <f>EV30/EW30</f>
        <v>0.10526315789473684</v>
      </c>
      <c r="FA30" s="3">
        <v>10</v>
      </c>
      <c r="FB30" s="18">
        <v>5</v>
      </c>
      <c r="FC30" s="18">
        <v>3</v>
      </c>
      <c r="FD30" s="18">
        <v>3</v>
      </c>
      <c r="FE30" s="18">
        <v>0</v>
      </c>
      <c r="FF30" s="18">
        <v>0</v>
      </c>
      <c r="FG30" s="18">
        <v>1</v>
      </c>
      <c r="FH30" s="18">
        <v>5</v>
      </c>
      <c r="FI30" s="18">
        <v>1</v>
      </c>
      <c r="FJ30" s="18">
        <v>3</v>
      </c>
      <c r="FK30" s="7">
        <f t="shared" si="210"/>
        <v>2</v>
      </c>
      <c r="FL30" s="7">
        <f t="shared" si="210"/>
        <v>8</v>
      </c>
      <c r="FM30" s="51">
        <f t="shared" si="175"/>
        <v>0.2</v>
      </c>
      <c r="FN30" s="51">
        <f t="shared" si="176"/>
        <v>0.33333333333333331</v>
      </c>
      <c r="FO30" s="52">
        <f t="shared" si="177"/>
        <v>0.25</v>
      </c>
      <c r="FP30" s="3">
        <v>10</v>
      </c>
      <c r="FQ30" s="18">
        <v>33</v>
      </c>
      <c r="FR30" s="18">
        <v>12</v>
      </c>
      <c r="FS30" s="18">
        <v>2</v>
      </c>
      <c r="FT30" s="18">
        <v>1</v>
      </c>
      <c r="FU30" s="18">
        <v>1</v>
      </c>
      <c r="FV30" s="18">
        <v>9</v>
      </c>
      <c r="FW30" s="18">
        <v>20</v>
      </c>
      <c r="FX30" s="18">
        <v>5</v>
      </c>
      <c r="FY30" s="18">
        <v>16</v>
      </c>
      <c r="FZ30" s="18">
        <f t="shared" si="144"/>
        <v>14</v>
      </c>
      <c r="GA30" s="18">
        <f t="shared" si="145"/>
        <v>36</v>
      </c>
      <c r="GB30" s="51">
        <f t="shared" si="178"/>
        <v>0.45</v>
      </c>
      <c r="GC30" s="51">
        <f t="shared" si="179"/>
        <v>0.3125</v>
      </c>
      <c r="GD30" s="52">
        <f t="shared" si="180"/>
        <v>0.3888888888888889</v>
      </c>
      <c r="GE30" s="3">
        <v>10</v>
      </c>
      <c r="GF30" s="18">
        <v>24</v>
      </c>
      <c r="GG30" s="18">
        <v>7</v>
      </c>
      <c r="GH30" s="18">
        <v>1</v>
      </c>
      <c r="GI30" s="18">
        <v>0</v>
      </c>
      <c r="GJ30" s="18">
        <v>6</v>
      </c>
      <c r="GK30" s="18">
        <v>6</v>
      </c>
      <c r="GL30" s="18">
        <v>15</v>
      </c>
      <c r="GM30" s="18">
        <v>4</v>
      </c>
      <c r="GN30" s="18">
        <v>19</v>
      </c>
      <c r="GO30" s="18">
        <f t="shared" si="208"/>
        <v>10</v>
      </c>
      <c r="GP30" s="18">
        <f t="shared" si="208"/>
        <v>34</v>
      </c>
      <c r="GQ30" s="51">
        <f t="shared" si="181"/>
        <v>0.4</v>
      </c>
      <c r="GR30" s="51">
        <f t="shared" si="182"/>
        <v>0.21052631578947367</v>
      </c>
      <c r="GS30" s="52">
        <f t="shared" si="183"/>
        <v>0.29411764705882354</v>
      </c>
      <c r="GT30" s="3">
        <v>10</v>
      </c>
      <c r="GU30" s="18">
        <v>18</v>
      </c>
      <c r="GV30" s="18">
        <v>14</v>
      </c>
      <c r="GW30" s="18">
        <v>6</v>
      </c>
      <c r="GX30" s="18">
        <v>0</v>
      </c>
      <c r="GY30" s="18">
        <v>1</v>
      </c>
      <c r="GZ30" s="18">
        <v>9</v>
      </c>
      <c r="HA30" s="18">
        <v>12</v>
      </c>
      <c r="HB30" s="18">
        <v>0</v>
      </c>
      <c r="HC30" s="18">
        <v>1</v>
      </c>
      <c r="HD30" s="7">
        <f t="shared" si="209"/>
        <v>9</v>
      </c>
      <c r="HE30" s="7">
        <f t="shared" si="209"/>
        <v>13</v>
      </c>
      <c r="HF30" s="51">
        <f t="shared" si="184"/>
        <v>0.75</v>
      </c>
      <c r="HG30" s="51">
        <f t="shared" si="185"/>
        <v>0</v>
      </c>
      <c r="HH30" s="52">
        <f t="shared" si="186"/>
        <v>0.69230769230769229</v>
      </c>
      <c r="HI30" s="3" t="s">
        <v>7</v>
      </c>
      <c r="HJ30" s="18">
        <v>7</v>
      </c>
      <c r="HK30" s="18">
        <v>8</v>
      </c>
      <c r="HL30" s="18">
        <v>0</v>
      </c>
      <c r="HM30" s="18">
        <v>2</v>
      </c>
      <c r="HN30" s="18">
        <v>1</v>
      </c>
      <c r="HO30" s="18">
        <v>2</v>
      </c>
      <c r="HP30" s="18">
        <v>2</v>
      </c>
      <c r="HQ30" s="18">
        <v>1</v>
      </c>
      <c r="HR30" s="18">
        <v>4</v>
      </c>
      <c r="HS30" s="18">
        <f t="shared" si="206"/>
        <v>3</v>
      </c>
      <c r="HT30" s="18">
        <f t="shared" si="206"/>
        <v>6</v>
      </c>
      <c r="HU30" s="51">
        <f t="shared" si="187"/>
        <v>1</v>
      </c>
      <c r="HV30" s="51">
        <f t="shared" si="188"/>
        <v>0.25</v>
      </c>
      <c r="HW30" s="52">
        <f t="shared" si="196"/>
        <v>0.5</v>
      </c>
      <c r="IA30" s="3" t="s">
        <v>398</v>
      </c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106"/>
      <c r="IP30" s="3" t="s">
        <v>398</v>
      </c>
      <c r="IQ30" s="64"/>
      <c r="IR30" s="64"/>
      <c r="IS30" s="64"/>
      <c r="IT30" s="64"/>
      <c r="IU30" s="64"/>
      <c r="IV30" s="64"/>
      <c r="IW30" s="64"/>
      <c r="IX30" s="64"/>
      <c r="IY30" s="64"/>
      <c r="IZ30" s="64"/>
      <c r="JA30" s="64"/>
      <c r="JB30" s="350"/>
      <c r="JC30" s="350"/>
      <c r="JD30" s="351"/>
      <c r="JE30" s="3" t="s">
        <v>398</v>
      </c>
      <c r="JF30" s="64"/>
      <c r="JG30" s="64"/>
      <c r="JH30" s="64"/>
      <c r="JI30" s="64"/>
      <c r="JJ30" s="64"/>
      <c r="JK30" s="64"/>
      <c r="JL30" s="64"/>
      <c r="JM30" s="64"/>
      <c r="JN30" s="64"/>
      <c r="JO30" s="64"/>
      <c r="JP30" s="64"/>
      <c r="JQ30" s="64"/>
      <c r="JR30" s="64"/>
      <c r="JS30" s="106"/>
      <c r="JT30" s="3" t="s">
        <v>283</v>
      </c>
      <c r="JU30" s="18">
        <v>7</v>
      </c>
      <c r="JV30" s="18">
        <v>10</v>
      </c>
      <c r="JW30" s="18">
        <v>2</v>
      </c>
      <c r="JX30" s="18">
        <v>0</v>
      </c>
      <c r="JY30" s="18">
        <v>0</v>
      </c>
      <c r="JZ30" s="18">
        <v>2</v>
      </c>
      <c r="KA30" s="18">
        <v>5</v>
      </c>
      <c r="KB30" s="18">
        <v>1</v>
      </c>
      <c r="KC30" s="18">
        <v>5</v>
      </c>
      <c r="KD30" s="18">
        <f t="shared" si="212"/>
        <v>3</v>
      </c>
      <c r="KE30" s="18">
        <f t="shared" si="212"/>
        <v>10</v>
      </c>
      <c r="KF30" s="51">
        <f t="shared" si="217"/>
        <v>0.4</v>
      </c>
      <c r="KG30" s="51">
        <f t="shared" si="218"/>
        <v>0.2</v>
      </c>
      <c r="KH30" s="52">
        <f t="shared" si="219"/>
        <v>0.3</v>
      </c>
      <c r="KI30" s="3" t="s">
        <v>398</v>
      </c>
      <c r="KJ30" s="64"/>
      <c r="KK30" s="64"/>
      <c r="KL30" s="64"/>
      <c r="KM30" s="64"/>
      <c r="KN30" s="64"/>
      <c r="KO30" s="64"/>
      <c r="KP30" s="64"/>
      <c r="KQ30" s="64"/>
      <c r="KR30" s="64"/>
      <c r="KS30" s="64"/>
      <c r="KT30" s="64"/>
      <c r="KU30" s="64"/>
      <c r="KV30" s="64"/>
      <c r="KW30" s="106"/>
      <c r="KX30" s="3" t="s">
        <v>281</v>
      </c>
      <c r="KY30" s="18">
        <v>6</v>
      </c>
      <c r="KZ30" s="18">
        <v>13</v>
      </c>
      <c r="LA30" s="18">
        <v>3</v>
      </c>
      <c r="LB30" s="18">
        <v>0</v>
      </c>
      <c r="LC30" s="18">
        <v>1</v>
      </c>
      <c r="LD30" s="18">
        <v>3</v>
      </c>
      <c r="LE30" s="18">
        <v>8</v>
      </c>
      <c r="LF30" s="18">
        <v>0</v>
      </c>
      <c r="LG30" s="18">
        <v>0</v>
      </c>
      <c r="LH30" s="7">
        <f t="shared" ref="LH30:LI32" si="224">LD30+LF30</f>
        <v>3</v>
      </c>
      <c r="LI30" s="7">
        <f t="shared" si="224"/>
        <v>8</v>
      </c>
      <c r="LJ30" s="51">
        <f t="shared" si="220"/>
        <v>0.375</v>
      </c>
      <c r="LK30" s="51" t="e">
        <f t="shared" si="221"/>
        <v>#DIV/0!</v>
      </c>
      <c r="LL30" s="52">
        <f t="shared" si="222"/>
        <v>0.375</v>
      </c>
      <c r="LM30" s="3" t="s">
        <v>398</v>
      </c>
      <c r="LN30" s="64"/>
      <c r="LO30" s="64"/>
      <c r="LP30" s="64"/>
      <c r="LQ30" s="64"/>
      <c r="LR30" s="64"/>
      <c r="LS30" s="64"/>
      <c r="LT30" s="64"/>
      <c r="LU30" s="64"/>
      <c r="LV30" s="64"/>
      <c r="LW30" s="64"/>
      <c r="LX30" s="64"/>
      <c r="LY30" s="64"/>
      <c r="LZ30" s="64"/>
      <c r="MA30" s="106"/>
    </row>
    <row r="31" spans="1:339" ht="17" thickBot="1">
      <c r="A31" s="228" t="s">
        <v>208</v>
      </c>
      <c r="B31" s="252" t="s">
        <v>35</v>
      </c>
      <c r="C31" s="232" t="s">
        <v>103</v>
      </c>
      <c r="D31" s="250" t="s">
        <v>24</v>
      </c>
      <c r="E31" s="228" t="s">
        <v>103</v>
      </c>
      <c r="F31" s="217" t="s">
        <v>35</v>
      </c>
      <c r="G31" s="328" t="s">
        <v>24</v>
      </c>
      <c r="H31" s="233" t="s">
        <v>208</v>
      </c>
      <c r="I31" s="228" t="s">
        <v>103</v>
      </c>
      <c r="J31" s="252" t="s">
        <v>208</v>
      </c>
      <c r="K31" s="3">
        <v>13</v>
      </c>
      <c r="L31" s="4" t="s">
        <v>52</v>
      </c>
      <c r="M31" s="5">
        <f t="shared" si="134"/>
        <v>13</v>
      </c>
      <c r="N31" s="349"/>
      <c r="Q31" s="31"/>
      <c r="V31" s="23">
        <v>11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51" t="e">
        <f t="shared" si="148"/>
        <v>#DIV/0!</v>
      </c>
      <c r="AI31" s="51" t="e">
        <f t="shared" si="149"/>
        <v>#DIV/0!</v>
      </c>
      <c r="AJ31" s="52" t="e">
        <f t="shared" si="150"/>
        <v>#DIV/0!</v>
      </c>
      <c r="AK31" s="23">
        <v>11</v>
      </c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51" t="e">
        <f t="shared" si="151"/>
        <v>#DIV/0!</v>
      </c>
      <c r="AX31" s="51" t="e">
        <f t="shared" si="152"/>
        <v>#DIV/0!</v>
      </c>
      <c r="AY31" s="52" t="e">
        <f t="shared" si="153"/>
        <v>#DIV/0!</v>
      </c>
      <c r="AZ31" s="23">
        <v>11</v>
      </c>
      <c r="BA31" s="7">
        <v>27</v>
      </c>
      <c r="BB31" s="7">
        <v>13</v>
      </c>
      <c r="BC31" s="18">
        <v>3</v>
      </c>
      <c r="BD31" s="18">
        <v>0</v>
      </c>
      <c r="BE31" s="18">
        <v>1</v>
      </c>
      <c r="BF31" s="18">
        <v>6</v>
      </c>
      <c r="BG31" s="18">
        <v>15</v>
      </c>
      <c r="BH31" s="18">
        <v>5</v>
      </c>
      <c r="BI31" s="18">
        <v>12</v>
      </c>
      <c r="BJ31" s="7">
        <f t="shared" si="223"/>
        <v>11</v>
      </c>
      <c r="BK31" s="7">
        <f t="shared" si="223"/>
        <v>27</v>
      </c>
      <c r="BL31" s="51">
        <f t="shared" si="154"/>
        <v>0.4</v>
      </c>
      <c r="BM31" s="51">
        <f t="shared" si="155"/>
        <v>0.41666666666666669</v>
      </c>
      <c r="BN31" s="52">
        <f t="shared" si="156"/>
        <v>0.40740740740740738</v>
      </c>
      <c r="BO31" s="23">
        <v>11</v>
      </c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51" t="e">
        <f t="shared" si="157"/>
        <v>#DIV/0!</v>
      </c>
      <c r="CB31" s="51" t="e">
        <f t="shared" si="158"/>
        <v>#DIV/0!</v>
      </c>
      <c r="CC31" s="52" t="e">
        <f t="shared" si="159"/>
        <v>#DIV/0!</v>
      </c>
      <c r="CD31" s="23">
        <v>11</v>
      </c>
      <c r="CE31" s="18">
        <v>10</v>
      </c>
      <c r="CF31" s="18">
        <v>8</v>
      </c>
      <c r="CG31" s="18">
        <v>1</v>
      </c>
      <c r="CH31" s="18">
        <v>0</v>
      </c>
      <c r="CI31" s="18">
        <v>1</v>
      </c>
      <c r="CJ31" s="18">
        <v>2</v>
      </c>
      <c r="CK31" s="18">
        <v>11</v>
      </c>
      <c r="CL31" s="18">
        <v>2</v>
      </c>
      <c r="CM31" s="18">
        <v>16</v>
      </c>
      <c r="CN31" s="18">
        <f>CJ31+CL31</f>
        <v>4</v>
      </c>
      <c r="CO31" s="18">
        <f>CK31+CM31</f>
        <v>27</v>
      </c>
      <c r="CP31" s="51">
        <f t="shared" si="160"/>
        <v>0.18181818181818182</v>
      </c>
      <c r="CQ31" s="51">
        <f t="shared" si="161"/>
        <v>0.125</v>
      </c>
      <c r="CR31" s="52">
        <f t="shared" si="162"/>
        <v>0.14814814814814814</v>
      </c>
      <c r="CS31" s="23">
        <v>11</v>
      </c>
      <c r="CT31" s="18">
        <v>30</v>
      </c>
      <c r="CU31" s="18">
        <v>17</v>
      </c>
      <c r="CV31" s="18">
        <v>2</v>
      </c>
      <c r="CW31" s="18">
        <v>2</v>
      </c>
      <c r="CX31" s="18">
        <v>1</v>
      </c>
      <c r="CY31" s="18">
        <v>12</v>
      </c>
      <c r="CZ31" s="18">
        <v>23</v>
      </c>
      <c r="DA31" s="18">
        <v>2</v>
      </c>
      <c r="DB31" s="18">
        <v>7</v>
      </c>
      <c r="DC31" s="18">
        <f t="shared" si="205"/>
        <v>14</v>
      </c>
      <c r="DD31" s="18">
        <f t="shared" si="205"/>
        <v>30</v>
      </c>
      <c r="DE31" s="51">
        <f t="shared" si="163"/>
        <v>0.52173913043478259</v>
      </c>
      <c r="DF31" s="51">
        <f t="shared" si="164"/>
        <v>0.2857142857142857</v>
      </c>
      <c r="DG31" s="52">
        <f t="shared" si="165"/>
        <v>0.46666666666666667</v>
      </c>
      <c r="DH31" s="23">
        <v>11</v>
      </c>
      <c r="DI31" s="18">
        <v>24</v>
      </c>
      <c r="DJ31" s="18">
        <v>15</v>
      </c>
      <c r="DK31" s="18">
        <v>1</v>
      </c>
      <c r="DL31" s="18">
        <v>0</v>
      </c>
      <c r="DM31" s="18">
        <v>2</v>
      </c>
      <c r="DN31" s="18">
        <v>12</v>
      </c>
      <c r="DO31" s="18">
        <v>28</v>
      </c>
      <c r="DP31" s="18">
        <v>0</v>
      </c>
      <c r="DQ31" s="18">
        <v>7</v>
      </c>
      <c r="DR31" s="18">
        <f>DN31+DP31</f>
        <v>12</v>
      </c>
      <c r="DS31" s="18">
        <f>DO31+DQ31</f>
        <v>35</v>
      </c>
      <c r="DT31" s="51">
        <f t="shared" si="166"/>
        <v>0.42857142857142855</v>
      </c>
      <c r="DU31" s="51">
        <f t="shared" si="167"/>
        <v>0</v>
      </c>
      <c r="DV31" s="52">
        <f t="shared" si="168"/>
        <v>0.34285714285714286</v>
      </c>
      <c r="DW31" s="23">
        <v>11</v>
      </c>
      <c r="DX31" s="182"/>
      <c r="DY31" s="182"/>
      <c r="DZ31" s="182"/>
      <c r="EA31" s="182"/>
      <c r="EB31" s="182"/>
      <c r="EC31" s="182"/>
      <c r="ED31" s="182"/>
      <c r="EE31" s="182"/>
      <c r="EF31" s="182"/>
      <c r="EG31" s="182"/>
      <c r="EH31" s="182"/>
      <c r="EI31" s="51" t="e">
        <f t="shared" si="169"/>
        <v>#DIV/0!</v>
      </c>
      <c r="EJ31" s="51" t="e">
        <f t="shared" si="170"/>
        <v>#DIV/0!</v>
      </c>
      <c r="EK31" s="52" t="e">
        <f t="shared" si="171"/>
        <v>#DIV/0!</v>
      </c>
      <c r="EL31" s="23">
        <v>11</v>
      </c>
      <c r="EM31" s="182"/>
      <c r="EN31" s="182"/>
      <c r="EO31" s="182"/>
      <c r="EP31" s="182"/>
      <c r="EQ31" s="182"/>
      <c r="ER31" s="182"/>
      <c r="ES31" s="182"/>
      <c r="ET31" s="182"/>
      <c r="EU31" s="182"/>
      <c r="EV31" s="182"/>
      <c r="EW31" s="182"/>
      <c r="EX31" s="51" t="e">
        <f t="shared" si="172"/>
        <v>#DIV/0!</v>
      </c>
      <c r="EY31" s="51" t="e">
        <f t="shared" si="173"/>
        <v>#DIV/0!</v>
      </c>
      <c r="EZ31" s="52" t="e">
        <f>EV31/EW31</f>
        <v>#DIV/0!</v>
      </c>
      <c r="FA31" s="23">
        <v>11</v>
      </c>
      <c r="FB31" s="18">
        <v>12</v>
      </c>
      <c r="FC31" s="18">
        <v>4</v>
      </c>
      <c r="FD31" s="18">
        <v>0</v>
      </c>
      <c r="FE31" s="18">
        <v>0</v>
      </c>
      <c r="FF31" s="18">
        <v>1</v>
      </c>
      <c r="FG31" s="18">
        <v>3</v>
      </c>
      <c r="FH31" s="18">
        <v>3</v>
      </c>
      <c r="FI31" s="18">
        <v>2</v>
      </c>
      <c r="FJ31" s="18">
        <v>6</v>
      </c>
      <c r="FK31" s="18">
        <f t="shared" si="210"/>
        <v>5</v>
      </c>
      <c r="FL31" s="18">
        <f t="shared" si="210"/>
        <v>9</v>
      </c>
      <c r="FM31" s="51">
        <f t="shared" si="175"/>
        <v>1</v>
      </c>
      <c r="FN31" s="51">
        <f t="shared" si="176"/>
        <v>0.33333333333333331</v>
      </c>
      <c r="FO31" s="52">
        <f t="shared" si="177"/>
        <v>0.55555555555555558</v>
      </c>
      <c r="FP31" s="23">
        <v>11</v>
      </c>
      <c r="FQ31" s="18">
        <v>25</v>
      </c>
      <c r="FR31" s="18">
        <v>16</v>
      </c>
      <c r="FS31" s="18">
        <v>3</v>
      </c>
      <c r="FT31" s="18">
        <v>1</v>
      </c>
      <c r="FU31" s="18">
        <v>2</v>
      </c>
      <c r="FV31" s="18">
        <v>9</v>
      </c>
      <c r="FW31" s="18">
        <v>19</v>
      </c>
      <c r="FX31" s="18">
        <v>2</v>
      </c>
      <c r="FY31" s="18">
        <v>8</v>
      </c>
      <c r="FZ31" s="18">
        <f t="shared" si="144"/>
        <v>11</v>
      </c>
      <c r="GA31" s="18">
        <f t="shared" si="145"/>
        <v>27</v>
      </c>
      <c r="GB31" s="51">
        <f t="shared" si="178"/>
        <v>0.47368421052631576</v>
      </c>
      <c r="GC31" s="51">
        <f t="shared" si="179"/>
        <v>0.25</v>
      </c>
      <c r="GD31" s="52">
        <f t="shared" si="180"/>
        <v>0.40740740740740738</v>
      </c>
      <c r="GE31" s="23">
        <v>11</v>
      </c>
      <c r="GF31" s="148"/>
      <c r="GG31" s="148"/>
      <c r="GH31" s="148"/>
      <c r="GI31" s="148"/>
      <c r="GJ31" s="148"/>
      <c r="GK31" s="148"/>
      <c r="GL31" s="148"/>
      <c r="GM31" s="148"/>
      <c r="GN31" s="148"/>
      <c r="GO31" s="148"/>
      <c r="GP31" s="148"/>
      <c r="GQ31" s="51" t="e">
        <f t="shared" si="181"/>
        <v>#DIV/0!</v>
      </c>
      <c r="GR31" s="51" t="e">
        <f t="shared" si="182"/>
        <v>#DIV/0!</v>
      </c>
      <c r="GS31" s="52" t="e">
        <f t="shared" si="183"/>
        <v>#DIV/0!</v>
      </c>
      <c r="GT31" s="23">
        <v>11</v>
      </c>
      <c r="GU31" s="18">
        <v>23</v>
      </c>
      <c r="GV31" s="18">
        <v>20</v>
      </c>
      <c r="GW31" s="18">
        <v>11</v>
      </c>
      <c r="GX31" s="18">
        <v>0</v>
      </c>
      <c r="GY31" s="18">
        <v>1</v>
      </c>
      <c r="GZ31" s="18">
        <v>10</v>
      </c>
      <c r="HA31" s="18">
        <v>11</v>
      </c>
      <c r="HB31" s="18">
        <v>1</v>
      </c>
      <c r="HC31" s="18">
        <v>1</v>
      </c>
      <c r="HD31" s="18">
        <f t="shared" si="209"/>
        <v>11</v>
      </c>
      <c r="HE31" s="18">
        <f t="shared" si="209"/>
        <v>12</v>
      </c>
      <c r="HF31" s="51">
        <f t="shared" si="184"/>
        <v>0.90909090909090906</v>
      </c>
      <c r="HG31" s="51">
        <f t="shared" si="185"/>
        <v>1</v>
      </c>
      <c r="HH31" s="52">
        <f t="shared" si="186"/>
        <v>0.91666666666666663</v>
      </c>
      <c r="HI31" s="23" t="s">
        <v>310</v>
      </c>
      <c r="HJ31" s="18">
        <v>4</v>
      </c>
      <c r="HK31" s="18">
        <v>9</v>
      </c>
      <c r="HL31" s="18">
        <v>1</v>
      </c>
      <c r="HM31" s="18">
        <v>0</v>
      </c>
      <c r="HN31" s="18">
        <v>0</v>
      </c>
      <c r="HO31" s="18">
        <v>2</v>
      </c>
      <c r="HP31" s="18">
        <v>7</v>
      </c>
      <c r="HQ31" s="18">
        <v>0</v>
      </c>
      <c r="HR31" s="18">
        <v>1</v>
      </c>
      <c r="HS31" s="18">
        <f t="shared" si="206"/>
        <v>2</v>
      </c>
      <c r="HT31" s="18">
        <f t="shared" si="206"/>
        <v>8</v>
      </c>
      <c r="HU31" s="51">
        <f t="shared" si="187"/>
        <v>0.2857142857142857</v>
      </c>
      <c r="HV31" s="51">
        <f t="shared" si="188"/>
        <v>0</v>
      </c>
      <c r="HW31" s="52">
        <f t="shared" si="196"/>
        <v>0.25</v>
      </c>
      <c r="IA31" s="3" t="s">
        <v>399</v>
      </c>
      <c r="IB31" s="64"/>
      <c r="IC31" s="64"/>
      <c r="ID31" s="64"/>
      <c r="IE31" s="64"/>
      <c r="IF31" s="64"/>
      <c r="IG31" s="64"/>
      <c r="IH31" s="64"/>
      <c r="II31" s="64"/>
      <c r="IJ31" s="64"/>
      <c r="IK31" s="64"/>
      <c r="IL31" s="64"/>
      <c r="IM31" s="64"/>
      <c r="IN31" s="64"/>
      <c r="IO31" s="106"/>
      <c r="IP31" s="3" t="s">
        <v>399</v>
      </c>
      <c r="IQ31" s="64"/>
      <c r="IR31" s="64"/>
      <c r="IS31" s="64"/>
      <c r="IT31" s="64"/>
      <c r="IU31" s="64"/>
      <c r="IV31" s="64"/>
      <c r="IW31" s="64"/>
      <c r="IX31" s="64"/>
      <c r="IY31" s="64"/>
      <c r="IZ31" s="64"/>
      <c r="JA31" s="64"/>
      <c r="JB31" s="350"/>
      <c r="JC31" s="350"/>
      <c r="JD31" s="351"/>
      <c r="JE31" s="3" t="s">
        <v>399</v>
      </c>
      <c r="JF31" s="64"/>
      <c r="JG31" s="64"/>
      <c r="JH31" s="64"/>
      <c r="JI31" s="64"/>
      <c r="JJ31" s="64"/>
      <c r="JK31" s="64"/>
      <c r="JL31" s="64"/>
      <c r="JM31" s="64"/>
      <c r="JN31" s="64"/>
      <c r="JO31" s="64"/>
      <c r="JP31" s="64"/>
      <c r="JQ31" s="64"/>
      <c r="JR31" s="64"/>
      <c r="JS31" s="106"/>
      <c r="JT31" s="3" t="s">
        <v>283</v>
      </c>
      <c r="JU31" s="18">
        <v>9</v>
      </c>
      <c r="JV31" s="18">
        <v>6</v>
      </c>
      <c r="JW31" s="18">
        <v>0</v>
      </c>
      <c r="JX31" s="18">
        <v>0</v>
      </c>
      <c r="JY31" s="18">
        <v>0</v>
      </c>
      <c r="JZ31" s="18">
        <v>3</v>
      </c>
      <c r="KA31" s="18">
        <v>10</v>
      </c>
      <c r="KB31" s="18">
        <v>1</v>
      </c>
      <c r="KC31" s="18">
        <v>4</v>
      </c>
      <c r="KD31" s="18">
        <f t="shared" si="212"/>
        <v>4</v>
      </c>
      <c r="KE31" s="18">
        <f t="shared" si="212"/>
        <v>14</v>
      </c>
      <c r="KF31" s="51">
        <f t="shared" si="217"/>
        <v>0.3</v>
      </c>
      <c r="KG31" s="51">
        <f t="shared" si="218"/>
        <v>0.25</v>
      </c>
      <c r="KH31" s="52">
        <f t="shared" si="219"/>
        <v>0.2857142857142857</v>
      </c>
      <c r="KI31" s="3" t="s">
        <v>399</v>
      </c>
      <c r="KJ31" s="64"/>
      <c r="KK31" s="64"/>
      <c r="KL31" s="64"/>
      <c r="KM31" s="64"/>
      <c r="KN31" s="64"/>
      <c r="KO31" s="64"/>
      <c r="KP31" s="64"/>
      <c r="KQ31" s="64"/>
      <c r="KR31" s="64"/>
      <c r="KS31" s="64"/>
      <c r="KT31" s="64"/>
      <c r="KU31" s="64"/>
      <c r="KV31" s="64"/>
      <c r="KW31" s="106"/>
      <c r="KX31" s="3" t="s">
        <v>281</v>
      </c>
      <c r="KY31" s="18">
        <v>4</v>
      </c>
      <c r="KZ31" s="18">
        <v>12</v>
      </c>
      <c r="LA31" s="18">
        <v>1</v>
      </c>
      <c r="LB31" s="18">
        <v>0</v>
      </c>
      <c r="LC31" s="18">
        <v>2</v>
      </c>
      <c r="LD31" s="18">
        <v>2</v>
      </c>
      <c r="LE31" s="18">
        <v>8</v>
      </c>
      <c r="LF31" s="18">
        <v>0</v>
      </c>
      <c r="LG31" s="18">
        <v>0</v>
      </c>
      <c r="LH31" s="18">
        <f t="shared" si="224"/>
        <v>2</v>
      </c>
      <c r="LI31" s="18">
        <f t="shared" si="224"/>
        <v>8</v>
      </c>
      <c r="LJ31" s="51">
        <f t="shared" si="220"/>
        <v>0.25</v>
      </c>
      <c r="LK31" s="51" t="e">
        <f t="shared" si="221"/>
        <v>#DIV/0!</v>
      </c>
      <c r="LL31" s="52">
        <f t="shared" si="222"/>
        <v>0.25</v>
      </c>
      <c r="LM31" s="3" t="s">
        <v>399</v>
      </c>
      <c r="LN31" s="64"/>
      <c r="LO31" s="64"/>
      <c r="LP31" s="64"/>
      <c r="LQ31" s="64"/>
      <c r="LR31" s="64"/>
      <c r="LS31" s="64"/>
      <c r="LT31" s="64"/>
      <c r="LU31" s="64"/>
      <c r="LV31" s="64"/>
      <c r="LW31" s="64"/>
      <c r="LX31" s="64"/>
      <c r="LY31" s="64"/>
      <c r="LZ31" s="64"/>
      <c r="MA31" s="106"/>
    </row>
    <row r="32" spans="1:339" ht="17" thickBot="1">
      <c r="A32" s="228" t="s">
        <v>209</v>
      </c>
      <c r="B32" s="252" t="s">
        <v>103</v>
      </c>
      <c r="C32" s="216" t="s">
        <v>52</v>
      </c>
      <c r="D32" s="229" t="s">
        <v>209</v>
      </c>
      <c r="E32" s="216" t="s">
        <v>209</v>
      </c>
      <c r="F32" s="229" t="s">
        <v>24</v>
      </c>
      <c r="G32" s="326" t="s">
        <v>43</v>
      </c>
      <c r="H32" s="229" t="s">
        <v>31</v>
      </c>
      <c r="I32" s="253" t="s">
        <v>43</v>
      </c>
      <c r="J32" s="229" t="s">
        <v>30</v>
      </c>
      <c r="K32" s="5">
        <v>14</v>
      </c>
      <c r="L32" s="6" t="s">
        <v>35</v>
      </c>
      <c r="V32" s="23">
        <v>12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51" t="e">
        <f t="shared" si="148"/>
        <v>#DIV/0!</v>
      </c>
      <c r="AI32" s="51" t="e">
        <f t="shared" si="149"/>
        <v>#DIV/0!</v>
      </c>
      <c r="AJ32" s="52" t="e">
        <f t="shared" si="150"/>
        <v>#DIV/0!</v>
      </c>
      <c r="AK32" s="23">
        <v>12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51" t="e">
        <f t="shared" si="151"/>
        <v>#DIV/0!</v>
      </c>
      <c r="AX32" s="51" t="e">
        <f t="shared" si="152"/>
        <v>#DIV/0!</v>
      </c>
      <c r="AY32" s="52" t="e">
        <f t="shared" si="153"/>
        <v>#DIV/0!</v>
      </c>
      <c r="AZ32" s="23">
        <v>12</v>
      </c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51" t="e">
        <f t="shared" si="154"/>
        <v>#DIV/0!</v>
      </c>
      <c r="BM32" s="51" t="e">
        <f t="shared" si="155"/>
        <v>#DIV/0!</v>
      </c>
      <c r="BN32" s="52" t="e">
        <f t="shared" si="156"/>
        <v>#DIV/0!</v>
      </c>
      <c r="BO32" s="23">
        <v>12</v>
      </c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51" t="e">
        <f t="shared" si="157"/>
        <v>#DIV/0!</v>
      </c>
      <c r="CB32" s="51" t="e">
        <f t="shared" si="158"/>
        <v>#DIV/0!</v>
      </c>
      <c r="CC32" s="52" t="e">
        <f t="shared" si="159"/>
        <v>#DIV/0!</v>
      </c>
      <c r="CD32" s="23">
        <v>12</v>
      </c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51" t="e">
        <f t="shared" si="160"/>
        <v>#DIV/0!</v>
      </c>
      <c r="CQ32" s="51" t="e">
        <f t="shared" si="161"/>
        <v>#DIV/0!</v>
      </c>
      <c r="CR32" s="52" t="e">
        <f t="shared" si="162"/>
        <v>#DIV/0!</v>
      </c>
      <c r="CS32" s="23">
        <v>12</v>
      </c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51" t="e">
        <f t="shared" si="163"/>
        <v>#DIV/0!</v>
      </c>
      <c r="DF32" s="51" t="e">
        <f t="shared" si="164"/>
        <v>#DIV/0!</v>
      </c>
      <c r="DG32" s="52" t="e">
        <f t="shared" si="165"/>
        <v>#DIV/0!</v>
      </c>
      <c r="DH32" s="23">
        <v>12</v>
      </c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51" t="e">
        <f t="shared" si="166"/>
        <v>#DIV/0!</v>
      </c>
      <c r="DU32" s="51" t="e">
        <f t="shared" si="167"/>
        <v>#DIV/0!</v>
      </c>
      <c r="DV32" s="52" t="e">
        <f t="shared" si="168"/>
        <v>#DIV/0!</v>
      </c>
      <c r="DW32" s="23">
        <v>12</v>
      </c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51" t="e">
        <f t="shared" si="169"/>
        <v>#DIV/0!</v>
      </c>
      <c r="EJ32" s="51" t="e">
        <f t="shared" si="170"/>
        <v>#DIV/0!</v>
      </c>
      <c r="EK32" s="52" t="e">
        <f t="shared" si="171"/>
        <v>#DIV/0!</v>
      </c>
      <c r="EL32" s="23">
        <v>12</v>
      </c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51" t="e">
        <f t="shared" si="172"/>
        <v>#DIV/0!</v>
      </c>
      <c r="EY32" s="51" t="e">
        <f t="shared" si="173"/>
        <v>#DIV/0!</v>
      </c>
      <c r="EZ32" s="52" t="e">
        <f t="shared" si="174"/>
        <v>#DIV/0!</v>
      </c>
      <c r="FA32" s="23">
        <v>12</v>
      </c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51" t="e">
        <f t="shared" si="175"/>
        <v>#DIV/0!</v>
      </c>
      <c r="FN32" s="51" t="e">
        <f t="shared" si="176"/>
        <v>#DIV/0!</v>
      </c>
      <c r="FO32" s="52" t="e">
        <f t="shared" si="177"/>
        <v>#DIV/0!</v>
      </c>
      <c r="FP32" s="23">
        <v>12</v>
      </c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51" t="e">
        <f t="shared" si="178"/>
        <v>#DIV/0!</v>
      </c>
      <c r="GC32" s="51" t="e">
        <f t="shared" si="179"/>
        <v>#DIV/0!</v>
      </c>
      <c r="GD32" s="52" t="e">
        <f t="shared" si="180"/>
        <v>#DIV/0!</v>
      </c>
      <c r="GE32" s="23">
        <v>12</v>
      </c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51" t="e">
        <f t="shared" si="181"/>
        <v>#DIV/0!</v>
      </c>
      <c r="GR32" s="51" t="e">
        <f t="shared" si="182"/>
        <v>#DIV/0!</v>
      </c>
      <c r="GS32" s="52" t="e">
        <f t="shared" si="183"/>
        <v>#DIV/0!</v>
      </c>
      <c r="GT32" s="23">
        <v>12</v>
      </c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51" t="e">
        <f t="shared" si="184"/>
        <v>#DIV/0!</v>
      </c>
      <c r="HG32" s="51" t="e">
        <f t="shared" si="185"/>
        <v>#DIV/0!</v>
      </c>
      <c r="HH32" s="52" t="e">
        <f t="shared" si="186"/>
        <v>#DIV/0!</v>
      </c>
      <c r="HI32" s="23">
        <v>12</v>
      </c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51" t="e">
        <f t="shared" si="187"/>
        <v>#DIV/0!</v>
      </c>
      <c r="HV32" s="51" t="e">
        <f t="shared" si="188"/>
        <v>#DIV/0!</v>
      </c>
      <c r="HW32" s="52" t="e">
        <f t="shared" si="196"/>
        <v>#DIV/0!</v>
      </c>
      <c r="IA32" s="3" t="s">
        <v>400</v>
      </c>
      <c r="IB32" s="64"/>
      <c r="IC32" s="64"/>
      <c r="ID32" s="64"/>
      <c r="IE32" s="64"/>
      <c r="IF32" s="64"/>
      <c r="IG32" s="64"/>
      <c r="IH32" s="64"/>
      <c r="II32" s="64"/>
      <c r="IJ32" s="64"/>
      <c r="IK32" s="64"/>
      <c r="IL32" s="64"/>
      <c r="IM32" s="64"/>
      <c r="IN32" s="64"/>
      <c r="IO32" s="106"/>
      <c r="IP32" s="3" t="s">
        <v>400</v>
      </c>
      <c r="IQ32" s="64"/>
      <c r="IR32" s="64"/>
      <c r="IS32" s="64"/>
      <c r="IT32" s="64"/>
      <c r="IU32" s="64"/>
      <c r="IV32" s="64"/>
      <c r="IW32" s="64"/>
      <c r="IX32" s="64"/>
      <c r="IY32" s="64"/>
      <c r="IZ32" s="64"/>
      <c r="JA32" s="64"/>
      <c r="JB32" s="350"/>
      <c r="JC32" s="350"/>
      <c r="JD32" s="351"/>
      <c r="JE32" s="3" t="s">
        <v>400</v>
      </c>
      <c r="JF32" s="64"/>
      <c r="JG32" s="64"/>
      <c r="JH32" s="64"/>
      <c r="JI32" s="64"/>
      <c r="JJ32" s="64"/>
      <c r="JK32" s="64"/>
      <c r="JL32" s="64"/>
      <c r="JM32" s="64"/>
      <c r="JN32" s="64"/>
      <c r="JO32" s="64"/>
      <c r="JP32" s="64"/>
      <c r="JQ32" s="64"/>
      <c r="JR32" s="64"/>
      <c r="JS32" s="106"/>
      <c r="JT32" s="3" t="s">
        <v>283</v>
      </c>
      <c r="JU32" s="18">
        <v>4</v>
      </c>
      <c r="JV32" s="18">
        <v>6</v>
      </c>
      <c r="JW32" s="18">
        <v>0</v>
      </c>
      <c r="JX32" s="18">
        <v>0</v>
      </c>
      <c r="JY32" s="18">
        <v>0</v>
      </c>
      <c r="JZ32" s="18">
        <v>2</v>
      </c>
      <c r="KA32" s="18">
        <v>5</v>
      </c>
      <c r="KB32" s="18">
        <v>0</v>
      </c>
      <c r="KC32" s="18">
        <v>1</v>
      </c>
      <c r="KD32" s="18">
        <f t="shared" si="212"/>
        <v>2</v>
      </c>
      <c r="KE32" s="18">
        <f t="shared" si="212"/>
        <v>6</v>
      </c>
      <c r="KF32" s="51">
        <f t="shared" si="217"/>
        <v>0.4</v>
      </c>
      <c r="KG32" s="51">
        <f t="shared" si="218"/>
        <v>0</v>
      </c>
      <c r="KH32" s="52">
        <f t="shared" si="219"/>
        <v>0.33333333333333331</v>
      </c>
      <c r="KI32" s="3" t="s">
        <v>400</v>
      </c>
      <c r="KJ32" s="64"/>
      <c r="KK32" s="64"/>
      <c r="KL32" s="64"/>
      <c r="KM32" s="64"/>
      <c r="KN32" s="64"/>
      <c r="KO32" s="64"/>
      <c r="KP32" s="64"/>
      <c r="KQ32" s="64"/>
      <c r="KR32" s="64"/>
      <c r="KS32" s="64"/>
      <c r="KT32" s="64"/>
      <c r="KU32" s="64"/>
      <c r="KV32" s="64"/>
      <c r="KW32" s="106"/>
      <c r="KX32" s="3" t="s">
        <v>281</v>
      </c>
      <c r="KY32" s="18">
        <v>2</v>
      </c>
      <c r="KZ32" s="18">
        <v>12</v>
      </c>
      <c r="LA32" s="18">
        <v>2</v>
      </c>
      <c r="LB32" s="18">
        <v>0</v>
      </c>
      <c r="LC32" s="18">
        <v>1</v>
      </c>
      <c r="LD32" s="18">
        <v>1</v>
      </c>
      <c r="LE32" s="18">
        <v>11</v>
      </c>
      <c r="LF32" s="18">
        <v>0</v>
      </c>
      <c r="LG32" s="18">
        <v>0</v>
      </c>
      <c r="LH32" s="18">
        <f t="shared" si="224"/>
        <v>1</v>
      </c>
      <c r="LI32" s="18">
        <f t="shared" si="224"/>
        <v>11</v>
      </c>
      <c r="LJ32" s="51">
        <f t="shared" si="220"/>
        <v>9.0909090909090912E-2</v>
      </c>
      <c r="LK32" s="51" t="e">
        <f t="shared" si="221"/>
        <v>#DIV/0!</v>
      </c>
      <c r="LL32" s="52">
        <f t="shared" si="222"/>
        <v>9.0909090909090912E-2</v>
      </c>
      <c r="LM32" s="3" t="s">
        <v>400</v>
      </c>
      <c r="LN32" s="64"/>
      <c r="LO32" s="64"/>
      <c r="LP32" s="64"/>
      <c r="LQ32" s="64"/>
      <c r="LR32" s="64"/>
      <c r="LS32" s="64"/>
      <c r="LT32" s="64"/>
      <c r="LU32" s="64"/>
      <c r="LV32" s="64"/>
      <c r="LW32" s="64"/>
      <c r="LX32" s="64"/>
      <c r="LY32" s="64"/>
      <c r="LZ32" s="64"/>
      <c r="MA32" s="106"/>
    </row>
    <row r="33" spans="1:339">
      <c r="A33" s="228" t="s">
        <v>43</v>
      </c>
      <c r="B33" s="252" t="s">
        <v>36</v>
      </c>
      <c r="C33" s="253" t="s">
        <v>51</v>
      </c>
      <c r="D33" s="229" t="s">
        <v>36</v>
      </c>
      <c r="E33" s="253" t="s">
        <v>30</v>
      </c>
      <c r="F33" s="229" t="s">
        <v>34</v>
      </c>
      <c r="G33" s="228" t="s">
        <v>30</v>
      </c>
      <c r="H33" s="327" t="s">
        <v>36</v>
      </c>
      <c r="I33" s="228" t="s">
        <v>31</v>
      </c>
      <c r="J33" s="252" t="s">
        <v>209</v>
      </c>
      <c r="V33" s="23">
        <v>13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51" t="e">
        <f t="shared" si="148"/>
        <v>#DIV/0!</v>
      </c>
      <c r="AI33" s="51" t="e">
        <f t="shared" si="149"/>
        <v>#DIV/0!</v>
      </c>
      <c r="AJ33" s="52" t="e">
        <f t="shared" si="150"/>
        <v>#DIV/0!</v>
      </c>
      <c r="AK33" s="23">
        <v>13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51" t="e">
        <f t="shared" si="151"/>
        <v>#DIV/0!</v>
      </c>
      <c r="AX33" s="51" t="e">
        <f t="shared" si="152"/>
        <v>#DIV/0!</v>
      </c>
      <c r="AY33" s="52" t="e">
        <f t="shared" si="153"/>
        <v>#DIV/0!</v>
      </c>
      <c r="AZ33" s="23">
        <v>13</v>
      </c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51" t="e">
        <f t="shared" si="154"/>
        <v>#DIV/0!</v>
      </c>
      <c r="BM33" s="51" t="e">
        <f t="shared" si="155"/>
        <v>#DIV/0!</v>
      </c>
      <c r="BN33" s="52" t="e">
        <f t="shared" si="156"/>
        <v>#DIV/0!</v>
      </c>
      <c r="BO33" s="23">
        <v>13</v>
      </c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51" t="e">
        <f t="shared" si="157"/>
        <v>#DIV/0!</v>
      </c>
      <c r="CB33" s="51" t="e">
        <f t="shared" si="158"/>
        <v>#DIV/0!</v>
      </c>
      <c r="CC33" s="52" t="e">
        <f t="shared" si="159"/>
        <v>#DIV/0!</v>
      </c>
      <c r="CD33" s="23">
        <v>13</v>
      </c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51" t="e">
        <f t="shared" si="160"/>
        <v>#DIV/0!</v>
      </c>
      <c r="CQ33" s="51" t="e">
        <f t="shared" si="161"/>
        <v>#DIV/0!</v>
      </c>
      <c r="CR33" s="52" t="e">
        <f t="shared" si="162"/>
        <v>#DIV/0!</v>
      </c>
      <c r="CS33" s="23">
        <v>13</v>
      </c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51" t="e">
        <f t="shared" si="163"/>
        <v>#DIV/0!</v>
      </c>
      <c r="DF33" s="51" t="e">
        <f t="shared" si="164"/>
        <v>#DIV/0!</v>
      </c>
      <c r="DG33" s="52" t="e">
        <f t="shared" si="165"/>
        <v>#DIV/0!</v>
      </c>
      <c r="DH33" s="23">
        <v>13</v>
      </c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51" t="e">
        <f t="shared" si="166"/>
        <v>#DIV/0!</v>
      </c>
      <c r="DU33" s="51" t="e">
        <f t="shared" si="167"/>
        <v>#DIV/0!</v>
      </c>
      <c r="DV33" s="52" t="e">
        <f t="shared" si="168"/>
        <v>#DIV/0!</v>
      </c>
      <c r="DW33" s="23">
        <v>13</v>
      </c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51" t="e">
        <f t="shared" si="169"/>
        <v>#DIV/0!</v>
      </c>
      <c r="EJ33" s="51" t="e">
        <f t="shared" si="170"/>
        <v>#DIV/0!</v>
      </c>
      <c r="EK33" s="52" t="e">
        <f t="shared" si="171"/>
        <v>#DIV/0!</v>
      </c>
      <c r="EL33" s="23">
        <v>13</v>
      </c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51" t="e">
        <f t="shared" si="172"/>
        <v>#DIV/0!</v>
      </c>
      <c r="EY33" s="51" t="e">
        <f t="shared" si="173"/>
        <v>#DIV/0!</v>
      </c>
      <c r="EZ33" s="52" t="e">
        <f t="shared" si="174"/>
        <v>#DIV/0!</v>
      </c>
      <c r="FA33" s="23">
        <v>13</v>
      </c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51" t="e">
        <f t="shared" si="175"/>
        <v>#DIV/0!</v>
      </c>
      <c r="FN33" s="51" t="e">
        <f t="shared" si="176"/>
        <v>#DIV/0!</v>
      </c>
      <c r="FO33" s="52" t="e">
        <f t="shared" si="177"/>
        <v>#DIV/0!</v>
      </c>
      <c r="FP33" s="23">
        <v>13</v>
      </c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51" t="e">
        <f t="shared" si="178"/>
        <v>#DIV/0!</v>
      </c>
      <c r="GC33" s="51" t="e">
        <f t="shared" si="179"/>
        <v>#DIV/0!</v>
      </c>
      <c r="GD33" s="52" t="e">
        <f t="shared" si="180"/>
        <v>#DIV/0!</v>
      </c>
      <c r="GE33" s="23">
        <v>13</v>
      </c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51" t="e">
        <f t="shared" si="181"/>
        <v>#DIV/0!</v>
      </c>
      <c r="GR33" s="51" t="e">
        <f t="shared" si="182"/>
        <v>#DIV/0!</v>
      </c>
      <c r="GS33" s="52" t="e">
        <f t="shared" si="183"/>
        <v>#DIV/0!</v>
      </c>
      <c r="GT33" s="23">
        <v>13</v>
      </c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51" t="e">
        <f t="shared" si="184"/>
        <v>#DIV/0!</v>
      </c>
      <c r="HG33" s="51" t="e">
        <f t="shared" si="185"/>
        <v>#DIV/0!</v>
      </c>
      <c r="HH33" s="52" t="e">
        <f t="shared" si="186"/>
        <v>#DIV/0!</v>
      </c>
      <c r="HI33" s="23">
        <v>13</v>
      </c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51" t="e">
        <f t="shared" si="187"/>
        <v>#DIV/0!</v>
      </c>
      <c r="HV33" s="51" t="e">
        <f t="shared" si="188"/>
        <v>#DIV/0!</v>
      </c>
      <c r="HW33" s="52" t="e">
        <f t="shared" si="196"/>
        <v>#DIV/0!</v>
      </c>
      <c r="IA33" s="3" t="s">
        <v>22</v>
      </c>
      <c r="IB33" s="7">
        <f t="shared" ref="IB33:IL33" si="225">SUM(IB26:IB32)</f>
        <v>7</v>
      </c>
      <c r="IC33" s="7">
        <f t="shared" si="225"/>
        <v>7</v>
      </c>
      <c r="ID33" s="7">
        <f t="shared" si="225"/>
        <v>1</v>
      </c>
      <c r="IE33" s="7">
        <f t="shared" si="225"/>
        <v>0</v>
      </c>
      <c r="IF33" s="7">
        <f t="shared" si="225"/>
        <v>0</v>
      </c>
      <c r="IG33" s="7">
        <f t="shared" si="225"/>
        <v>2</v>
      </c>
      <c r="IH33" s="7">
        <f t="shared" si="225"/>
        <v>6</v>
      </c>
      <c r="II33" s="7">
        <f t="shared" si="225"/>
        <v>1</v>
      </c>
      <c r="IJ33" s="7">
        <f t="shared" si="225"/>
        <v>12</v>
      </c>
      <c r="IK33" s="7">
        <f t="shared" si="225"/>
        <v>3</v>
      </c>
      <c r="IL33" s="7">
        <f t="shared" si="225"/>
        <v>18</v>
      </c>
      <c r="IM33" s="515">
        <f>IG33/IH33</f>
        <v>0.33333333333333331</v>
      </c>
      <c r="IN33" s="515">
        <f>II33/IJ33</f>
        <v>8.3333333333333329E-2</v>
      </c>
      <c r="IO33" s="522">
        <f>IK33/IL33</f>
        <v>0.16666666666666666</v>
      </c>
      <c r="IP33" s="3" t="s">
        <v>22</v>
      </c>
      <c r="IQ33" s="7">
        <f t="shared" ref="IQ33:JA33" si="226">SUM(IQ26:IQ32)</f>
        <v>74</v>
      </c>
      <c r="IR33" s="7">
        <f t="shared" si="226"/>
        <v>39</v>
      </c>
      <c r="IS33" s="7">
        <f t="shared" si="226"/>
        <v>10</v>
      </c>
      <c r="IT33" s="7">
        <f t="shared" si="226"/>
        <v>3</v>
      </c>
      <c r="IU33" s="7">
        <f t="shared" si="226"/>
        <v>4</v>
      </c>
      <c r="IV33" s="7">
        <f t="shared" si="226"/>
        <v>28</v>
      </c>
      <c r="IW33" s="7">
        <f t="shared" si="226"/>
        <v>55</v>
      </c>
      <c r="IX33" s="7">
        <f t="shared" si="226"/>
        <v>6</v>
      </c>
      <c r="IY33" s="7">
        <f t="shared" si="226"/>
        <v>17</v>
      </c>
      <c r="IZ33" s="7">
        <f t="shared" si="226"/>
        <v>34</v>
      </c>
      <c r="JA33" s="7">
        <f t="shared" si="226"/>
        <v>72</v>
      </c>
      <c r="JB33" s="515">
        <f>IV33/IW33</f>
        <v>0.50909090909090904</v>
      </c>
      <c r="JC33" s="515">
        <f>IX33/IY33</f>
        <v>0.35294117647058826</v>
      </c>
      <c r="JD33" s="522">
        <f>IZ33/JA33</f>
        <v>0.47222222222222221</v>
      </c>
      <c r="JE33" s="3" t="s">
        <v>22</v>
      </c>
      <c r="JF33" s="7">
        <f t="shared" ref="JF33:JP33" si="227">SUM(JF26:JF32)</f>
        <v>16</v>
      </c>
      <c r="JG33" s="7">
        <f t="shared" si="227"/>
        <v>10</v>
      </c>
      <c r="JH33" s="7">
        <f t="shared" si="227"/>
        <v>2</v>
      </c>
      <c r="JI33" s="7">
        <f t="shared" si="227"/>
        <v>4</v>
      </c>
      <c r="JJ33" s="7">
        <f t="shared" si="227"/>
        <v>1</v>
      </c>
      <c r="JK33" s="7">
        <f t="shared" si="227"/>
        <v>2</v>
      </c>
      <c r="JL33" s="7">
        <f t="shared" si="227"/>
        <v>15</v>
      </c>
      <c r="JM33" s="7">
        <f t="shared" si="227"/>
        <v>4</v>
      </c>
      <c r="JN33" s="7">
        <f t="shared" si="227"/>
        <v>20</v>
      </c>
      <c r="JO33" s="7">
        <f t="shared" si="227"/>
        <v>6</v>
      </c>
      <c r="JP33" s="7">
        <f t="shared" si="227"/>
        <v>35</v>
      </c>
      <c r="JQ33" s="515">
        <f>JK33/JL33</f>
        <v>0.13333333333333333</v>
      </c>
      <c r="JR33" s="515">
        <f>JM33/JN33</f>
        <v>0.2</v>
      </c>
      <c r="JS33" s="522">
        <f>JO33/JP33</f>
        <v>0.17142857142857143</v>
      </c>
      <c r="JT33" s="3" t="s">
        <v>22</v>
      </c>
      <c r="JU33" s="7">
        <f t="shared" ref="JU33:KE33" si="228">SUM(JU26:JU32)</f>
        <v>44</v>
      </c>
      <c r="JV33" s="7">
        <f t="shared" si="228"/>
        <v>49</v>
      </c>
      <c r="JW33" s="7">
        <f t="shared" si="228"/>
        <v>5</v>
      </c>
      <c r="JX33" s="7">
        <f t="shared" si="228"/>
        <v>2</v>
      </c>
      <c r="JY33" s="7">
        <f t="shared" si="228"/>
        <v>2</v>
      </c>
      <c r="JZ33" s="7">
        <f t="shared" si="228"/>
        <v>16</v>
      </c>
      <c r="KA33" s="7">
        <f t="shared" si="228"/>
        <v>40</v>
      </c>
      <c r="KB33" s="7">
        <f t="shared" si="228"/>
        <v>4</v>
      </c>
      <c r="KC33" s="7">
        <f t="shared" si="228"/>
        <v>34</v>
      </c>
      <c r="KD33" s="7">
        <f t="shared" si="228"/>
        <v>20</v>
      </c>
      <c r="KE33" s="7">
        <f t="shared" si="228"/>
        <v>74</v>
      </c>
      <c r="KF33" s="515">
        <f>JZ33/KA33</f>
        <v>0.4</v>
      </c>
      <c r="KG33" s="515">
        <f>KB33/KC33</f>
        <v>0.11764705882352941</v>
      </c>
      <c r="KH33" s="522">
        <f>KD33/KE33</f>
        <v>0.27027027027027029</v>
      </c>
      <c r="KI33" s="3" t="s">
        <v>22</v>
      </c>
      <c r="KJ33" s="7">
        <f t="shared" ref="KJ33:KT33" si="229">SUM(KJ26:KJ32)</f>
        <v>4</v>
      </c>
      <c r="KK33" s="7">
        <f t="shared" si="229"/>
        <v>9</v>
      </c>
      <c r="KL33" s="7">
        <f t="shared" si="229"/>
        <v>0</v>
      </c>
      <c r="KM33" s="7">
        <f t="shared" si="229"/>
        <v>0</v>
      </c>
      <c r="KN33" s="7">
        <f t="shared" si="229"/>
        <v>0</v>
      </c>
      <c r="KO33" s="7">
        <f t="shared" si="229"/>
        <v>2</v>
      </c>
      <c r="KP33" s="7">
        <f t="shared" si="229"/>
        <v>7</v>
      </c>
      <c r="KQ33" s="7">
        <f t="shared" si="229"/>
        <v>0</v>
      </c>
      <c r="KR33" s="7">
        <f t="shared" si="229"/>
        <v>1</v>
      </c>
      <c r="KS33" s="7">
        <f t="shared" si="229"/>
        <v>2</v>
      </c>
      <c r="KT33" s="7">
        <f t="shared" si="229"/>
        <v>8</v>
      </c>
      <c r="KU33" s="515">
        <f>KO33/KP33</f>
        <v>0.2857142857142857</v>
      </c>
      <c r="KV33" s="515">
        <f>KQ33/KR33</f>
        <v>0</v>
      </c>
      <c r="KW33" s="522">
        <f>KS33/KT33</f>
        <v>0.25</v>
      </c>
      <c r="KX33" s="3" t="s">
        <v>22</v>
      </c>
      <c r="KY33" s="7">
        <f t="shared" ref="KY33:LI33" si="230">SUM(KY26:KY32)</f>
        <v>38</v>
      </c>
      <c r="KZ33" s="7">
        <f t="shared" si="230"/>
        <v>59</v>
      </c>
      <c r="LA33" s="7">
        <f t="shared" si="230"/>
        <v>15</v>
      </c>
      <c r="LB33" s="7">
        <f t="shared" si="230"/>
        <v>0</v>
      </c>
      <c r="LC33" s="7">
        <f t="shared" si="230"/>
        <v>8</v>
      </c>
      <c r="LD33" s="7">
        <f t="shared" si="230"/>
        <v>19</v>
      </c>
      <c r="LE33" s="7">
        <f t="shared" si="230"/>
        <v>52</v>
      </c>
      <c r="LF33" s="7">
        <f t="shared" si="230"/>
        <v>0</v>
      </c>
      <c r="LG33" s="7">
        <f t="shared" si="230"/>
        <v>3</v>
      </c>
      <c r="LH33" s="7">
        <f t="shared" si="230"/>
        <v>19</v>
      </c>
      <c r="LI33" s="7">
        <f t="shared" si="230"/>
        <v>55</v>
      </c>
      <c r="LJ33" s="515">
        <f>LD33/LE33</f>
        <v>0.36538461538461536</v>
      </c>
      <c r="LK33" s="515">
        <f>LF33/LG33</f>
        <v>0</v>
      </c>
      <c r="LL33" s="522">
        <f>LH33/LI33</f>
        <v>0.34545454545454546</v>
      </c>
      <c r="LM33" s="3" t="s">
        <v>22</v>
      </c>
      <c r="LN33" s="7">
        <f t="shared" ref="LN33:LX33" si="231">SUM(LN26:LN32)</f>
        <v>0</v>
      </c>
      <c r="LO33" s="7">
        <f t="shared" si="231"/>
        <v>4</v>
      </c>
      <c r="LP33" s="7">
        <f t="shared" si="231"/>
        <v>1</v>
      </c>
      <c r="LQ33" s="7">
        <f t="shared" si="231"/>
        <v>1</v>
      </c>
      <c r="LR33" s="7">
        <f t="shared" si="231"/>
        <v>2</v>
      </c>
      <c r="LS33" s="7">
        <f t="shared" si="231"/>
        <v>0</v>
      </c>
      <c r="LT33" s="7">
        <f t="shared" si="231"/>
        <v>4</v>
      </c>
      <c r="LU33" s="7">
        <f t="shared" si="231"/>
        <v>0</v>
      </c>
      <c r="LV33" s="7">
        <f t="shared" si="231"/>
        <v>0</v>
      </c>
      <c r="LW33" s="7">
        <f t="shared" si="231"/>
        <v>0</v>
      </c>
      <c r="LX33" s="7">
        <f t="shared" si="231"/>
        <v>4</v>
      </c>
      <c r="LY33" s="515">
        <f>LS33/LT33</f>
        <v>0</v>
      </c>
      <c r="LZ33" s="515" t="e">
        <f>LU33/LV33</f>
        <v>#DIV/0!</v>
      </c>
      <c r="MA33" s="522">
        <f>LW33/LX33</f>
        <v>0</v>
      </c>
    </row>
    <row r="34" spans="1:339" ht="17" thickBot="1">
      <c r="A34" s="253" t="s">
        <v>51</v>
      </c>
      <c r="B34" s="229" t="s">
        <v>30</v>
      </c>
      <c r="C34" s="216" t="s">
        <v>43</v>
      </c>
      <c r="D34" s="229" t="s">
        <v>34</v>
      </c>
      <c r="E34" s="216" t="s">
        <v>43</v>
      </c>
      <c r="F34" s="229" t="s">
        <v>207</v>
      </c>
      <c r="G34" s="228" t="s">
        <v>209</v>
      </c>
      <c r="H34" s="327" t="s">
        <v>35</v>
      </c>
      <c r="I34" s="253" t="s">
        <v>35</v>
      </c>
      <c r="J34" s="229" t="s">
        <v>36</v>
      </c>
      <c r="V34" s="3" t="s">
        <v>22</v>
      </c>
      <c r="W34" s="7">
        <f>SUM(W21:W30)</f>
        <v>230</v>
      </c>
      <c r="X34" s="7">
        <f t="shared" ref="X34:AG34" si="232">SUM(X21:X30)</f>
        <v>268</v>
      </c>
      <c r="Y34" s="7">
        <f t="shared" si="232"/>
        <v>33</v>
      </c>
      <c r="Z34" s="7">
        <f t="shared" si="232"/>
        <v>15</v>
      </c>
      <c r="AA34" s="7">
        <f t="shared" si="232"/>
        <v>11</v>
      </c>
      <c r="AB34" s="7">
        <f t="shared" si="232"/>
        <v>103</v>
      </c>
      <c r="AC34" s="7">
        <f t="shared" si="232"/>
        <v>213</v>
      </c>
      <c r="AD34" s="7">
        <f t="shared" si="232"/>
        <v>8</v>
      </c>
      <c r="AE34" s="7">
        <f t="shared" si="232"/>
        <v>36</v>
      </c>
      <c r="AF34" s="7">
        <f t="shared" si="232"/>
        <v>111</v>
      </c>
      <c r="AG34" s="7">
        <f t="shared" si="232"/>
        <v>249</v>
      </c>
      <c r="AH34" s="515">
        <f>AB34/AC34</f>
        <v>0.48356807511737088</v>
      </c>
      <c r="AI34" s="515">
        <f>AD34/AE34</f>
        <v>0.22222222222222221</v>
      </c>
      <c r="AJ34" s="522">
        <f>AF34/AG34</f>
        <v>0.44578313253012047</v>
      </c>
      <c r="AK34" s="3" t="s">
        <v>22</v>
      </c>
      <c r="AL34" s="7">
        <f>SUM(AL21:AL30)</f>
        <v>219</v>
      </c>
      <c r="AM34" s="7">
        <f t="shared" ref="AM34:AU34" si="233">SUM(AM21:AM30)</f>
        <v>135</v>
      </c>
      <c r="AN34" s="7">
        <f t="shared" si="233"/>
        <v>12</v>
      </c>
      <c r="AO34" s="7">
        <f t="shared" si="233"/>
        <v>11</v>
      </c>
      <c r="AP34" s="7">
        <f t="shared" si="233"/>
        <v>16</v>
      </c>
      <c r="AQ34" s="7">
        <f t="shared" si="233"/>
        <v>80</v>
      </c>
      <c r="AR34" s="7">
        <f t="shared" si="233"/>
        <v>155</v>
      </c>
      <c r="AS34" s="7">
        <f t="shared" si="233"/>
        <v>19</v>
      </c>
      <c r="AT34" s="7">
        <f t="shared" si="233"/>
        <v>75</v>
      </c>
      <c r="AU34" s="7">
        <f t="shared" si="233"/>
        <v>99</v>
      </c>
      <c r="AV34" s="7">
        <f>SUM(AV21:AV30)</f>
        <v>230</v>
      </c>
      <c r="AW34" s="515">
        <f>AQ34/AR34</f>
        <v>0.5161290322580645</v>
      </c>
      <c r="AX34" s="515">
        <f>AS34/AT34</f>
        <v>0.25333333333333335</v>
      </c>
      <c r="AY34" s="522">
        <f>AU34/AV34</f>
        <v>0.43043478260869567</v>
      </c>
      <c r="AZ34" s="3" t="s">
        <v>22</v>
      </c>
      <c r="BA34" s="7">
        <f>SUM(BA21:BA31)</f>
        <v>160</v>
      </c>
      <c r="BB34" s="7">
        <f t="shared" ref="BB34:BK34" si="234">SUM(BB21:BB31)</f>
        <v>103</v>
      </c>
      <c r="BC34" s="7">
        <f t="shared" si="234"/>
        <v>24</v>
      </c>
      <c r="BD34" s="7">
        <f t="shared" si="234"/>
        <v>20</v>
      </c>
      <c r="BE34" s="7">
        <f t="shared" si="234"/>
        <v>15</v>
      </c>
      <c r="BF34" s="7">
        <f t="shared" si="234"/>
        <v>50</v>
      </c>
      <c r="BG34" s="7">
        <f t="shared" si="234"/>
        <v>99</v>
      </c>
      <c r="BH34" s="7">
        <f t="shared" si="234"/>
        <v>20</v>
      </c>
      <c r="BI34" s="7">
        <f t="shared" si="234"/>
        <v>52</v>
      </c>
      <c r="BJ34" s="7">
        <f t="shared" si="234"/>
        <v>70</v>
      </c>
      <c r="BK34" s="7">
        <f t="shared" si="234"/>
        <v>151</v>
      </c>
      <c r="BL34" s="515">
        <f>BF34/BG34</f>
        <v>0.50505050505050508</v>
      </c>
      <c r="BM34" s="515">
        <f>BH34/BI34</f>
        <v>0.38461538461538464</v>
      </c>
      <c r="BN34" s="522">
        <f>BJ34/BK34</f>
        <v>0.46357615894039733</v>
      </c>
      <c r="BO34" s="3" t="s">
        <v>22</v>
      </c>
      <c r="BP34" s="7">
        <f>SUM(BP21:BP30)</f>
        <v>172</v>
      </c>
      <c r="BQ34" s="7">
        <f t="shared" ref="BQ34:BZ34" si="235">SUM(BQ21:BQ30)</f>
        <v>113</v>
      </c>
      <c r="BR34" s="7">
        <f t="shared" si="235"/>
        <v>9</v>
      </c>
      <c r="BS34" s="7">
        <f t="shared" si="235"/>
        <v>24</v>
      </c>
      <c r="BT34" s="7">
        <f t="shared" si="235"/>
        <v>9</v>
      </c>
      <c r="BU34" s="7">
        <f t="shared" si="235"/>
        <v>53</v>
      </c>
      <c r="BV34" s="7">
        <f t="shared" si="235"/>
        <v>108</v>
      </c>
      <c r="BW34" s="7">
        <f t="shared" si="235"/>
        <v>22</v>
      </c>
      <c r="BX34" s="7">
        <f t="shared" si="235"/>
        <v>92</v>
      </c>
      <c r="BY34" s="7">
        <f t="shared" si="235"/>
        <v>75</v>
      </c>
      <c r="BZ34" s="7">
        <f t="shared" si="235"/>
        <v>197</v>
      </c>
      <c r="CA34" s="515">
        <f>BU34/BV34</f>
        <v>0.49074074074074076</v>
      </c>
      <c r="CB34" s="515">
        <f>BW34/BX34</f>
        <v>0.2391304347826087</v>
      </c>
      <c r="CC34" s="522">
        <f>BY34/BZ34</f>
        <v>0.38071065989847713</v>
      </c>
      <c r="CD34" s="3" t="s">
        <v>22</v>
      </c>
      <c r="CE34" s="7">
        <f t="shared" ref="CE34:CM34" si="236">SUM(CE21:CE31)</f>
        <v>161</v>
      </c>
      <c r="CF34" s="7">
        <f t="shared" si="236"/>
        <v>111</v>
      </c>
      <c r="CG34" s="7">
        <f t="shared" si="236"/>
        <v>14</v>
      </c>
      <c r="CH34" s="7">
        <f t="shared" si="236"/>
        <v>13</v>
      </c>
      <c r="CI34" s="7">
        <f t="shared" si="236"/>
        <v>6</v>
      </c>
      <c r="CJ34" s="7">
        <f t="shared" si="236"/>
        <v>37</v>
      </c>
      <c r="CK34" s="7">
        <f t="shared" si="236"/>
        <v>106</v>
      </c>
      <c r="CL34" s="7">
        <f t="shared" si="236"/>
        <v>29</v>
      </c>
      <c r="CM34" s="7">
        <f t="shared" si="236"/>
        <v>116</v>
      </c>
      <c r="CN34" s="7">
        <f>SUM(CN21:CN30)</f>
        <v>62</v>
      </c>
      <c r="CO34" s="7">
        <f>SUM(CO21:CO30)</f>
        <v>195</v>
      </c>
      <c r="CP34" s="515">
        <f>(CJ34-CJ26-CJ28)/(CK34-CK26-CK28)</f>
        <v>0.31168831168831168</v>
      </c>
      <c r="CQ34" s="515">
        <f>(CL34-CL26-CL28)/(CM34-CM26-CM28)</f>
        <v>0.25</v>
      </c>
      <c r="CR34" s="515">
        <f>(CN34-CN26-CN28)/(CO34-CO26-CO28)</f>
        <v>0.30434782608695654</v>
      </c>
      <c r="CS34" s="3" t="s">
        <v>22</v>
      </c>
      <c r="CT34" s="7">
        <f t="shared" ref="CT34:DD34" si="237">SUM(CT21:CT31)</f>
        <v>321</v>
      </c>
      <c r="CU34" s="7">
        <f t="shared" si="237"/>
        <v>146</v>
      </c>
      <c r="CV34" s="7">
        <f t="shared" si="237"/>
        <v>16</v>
      </c>
      <c r="CW34" s="7">
        <f t="shared" si="237"/>
        <v>11</v>
      </c>
      <c r="CX34" s="7">
        <f t="shared" si="237"/>
        <v>18</v>
      </c>
      <c r="CY34" s="7">
        <f t="shared" si="237"/>
        <v>81</v>
      </c>
      <c r="CZ34" s="7">
        <f t="shared" si="237"/>
        <v>196</v>
      </c>
      <c r="DA34" s="7">
        <f t="shared" si="237"/>
        <v>53</v>
      </c>
      <c r="DB34" s="7">
        <f t="shared" si="237"/>
        <v>133</v>
      </c>
      <c r="DC34" s="7">
        <f t="shared" si="237"/>
        <v>134</v>
      </c>
      <c r="DD34" s="7">
        <f t="shared" si="237"/>
        <v>329</v>
      </c>
      <c r="DE34" s="515">
        <f>CY34/CZ34</f>
        <v>0.41326530612244899</v>
      </c>
      <c r="DF34" s="524">
        <f>DA34/DB34</f>
        <v>0.39849624060150374</v>
      </c>
      <c r="DG34" s="522">
        <f>DC34/DD34</f>
        <v>0.40729483282674772</v>
      </c>
      <c r="DH34" s="3" t="s">
        <v>22</v>
      </c>
      <c r="DI34" s="7">
        <f>SUM(DI21:DI31)</f>
        <v>242</v>
      </c>
      <c r="DJ34" s="7">
        <f t="shared" ref="DJ34:DS34" si="238">SUM(DJ21:DJ31)</f>
        <v>106</v>
      </c>
      <c r="DK34" s="7">
        <f t="shared" si="238"/>
        <v>18</v>
      </c>
      <c r="DL34" s="7">
        <f t="shared" si="238"/>
        <v>2</v>
      </c>
      <c r="DM34" s="7">
        <f t="shared" si="238"/>
        <v>30</v>
      </c>
      <c r="DN34" s="7">
        <f t="shared" si="238"/>
        <v>67</v>
      </c>
      <c r="DO34" s="7">
        <f t="shared" si="238"/>
        <v>169</v>
      </c>
      <c r="DP34" s="7">
        <f t="shared" si="238"/>
        <v>36</v>
      </c>
      <c r="DQ34" s="7">
        <f t="shared" si="238"/>
        <v>125</v>
      </c>
      <c r="DR34" s="7">
        <f t="shared" si="238"/>
        <v>103</v>
      </c>
      <c r="DS34" s="7">
        <f t="shared" si="238"/>
        <v>294</v>
      </c>
      <c r="DT34" s="515">
        <f>DN34/DO34</f>
        <v>0.39644970414201186</v>
      </c>
      <c r="DU34" s="515">
        <f>DP34/DQ34</f>
        <v>0.28799999999999998</v>
      </c>
      <c r="DV34" s="522">
        <f>DR34/DS34</f>
        <v>0.35034013605442177</v>
      </c>
      <c r="DW34" s="3" t="s">
        <v>22</v>
      </c>
      <c r="DX34" s="7">
        <f t="shared" ref="DX34:EG34" si="239">SUM(DX21:DX30)</f>
        <v>144</v>
      </c>
      <c r="DY34" s="7">
        <f t="shared" si="239"/>
        <v>102</v>
      </c>
      <c r="DZ34" s="7">
        <f t="shared" si="239"/>
        <v>7</v>
      </c>
      <c r="EA34" s="7">
        <f t="shared" si="239"/>
        <v>20</v>
      </c>
      <c r="EB34" s="7">
        <f t="shared" si="239"/>
        <v>19</v>
      </c>
      <c r="EC34" s="7">
        <f t="shared" si="239"/>
        <v>48</v>
      </c>
      <c r="ED34" s="7">
        <f t="shared" si="239"/>
        <v>134</v>
      </c>
      <c r="EE34" s="7">
        <f t="shared" si="239"/>
        <v>14</v>
      </c>
      <c r="EF34" s="7">
        <f t="shared" si="239"/>
        <v>60</v>
      </c>
      <c r="EG34" s="7">
        <f t="shared" si="239"/>
        <v>62</v>
      </c>
      <c r="EH34" s="7">
        <f>SUM(EH21:EH30)</f>
        <v>194</v>
      </c>
      <c r="EI34" s="515">
        <f>EC34/ED34</f>
        <v>0.35820895522388058</v>
      </c>
      <c r="EJ34" s="515">
        <f>EE34/EF34</f>
        <v>0.23333333333333334</v>
      </c>
      <c r="EK34" s="522">
        <f>EG34/EH34</f>
        <v>0.31958762886597936</v>
      </c>
      <c r="EL34" s="3" t="s">
        <v>22</v>
      </c>
      <c r="EM34" s="7">
        <f>SUM(EM21:EM30)</f>
        <v>129</v>
      </c>
      <c r="EN34" s="7">
        <f t="shared" ref="EN34:EU34" si="240">SUM(EN21:EN30)</f>
        <v>83</v>
      </c>
      <c r="EO34" s="7">
        <f t="shared" si="240"/>
        <v>25</v>
      </c>
      <c r="EP34" s="7">
        <f t="shared" si="240"/>
        <v>8</v>
      </c>
      <c r="EQ34" s="7">
        <f t="shared" si="240"/>
        <v>18</v>
      </c>
      <c r="ER34" s="7">
        <f t="shared" si="240"/>
        <v>21</v>
      </c>
      <c r="ES34" s="7">
        <f t="shared" si="240"/>
        <v>67</v>
      </c>
      <c r="ET34" s="7">
        <f t="shared" si="240"/>
        <v>28</v>
      </c>
      <c r="EU34" s="7">
        <f t="shared" si="240"/>
        <v>107</v>
      </c>
      <c r="EV34" s="7">
        <f>SUM(EV21:EV30)</f>
        <v>49</v>
      </c>
      <c r="EW34" s="7">
        <f>SUM(EW21:EW30)</f>
        <v>174</v>
      </c>
      <c r="EX34" s="515">
        <f>SUM(ER22:ER28)/SUM(ES22:ES28)</f>
        <v>0.33962264150943394</v>
      </c>
      <c r="EY34" s="515">
        <f>SUM(ET22:ET28)/SUM(EU22:EU28)</f>
        <v>0.27586206896551724</v>
      </c>
      <c r="EZ34" s="515">
        <f>SUM(EV22:EV28)/SUM(EW22:EW28)</f>
        <v>0.3</v>
      </c>
      <c r="FA34" s="3" t="s">
        <v>22</v>
      </c>
      <c r="FB34" s="7">
        <f t="shared" ref="FB34:FL34" si="241">SUM(FB21:FB31)</f>
        <v>144</v>
      </c>
      <c r="FC34" s="7">
        <f t="shared" si="241"/>
        <v>63</v>
      </c>
      <c r="FD34" s="7">
        <f t="shared" si="241"/>
        <v>11</v>
      </c>
      <c r="FE34" s="7">
        <f t="shared" si="241"/>
        <v>0</v>
      </c>
      <c r="FF34" s="7">
        <f t="shared" si="241"/>
        <v>3</v>
      </c>
      <c r="FG34" s="7">
        <f t="shared" si="241"/>
        <v>24</v>
      </c>
      <c r="FH34" s="7">
        <f t="shared" si="241"/>
        <v>60</v>
      </c>
      <c r="FI34" s="7">
        <f t="shared" si="241"/>
        <v>32</v>
      </c>
      <c r="FJ34" s="7">
        <f t="shared" si="241"/>
        <v>113</v>
      </c>
      <c r="FK34" s="7">
        <f t="shared" si="241"/>
        <v>56</v>
      </c>
      <c r="FL34" s="7">
        <f t="shared" si="241"/>
        <v>173</v>
      </c>
      <c r="FM34" s="515">
        <f>FG34/FH34</f>
        <v>0.4</v>
      </c>
      <c r="FN34" s="515">
        <f>FI34/FJ34</f>
        <v>0.2831858407079646</v>
      </c>
      <c r="FO34" s="522">
        <f>FK34/FL34</f>
        <v>0.32369942196531792</v>
      </c>
      <c r="FP34" s="3" t="s">
        <v>22</v>
      </c>
      <c r="FQ34" s="7">
        <f t="shared" ref="FQ34:GA34" si="242">SUM(FQ21:FQ31)</f>
        <v>277</v>
      </c>
      <c r="FR34" s="7">
        <f t="shared" si="242"/>
        <v>106</v>
      </c>
      <c r="FS34" s="7">
        <f t="shared" si="242"/>
        <v>23</v>
      </c>
      <c r="FT34" s="7">
        <f t="shared" si="242"/>
        <v>5</v>
      </c>
      <c r="FU34" s="7">
        <f t="shared" si="242"/>
        <v>16</v>
      </c>
      <c r="FV34" s="7">
        <f t="shared" si="242"/>
        <v>87</v>
      </c>
      <c r="FW34" s="7">
        <f t="shared" si="242"/>
        <v>197</v>
      </c>
      <c r="FX34" s="7">
        <f t="shared" si="242"/>
        <v>34</v>
      </c>
      <c r="FY34" s="7">
        <f t="shared" si="242"/>
        <v>115</v>
      </c>
      <c r="FZ34" s="7">
        <f t="shared" si="242"/>
        <v>121</v>
      </c>
      <c r="GA34" s="7">
        <f t="shared" si="242"/>
        <v>312</v>
      </c>
      <c r="GB34" s="515">
        <f>FV34/FW34</f>
        <v>0.44162436548223349</v>
      </c>
      <c r="GC34" s="515">
        <f>FX34/FY34</f>
        <v>0.29565217391304349</v>
      </c>
      <c r="GD34" s="522">
        <f>FZ34/GA34</f>
        <v>0.38782051282051283</v>
      </c>
      <c r="GE34" s="3" t="s">
        <v>22</v>
      </c>
      <c r="GF34" s="7">
        <f>SUM(GF21:GF30)</f>
        <v>203</v>
      </c>
      <c r="GG34" s="7">
        <f t="shared" ref="GG34:GP34" si="243">SUM(GG21:GG30)</f>
        <v>64</v>
      </c>
      <c r="GH34" s="7">
        <f t="shared" si="243"/>
        <v>33</v>
      </c>
      <c r="GI34" s="7">
        <f t="shared" si="243"/>
        <v>2</v>
      </c>
      <c r="GJ34" s="7">
        <f t="shared" si="243"/>
        <v>24</v>
      </c>
      <c r="GK34" s="7">
        <f t="shared" si="243"/>
        <v>34</v>
      </c>
      <c r="GL34" s="7">
        <f t="shared" si="243"/>
        <v>113</v>
      </c>
      <c r="GM34" s="7">
        <f t="shared" si="243"/>
        <v>45</v>
      </c>
      <c r="GN34" s="7">
        <f t="shared" si="243"/>
        <v>153</v>
      </c>
      <c r="GO34" s="7">
        <f t="shared" si="243"/>
        <v>79</v>
      </c>
      <c r="GP34" s="7">
        <f t="shared" si="243"/>
        <v>266</v>
      </c>
      <c r="GQ34" s="515">
        <f>GK34/GL34</f>
        <v>0.30088495575221241</v>
      </c>
      <c r="GR34" s="515">
        <f>GM34/GN34</f>
        <v>0.29411764705882354</v>
      </c>
      <c r="GS34" s="522">
        <f>GO34/GP34</f>
        <v>0.29699248120300753</v>
      </c>
      <c r="GT34" s="3" t="s">
        <v>22</v>
      </c>
      <c r="GU34" s="7">
        <f t="shared" ref="GU34:HE34" si="244">SUM(GU21:GU31)</f>
        <v>157</v>
      </c>
      <c r="GV34" s="7">
        <f t="shared" si="244"/>
        <v>192</v>
      </c>
      <c r="GW34" s="7">
        <f t="shared" si="244"/>
        <v>55</v>
      </c>
      <c r="GX34" s="7">
        <f t="shared" si="244"/>
        <v>12</v>
      </c>
      <c r="GY34" s="7">
        <f t="shared" si="244"/>
        <v>15</v>
      </c>
      <c r="GZ34" s="7">
        <f t="shared" si="244"/>
        <v>73</v>
      </c>
      <c r="HA34" s="7">
        <f t="shared" si="244"/>
        <v>138</v>
      </c>
      <c r="HB34" s="7">
        <f t="shared" si="244"/>
        <v>3</v>
      </c>
      <c r="HC34" s="7">
        <f t="shared" si="244"/>
        <v>16</v>
      </c>
      <c r="HD34" s="7">
        <f t="shared" si="244"/>
        <v>76</v>
      </c>
      <c r="HE34" s="7">
        <f t="shared" si="244"/>
        <v>154</v>
      </c>
      <c r="HF34" s="515">
        <f>GZ34/HA34</f>
        <v>0.52898550724637683</v>
      </c>
      <c r="HG34" s="515">
        <f>HB34/HC34</f>
        <v>0.1875</v>
      </c>
      <c r="HH34" s="522">
        <f>HD34/HE34</f>
        <v>0.4935064935064935</v>
      </c>
      <c r="HI34" s="3" t="s">
        <v>22</v>
      </c>
      <c r="HJ34" s="7">
        <f t="shared" ref="HJ34:HT34" si="245">SUM(HJ21:HJ31)</f>
        <v>116</v>
      </c>
      <c r="HK34" s="7">
        <f t="shared" si="245"/>
        <v>89</v>
      </c>
      <c r="HL34" s="7">
        <f t="shared" si="245"/>
        <v>15</v>
      </c>
      <c r="HM34" s="7">
        <f t="shared" si="245"/>
        <v>16</v>
      </c>
      <c r="HN34" s="7">
        <f t="shared" si="245"/>
        <v>12</v>
      </c>
      <c r="HO34" s="7">
        <f t="shared" si="245"/>
        <v>43</v>
      </c>
      <c r="HP34" s="7">
        <f t="shared" si="245"/>
        <v>85</v>
      </c>
      <c r="HQ34" s="7">
        <f t="shared" si="245"/>
        <v>10</v>
      </c>
      <c r="HR34" s="7">
        <f t="shared" si="245"/>
        <v>49</v>
      </c>
      <c r="HS34" s="7">
        <f t="shared" si="245"/>
        <v>53</v>
      </c>
      <c r="HT34" s="7">
        <f t="shared" si="245"/>
        <v>134</v>
      </c>
      <c r="HU34" s="515">
        <f>SUM(HO23:HO26,HO28,HO32:HO33)/SUM(HP23:HP26,HP28,HP32:HP33)</f>
        <v>0.56097560975609762</v>
      </c>
      <c r="HV34" s="515">
        <f>SUM(HQ23:HQ26,HQ28,HQ32:HQ33)/SUM(HR23:HR26,HR28,HR32:HR33)</f>
        <v>0.22727272727272727</v>
      </c>
      <c r="HW34" s="515">
        <f>SUM(HS23:HS26,HS28,HS32:HS33)/SUM(HT23:HT26,HT28,HT32:HT33)</f>
        <v>0.44444444444444442</v>
      </c>
      <c r="IA34" s="5" t="s">
        <v>63</v>
      </c>
      <c r="IB34" s="8">
        <f>AVERAGE(IB26:IB32)</f>
        <v>3.5</v>
      </c>
      <c r="IC34" s="8">
        <f t="shared" ref="IC34:IL34" si="246">AVERAGE(IC26:IC32)</f>
        <v>3.5</v>
      </c>
      <c r="ID34" s="8">
        <f t="shared" si="246"/>
        <v>0.5</v>
      </c>
      <c r="IE34" s="8">
        <f t="shared" si="246"/>
        <v>0</v>
      </c>
      <c r="IF34" s="8">
        <f t="shared" si="246"/>
        <v>0</v>
      </c>
      <c r="IG34" s="8">
        <f t="shared" si="246"/>
        <v>1</v>
      </c>
      <c r="IH34" s="8">
        <f t="shared" si="246"/>
        <v>3</v>
      </c>
      <c r="II34" s="8">
        <f t="shared" si="246"/>
        <v>0.5</v>
      </c>
      <c r="IJ34" s="8">
        <f t="shared" si="246"/>
        <v>6</v>
      </c>
      <c r="IK34" s="8">
        <f t="shared" si="246"/>
        <v>1.5</v>
      </c>
      <c r="IL34" s="8">
        <f t="shared" si="246"/>
        <v>9</v>
      </c>
      <c r="IM34" s="516"/>
      <c r="IN34" s="516"/>
      <c r="IO34" s="523"/>
      <c r="IP34" s="5" t="s">
        <v>63</v>
      </c>
      <c r="IQ34" s="8">
        <f>AVERAGE(IQ26:IQ32)</f>
        <v>18.5</v>
      </c>
      <c r="IR34" s="8">
        <f t="shared" ref="IR34:JA34" si="247">AVERAGE(IR26:IR32)</f>
        <v>9.75</v>
      </c>
      <c r="IS34" s="8">
        <f t="shared" si="247"/>
        <v>2.5</v>
      </c>
      <c r="IT34" s="8">
        <f t="shared" si="247"/>
        <v>0.75</v>
      </c>
      <c r="IU34" s="8">
        <f t="shared" si="247"/>
        <v>1</v>
      </c>
      <c r="IV34" s="8">
        <f t="shared" si="247"/>
        <v>7</v>
      </c>
      <c r="IW34" s="8">
        <f t="shared" si="247"/>
        <v>13.75</v>
      </c>
      <c r="IX34" s="8">
        <f t="shared" si="247"/>
        <v>1.5</v>
      </c>
      <c r="IY34" s="8">
        <f t="shared" si="247"/>
        <v>4.25</v>
      </c>
      <c r="IZ34" s="8">
        <f t="shared" si="247"/>
        <v>8.5</v>
      </c>
      <c r="JA34" s="8">
        <f t="shared" si="247"/>
        <v>18</v>
      </c>
      <c r="JB34" s="516"/>
      <c r="JC34" s="516"/>
      <c r="JD34" s="523"/>
      <c r="JE34" s="5" t="s">
        <v>63</v>
      </c>
      <c r="JF34" s="8">
        <f>AVERAGE(JF26:JF32)</f>
        <v>16</v>
      </c>
      <c r="JG34" s="8">
        <f t="shared" ref="JG34:JP34" si="248">AVERAGE(JG26:JG32)</f>
        <v>10</v>
      </c>
      <c r="JH34" s="8">
        <f t="shared" si="248"/>
        <v>2</v>
      </c>
      <c r="JI34" s="8">
        <f t="shared" si="248"/>
        <v>4</v>
      </c>
      <c r="JJ34" s="8">
        <f t="shared" si="248"/>
        <v>1</v>
      </c>
      <c r="JK34" s="8">
        <f t="shared" si="248"/>
        <v>2</v>
      </c>
      <c r="JL34" s="8">
        <f t="shared" si="248"/>
        <v>15</v>
      </c>
      <c r="JM34" s="8">
        <f t="shared" si="248"/>
        <v>4</v>
      </c>
      <c r="JN34" s="8">
        <f t="shared" si="248"/>
        <v>20</v>
      </c>
      <c r="JO34" s="8">
        <f t="shared" si="248"/>
        <v>6</v>
      </c>
      <c r="JP34" s="8">
        <f t="shared" si="248"/>
        <v>35</v>
      </c>
      <c r="JQ34" s="516"/>
      <c r="JR34" s="516"/>
      <c r="JS34" s="523"/>
      <c r="JT34" s="5" t="s">
        <v>63</v>
      </c>
      <c r="JU34" s="8">
        <f>AVERAGE(JU26:JU32)</f>
        <v>6.2857142857142856</v>
      </c>
      <c r="JV34" s="8">
        <f t="shared" ref="JV34:KE34" si="249">AVERAGE(JV26:JV32)</f>
        <v>7</v>
      </c>
      <c r="JW34" s="8">
        <f t="shared" si="249"/>
        <v>0.7142857142857143</v>
      </c>
      <c r="JX34" s="8">
        <f t="shared" si="249"/>
        <v>0.2857142857142857</v>
      </c>
      <c r="JY34" s="8">
        <f t="shared" si="249"/>
        <v>0.2857142857142857</v>
      </c>
      <c r="JZ34" s="8">
        <f t="shared" si="249"/>
        <v>2.2857142857142856</v>
      </c>
      <c r="KA34" s="8">
        <f t="shared" si="249"/>
        <v>5.7142857142857144</v>
      </c>
      <c r="KB34" s="8">
        <f t="shared" si="249"/>
        <v>0.5714285714285714</v>
      </c>
      <c r="KC34" s="8">
        <f t="shared" si="249"/>
        <v>4.8571428571428568</v>
      </c>
      <c r="KD34" s="8">
        <f t="shared" si="249"/>
        <v>2.8571428571428572</v>
      </c>
      <c r="KE34" s="8">
        <f t="shared" si="249"/>
        <v>10.571428571428571</v>
      </c>
      <c r="KF34" s="516"/>
      <c r="KG34" s="516"/>
      <c r="KH34" s="523"/>
      <c r="KI34" s="5" t="s">
        <v>63</v>
      </c>
      <c r="KJ34" s="8">
        <f>AVERAGE(KJ26:KJ32)</f>
        <v>4</v>
      </c>
      <c r="KK34" s="8">
        <f t="shared" ref="KK34:KT34" si="250">AVERAGE(KK26:KK32)</f>
        <v>9</v>
      </c>
      <c r="KL34" s="8">
        <f t="shared" si="250"/>
        <v>0</v>
      </c>
      <c r="KM34" s="8">
        <f t="shared" si="250"/>
        <v>0</v>
      </c>
      <c r="KN34" s="8">
        <f t="shared" si="250"/>
        <v>0</v>
      </c>
      <c r="KO34" s="8">
        <f t="shared" si="250"/>
        <v>2</v>
      </c>
      <c r="KP34" s="8">
        <f t="shared" si="250"/>
        <v>7</v>
      </c>
      <c r="KQ34" s="8">
        <f t="shared" si="250"/>
        <v>0</v>
      </c>
      <c r="KR34" s="8">
        <f t="shared" si="250"/>
        <v>1</v>
      </c>
      <c r="KS34" s="8">
        <f t="shared" si="250"/>
        <v>2</v>
      </c>
      <c r="KT34" s="8">
        <f t="shared" si="250"/>
        <v>8</v>
      </c>
      <c r="KU34" s="516"/>
      <c r="KV34" s="516"/>
      <c r="KW34" s="523"/>
      <c r="KX34" s="5" t="s">
        <v>63</v>
      </c>
      <c r="KY34" s="8">
        <f>AVERAGE(KY26:KY32)</f>
        <v>6.333333333333333</v>
      </c>
      <c r="KZ34" s="8">
        <f t="shared" ref="KZ34:LI34" si="251">AVERAGE(KZ26:KZ32)</f>
        <v>9.8333333333333339</v>
      </c>
      <c r="LA34" s="8">
        <f t="shared" si="251"/>
        <v>2.5</v>
      </c>
      <c r="LB34" s="8">
        <f t="shared" si="251"/>
        <v>0</v>
      </c>
      <c r="LC34" s="8">
        <f t="shared" si="251"/>
        <v>1.3333333333333333</v>
      </c>
      <c r="LD34" s="8">
        <f t="shared" si="251"/>
        <v>3.1666666666666665</v>
      </c>
      <c r="LE34" s="8">
        <f t="shared" si="251"/>
        <v>8.6666666666666661</v>
      </c>
      <c r="LF34" s="8">
        <f t="shared" si="251"/>
        <v>0</v>
      </c>
      <c r="LG34" s="8">
        <f t="shared" si="251"/>
        <v>0.5</v>
      </c>
      <c r="LH34" s="8">
        <f t="shared" si="251"/>
        <v>3.1666666666666665</v>
      </c>
      <c r="LI34" s="8">
        <f t="shared" si="251"/>
        <v>9.1666666666666661</v>
      </c>
      <c r="LJ34" s="516"/>
      <c r="LK34" s="516"/>
      <c r="LL34" s="523"/>
      <c r="LM34" s="5" t="s">
        <v>63</v>
      </c>
      <c r="LN34" s="8">
        <f>AVERAGE(LN26:LN32)</f>
        <v>0</v>
      </c>
      <c r="LO34" s="8">
        <f t="shared" ref="LO34:LX34" si="252">AVERAGE(LO26:LO32)</f>
        <v>4</v>
      </c>
      <c r="LP34" s="8">
        <f t="shared" si="252"/>
        <v>1</v>
      </c>
      <c r="LQ34" s="8">
        <f t="shared" si="252"/>
        <v>1</v>
      </c>
      <c r="LR34" s="8">
        <f t="shared" si="252"/>
        <v>2</v>
      </c>
      <c r="LS34" s="8">
        <f t="shared" si="252"/>
        <v>0</v>
      </c>
      <c r="LT34" s="8">
        <f t="shared" si="252"/>
        <v>4</v>
      </c>
      <c r="LU34" s="8">
        <f t="shared" si="252"/>
        <v>0</v>
      </c>
      <c r="LV34" s="8">
        <f t="shared" si="252"/>
        <v>0</v>
      </c>
      <c r="LW34" s="8">
        <f t="shared" si="252"/>
        <v>0</v>
      </c>
      <c r="LX34" s="8">
        <f t="shared" si="252"/>
        <v>4</v>
      </c>
      <c r="LY34" s="516"/>
      <c r="LZ34" s="516"/>
      <c r="MA34" s="523"/>
    </row>
    <row r="35" spans="1:339" ht="17" thickBot="1">
      <c r="A35" s="254" t="s">
        <v>207</v>
      </c>
      <c r="B35" s="230" t="s">
        <v>34</v>
      </c>
      <c r="C35" s="218" t="s">
        <v>207</v>
      </c>
      <c r="D35" s="230" t="s">
        <v>30</v>
      </c>
      <c r="E35" s="226" t="s">
        <v>52</v>
      </c>
      <c r="F35" s="227" t="s">
        <v>31</v>
      </c>
      <c r="G35" s="226" t="s">
        <v>103</v>
      </c>
      <c r="H35" s="227" t="s">
        <v>52</v>
      </c>
      <c r="I35" s="226" t="s">
        <v>207</v>
      </c>
      <c r="J35" s="227" t="s">
        <v>52</v>
      </c>
      <c r="V35" s="5" t="s">
        <v>63</v>
      </c>
      <c r="W35" s="8">
        <f>AVERAGE(W21:W33)</f>
        <v>23</v>
      </c>
      <c r="X35" s="8">
        <f t="shared" ref="X35:AG35" si="253">AVERAGE(X21:X33)</f>
        <v>26.8</v>
      </c>
      <c r="Y35" s="8">
        <f t="shared" si="253"/>
        <v>3.3</v>
      </c>
      <c r="Z35" s="8">
        <f t="shared" si="253"/>
        <v>1.5</v>
      </c>
      <c r="AA35" s="8">
        <f t="shared" si="253"/>
        <v>1.1000000000000001</v>
      </c>
      <c r="AB35" s="8">
        <f t="shared" si="253"/>
        <v>10.3</v>
      </c>
      <c r="AC35" s="8">
        <f t="shared" si="253"/>
        <v>21.3</v>
      </c>
      <c r="AD35" s="8">
        <f t="shared" si="253"/>
        <v>0.8</v>
      </c>
      <c r="AE35" s="8">
        <f t="shared" si="253"/>
        <v>3.6</v>
      </c>
      <c r="AF35" s="8">
        <f t="shared" si="253"/>
        <v>11.1</v>
      </c>
      <c r="AG35" s="8">
        <f t="shared" si="253"/>
        <v>24.9</v>
      </c>
      <c r="AH35" s="516"/>
      <c r="AI35" s="516"/>
      <c r="AJ35" s="523"/>
      <c r="AK35" s="5" t="s">
        <v>63</v>
      </c>
      <c r="AL35" s="8">
        <f>AVERAGE(AL21,AL23:AL33)</f>
        <v>20.777777777777779</v>
      </c>
      <c r="AM35" s="8">
        <f t="shared" ref="AM35:AV35" si="254">AVERAGE(AM21,AM23:AM33)</f>
        <v>13.333333333333334</v>
      </c>
      <c r="AN35" s="8">
        <f t="shared" si="254"/>
        <v>1.3333333333333333</v>
      </c>
      <c r="AO35" s="8">
        <f t="shared" si="254"/>
        <v>1.2222222222222223</v>
      </c>
      <c r="AP35" s="8">
        <f t="shared" si="254"/>
        <v>1.7777777777777777</v>
      </c>
      <c r="AQ35" s="8">
        <f t="shared" si="254"/>
        <v>8.1111111111111107</v>
      </c>
      <c r="AR35" s="8">
        <f t="shared" si="254"/>
        <v>15.777777777777779</v>
      </c>
      <c r="AS35" s="8">
        <f t="shared" si="254"/>
        <v>1.4444444444444444</v>
      </c>
      <c r="AT35" s="8">
        <f t="shared" si="254"/>
        <v>6.8888888888888893</v>
      </c>
      <c r="AU35" s="8">
        <f t="shared" si="254"/>
        <v>9.5555555555555554</v>
      </c>
      <c r="AV35" s="8">
        <f t="shared" si="254"/>
        <v>22.666666666666668</v>
      </c>
      <c r="AW35" s="516"/>
      <c r="AX35" s="516"/>
      <c r="AY35" s="523"/>
      <c r="AZ35" s="5" t="s">
        <v>63</v>
      </c>
      <c r="BA35" s="8">
        <f>AVERAGE(BA21:BA33)</f>
        <v>20</v>
      </c>
      <c r="BB35" s="8">
        <f t="shared" ref="BB35:BK35" si="255">AVERAGE(BB21:BB33)</f>
        <v>12.875</v>
      </c>
      <c r="BC35" s="8">
        <f t="shared" si="255"/>
        <v>3</v>
      </c>
      <c r="BD35" s="8">
        <f t="shared" si="255"/>
        <v>2.5</v>
      </c>
      <c r="BE35" s="8">
        <f t="shared" si="255"/>
        <v>1.875</v>
      </c>
      <c r="BF35" s="8">
        <f t="shared" si="255"/>
        <v>6.25</v>
      </c>
      <c r="BG35" s="8">
        <f t="shared" si="255"/>
        <v>12.375</v>
      </c>
      <c r="BH35" s="8">
        <f t="shared" si="255"/>
        <v>2.5</v>
      </c>
      <c r="BI35" s="8">
        <f t="shared" si="255"/>
        <v>6.5</v>
      </c>
      <c r="BJ35" s="8">
        <f t="shared" si="255"/>
        <v>8.75</v>
      </c>
      <c r="BK35" s="8">
        <f t="shared" si="255"/>
        <v>18.875</v>
      </c>
      <c r="BL35" s="516"/>
      <c r="BM35" s="516"/>
      <c r="BN35" s="523"/>
      <c r="BO35" s="5" t="s">
        <v>63</v>
      </c>
      <c r="BP35" s="8">
        <f>AVERAGE(BP21:BP33)</f>
        <v>24.571428571428573</v>
      </c>
      <c r="BQ35" s="8">
        <f t="shared" ref="BQ35:BZ35" si="256">AVERAGE(BQ21:BQ33)</f>
        <v>16.142857142857142</v>
      </c>
      <c r="BR35" s="8">
        <f t="shared" si="256"/>
        <v>1.2857142857142858</v>
      </c>
      <c r="BS35" s="8">
        <f t="shared" si="256"/>
        <v>3.4285714285714284</v>
      </c>
      <c r="BT35" s="8">
        <f t="shared" si="256"/>
        <v>1.2857142857142858</v>
      </c>
      <c r="BU35" s="8">
        <f t="shared" si="256"/>
        <v>7.5714285714285712</v>
      </c>
      <c r="BV35" s="8">
        <f t="shared" si="256"/>
        <v>15.428571428571429</v>
      </c>
      <c r="BW35" s="8">
        <f t="shared" si="256"/>
        <v>3.1428571428571428</v>
      </c>
      <c r="BX35" s="8">
        <f t="shared" si="256"/>
        <v>13.142857142857142</v>
      </c>
      <c r="BY35" s="8">
        <f t="shared" si="256"/>
        <v>10.714285714285714</v>
      </c>
      <c r="BZ35" s="8">
        <f t="shared" si="256"/>
        <v>28.142857142857142</v>
      </c>
      <c r="CA35" s="516"/>
      <c r="CB35" s="516"/>
      <c r="CC35" s="523"/>
      <c r="CD35" s="5" t="s">
        <v>63</v>
      </c>
      <c r="CE35" s="8">
        <f>AVERAGE(CE21:CE25,CE27,CE29:CE33)</f>
        <v>19</v>
      </c>
      <c r="CF35" s="8">
        <f t="shared" ref="CF35:CO35" si="257">AVERAGE(CF21:CF25,CF27,CF29:CF33)</f>
        <v>13.5</v>
      </c>
      <c r="CG35" s="8">
        <f t="shared" si="257"/>
        <v>1.8333333333333333</v>
      </c>
      <c r="CH35" s="8">
        <f t="shared" si="257"/>
        <v>1.5</v>
      </c>
      <c r="CI35" s="8">
        <f t="shared" si="257"/>
        <v>0.83333333333333337</v>
      </c>
      <c r="CJ35" s="8">
        <f t="shared" si="257"/>
        <v>4</v>
      </c>
      <c r="CK35" s="8">
        <f t="shared" si="257"/>
        <v>12.833333333333334</v>
      </c>
      <c r="CL35" s="8">
        <f t="shared" si="257"/>
        <v>3.6666666666666665</v>
      </c>
      <c r="CM35" s="8">
        <f t="shared" si="257"/>
        <v>14.666666666666666</v>
      </c>
      <c r="CN35" s="8">
        <f t="shared" si="257"/>
        <v>7.666666666666667</v>
      </c>
      <c r="CO35" s="8">
        <f t="shared" si="257"/>
        <v>27.5</v>
      </c>
      <c r="CP35" s="516"/>
      <c r="CQ35" s="516"/>
      <c r="CR35" s="516"/>
      <c r="CS35" s="5" t="s">
        <v>63</v>
      </c>
      <c r="CT35" s="8">
        <f>AVERAGE(CT21:CT33)</f>
        <v>29.181818181818183</v>
      </c>
      <c r="CU35" s="8">
        <f t="shared" ref="CU35:DD35" si="258">AVERAGE(CU21:CU33)</f>
        <v>13.272727272727273</v>
      </c>
      <c r="CV35" s="8">
        <f t="shared" si="258"/>
        <v>1.4545454545454546</v>
      </c>
      <c r="CW35" s="8">
        <f t="shared" si="258"/>
        <v>1</v>
      </c>
      <c r="CX35" s="8">
        <f t="shared" si="258"/>
        <v>1.6363636363636365</v>
      </c>
      <c r="CY35" s="8">
        <f t="shared" si="258"/>
        <v>7.3636363636363633</v>
      </c>
      <c r="CZ35" s="8">
        <f t="shared" si="258"/>
        <v>17.818181818181817</v>
      </c>
      <c r="DA35" s="8">
        <f t="shared" si="258"/>
        <v>4.8181818181818183</v>
      </c>
      <c r="DB35" s="8">
        <f t="shared" si="258"/>
        <v>12.090909090909092</v>
      </c>
      <c r="DC35" s="8">
        <f t="shared" si="258"/>
        <v>12.181818181818182</v>
      </c>
      <c r="DD35" s="8">
        <f t="shared" si="258"/>
        <v>29.90909090909091</v>
      </c>
      <c r="DE35" s="516"/>
      <c r="DF35" s="525"/>
      <c r="DG35" s="523"/>
      <c r="DH35" s="5" t="s">
        <v>63</v>
      </c>
      <c r="DI35" s="8">
        <f>AVERAGE(DI21:DI33)</f>
        <v>24.2</v>
      </c>
      <c r="DJ35" s="8">
        <f t="shared" ref="DJ35:DS35" si="259">AVERAGE(DJ21:DJ33)</f>
        <v>10.6</v>
      </c>
      <c r="DK35" s="8">
        <f t="shared" si="259"/>
        <v>1.8</v>
      </c>
      <c r="DL35" s="8">
        <f t="shared" si="259"/>
        <v>0.2</v>
      </c>
      <c r="DM35" s="8">
        <f t="shared" si="259"/>
        <v>3</v>
      </c>
      <c r="DN35" s="8">
        <f t="shared" si="259"/>
        <v>6.7</v>
      </c>
      <c r="DO35" s="8">
        <f t="shared" si="259"/>
        <v>16.899999999999999</v>
      </c>
      <c r="DP35" s="8">
        <f t="shared" si="259"/>
        <v>3.6</v>
      </c>
      <c r="DQ35" s="8">
        <f t="shared" si="259"/>
        <v>12.5</v>
      </c>
      <c r="DR35" s="8">
        <f t="shared" si="259"/>
        <v>10.3</v>
      </c>
      <c r="DS35" s="8">
        <f t="shared" si="259"/>
        <v>29.4</v>
      </c>
      <c r="DT35" s="516"/>
      <c r="DU35" s="516"/>
      <c r="DV35" s="523"/>
      <c r="DW35" s="5" t="s">
        <v>63</v>
      </c>
      <c r="DX35" s="8">
        <f>AVERAGE(DX21:DX33)</f>
        <v>20.571428571428573</v>
      </c>
      <c r="DY35" s="8">
        <f t="shared" ref="DY35:EH35" si="260">AVERAGE(DY21:DY33)</f>
        <v>14.571428571428571</v>
      </c>
      <c r="DZ35" s="8">
        <f t="shared" si="260"/>
        <v>1</v>
      </c>
      <c r="EA35" s="8">
        <f t="shared" si="260"/>
        <v>2.8571428571428572</v>
      </c>
      <c r="EB35" s="8">
        <f t="shared" si="260"/>
        <v>2.7142857142857144</v>
      </c>
      <c r="EC35" s="8">
        <f t="shared" si="260"/>
        <v>6.8571428571428568</v>
      </c>
      <c r="ED35" s="8">
        <f t="shared" si="260"/>
        <v>19.142857142857142</v>
      </c>
      <c r="EE35" s="8">
        <f t="shared" si="260"/>
        <v>2</v>
      </c>
      <c r="EF35" s="8">
        <f t="shared" si="260"/>
        <v>8.5714285714285712</v>
      </c>
      <c r="EG35" s="8">
        <f t="shared" si="260"/>
        <v>8.8571428571428577</v>
      </c>
      <c r="EH35" s="8">
        <f t="shared" si="260"/>
        <v>27.714285714285715</v>
      </c>
      <c r="EI35" s="516"/>
      <c r="EJ35" s="516"/>
      <c r="EK35" s="523"/>
      <c r="EL35" s="5" t="s">
        <v>63</v>
      </c>
      <c r="EM35" s="8">
        <f>AVERAGE(EM23:EM28)</f>
        <v>16.833333333333332</v>
      </c>
      <c r="EN35" s="8">
        <f t="shared" ref="EN35:EW35" si="261">AVERAGE(EN23:EN28)</f>
        <v>10</v>
      </c>
      <c r="EO35" s="8">
        <f t="shared" si="261"/>
        <v>3</v>
      </c>
      <c r="EP35" s="8">
        <f t="shared" si="261"/>
        <v>1.1666666666666667</v>
      </c>
      <c r="EQ35" s="8">
        <f t="shared" si="261"/>
        <v>2.3333333333333335</v>
      </c>
      <c r="ER35" s="8">
        <f t="shared" si="261"/>
        <v>2.6666666666666665</v>
      </c>
      <c r="ES35" s="8">
        <f t="shared" si="261"/>
        <v>8</v>
      </c>
      <c r="ET35" s="8">
        <f t="shared" si="261"/>
        <v>3.6666666666666665</v>
      </c>
      <c r="EU35" s="8">
        <f t="shared" si="261"/>
        <v>13.166666666666666</v>
      </c>
      <c r="EV35" s="8">
        <f t="shared" si="261"/>
        <v>6.333333333333333</v>
      </c>
      <c r="EW35" s="8">
        <f t="shared" si="261"/>
        <v>21.166666666666668</v>
      </c>
      <c r="EX35" s="516"/>
      <c r="EY35" s="516"/>
      <c r="EZ35" s="516"/>
      <c r="FA35" s="5" t="s">
        <v>63</v>
      </c>
      <c r="FB35" s="8">
        <f>AVERAGE(FB21,FB23:FB33)</f>
        <v>18.714285714285715</v>
      </c>
      <c r="FC35" s="8">
        <f t="shared" ref="FC35:FL35" si="262">AVERAGE(FC21,FC23:FC33)</f>
        <v>8</v>
      </c>
      <c r="FD35" s="8">
        <f t="shared" si="262"/>
        <v>1.2857142857142858</v>
      </c>
      <c r="FE35" s="8">
        <f t="shared" si="262"/>
        <v>0</v>
      </c>
      <c r="FF35" s="8">
        <f t="shared" si="262"/>
        <v>0.42857142857142855</v>
      </c>
      <c r="FG35" s="8">
        <f t="shared" si="262"/>
        <v>3.1428571428571428</v>
      </c>
      <c r="FH35" s="8">
        <f t="shared" si="262"/>
        <v>7.7142857142857144</v>
      </c>
      <c r="FI35" s="8">
        <f t="shared" si="262"/>
        <v>4.1428571428571432</v>
      </c>
      <c r="FJ35" s="8">
        <f t="shared" si="262"/>
        <v>14</v>
      </c>
      <c r="FK35" s="8">
        <f t="shared" si="262"/>
        <v>7.2857142857142856</v>
      </c>
      <c r="FL35" s="8">
        <f t="shared" si="262"/>
        <v>21.714285714285715</v>
      </c>
      <c r="FM35" s="516"/>
      <c r="FN35" s="516"/>
      <c r="FO35" s="523"/>
      <c r="FP35" s="5" t="s">
        <v>63</v>
      </c>
      <c r="FQ35" s="8">
        <f>AVERAGE(FQ21:FQ33)</f>
        <v>25.181818181818183</v>
      </c>
      <c r="FR35" s="8">
        <f t="shared" ref="FR35:GA35" si="263">AVERAGE(FR21:FR33)</f>
        <v>9.6363636363636367</v>
      </c>
      <c r="FS35" s="8">
        <f t="shared" si="263"/>
        <v>2.0909090909090908</v>
      </c>
      <c r="FT35" s="8">
        <f t="shared" si="263"/>
        <v>0.45454545454545453</v>
      </c>
      <c r="FU35" s="8">
        <f t="shared" si="263"/>
        <v>1.4545454545454546</v>
      </c>
      <c r="FV35" s="8">
        <f t="shared" si="263"/>
        <v>7.9090909090909092</v>
      </c>
      <c r="FW35" s="8">
        <f t="shared" si="263"/>
        <v>17.90909090909091</v>
      </c>
      <c r="FX35" s="8">
        <f t="shared" si="263"/>
        <v>3.0909090909090908</v>
      </c>
      <c r="FY35" s="8">
        <f t="shared" si="263"/>
        <v>10.454545454545455</v>
      </c>
      <c r="FZ35" s="8">
        <f t="shared" si="263"/>
        <v>11</v>
      </c>
      <c r="GA35" s="8">
        <f t="shared" si="263"/>
        <v>28.363636363636363</v>
      </c>
      <c r="GB35" s="516"/>
      <c r="GC35" s="516"/>
      <c r="GD35" s="523"/>
      <c r="GE35" s="5" t="s">
        <v>63</v>
      </c>
      <c r="GF35" s="8">
        <f>AVERAGE(GF21:GF33)</f>
        <v>20.3</v>
      </c>
      <c r="GG35" s="8">
        <f t="shared" ref="GG35:GP35" si="264">AVERAGE(GG21:GG33)</f>
        <v>6.4</v>
      </c>
      <c r="GH35" s="8">
        <f t="shared" si="264"/>
        <v>3.3</v>
      </c>
      <c r="GI35" s="8">
        <f t="shared" si="264"/>
        <v>0.2</v>
      </c>
      <c r="GJ35" s="8">
        <f t="shared" si="264"/>
        <v>2.4</v>
      </c>
      <c r="GK35" s="8">
        <f t="shared" si="264"/>
        <v>3.4</v>
      </c>
      <c r="GL35" s="8">
        <f t="shared" si="264"/>
        <v>11.3</v>
      </c>
      <c r="GM35" s="8">
        <f t="shared" si="264"/>
        <v>4.5</v>
      </c>
      <c r="GN35" s="8">
        <f t="shared" si="264"/>
        <v>15.3</v>
      </c>
      <c r="GO35" s="8">
        <f t="shared" si="264"/>
        <v>7.9</v>
      </c>
      <c r="GP35" s="8">
        <f t="shared" si="264"/>
        <v>26.6</v>
      </c>
      <c r="GQ35" s="516"/>
      <c r="GR35" s="516"/>
      <c r="GS35" s="523"/>
      <c r="GT35" s="5" t="s">
        <v>63</v>
      </c>
      <c r="GU35" s="8">
        <f>AVERAGE(GU21:GU33)</f>
        <v>14.272727272727273</v>
      </c>
      <c r="GV35" s="8">
        <f t="shared" ref="GV35:HE35" si="265">AVERAGE(GV21:GV33)</f>
        <v>17.454545454545453</v>
      </c>
      <c r="GW35" s="8">
        <f t="shared" si="265"/>
        <v>5</v>
      </c>
      <c r="GX35" s="8">
        <f t="shared" si="265"/>
        <v>1.0909090909090908</v>
      </c>
      <c r="GY35" s="8">
        <f t="shared" si="265"/>
        <v>1.3636363636363635</v>
      </c>
      <c r="GZ35" s="8">
        <f t="shared" si="265"/>
        <v>6.6363636363636367</v>
      </c>
      <c r="HA35" s="8">
        <f t="shared" si="265"/>
        <v>12.545454545454545</v>
      </c>
      <c r="HB35" s="8">
        <f t="shared" si="265"/>
        <v>0.27272727272727271</v>
      </c>
      <c r="HC35" s="8">
        <f t="shared" si="265"/>
        <v>1.4545454545454546</v>
      </c>
      <c r="HD35" s="8">
        <f t="shared" si="265"/>
        <v>6.9090909090909092</v>
      </c>
      <c r="HE35" s="8">
        <f t="shared" si="265"/>
        <v>14</v>
      </c>
      <c r="HF35" s="516"/>
      <c r="HG35" s="516"/>
      <c r="HH35" s="523"/>
      <c r="HI35" s="5" t="s">
        <v>63</v>
      </c>
      <c r="HJ35" s="8">
        <f>AVERAGE(HJ24:HJ26,HJ28,HJ32:HJ33)</f>
        <v>15.25</v>
      </c>
      <c r="HK35" s="8">
        <f t="shared" ref="HK35:HT35" si="266">AVERAGE(HK24:HK26,HK28,HK32:HK33)</f>
        <v>10.25</v>
      </c>
      <c r="HL35" s="8">
        <f t="shared" si="266"/>
        <v>2.25</v>
      </c>
      <c r="HM35" s="8">
        <f t="shared" si="266"/>
        <v>2</v>
      </c>
      <c r="HN35" s="8">
        <f t="shared" si="266"/>
        <v>2</v>
      </c>
      <c r="HO35" s="8">
        <f t="shared" si="266"/>
        <v>5.75</v>
      </c>
      <c r="HP35" s="8">
        <f t="shared" si="266"/>
        <v>10.25</v>
      </c>
      <c r="HQ35" s="8">
        <f t="shared" si="266"/>
        <v>1.25</v>
      </c>
      <c r="HR35" s="8">
        <f t="shared" si="266"/>
        <v>5.5</v>
      </c>
      <c r="HS35" s="8">
        <f t="shared" si="266"/>
        <v>7</v>
      </c>
      <c r="HT35" s="8">
        <f t="shared" si="266"/>
        <v>15.75</v>
      </c>
      <c r="HU35" s="516"/>
      <c r="HV35" s="516"/>
      <c r="HW35" s="516"/>
      <c r="IA35" s="1" t="s">
        <v>214</v>
      </c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2"/>
      <c r="IP35" s="1" t="s">
        <v>214</v>
      </c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2"/>
      <c r="JE35" s="1" t="s">
        <v>214</v>
      </c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2"/>
      <c r="JT35" s="1" t="s">
        <v>214</v>
      </c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2"/>
      <c r="KI35" s="1" t="s">
        <v>214</v>
      </c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2"/>
      <c r="KX35" s="1" t="s">
        <v>214</v>
      </c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2"/>
      <c r="LM35" s="1" t="s">
        <v>214</v>
      </c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2"/>
    </row>
    <row r="36" spans="1:339" ht="17" thickBot="1">
      <c r="A36" s="507" t="s">
        <v>120</v>
      </c>
      <c r="B36" s="508"/>
      <c r="C36" s="507" t="s">
        <v>210</v>
      </c>
      <c r="D36" s="508"/>
      <c r="E36" s="507" t="s">
        <v>211</v>
      </c>
      <c r="F36" s="508"/>
      <c r="V36" s="1" t="s">
        <v>33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2"/>
      <c r="AK36" s="1" t="s">
        <v>26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2"/>
      <c r="AZ36" s="1" t="s">
        <v>130</v>
      </c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2"/>
      <c r="BO36" s="1" t="s">
        <v>131</v>
      </c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2"/>
      <c r="CD36" s="1" t="s">
        <v>220</v>
      </c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2"/>
      <c r="CS36" s="1" t="s">
        <v>222</v>
      </c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2"/>
      <c r="DH36" s="1" t="s">
        <v>194</v>
      </c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2"/>
      <c r="DW36" s="1" t="s">
        <v>53</v>
      </c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2"/>
      <c r="EL36" s="1" t="s">
        <v>44</v>
      </c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2"/>
      <c r="FA36" s="1" t="s">
        <v>48</v>
      </c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2"/>
      <c r="FP36" s="1" t="s">
        <v>105</v>
      </c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2"/>
      <c r="GE36" s="1" t="s">
        <v>231</v>
      </c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2"/>
      <c r="GT36" s="1" t="s">
        <v>42</v>
      </c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2"/>
      <c r="HI36" s="1" t="s">
        <v>29</v>
      </c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2"/>
      <c r="IA36" s="3" t="s">
        <v>12</v>
      </c>
      <c r="IB36" s="7" t="s">
        <v>13</v>
      </c>
      <c r="IC36" s="7" t="s">
        <v>14</v>
      </c>
      <c r="ID36" s="7" t="s">
        <v>15</v>
      </c>
      <c r="IE36" s="7" t="s">
        <v>16</v>
      </c>
      <c r="IF36" s="7" t="s">
        <v>17</v>
      </c>
      <c r="IG36" s="7" t="s">
        <v>28</v>
      </c>
      <c r="IH36" s="7" t="s">
        <v>27</v>
      </c>
      <c r="II36" s="18" t="s">
        <v>21</v>
      </c>
      <c r="IJ36" s="7" t="s">
        <v>20</v>
      </c>
      <c r="IK36" s="18" t="s">
        <v>19</v>
      </c>
      <c r="IL36" s="7" t="s">
        <v>18</v>
      </c>
      <c r="IM36" s="48">
        <v>0.02</v>
      </c>
      <c r="IN36" s="48">
        <v>0.03</v>
      </c>
      <c r="IO36" s="21" t="s">
        <v>213</v>
      </c>
      <c r="IP36" s="3" t="s">
        <v>12</v>
      </c>
      <c r="IQ36" s="7" t="s">
        <v>13</v>
      </c>
      <c r="IR36" s="7" t="s">
        <v>14</v>
      </c>
      <c r="IS36" s="7" t="s">
        <v>15</v>
      </c>
      <c r="IT36" s="7" t="s">
        <v>16</v>
      </c>
      <c r="IU36" s="7" t="s">
        <v>17</v>
      </c>
      <c r="IV36" s="7" t="s">
        <v>28</v>
      </c>
      <c r="IW36" s="7" t="s">
        <v>27</v>
      </c>
      <c r="IX36" s="18" t="s">
        <v>21</v>
      </c>
      <c r="IY36" s="7" t="s">
        <v>20</v>
      </c>
      <c r="IZ36" s="18" t="s">
        <v>19</v>
      </c>
      <c r="JA36" s="7" t="s">
        <v>18</v>
      </c>
      <c r="JB36" s="48">
        <v>0.02</v>
      </c>
      <c r="JC36" s="48">
        <v>0.03</v>
      </c>
      <c r="JD36" s="21" t="s">
        <v>213</v>
      </c>
      <c r="JE36" s="3" t="s">
        <v>12</v>
      </c>
      <c r="JF36" s="7" t="s">
        <v>13</v>
      </c>
      <c r="JG36" s="7" t="s">
        <v>14</v>
      </c>
      <c r="JH36" s="7" t="s">
        <v>15</v>
      </c>
      <c r="JI36" s="7" t="s">
        <v>16</v>
      </c>
      <c r="JJ36" s="7" t="s">
        <v>17</v>
      </c>
      <c r="JK36" s="7" t="s">
        <v>28</v>
      </c>
      <c r="JL36" s="7" t="s">
        <v>27</v>
      </c>
      <c r="JM36" s="18" t="s">
        <v>21</v>
      </c>
      <c r="JN36" s="7" t="s">
        <v>20</v>
      </c>
      <c r="JO36" s="18" t="s">
        <v>19</v>
      </c>
      <c r="JP36" s="7" t="s">
        <v>18</v>
      </c>
      <c r="JQ36" s="48">
        <v>0.02</v>
      </c>
      <c r="JR36" s="48">
        <v>0.03</v>
      </c>
      <c r="JS36" s="21" t="s">
        <v>213</v>
      </c>
      <c r="JT36" s="3" t="s">
        <v>12</v>
      </c>
      <c r="JU36" s="7" t="s">
        <v>13</v>
      </c>
      <c r="JV36" s="7" t="s">
        <v>14</v>
      </c>
      <c r="JW36" s="7" t="s">
        <v>15</v>
      </c>
      <c r="JX36" s="7" t="s">
        <v>16</v>
      </c>
      <c r="JY36" s="7" t="s">
        <v>17</v>
      </c>
      <c r="JZ36" s="7" t="s">
        <v>28</v>
      </c>
      <c r="KA36" s="7" t="s">
        <v>27</v>
      </c>
      <c r="KB36" s="18" t="s">
        <v>21</v>
      </c>
      <c r="KC36" s="7" t="s">
        <v>20</v>
      </c>
      <c r="KD36" s="18" t="s">
        <v>19</v>
      </c>
      <c r="KE36" s="7" t="s">
        <v>18</v>
      </c>
      <c r="KF36" s="48">
        <v>0.02</v>
      </c>
      <c r="KG36" s="48">
        <v>0.03</v>
      </c>
      <c r="KH36" s="21" t="s">
        <v>213</v>
      </c>
      <c r="KI36" s="3" t="s">
        <v>12</v>
      </c>
      <c r="KJ36" s="7" t="s">
        <v>13</v>
      </c>
      <c r="KK36" s="7" t="s">
        <v>14</v>
      </c>
      <c r="KL36" s="7" t="s">
        <v>15</v>
      </c>
      <c r="KM36" s="7" t="s">
        <v>16</v>
      </c>
      <c r="KN36" s="7" t="s">
        <v>17</v>
      </c>
      <c r="KO36" s="7" t="s">
        <v>28</v>
      </c>
      <c r="KP36" s="7" t="s">
        <v>27</v>
      </c>
      <c r="KQ36" s="18" t="s">
        <v>21</v>
      </c>
      <c r="KR36" s="7" t="s">
        <v>20</v>
      </c>
      <c r="KS36" s="18" t="s">
        <v>19</v>
      </c>
      <c r="KT36" s="7" t="s">
        <v>18</v>
      </c>
      <c r="KU36" s="48">
        <v>0.02</v>
      </c>
      <c r="KV36" s="48">
        <v>0.03</v>
      </c>
      <c r="KW36" s="21" t="s">
        <v>213</v>
      </c>
      <c r="KX36" s="3" t="s">
        <v>12</v>
      </c>
      <c r="KY36" s="7" t="s">
        <v>13</v>
      </c>
      <c r="KZ36" s="7" t="s">
        <v>14</v>
      </c>
      <c r="LA36" s="7" t="s">
        <v>15</v>
      </c>
      <c r="LB36" s="7" t="s">
        <v>16</v>
      </c>
      <c r="LC36" s="7" t="s">
        <v>17</v>
      </c>
      <c r="LD36" s="7" t="s">
        <v>28</v>
      </c>
      <c r="LE36" s="7" t="s">
        <v>27</v>
      </c>
      <c r="LF36" s="18" t="s">
        <v>21</v>
      </c>
      <c r="LG36" s="7" t="s">
        <v>20</v>
      </c>
      <c r="LH36" s="18" t="s">
        <v>19</v>
      </c>
      <c r="LI36" s="7" t="s">
        <v>18</v>
      </c>
      <c r="LJ36" s="48">
        <v>0.02</v>
      </c>
      <c r="LK36" s="48">
        <v>0.03</v>
      </c>
      <c r="LL36" s="21" t="s">
        <v>213</v>
      </c>
      <c r="LM36" s="3" t="s">
        <v>12</v>
      </c>
      <c r="LN36" s="7" t="s">
        <v>13</v>
      </c>
      <c r="LO36" s="7" t="s">
        <v>14</v>
      </c>
      <c r="LP36" s="7" t="s">
        <v>15</v>
      </c>
      <c r="LQ36" s="7" t="s">
        <v>16</v>
      </c>
      <c r="LR36" s="7" t="s">
        <v>17</v>
      </c>
      <c r="LS36" s="7" t="s">
        <v>28</v>
      </c>
      <c r="LT36" s="7" t="s">
        <v>27</v>
      </c>
      <c r="LU36" s="18" t="s">
        <v>21</v>
      </c>
      <c r="LV36" s="7" t="s">
        <v>20</v>
      </c>
      <c r="LW36" s="18" t="s">
        <v>19</v>
      </c>
      <c r="LX36" s="7" t="s">
        <v>18</v>
      </c>
      <c r="LY36" s="48">
        <v>0.02</v>
      </c>
      <c r="LZ36" s="48">
        <v>0.03</v>
      </c>
      <c r="MA36" s="21" t="s">
        <v>213</v>
      </c>
    </row>
    <row r="37" spans="1:339" ht="17" thickBot="1">
      <c r="A37" s="219" t="s">
        <v>38</v>
      </c>
      <c r="B37" s="220" t="s">
        <v>39</v>
      </c>
      <c r="C37" s="219" t="s">
        <v>38</v>
      </c>
      <c r="D37" s="220" t="s">
        <v>39</v>
      </c>
      <c r="E37" s="219" t="s">
        <v>38</v>
      </c>
      <c r="F37" s="220" t="s">
        <v>39</v>
      </c>
      <c r="K37" s="18"/>
      <c r="L37" s="249"/>
      <c r="M37" s="249"/>
      <c r="N37" s="249"/>
      <c r="O37" s="18"/>
      <c r="P37" s="18"/>
      <c r="Q37" s="18"/>
      <c r="R37" s="18"/>
      <c r="S37" s="18"/>
      <c r="T37" s="18"/>
      <c r="V37" s="3" t="s">
        <v>12</v>
      </c>
      <c r="W37" s="7" t="s">
        <v>13</v>
      </c>
      <c r="X37" s="7" t="s">
        <v>14</v>
      </c>
      <c r="Y37" s="7" t="s">
        <v>15</v>
      </c>
      <c r="Z37" s="7" t="s">
        <v>16</v>
      </c>
      <c r="AA37" s="7" t="s">
        <v>17</v>
      </c>
      <c r="AB37" s="7" t="s">
        <v>28</v>
      </c>
      <c r="AC37" s="7" t="s">
        <v>27</v>
      </c>
      <c r="AD37" s="18" t="s">
        <v>21</v>
      </c>
      <c r="AE37" s="7" t="s">
        <v>20</v>
      </c>
      <c r="AF37" s="18" t="s">
        <v>19</v>
      </c>
      <c r="AG37" s="7" t="s">
        <v>18</v>
      </c>
      <c r="AH37" s="48">
        <v>0.02</v>
      </c>
      <c r="AI37" s="48">
        <v>0.03</v>
      </c>
      <c r="AJ37" s="21" t="s">
        <v>213</v>
      </c>
      <c r="AK37" s="3" t="s">
        <v>12</v>
      </c>
      <c r="AL37" s="7" t="s">
        <v>13</v>
      </c>
      <c r="AM37" s="7" t="s">
        <v>14</v>
      </c>
      <c r="AN37" s="7" t="s">
        <v>15</v>
      </c>
      <c r="AO37" s="7" t="s">
        <v>16</v>
      </c>
      <c r="AP37" s="7" t="s">
        <v>17</v>
      </c>
      <c r="AQ37" s="7" t="s">
        <v>28</v>
      </c>
      <c r="AR37" s="7" t="s">
        <v>27</v>
      </c>
      <c r="AS37" s="18" t="s">
        <v>21</v>
      </c>
      <c r="AT37" s="7" t="s">
        <v>20</v>
      </c>
      <c r="AU37" s="18" t="s">
        <v>19</v>
      </c>
      <c r="AV37" s="7" t="s">
        <v>18</v>
      </c>
      <c r="AW37" s="48">
        <v>0.02</v>
      </c>
      <c r="AX37" s="48">
        <v>0.03</v>
      </c>
      <c r="AY37" s="21" t="s">
        <v>213</v>
      </c>
      <c r="AZ37" s="3" t="s">
        <v>12</v>
      </c>
      <c r="BA37" s="7" t="s">
        <v>13</v>
      </c>
      <c r="BB37" s="7" t="s">
        <v>14</v>
      </c>
      <c r="BC37" s="7" t="s">
        <v>15</v>
      </c>
      <c r="BD37" s="7" t="s">
        <v>16</v>
      </c>
      <c r="BE37" s="7" t="s">
        <v>17</v>
      </c>
      <c r="BF37" s="7" t="s">
        <v>28</v>
      </c>
      <c r="BG37" s="7" t="s">
        <v>27</v>
      </c>
      <c r="BH37" s="18" t="s">
        <v>21</v>
      </c>
      <c r="BI37" s="7" t="s">
        <v>20</v>
      </c>
      <c r="BJ37" s="18" t="s">
        <v>19</v>
      </c>
      <c r="BK37" s="7" t="s">
        <v>18</v>
      </c>
      <c r="BL37" s="48">
        <v>0.02</v>
      </c>
      <c r="BM37" s="48">
        <v>0.03</v>
      </c>
      <c r="BN37" s="21" t="s">
        <v>213</v>
      </c>
      <c r="BO37" s="3" t="s">
        <v>12</v>
      </c>
      <c r="BP37" s="7" t="s">
        <v>13</v>
      </c>
      <c r="BQ37" s="7" t="s">
        <v>14</v>
      </c>
      <c r="BR37" s="7" t="s">
        <v>15</v>
      </c>
      <c r="BS37" s="7" t="s">
        <v>16</v>
      </c>
      <c r="BT37" s="7" t="s">
        <v>17</v>
      </c>
      <c r="BU37" s="7" t="s">
        <v>28</v>
      </c>
      <c r="BV37" s="7" t="s">
        <v>27</v>
      </c>
      <c r="BW37" s="18" t="s">
        <v>21</v>
      </c>
      <c r="BX37" s="7" t="s">
        <v>20</v>
      </c>
      <c r="BY37" s="18" t="s">
        <v>19</v>
      </c>
      <c r="BZ37" s="7" t="s">
        <v>18</v>
      </c>
      <c r="CA37" s="48">
        <v>0.02</v>
      </c>
      <c r="CB37" s="48">
        <v>0.03</v>
      </c>
      <c r="CC37" s="21" t="s">
        <v>213</v>
      </c>
      <c r="CD37" s="3" t="s">
        <v>12</v>
      </c>
      <c r="CE37" s="7" t="s">
        <v>13</v>
      </c>
      <c r="CF37" s="7" t="s">
        <v>14</v>
      </c>
      <c r="CG37" s="7" t="s">
        <v>15</v>
      </c>
      <c r="CH37" s="7" t="s">
        <v>16</v>
      </c>
      <c r="CI37" s="7" t="s">
        <v>17</v>
      </c>
      <c r="CJ37" s="7" t="s">
        <v>28</v>
      </c>
      <c r="CK37" s="7" t="s">
        <v>27</v>
      </c>
      <c r="CL37" s="18" t="s">
        <v>21</v>
      </c>
      <c r="CM37" s="7" t="s">
        <v>20</v>
      </c>
      <c r="CN37" s="18" t="s">
        <v>19</v>
      </c>
      <c r="CO37" s="7" t="s">
        <v>18</v>
      </c>
      <c r="CP37" s="48">
        <v>0.02</v>
      </c>
      <c r="CQ37" s="48">
        <v>0.03</v>
      </c>
      <c r="CR37" s="21" t="s">
        <v>213</v>
      </c>
      <c r="CS37" s="3" t="s">
        <v>12</v>
      </c>
      <c r="CT37" s="7" t="s">
        <v>13</v>
      </c>
      <c r="CU37" s="7" t="s">
        <v>14</v>
      </c>
      <c r="CV37" s="7" t="s">
        <v>15</v>
      </c>
      <c r="CW37" s="7" t="s">
        <v>16</v>
      </c>
      <c r="CX37" s="7" t="s">
        <v>17</v>
      </c>
      <c r="CY37" s="7" t="s">
        <v>28</v>
      </c>
      <c r="CZ37" s="7" t="s">
        <v>27</v>
      </c>
      <c r="DA37" s="18" t="s">
        <v>21</v>
      </c>
      <c r="DB37" s="7" t="s">
        <v>20</v>
      </c>
      <c r="DC37" s="18" t="s">
        <v>19</v>
      </c>
      <c r="DD37" s="7" t="s">
        <v>18</v>
      </c>
      <c r="DE37" s="48">
        <v>0.02</v>
      </c>
      <c r="DF37" s="48">
        <v>0.03</v>
      </c>
      <c r="DG37" s="21" t="s">
        <v>213</v>
      </c>
      <c r="DH37" s="3" t="s">
        <v>12</v>
      </c>
      <c r="DI37" s="7" t="s">
        <v>13</v>
      </c>
      <c r="DJ37" s="7" t="s">
        <v>14</v>
      </c>
      <c r="DK37" s="7" t="s">
        <v>15</v>
      </c>
      <c r="DL37" s="7" t="s">
        <v>16</v>
      </c>
      <c r="DM37" s="7" t="s">
        <v>17</v>
      </c>
      <c r="DN37" s="7" t="s">
        <v>28</v>
      </c>
      <c r="DO37" s="7" t="s">
        <v>27</v>
      </c>
      <c r="DP37" s="18" t="s">
        <v>21</v>
      </c>
      <c r="DQ37" s="7" t="s">
        <v>20</v>
      </c>
      <c r="DR37" s="18" t="s">
        <v>19</v>
      </c>
      <c r="DS37" s="7" t="s">
        <v>18</v>
      </c>
      <c r="DT37" s="48">
        <v>0.02</v>
      </c>
      <c r="DU37" s="48">
        <v>0.03</v>
      </c>
      <c r="DV37" s="21" t="s">
        <v>213</v>
      </c>
      <c r="DW37" s="3" t="s">
        <v>12</v>
      </c>
      <c r="DX37" s="7" t="s">
        <v>13</v>
      </c>
      <c r="DY37" s="7" t="s">
        <v>14</v>
      </c>
      <c r="DZ37" s="7" t="s">
        <v>15</v>
      </c>
      <c r="EA37" s="7" t="s">
        <v>16</v>
      </c>
      <c r="EB37" s="7" t="s">
        <v>17</v>
      </c>
      <c r="EC37" s="7" t="s">
        <v>28</v>
      </c>
      <c r="ED37" s="7" t="s">
        <v>27</v>
      </c>
      <c r="EE37" s="18" t="s">
        <v>21</v>
      </c>
      <c r="EF37" s="7" t="s">
        <v>20</v>
      </c>
      <c r="EG37" s="18" t="s">
        <v>19</v>
      </c>
      <c r="EH37" s="7" t="s">
        <v>18</v>
      </c>
      <c r="EI37" s="48">
        <v>0.02</v>
      </c>
      <c r="EJ37" s="48">
        <v>0.03</v>
      </c>
      <c r="EK37" s="21" t="s">
        <v>213</v>
      </c>
      <c r="EL37" s="3" t="s">
        <v>12</v>
      </c>
      <c r="EM37" s="7" t="s">
        <v>13</v>
      </c>
      <c r="EN37" s="7" t="s">
        <v>14</v>
      </c>
      <c r="EO37" s="7" t="s">
        <v>15</v>
      </c>
      <c r="EP37" s="7" t="s">
        <v>16</v>
      </c>
      <c r="EQ37" s="7" t="s">
        <v>17</v>
      </c>
      <c r="ER37" s="7" t="s">
        <v>28</v>
      </c>
      <c r="ES37" s="7" t="s">
        <v>27</v>
      </c>
      <c r="ET37" s="18" t="s">
        <v>21</v>
      </c>
      <c r="EU37" s="7" t="s">
        <v>20</v>
      </c>
      <c r="EV37" s="18" t="s">
        <v>19</v>
      </c>
      <c r="EW37" s="7" t="s">
        <v>18</v>
      </c>
      <c r="EX37" s="48">
        <v>0.02</v>
      </c>
      <c r="EY37" s="48">
        <v>0.03</v>
      </c>
      <c r="EZ37" s="21" t="s">
        <v>213</v>
      </c>
      <c r="FA37" s="3" t="s">
        <v>12</v>
      </c>
      <c r="FB37" s="7" t="s">
        <v>13</v>
      </c>
      <c r="FC37" s="7" t="s">
        <v>14</v>
      </c>
      <c r="FD37" s="7" t="s">
        <v>15</v>
      </c>
      <c r="FE37" s="7" t="s">
        <v>16</v>
      </c>
      <c r="FF37" s="7" t="s">
        <v>17</v>
      </c>
      <c r="FG37" s="7" t="s">
        <v>28</v>
      </c>
      <c r="FH37" s="7" t="s">
        <v>27</v>
      </c>
      <c r="FI37" s="18" t="s">
        <v>21</v>
      </c>
      <c r="FJ37" s="7" t="s">
        <v>20</v>
      </c>
      <c r="FK37" s="18" t="s">
        <v>19</v>
      </c>
      <c r="FL37" s="7" t="s">
        <v>18</v>
      </c>
      <c r="FM37" s="48">
        <v>0.02</v>
      </c>
      <c r="FN37" s="48">
        <v>0.03</v>
      </c>
      <c r="FO37" s="21" t="s">
        <v>213</v>
      </c>
      <c r="FP37" s="3" t="s">
        <v>12</v>
      </c>
      <c r="FQ37" s="7" t="s">
        <v>13</v>
      </c>
      <c r="FR37" s="7" t="s">
        <v>14</v>
      </c>
      <c r="FS37" s="7" t="s">
        <v>15</v>
      </c>
      <c r="FT37" s="7" t="s">
        <v>16</v>
      </c>
      <c r="FU37" s="7" t="s">
        <v>17</v>
      </c>
      <c r="FV37" s="7" t="s">
        <v>28</v>
      </c>
      <c r="FW37" s="7" t="s">
        <v>27</v>
      </c>
      <c r="FX37" s="18" t="s">
        <v>21</v>
      </c>
      <c r="FY37" s="7" t="s">
        <v>20</v>
      </c>
      <c r="FZ37" s="18" t="s">
        <v>19</v>
      </c>
      <c r="GA37" s="7" t="s">
        <v>18</v>
      </c>
      <c r="GB37" s="48">
        <v>0.02</v>
      </c>
      <c r="GC37" s="48">
        <v>0.03</v>
      </c>
      <c r="GD37" s="21" t="s">
        <v>213</v>
      </c>
      <c r="GE37" s="3" t="s">
        <v>12</v>
      </c>
      <c r="GF37" s="7" t="s">
        <v>13</v>
      </c>
      <c r="GG37" s="7" t="s">
        <v>14</v>
      </c>
      <c r="GH37" s="7" t="s">
        <v>15</v>
      </c>
      <c r="GI37" s="7" t="s">
        <v>16</v>
      </c>
      <c r="GJ37" s="7" t="s">
        <v>17</v>
      </c>
      <c r="GK37" s="7" t="s">
        <v>28</v>
      </c>
      <c r="GL37" s="7" t="s">
        <v>27</v>
      </c>
      <c r="GM37" s="18" t="s">
        <v>21</v>
      </c>
      <c r="GN37" s="7" t="s">
        <v>20</v>
      </c>
      <c r="GO37" s="18" t="s">
        <v>19</v>
      </c>
      <c r="GP37" s="7" t="s">
        <v>18</v>
      </c>
      <c r="GQ37" s="48">
        <v>0.02</v>
      </c>
      <c r="GR37" s="48">
        <v>0.03</v>
      </c>
      <c r="GS37" s="21" t="s">
        <v>213</v>
      </c>
      <c r="GT37" s="3" t="s">
        <v>12</v>
      </c>
      <c r="GU37" s="7" t="s">
        <v>13</v>
      </c>
      <c r="GV37" s="7" t="s">
        <v>14</v>
      </c>
      <c r="GW37" s="7" t="s">
        <v>15</v>
      </c>
      <c r="GX37" s="7" t="s">
        <v>16</v>
      </c>
      <c r="GY37" s="7" t="s">
        <v>17</v>
      </c>
      <c r="GZ37" s="7" t="s">
        <v>28</v>
      </c>
      <c r="HA37" s="7" t="s">
        <v>27</v>
      </c>
      <c r="HB37" s="18" t="s">
        <v>21</v>
      </c>
      <c r="HC37" s="7" t="s">
        <v>20</v>
      </c>
      <c r="HD37" s="18" t="s">
        <v>19</v>
      </c>
      <c r="HE37" s="7" t="s">
        <v>18</v>
      </c>
      <c r="HF37" s="48">
        <v>0.02</v>
      </c>
      <c r="HG37" s="48">
        <v>0.03</v>
      </c>
      <c r="HH37" s="21" t="s">
        <v>213</v>
      </c>
      <c r="HI37" s="3" t="s">
        <v>12</v>
      </c>
      <c r="HJ37" s="7" t="s">
        <v>13</v>
      </c>
      <c r="HK37" s="7" t="s">
        <v>14</v>
      </c>
      <c r="HL37" s="7" t="s">
        <v>15</v>
      </c>
      <c r="HM37" s="7" t="s">
        <v>16</v>
      </c>
      <c r="HN37" s="7" t="s">
        <v>17</v>
      </c>
      <c r="HO37" s="7" t="s">
        <v>28</v>
      </c>
      <c r="HP37" s="7" t="s">
        <v>27</v>
      </c>
      <c r="HQ37" s="18" t="s">
        <v>21</v>
      </c>
      <c r="HR37" s="7" t="s">
        <v>20</v>
      </c>
      <c r="HS37" s="18" t="s">
        <v>19</v>
      </c>
      <c r="HT37" s="7" t="s">
        <v>18</v>
      </c>
      <c r="HU37" s="48">
        <v>0.02</v>
      </c>
      <c r="HV37" s="48">
        <v>0.03</v>
      </c>
      <c r="HW37" s="21" t="s">
        <v>213</v>
      </c>
      <c r="IA37" s="3" t="s">
        <v>394</v>
      </c>
      <c r="IB37" s="148"/>
      <c r="IC37" s="148"/>
      <c r="ID37" s="148"/>
      <c r="IE37" s="148"/>
      <c r="IF37" s="148"/>
      <c r="IG37" s="148"/>
      <c r="IH37" s="148"/>
      <c r="II37" s="148"/>
      <c r="IJ37" s="148"/>
      <c r="IK37" s="148"/>
      <c r="IL37" s="148"/>
      <c r="IM37" s="148"/>
      <c r="IN37" s="148"/>
      <c r="IO37" s="345"/>
      <c r="IP37" s="3" t="s">
        <v>394</v>
      </c>
      <c r="IQ37" s="7">
        <f>IQ4+IQ15+IQ26</f>
        <v>50</v>
      </c>
      <c r="IR37" s="7">
        <f t="shared" ref="IR37:JA37" si="267">IR4+IR15+IR26</f>
        <v>24</v>
      </c>
      <c r="IS37" s="7">
        <f t="shared" si="267"/>
        <v>6</v>
      </c>
      <c r="IT37" s="7">
        <f t="shared" si="267"/>
        <v>2</v>
      </c>
      <c r="IU37" s="7">
        <f t="shared" si="267"/>
        <v>8</v>
      </c>
      <c r="IV37" s="7">
        <f t="shared" si="267"/>
        <v>13</v>
      </c>
      <c r="IW37" s="7">
        <f t="shared" si="267"/>
        <v>30</v>
      </c>
      <c r="IX37" s="7">
        <f t="shared" si="267"/>
        <v>8</v>
      </c>
      <c r="IY37" s="7">
        <f t="shared" si="267"/>
        <v>28</v>
      </c>
      <c r="IZ37" s="7">
        <f t="shared" si="267"/>
        <v>21</v>
      </c>
      <c r="JA37" s="7">
        <f t="shared" si="267"/>
        <v>58</v>
      </c>
      <c r="JB37" s="51">
        <f>IV37/IW37</f>
        <v>0.43333333333333335</v>
      </c>
      <c r="JC37" s="51">
        <f>IX37/IY37</f>
        <v>0.2857142857142857</v>
      </c>
      <c r="JD37" s="52">
        <f>IZ37/JA37</f>
        <v>0.36206896551724138</v>
      </c>
      <c r="JE37" s="3" t="s">
        <v>394</v>
      </c>
      <c r="JF37" s="7">
        <f>JF4+JF15+JF26</f>
        <v>36</v>
      </c>
      <c r="JG37" s="7">
        <f t="shared" ref="JG37:JP37" si="268">JG4+JG15+JG26</f>
        <v>39</v>
      </c>
      <c r="JH37" s="7">
        <f t="shared" si="268"/>
        <v>2</v>
      </c>
      <c r="JI37" s="7">
        <f t="shared" si="268"/>
        <v>8</v>
      </c>
      <c r="JJ37" s="7">
        <f t="shared" si="268"/>
        <v>6</v>
      </c>
      <c r="JK37" s="7">
        <f t="shared" si="268"/>
        <v>6</v>
      </c>
      <c r="JL37" s="7">
        <f t="shared" si="268"/>
        <v>27</v>
      </c>
      <c r="JM37" s="7">
        <f t="shared" si="268"/>
        <v>8</v>
      </c>
      <c r="JN37" s="7">
        <f t="shared" si="268"/>
        <v>41</v>
      </c>
      <c r="JO37" s="7">
        <f t="shared" si="268"/>
        <v>14</v>
      </c>
      <c r="JP37" s="7">
        <f t="shared" si="268"/>
        <v>68</v>
      </c>
      <c r="JQ37" s="51">
        <f>JK37/JL37</f>
        <v>0.22222222222222221</v>
      </c>
      <c r="JR37" s="51">
        <f>JM37/JN37</f>
        <v>0.1951219512195122</v>
      </c>
      <c r="JS37" s="52">
        <f>JO37/JP37</f>
        <v>0.20588235294117646</v>
      </c>
      <c r="JT37" s="3" t="s">
        <v>394</v>
      </c>
      <c r="JU37" s="7">
        <f>JU4+JU15+JU26</f>
        <v>51</v>
      </c>
      <c r="JV37" s="7">
        <f t="shared" ref="JV37:KE37" si="269">JV4+JV15+JV26</f>
        <v>34</v>
      </c>
      <c r="JW37" s="7">
        <f t="shared" si="269"/>
        <v>7</v>
      </c>
      <c r="JX37" s="7">
        <f t="shared" si="269"/>
        <v>3</v>
      </c>
      <c r="JY37" s="7">
        <f t="shared" si="269"/>
        <v>5</v>
      </c>
      <c r="JZ37" s="7">
        <f t="shared" si="269"/>
        <v>15</v>
      </c>
      <c r="KA37" s="7">
        <f t="shared" si="269"/>
        <v>43</v>
      </c>
      <c r="KB37" s="7">
        <f t="shared" si="269"/>
        <v>7</v>
      </c>
      <c r="KC37" s="7">
        <f t="shared" si="269"/>
        <v>18</v>
      </c>
      <c r="KD37" s="7">
        <f t="shared" si="269"/>
        <v>22</v>
      </c>
      <c r="KE37" s="7">
        <f t="shared" si="269"/>
        <v>61</v>
      </c>
      <c r="KF37" s="51">
        <f>JZ37/KA37</f>
        <v>0.34883720930232559</v>
      </c>
      <c r="KG37" s="51">
        <f>KB37/KC37</f>
        <v>0.3888888888888889</v>
      </c>
      <c r="KH37" s="52">
        <f>KD37/KE37</f>
        <v>0.36065573770491804</v>
      </c>
      <c r="KI37" s="3" t="s">
        <v>394</v>
      </c>
      <c r="KJ37" s="7">
        <f>KJ4+KJ15+KJ26</f>
        <v>41</v>
      </c>
      <c r="KK37" s="7">
        <f t="shared" ref="KK37:KT37" si="270">KK4+KK15+KK26</f>
        <v>37</v>
      </c>
      <c r="KL37" s="7">
        <f t="shared" si="270"/>
        <v>1</v>
      </c>
      <c r="KM37" s="7">
        <f t="shared" si="270"/>
        <v>5</v>
      </c>
      <c r="KN37" s="7">
        <f t="shared" si="270"/>
        <v>2</v>
      </c>
      <c r="KO37" s="7">
        <f t="shared" si="270"/>
        <v>16</v>
      </c>
      <c r="KP37" s="7">
        <f t="shared" si="270"/>
        <v>37</v>
      </c>
      <c r="KQ37" s="7">
        <f t="shared" si="270"/>
        <v>3</v>
      </c>
      <c r="KR37" s="7">
        <f t="shared" si="270"/>
        <v>32</v>
      </c>
      <c r="KS37" s="7">
        <f t="shared" si="270"/>
        <v>19</v>
      </c>
      <c r="KT37" s="7">
        <f t="shared" si="270"/>
        <v>69</v>
      </c>
      <c r="KU37" s="51">
        <f>KO37/KP37</f>
        <v>0.43243243243243246</v>
      </c>
      <c r="KV37" s="51">
        <f>KQ37/KR37</f>
        <v>9.375E-2</v>
      </c>
      <c r="KW37" s="52">
        <f>KS37/KT37</f>
        <v>0.27536231884057971</v>
      </c>
      <c r="KX37" s="3" t="s">
        <v>394</v>
      </c>
      <c r="KY37" s="7">
        <f>KY4+KY15+KY26</f>
        <v>50</v>
      </c>
      <c r="KZ37" s="7">
        <f t="shared" ref="KZ37:LI39" si="271">KZ4+KZ15+KZ26</f>
        <v>45</v>
      </c>
      <c r="LA37" s="7">
        <f t="shared" si="271"/>
        <v>7</v>
      </c>
      <c r="LB37" s="7">
        <f t="shared" si="271"/>
        <v>0</v>
      </c>
      <c r="LC37" s="7">
        <f t="shared" si="271"/>
        <v>2</v>
      </c>
      <c r="LD37" s="7">
        <f t="shared" si="271"/>
        <v>13</v>
      </c>
      <c r="LE37" s="7">
        <f t="shared" si="271"/>
        <v>26</v>
      </c>
      <c r="LF37" s="7">
        <f t="shared" si="271"/>
        <v>8</v>
      </c>
      <c r="LG37" s="7">
        <f t="shared" si="271"/>
        <v>39</v>
      </c>
      <c r="LH37" s="7">
        <f t="shared" si="271"/>
        <v>21</v>
      </c>
      <c r="LI37" s="7">
        <f t="shared" si="271"/>
        <v>65</v>
      </c>
      <c r="LJ37" s="51">
        <f>LD37/LE37</f>
        <v>0.5</v>
      </c>
      <c r="LK37" s="51">
        <f>LF37/LG37</f>
        <v>0.20512820512820512</v>
      </c>
      <c r="LL37" s="52">
        <f>LH37/LI37</f>
        <v>0.32307692307692309</v>
      </c>
      <c r="LM37" s="3" t="s">
        <v>394</v>
      </c>
      <c r="LN37" s="7">
        <f>LN4+LN15+LN26</f>
        <v>48</v>
      </c>
      <c r="LO37" s="7">
        <f t="shared" ref="LO37:LX37" si="272">LO4+LO15+LO26</f>
        <v>24</v>
      </c>
      <c r="LP37" s="7">
        <f t="shared" si="272"/>
        <v>5</v>
      </c>
      <c r="LQ37" s="7">
        <f t="shared" si="272"/>
        <v>1</v>
      </c>
      <c r="LR37" s="7">
        <f t="shared" si="272"/>
        <v>4</v>
      </c>
      <c r="LS37" s="7">
        <f t="shared" si="272"/>
        <v>12</v>
      </c>
      <c r="LT37" s="7">
        <f t="shared" si="272"/>
        <v>32</v>
      </c>
      <c r="LU37" s="7">
        <f t="shared" si="272"/>
        <v>8</v>
      </c>
      <c r="LV37" s="7">
        <f t="shared" si="272"/>
        <v>16</v>
      </c>
      <c r="LW37" s="7">
        <f t="shared" si="272"/>
        <v>20</v>
      </c>
      <c r="LX37" s="7">
        <f t="shared" si="272"/>
        <v>48</v>
      </c>
      <c r="LY37" s="51">
        <f>LS37/LT37</f>
        <v>0.375</v>
      </c>
      <c r="LZ37" s="51">
        <f>LU37/LV37</f>
        <v>0.5</v>
      </c>
      <c r="MA37" s="52">
        <f>LW37/LX37</f>
        <v>0.41666666666666669</v>
      </c>
    </row>
    <row r="38" spans="1:339">
      <c r="A38" s="274" t="s">
        <v>207</v>
      </c>
      <c r="B38" s="256" t="s">
        <v>44</v>
      </c>
      <c r="C38" s="346"/>
      <c r="D38" s="347"/>
      <c r="E38" s="346"/>
      <c r="F38" s="347"/>
      <c r="K38" s="18"/>
      <c r="L38" s="513"/>
      <c r="M38" s="513"/>
      <c r="N38" s="513"/>
      <c r="O38" s="513"/>
      <c r="P38" s="513"/>
      <c r="Q38" s="513"/>
      <c r="R38" s="18"/>
      <c r="S38" s="18"/>
      <c r="T38" s="18"/>
      <c r="V38" s="3">
        <v>1</v>
      </c>
      <c r="W38" s="7">
        <v>10</v>
      </c>
      <c r="X38" s="7">
        <v>12</v>
      </c>
      <c r="Y38" s="18">
        <v>2</v>
      </c>
      <c r="Z38" s="18">
        <v>0</v>
      </c>
      <c r="AA38" s="18">
        <v>0</v>
      </c>
      <c r="AB38" s="18">
        <v>5</v>
      </c>
      <c r="AC38" s="18">
        <v>11</v>
      </c>
      <c r="AD38" s="18">
        <v>0</v>
      </c>
      <c r="AE38" s="18">
        <v>6</v>
      </c>
      <c r="AF38" s="7">
        <f t="shared" ref="AF38:AG40" si="273">AB38+AD38</f>
        <v>5</v>
      </c>
      <c r="AG38" s="7">
        <f t="shared" si="273"/>
        <v>17</v>
      </c>
      <c r="AH38" s="51">
        <f>AB38/AC38</f>
        <v>0.45454545454545453</v>
      </c>
      <c r="AI38" s="51">
        <f>AD38/AE38</f>
        <v>0</v>
      </c>
      <c r="AJ38" s="52">
        <f>AF38/AG38</f>
        <v>0.29411764705882354</v>
      </c>
      <c r="AK38" s="3">
        <v>1</v>
      </c>
      <c r="AL38" s="7">
        <v>0</v>
      </c>
      <c r="AM38" s="7">
        <v>8</v>
      </c>
      <c r="AN38" s="18">
        <v>8</v>
      </c>
      <c r="AO38" s="18">
        <v>3</v>
      </c>
      <c r="AP38" s="18">
        <v>0</v>
      </c>
      <c r="AQ38" s="18">
        <v>0</v>
      </c>
      <c r="AR38" s="18">
        <v>2</v>
      </c>
      <c r="AS38" s="18">
        <v>0</v>
      </c>
      <c r="AT38" s="18">
        <v>1</v>
      </c>
      <c r="AU38" s="7">
        <f t="shared" ref="AU38:AV44" si="274">AQ38+AS38</f>
        <v>0</v>
      </c>
      <c r="AV38" s="7">
        <f t="shared" si="274"/>
        <v>3</v>
      </c>
      <c r="AW38" s="51">
        <f>AQ38/AR38</f>
        <v>0</v>
      </c>
      <c r="AX38" s="51">
        <f>AS38/AT38</f>
        <v>0</v>
      </c>
      <c r="AY38" s="52">
        <f>AU38/AV38</f>
        <v>0</v>
      </c>
      <c r="AZ38" s="3">
        <v>1</v>
      </c>
      <c r="BA38" s="7">
        <v>10</v>
      </c>
      <c r="BB38" s="7">
        <v>5</v>
      </c>
      <c r="BC38" s="18">
        <v>1</v>
      </c>
      <c r="BD38" s="18">
        <v>0</v>
      </c>
      <c r="BE38" s="18">
        <v>1</v>
      </c>
      <c r="BF38" s="18">
        <v>2</v>
      </c>
      <c r="BG38" s="18">
        <v>2</v>
      </c>
      <c r="BH38" s="18">
        <v>2</v>
      </c>
      <c r="BI38" s="18">
        <v>8</v>
      </c>
      <c r="BJ38" s="7">
        <f t="shared" ref="BJ38:BK41" si="275">BF38+BH38</f>
        <v>4</v>
      </c>
      <c r="BK38" s="7">
        <f t="shared" si="275"/>
        <v>10</v>
      </c>
      <c r="BL38" s="51">
        <f>BF38/BG38</f>
        <v>1</v>
      </c>
      <c r="BM38" s="51">
        <f>BH38/BI38</f>
        <v>0.25</v>
      </c>
      <c r="BN38" s="52">
        <f>BJ38/BK38</f>
        <v>0.4</v>
      </c>
      <c r="BO38" s="3">
        <v>1</v>
      </c>
      <c r="BP38" s="7">
        <v>2</v>
      </c>
      <c r="BQ38" s="7">
        <v>3</v>
      </c>
      <c r="BR38" s="18">
        <v>3</v>
      </c>
      <c r="BS38" s="18">
        <v>1</v>
      </c>
      <c r="BT38" s="18">
        <v>0</v>
      </c>
      <c r="BU38" s="18">
        <v>1</v>
      </c>
      <c r="BV38" s="18">
        <v>4</v>
      </c>
      <c r="BW38" s="18">
        <v>0</v>
      </c>
      <c r="BX38" s="18">
        <v>1</v>
      </c>
      <c r="BY38" s="7">
        <f t="shared" ref="BY38:BZ41" si="276">BU38+BW38</f>
        <v>1</v>
      </c>
      <c r="BZ38" s="7">
        <f t="shared" si="276"/>
        <v>5</v>
      </c>
      <c r="CA38" s="51">
        <f>BU38/BV38</f>
        <v>0.25</v>
      </c>
      <c r="CB38" s="51">
        <f>BW38/BX38</f>
        <v>0</v>
      </c>
      <c r="CC38" s="52">
        <f>BY38/BZ38</f>
        <v>0.2</v>
      </c>
      <c r="CD38" s="3">
        <v>1</v>
      </c>
      <c r="CE38" s="7">
        <v>12</v>
      </c>
      <c r="CF38" s="7">
        <v>6</v>
      </c>
      <c r="CG38" s="18">
        <v>1</v>
      </c>
      <c r="CH38" s="18">
        <v>2</v>
      </c>
      <c r="CI38" s="18">
        <v>2</v>
      </c>
      <c r="CJ38" s="18">
        <v>3</v>
      </c>
      <c r="CK38" s="18">
        <v>5</v>
      </c>
      <c r="CL38" s="18">
        <v>2</v>
      </c>
      <c r="CM38" s="18">
        <v>18</v>
      </c>
      <c r="CN38" s="7">
        <f t="shared" ref="CN38:CO40" si="277">CJ38+CL38</f>
        <v>5</v>
      </c>
      <c r="CO38" s="7">
        <f t="shared" si="277"/>
        <v>23</v>
      </c>
      <c r="CP38" s="51">
        <f>CJ38/CK38</f>
        <v>0.6</v>
      </c>
      <c r="CQ38" s="51">
        <f>CL38/CM38</f>
        <v>0.1111111111111111</v>
      </c>
      <c r="CR38" s="52">
        <f>CN38/CO38</f>
        <v>0.21739130434782608</v>
      </c>
      <c r="CS38" s="3">
        <v>1</v>
      </c>
      <c r="CT38" s="7">
        <v>8</v>
      </c>
      <c r="CU38" s="7">
        <v>15</v>
      </c>
      <c r="CV38" s="18">
        <v>1</v>
      </c>
      <c r="CW38" s="18">
        <v>0</v>
      </c>
      <c r="CX38" s="18">
        <v>0</v>
      </c>
      <c r="CY38" s="18">
        <v>4</v>
      </c>
      <c r="CZ38" s="18">
        <v>7</v>
      </c>
      <c r="DA38" s="18">
        <v>0</v>
      </c>
      <c r="DB38" s="18">
        <v>0</v>
      </c>
      <c r="DC38" s="7">
        <f t="shared" ref="DC38:DD40" si="278">CY38+DA38</f>
        <v>4</v>
      </c>
      <c r="DD38" s="7">
        <f t="shared" si="278"/>
        <v>7</v>
      </c>
      <c r="DE38" s="51">
        <f>CY38/CZ38</f>
        <v>0.5714285714285714</v>
      </c>
      <c r="DF38" s="51" t="e">
        <f>DA38/DB38</f>
        <v>#DIV/0!</v>
      </c>
      <c r="DG38" s="52">
        <f>DC38/DD38</f>
        <v>0.5714285714285714</v>
      </c>
      <c r="DH38" s="3">
        <v>1</v>
      </c>
      <c r="DI38" s="7">
        <v>0</v>
      </c>
      <c r="DJ38" s="7">
        <v>9</v>
      </c>
      <c r="DK38" s="18">
        <v>0</v>
      </c>
      <c r="DL38" s="18">
        <v>0</v>
      </c>
      <c r="DM38" s="18">
        <v>2</v>
      </c>
      <c r="DN38" s="18">
        <v>0</v>
      </c>
      <c r="DO38" s="18">
        <v>9</v>
      </c>
      <c r="DP38" s="18">
        <v>0</v>
      </c>
      <c r="DQ38" s="18">
        <v>0</v>
      </c>
      <c r="DR38" s="7">
        <f t="shared" ref="DR38:DS46" si="279">DN38+DP38</f>
        <v>0</v>
      </c>
      <c r="DS38" s="7">
        <f t="shared" si="279"/>
        <v>9</v>
      </c>
      <c r="DT38" s="51">
        <f>DN38/DO38</f>
        <v>0</v>
      </c>
      <c r="DU38" s="51" t="e">
        <f>DP38/DQ38</f>
        <v>#DIV/0!</v>
      </c>
      <c r="DV38" s="52">
        <f>DR38/DS38</f>
        <v>0</v>
      </c>
      <c r="DW38" s="3">
        <v>1</v>
      </c>
      <c r="DX38" s="7">
        <v>6</v>
      </c>
      <c r="DY38" s="7">
        <v>8</v>
      </c>
      <c r="DZ38" s="18">
        <v>1</v>
      </c>
      <c r="EA38" s="18">
        <v>3</v>
      </c>
      <c r="EB38" s="18">
        <v>4</v>
      </c>
      <c r="EC38" s="18">
        <v>3</v>
      </c>
      <c r="ED38" s="18">
        <v>15</v>
      </c>
      <c r="EE38" s="18">
        <v>0</v>
      </c>
      <c r="EF38" s="18">
        <v>1</v>
      </c>
      <c r="EG38" s="7">
        <f t="shared" ref="EG38:EH41" si="280">EC38+EE38</f>
        <v>3</v>
      </c>
      <c r="EH38" s="7">
        <f t="shared" si="280"/>
        <v>16</v>
      </c>
      <c r="EI38" s="51">
        <f>EC38/ED38</f>
        <v>0.2</v>
      </c>
      <c r="EJ38" s="51">
        <f>EE38/EF38</f>
        <v>0</v>
      </c>
      <c r="EK38" s="52">
        <f>EG38/EH38</f>
        <v>0.1875</v>
      </c>
      <c r="EL38" s="3">
        <v>1</v>
      </c>
      <c r="EM38" s="7">
        <v>6</v>
      </c>
      <c r="EN38" s="7">
        <v>7</v>
      </c>
      <c r="EO38" s="18">
        <v>2</v>
      </c>
      <c r="EP38" s="18">
        <v>2</v>
      </c>
      <c r="EQ38" s="18">
        <v>3</v>
      </c>
      <c r="ER38" s="18">
        <v>3</v>
      </c>
      <c r="ES38" s="18">
        <v>12</v>
      </c>
      <c r="ET38" s="18">
        <v>0</v>
      </c>
      <c r="EU38" s="18">
        <v>2</v>
      </c>
      <c r="EV38" s="7">
        <f t="shared" ref="EV38:EW43" si="281">ER38+ET38</f>
        <v>3</v>
      </c>
      <c r="EW38" s="7">
        <f t="shared" si="281"/>
        <v>14</v>
      </c>
      <c r="EX38" s="51">
        <f>ER38/ES38</f>
        <v>0.25</v>
      </c>
      <c r="EY38" s="51">
        <f>ET38/EU38</f>
        <v>0</v>
      </c>
      <c r="EZ38" s="52">
        <f>EV38/EW38</f>
        <v>0.21428571428571427</v>
      </c>
      <c r="FA38" s="3">
        <v>1</v>
      </c>
      <c r="FB38" s="7">
        <v>0</v>
      </c>
      <c r="FC38" s="7">
        <v>10</v>
      </c>
      <c r="FD38" s="18">
        <v>1</v>
      </c>
      <c r="FE38" s="18">
        <v>3</v>
      </c>
      <c r="FF38" s="18">
        <v>1</v>
      </c>
      <c r="FG38" s="18">
        <v>0</v>
      </c>
      <c r="FH38" s="18">
        <v>2</v>
      </c>
      <c r="FI38" s="18">
        <v>0</v>
      </c>
      <c r="FJ38" s="18">
        <v>7</v>
      </c>
      <c r="FK38" s="7">
        <f>FG38+FI38</f>
        <v>0</v>
      </c>
      <c r="FL38" s="7">
        <f>FH38+FJ38</f>
        <v>9</v>
      </c>
      <c r="FM38" s="51">
        <f>FG38/FH38</f>
        <v>0</v>
      </c>
      <c r="FN38" s="51">
        <f>FI38/FJ38</f>
        <v>0</v>
      </c>
      <c r="FO38" s="52">
        <f>FK38/FL38</f>
        <v>0</v>
      </c>
      <c r="FP38" s="3">
        <v>1</v>
      </c>
      <c r="FQ38" s="7">
        <v>6</v>
      </c>
      <c r="FR38" s="7">
        <v>8</v>
      </c>
      <c r="FS38" s="18">
        <v>3</v>
      </c>
      <c r="FT38" s="18">
        <v>3</v>
      </c>
      <c r="FU38" s="18">
        <v>1</v>
      </c>
      <c r="FV38" s="18">
        <v>3</v>
      </c>
      <c r="FW38" s="18">
        <v>11</v>
      </c>
      <c r="FX38" s="18">
        <v>0</v>
      </c>
      <c r="FY38" s="18">
        <v>0</v>
      </c>
      <c r="FZ38" s="7">
        <f t="shared" ref="FZ38:FZ48" si="282">FV38+FX38</f>
        <v>3</v>
      </c>
      <c r="GA38" s="7">
        <f t="shared" ref="GA38:GA48" si="283">FW38+FY38</f>
        <v>11</v>
      </c>
      <c r="GB38" s="51">
        <f>FV38/FW38</f>
        <v>0.27272727272727271</v>
      </c>
      <c r="GC38" s="51" t="e">
        <f>FX38/FY38</f>
        <v>#DIV/0!</v>
      </c>
      <c r="GD38" s="52">
        <f>FZ38/GA38</f>
        <v>0.27272727272727271</v>
      </c>
      <c r="GE38" s="3">
        <v>1</v>
      </c>
      <c r="GF38" s="7">
        <v>19</v>
      </c>
      <c r="GG38" s="7">
        <v>11</v>
      </c>
      <c r="GH38" s="18">
        <v>2</v>
      </c>
      <c r="GI38" s="18">
        <v>2</v>
      </c>
      <c r="GJ38" s="18">
        <v>3</v>
      </c>
      <c r="GK38" s="18">
        <v>8</v>
      </c>
      <c r="GL38" s="18">
        <v>12</v>
      </c>
      <c r="GM38" s="18">
        <v>1</v>
      </c>
      <c r="GN38" s="18">
        <v>3</v>
      </c>
      <c r="GO38" s="7">
        <f t="shared" ref="GO38:GP41" si="284">GK38+GM38</f>
        <v>9</v>
      </c>
      <c r="GP38" s="7">
        <f t="shared" si="284"/>
        <v>15</v>
      </c>
      <c r="GQ38" s="51">
        <f>GK38/GL38</f>
        <v>0.66666666666666663</v>
      </c>
      <c r="GR38" s="51">
        <f>GM38/GN38</f>
        <v>0.33333333333333331</v>
      </c>
      <c r="GS38" s="52">
        <f>GO38/GP38</f>
        <v>0.6</v>
      </c>
      <c r="GT38" s="3">
        <v>1</v>
      </c>
      <c r="GU38" s="7">
        <v>17</v>
      </c>
      <c r="GV38" s="7">
        <v>14</v>
      </c>
      <c r="GW38" s="18">
        <v>4</v>
      </c>
      <c r="GX38" s="18">
        <v>1</v>
      </c>
      <c r="GY38" s="18">
        <v>1</v>
      </c>
      <c r="GZ38" s="18">
        <v>1</v>
      </c>
      <c r="HA38" s="18">
        <v>9</v>
      </c>
      <c r="HB38" s="18">
        <v>5</v>
      </c>
      <c r="HC38" s="18">
        <v>21</v>
      </c>
      <c r="HD38" s="7">
        <f t="shared" ref="HD38:HE41" si="285">GZ38+HB38</f>
        <v>6</v>
      </c>
      <c r="HE38" s="7">
        <f t="shared" si="285"/>
        <v>30</v>
      </c>
      <c r="HF38" s="51">
        <f>GZ38/HA38</f>
        <v>0.1111111111111111</v>
      </c>
      <c r="HG38" s="51">
        <f>HB38/HC38</f>
        <v>0.23809523809523808</v>
      </c>
      <c r="HH38" s="52">
        <f>HD38/HE38</f>
        <v>0.2</v>
      </c>
      <c r="HI38" s="3">
        <v>1</v>
      </c>
      <c r="HJ38" s="7">
        <v>0</v>
      </c>
      <c r="HK38" s="7">
        <v>7</v>
      </c>
      <c r="HL38" s="18">
        <v>2</v>
      </c>
      <c r="HM38" s="18">
        <v>0</v>
      </c>
      <c r="HN38" s="18">
        <v>0</v>
      </c>
      <c r="HO38" s="18">
        <v>0</v>
      </c>
      <c r="HP38" s="18">
        <v>4</v>
      </c>
      <c r="HQ38" s="18">
        <v>0</v>
      </c>
      <c r="HR38" s="18">
        <v>3</v>
      </c>
      <c r="HS38" s="7">
        <f t="shared" ref="HS38:HS48" si="286">HO38+HQ38</f>
        <v>0</v>
      </c>
      <c r="HT38" s="7">
        <f t="shared" ref="HT38:HT48" si="287">HP38+HR38</f>
        <v>7</v>
      </c>
      <c r="HU38" s="51">
        <f>HO38/HP38</f>
        <v>0</v>
      </c>
      <c r="HV38" s="51">
        <f>HQ38/HR38</f>
        <v>0</v>
      </c>
      <c r="HW38" s="52">
        <f>HS38/HT38</f>
        <v>0</v>
      </c>
      <c r="IA38" s="3" t="s">
        <v>395</v>
      </c>
      <c r="IB38" s="7">
        <f>IB5+IB16+IB27</f>
        <v>47</v>
      </c>
      <c r="IC38" s="7">
        <f t="shared" ref="IC38:IL39" si="288">IC5+IC16+IC27</f>
        <v>32</v>
      </c>
      <c r="ID38" s="7">
        <f t="shared" si="288"/>
        <v>5</v>
      </c>
      <c r="IE38" s="7">
        <f t="shared" si="288"/>
        <v>5</v>
      </c>
      <c r="IF38" s="7">
        <f t="shared" si="288"/>
        <v>4</v>
      </c>
      <c r="IG38" s="7">
        <f t="shared" si="288"/>
        <v>19</v>
      </c>
      <c r="IH38" s="7">
        <f t="shared" si="288"/>
        <v>45</v>
      </c>
      <c r="II38" s="7">
        <f t="shared" si="288"/>
        <v>3</v>
      </c>
      <c r="IJ38" s="7">
        <f t="shared" si="288"/>
        <v>23</v>
      </c>
      <c r="IK38" s="7">
        <f t="shared" si="288"/>
        <v>22</v>
      </c>
      <c r="IL38" s="7">
        <f t="shared" si="288"/>
        <v>68</v>
      </c>
      <c r="IM38" s="51">
        <f>IG38/IH38</f>
        <v>0.42222222222222222</v>
      </c>
      <c r="IN38" s="51">
        <f>II38/IJ38</f>
        <v>0.13043478260869565</v>
      </c>
      <c r="IO38" s="52">
        <f>IK38/IL38</f>
        <v>0.3235294117647059</v>
      </c>
      <c r="IP38" s="3" t="s">
        <v>395</v>
      </c>
      <c r="IQ38" s="7">
        <f t="shared" ref="IQ38:JA38" si="289">IQ5+IQ16+IQ27</f>
        <v>52</v>
      </c>
      <c r="IR38" s="7">
        <f t="shared" si="289"/>
        <v>23</v>
      </c>
      <c r="IS38" s="7">
        <f t="shared" si="289"/>
        <v>4</v>
      </c>
      <c r="IT38" s="7">
        <f t="shared" si="289"/>
        <v>3</v>
      </c>
      <c r="IU38" s="7">
        <f t="shared" si="289"/>
        <v>1</v>
      </c>
      <c r="IV38" s="7">
        <f t="shared" si="289"/>
        <v>19</v>
      </c>
      <c r="IW38" s="7">
        <f t="shared" si="289"/>
        <v>34</v>
      </c>
      <c r="IX38" s="7">
        <f t="shared" si="289"/>
        <v>4</v>
      </c>
      <c r="IY38" s="7">
        <f t="shared" si="289"/>
        <v>16</v>
      </c>
      <c r="IZ38" s="7">
        <f t="shared" si="289"/>
        <v>23</v>
      </c>
      <c r="JA38" s="7">
        <f t="shared" si="289"/>
        <v>50</v>
      </c>
      <c r="JB38" s="51">
        <f t="shared" ref="JB38:JB40" si="290">IV38/IW38</f>
        <v>0.55882352941176472</v>
      </c>
      <c r="JC38" s="51">
        <f t="shared" ref="JC38:JC40" si="291">IX38/IY38</f>
        <v>0.25</v>
      </c>
      <c r="JD38" s="52">
        <f t="shared" ref="JD38:JD40" si="292">IZ38/JA38</f>
        <v>0.46</v>
      </c>
      <c r="JE38" s="3" t="s">
        <v>395</v>
      </c>
      <c r="JF38" s="64"/>
      <c r="JG38" s="64"/>
      <c r="JH38" s="64"/>
      <c r="JI38" s="64"/>
      <c r="JJ38" s="64"/>
      <c r="JK38" s="64"/>
      <c r="JL38" s="64"/>
      <c r="JM38" s="64"/>
      <c r="JN38" s="64"/>
      <c r="JO38" s="64"/>
      <c r="JP38" s="64"/>
      <c r="JQ38" s="64"/>
      <c r="JR38" s="64"/>
      <c r="JS38" s="106"/>
      <c r="JT38" s="3" t="s">
        <v>395</v>
      </c>
      <c r="JU38" s="7">
        <f t="shared" ref="JU38:KE38" si="293">JU5+JU16+JU27</f>
        <v>40</v>
      </c>
      <c r="JV38" s="7">
        <f t="shared" si="293"/>
        <v>26</v>
      </c>
      <c r="JW38" s="7">
        <f t="shared" si="293"/>
        <v>3</v>
      </c>
      <c r="JX38" s="7">
        <f t="shared" si="293"/>
        <v>5</v>
      </c>
      <c r="JY38" s="7">
        <f t="shared" si="293"/>
        <v>2</v>
      </c>
      <c r="JZ38" s="7">
        <f t="shared" si="293"/>
        <v>11</v>
      </c>
      <c r="KA38" s="7">
        <f t="shared" si="293"/>
        <v>25</v>
      </c>
      <c r="KB38" s="7">
        <f t="shared" si="293"/>
        <v>6</v>
      </c>
      <c r="KC38" s="7">
        <f t="shared" si="293"/>
        <v>29</v>
      </c>
      <c r="KD38" s="7">
        <f t="shared" si="293"/>
        <v>17</v>
      </c>
      <c r="KE38" s="7">
        <f t="shared" si="293"/>
        <v>54</v>
      </c>
      <c r="KF38" s="51">
        <f t="shared" ref="KF38:KF43" si="294">JZ38/KA38</f>
        <v>0.44</v>
      </c>
      <c r="KG38" s="51">
        <f t="shared" ref="KG38:KG43" si="295">KB38/KC38</f>
        <v>0.20689655172413793</v>
      </c>
      <c r="KH38" s="52">
        <f t="shared" ref="KH38:KH43" si="296">KD38/KE38</f>
        <v>0.31481481481481483</v>
      </c>
      <c r="KI38" s="3" t="s">
        <v>395</v>
      </c>
      <c r="KJ38" s="64"/>
      <c r="KK38" s="64"/>
      <c r="KL38" s="64"/>
      <c r="KM38" s="64"/>
      <c r="KN38" s="64"/>
      <c r="KO38" s="64"/>
      <c r="KP38" s="64"/>
      <c r="KQ38" s="64"/>
      <c r="KR38" s="64"/>
      <c r="KS38" s="64"/>
      <c r="KT38" s="64"/>
      <c r="KU38" s="64"/>
      <c r="KV38" s="64"/>
      <c r="KW38" s="106"/>
      <c r="KX38" s="3" t="s">
        <v>395</v>
      </c>
      <c r="KY38" s="7">
        <f>KY5+KY16+KY27</f>
        <v>50</v>
      </c>
      <c r="KZ38" s="7">
        <f t="shared" si="271"/>
        <v>26</v>
      </c>
      <c r="LA38" s="7">
        <f t="shared" si="271"/>
        <v>9</v>
      </c>
      <c r="LB38" s="7">
        <f t="shared" si="271"/>
        <v>2</v>
      </c>
      <c r="LC38" s="7">
        <f t="shared" si="271"/>
        <v>7</v>
      </c>
      <c r="LD38" s="7">
        <f t="shared" si="271"/>
        <v>13</v>
      </c>
      <c r="LE38" s="7">
        <f t="shared" si="271"/>
        <v>28</v>
      </c>
      <c r="LF38" s="7">
        <f t="shared" si="271"/>
        <v>8</v>
      </c>
      <c r="LG38" s="7">
        <f t="shared" si="271"/>
        <v>27</v>
      </c>
      <c r="LH38" s="7">
        <f t="shared" si="271"/>
        <v>21</v>
      </c>
      <c r="LI38" s="7">
        <f t="shared" si="271"/>
        <v>55</v>
      </c>
      <c r="LJ38" s="51">
        <f t="shared" ref="LJ38:LJ43" si="297">LD38/LE38</f>
        <v>0.4642857142857143</v>
      </c>
      <c r="LK38" s="51">
        <f t="shared" ref="LK38:LK43" si="298">LF38/LG38</f>
        <v>0.29629629629629628</v>
      </c>
      <c r="LL38" s="52">
        <f t="shared" ref="LL38:LL43" si="299">LH38/LI38</f>
        <v>0.38181818181818183</v>
      </c>
      <c r="LM38" s="3" t="s">
        <v>395</v>
      </c>
      <c r="LN38" s="64"/>
      <c r="LO38" s="64"/>
      <c r="LP38" s="64"/>
      <c r="LQ38" s="64"/>
      <c r="LR38" s="64"/>
      <c r="LS38" s="64"/>
      <c r="LT38" s="64"/>
      <c r="LU38" s="64"/>
      <c r="LV38" s="64"/>
      <c r="LW38" s="64"/>
      <c r="LX38" s="64"/>
      <c r="LY38" s="64"/>
      <c r="LZ38" s="64"/>
      <c r="MA38" s="106"/>
    </row>
    <row r="39" spans="1:339">
      <c r="A39" s="328" t="s">
        <v>34</v>
      </c>
      <c r="B39" s="233" t="s">
        <v>208</v>
      </c>
      <c r="C39" s="105"/>
      <c r="D39" s="106"/>
      <c r="E39" s="105"/>
      <c r="F39" s="106"/>
      <c r="K39" s="18"/>
      <c r="L39" s="257"/>
      <c r="M39" s="257"/>
      <c r="N39" s="257"/>
      <c r="O39" s="257"/>
      <c r="P39" s="257"/>
      <c r="Q39" s="257"/>
      <c r="R39" s="18"/>
      <c r="S39" s="18"/>
      <c r="T39" s="18"/>
      <c r="V39" s="3">
        <v>2</v>
      </c>
      <c r="W39" s="18">
        <v>7</v>
      </c>
      <c r="X39" s="18">
        <v>7</v>
      </c>
      <c r="Y39" s="18">
        <v>0</v>
      </c>
      <c r="Z39" s="18">
        <v>0</v>
      </c>
      <c r="AA39" s="18">
        <v>0</v>
      </c>
      <c r="AB39" s="18">
        <v>2</v>
      </c>
      <c r="AC39" s="18">
        <v>10</v>
      </c>
      <c r="AD39" s="18">
        <v>1</v>
      </c>
      <c r="AE39" s="18">
        <v>3</v>
      </c>
      <c r="AF39" s="7">
        <f t="shared" si="273"/>
        <v>3</v>
      </c>
      <c r="AG39" s="7">
        <f t="shared" si="273"/>
        <v>13</v>
      </c>
      <c r="AH39" s="51">
        <f t="shared" ref="AH39:AH50" si="300">AB39/AC39</f>
        <v>0.2</v>
      </c>
      <c r="AI39" s="51">
        <f t="shared" ref="AI39:AI50" si="301">AD39/AE39</f>
        <v>0.33333333333333331</v>
      </c>
      <c r="AJ39" s="52">
        <f t="shared" ref="AJ39:AJ50" si="302">AF39/AG39</f>
        <v>0.23076923076923078</v>
      </c>
      <c r="AK39" s="3" t="s">
        <v>121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7">
        <f t="shared" si="274"/>
        <v>0</v>
      </c>
      <c r="AV39" s="7">
        <f t="shared" si="274"/>
        <v>0</v>
      </c>
      <c r="AW39" s="51" t="e">
        <f t="shared" ref="AW39:AW50" si="303">AQ39/AR39</f>
        <v>#DIV/0!</v>
      </c>
      <c r="AX39" s="51" t="e">
        <f t="shared" ref="AX39:AX50" si="304">AS39/AT39</f>
        <v>#DIV/0!</v>
      </c>
      <c r="AY39" s="52" t="e">
        <f t="shared" ref="AY39:AY50" si="305">AU39/AV39</f>
        <v>#DIV/0!</v>
      </c>
      <c r="AZ39" s="3">
        <v>2</v>
      </c>
      <c r="BA39" s="18">
        <v>11</v>
      </c>
      <c r="BB39" s="18">
        <v>7</v>
      </c>
      <c r="BC39" s="18">
        <v>0</v>
      </c>
      <c r="BD39" s="18">
        <v>1</v>
      </c>
      <c r="BE39" s="18">
        <v>1</v>
      </c>
      <c r="BF39" s="18">
        <v>1</v>
      </c>
      <c r="BG39" s="18">
        <v>6</v>
      </c>
      <c r="BH39" s="18">
        <v>3</v>
      </c>
      <c r="BI39" s="18">
        <v>11</v>
      </c>
      <c r="BJ39" s="7">
        <f t="shared" si="275"/>
        <v>4</v>
      </c>
      <c r="BK39" s="7">
        <f t="shared" si="275"/>
        <v>17</v>
      </c>
      <c r="BL39" s="51">
        <f t="shared" ref="BL39:BL50" si="306">BF39/BG39</f>
        <v>0.16666666666666666</v>
      </c>
      <c r="BM39" s="51">
        <f t="shared" ref="BM39:BM50" si="307">BH39/BI39</f>
        <v>0.27272727272727271</v>
      </c>
      <c r="BN39" s="52">
        <f t="shared" ref="BN39:BN50" si="308">BJ39/BK39</f>
        <v>0.23529411764705882</v>
      </c>
      <c r="BO39" s="3">
        <v>2</v>
      </c>
      <c r="BP39" s="18">
        <v>0</v>
      </c>
      <c r="BQ39" s="18">
        <v>8</v>
      </c>
      <c r="BR39" s="18">
        <v>1</v>
      </c>
      <c r="BS39" s="18">
        <v>0</v>
      </c>
      <c r="BT39" s="18">
        <v>0</v>
      </c>
      <c r="BU39" s="18">
        <v>0</v>
      </c>
      <c r="BV39" s="18">
        <v>2</v>
      </c>
      <c r="BW39" s="18">
        <v>0</v>
      </c>
      <c r="BX39" s="18">
        <v>0</v>
      </c>
      <c r="BY39" s="7">
        <f t="shared" si="276"/>
        <v>0</v>
      </c>
      <c r="BZ39" s="7">
        <f t="shared" si="276"/>
        <v>2</v>
      </c>
      <c r="CA39" s="51">
        <f t="shared" ref="CA39:CA50" si="309">BU39/BV39</f>
        <v>0</v>
      </c>
      <c r="CB39" s="51" t="e">
        <f t="shared" ref="CB39:CB50" si="310">BW39/BX39</f>
        <v>#DIV/0!</v>
      </c>
      <c r="CC39" s="52">
        <f t="shared" ref="CC39:CC50" si="311">BY39/BZ39</f>
        <v>0</v>
      </c>
      <c r="CD39" s="3">
        <v>2</v>
      </c>
      <c r="CE39" s="18">
        <v>10</v>
      </c>
      <c r="CF39" s="18">
        <v>4</v>
      </c>
      <c r="CG39" s="18">
        <v>2</v>
      </c>
      <c r="CH39" s="18">
        <v>0</v>
      </c>
      <c r="CI39" s="18">
        <v>2</v>
      </c>
      <c r="CJ39" s="18">
        <v>2</v>
      </c>
      <c r="CK39" s="18">
        <v>7</v>
      </c>
      <c r="CL39" s="18">
        <v>2</v>
      </c>
      <c r="CM39" s="18">
        <v>6</v>
      </c>
      <c r="CN39" s="7">
        <f t="shared" si="277"/>
        <v>4</v>
      </c>
      <c r="CO39" s="7">
        <f t="shared" si="277"/>
        <v>13</v>
      </c>
      <c r="CP39" s="51">
        <f t="shared" ref="CP39:CP50" si="312">CJ39/CK39</f>
        <v>0.2857142857142857</v>
      </c>
      <c r="CQ39" s="51">
        <f t="shared" ref="CQ39:CQ50" si="313">CL39/CM39</f>
        <v>0.33333333333333331</v>
      </c>
      <c r="CR39" s="52">
        <f t="shared" ref="CR39:CR50" si="314">CN39/CO39</f>
        <v>0.30769230769230771</v>
      </c>
      <c r="CS39" s="3">
        <v>2</v>
      </c>
      <c r="CT39" s="18">
        <v>2</v>
      </c>
      <c r="CU39" s="18">
        <v>5</v>
      </c>
      <c r="CV39" s="18">
        <v>7</v>
      </c>
      <c r="CW39" s="18">
        <v>0</v>
      </c>
      <c r="CX39" s="18">
        <v>3</v>
      </c>
      <c r="CY39" s="18">
        <v>1</v>
      </c>
      <c r="CZ39" s="18">
        <v>2</v>
      </c>
      <c r="DA39" s="18">
        <v>0</v>
      </c>
      <c r="DB39" s="18">
        <v>2</v>
      </c>
      <c r="DC39" s="7">
        <f t="shared" si="278"/>
        <v>1</v>
      </c>
      <c r="DD39" s="7">
        <f t="shared" si="278"/>
        <v>4</v>
      </c>
      <c r="DE39" s="51">
        <f t="shared" ref="DE39:DE50" si="315">CY39/CZ39</f>
        <v>0.5</v>
      </c>
      <c r="DF39" s="51">
        <f t="shared" ref="DF39:DF50" si="316">DA39/DB39</f>
        <v>0</v>
      </c>
      <c r="DG39" s="52">
        <f t="shared" ref="DG39:DG50" si="317">DC39/DD39</f>
        <v>0.25</v>
      </c>
      <c r="DH39" s="3">
        <v>2</v>
      </c>
      <c r="DI39" s="18">
        <v>9</v>
      </c>
      <c r="DJ39" s="18">
        <v>12</v>
      </c>
      <c r="DK39" s="18">
        <v>1</v>
      </c>
      <c r="DL39" s="18">
        <v>0</v>
      </c>
      <c r="DM39" s="18">
        <v>0</v>
      </c>
      <c r="DN39" s="18">
        <v>3</v>
      </c>
      <c r="DO39" s="18">
        <v>10</v>
      </c>
      <c r="DP39" s="18">
        <v>1</v>
      </c>
      <c r="DQ39" s="18">
        <v>5</v>
      </c>
      <c r="DR39" s="7">
        <f t="shared" si="279"/>
        <v>4</v>
      </c>
      <c r="DS39" s="7">
        <f t="shared" si="279"/>
        <v>15</v>
      </c>
      <c r="DT39" s="51">
        <f t="shared" ref="DT39:DT50" si="318">DN39/DO39</f>
        <v>0.3</v>
      </c>
      <c r="DU39" s="51">
        <f t="shared" ref="DU39:DU50" si="319">DP39/DQ39</f>
        <v>0.2</v>
      </c>
      <c r="DV39" s="52">
        <f t="shared" ref="DV39:DV50" si="320">DR39/DS39</f>
        <v>0.26666666666666666</v>
      </c>
      <c r="DW39" s="3">
        <v>2</v>
      </c>
      <c r="DX39" s="18">
        <v>9</v>
      </c>
      <c r="DY39" s="18">
        <v>3</v>
      </c>
      <c r="DZ39" s="18">
        <v>0</v>
      </c>
      <c r="EA39" s="18">
        <v>1</v>
      </c>
      <c r="EB39" s="18">
        <v>0</v>
      </c>
      <c r="EC39" s="18">
        <v>3</v>
      </c>
      <c r="ED39" s="18">
        <v>9</v>
      </c>
      <c r="EE39" s="18">
        <v>1</v>
      </c>
      <c r="EF39" s="18">
        <v>5</v>
      </c>
      <c r="EG39" s="7">
        <f t="shared" si="280"/>
        <v>4</v>
      </c>
      <c r="EH39" s="7">
        <f t="shared" si="280"/>
        <v>14</v>
      </c>
      <c r="EI39" s="51">
        <f t="shared" ref="EI39:EI50" si="321">EC39/ED39</f>
        <v>0.33333333333333331</v>
      </c>
      <c r="EJ39" s="51">
        <f t="shared" ref="EJ39:EJ50" si="322">EE39/EF39</f>
        <v>0.2</v>
      </c>
      <c r="EK39" s="52">
        <f t="shared" ref="EK39:EK50" si="323">EG39/EH39</f>
        <v>0.2857142857142857</v>
      </c>
      <c r="EL39" s="3">
        <v>2</v>
      </c>
      <c r="EM39" s="18">
        <v>15</v>
      </c>
      <c r="EN39" s="18">
        <v>7</v>
      </c>
      <c r="EO39" s="18">
        <v>3</v>
      </c>
      <c r="EP39" s="18">
        <v>2</v>
      </c>
      <c r="EQ39" s="18">
        <v>2</v>
      </c>
      <c r="ER39" s="18">
        <v>3</v>
      </c>
      <c r="ES39" s="18">
        <v>6</v>
      </c>
      <c r="ET39" s="18">
        <v>3</v>
      </c>
      <c r="EU39" s="18">
        <v>14</v>
      </c>
      <c r="EV39" s="7">
        <f t="shared" si="281"/>
        <v>6</v>
      </c>
      <c r="EW39" s="7">
        <f t="shared" si="281"/>
        <v>20</v>
      </c>
      <c r="EX39" s="51">
        <f t="shared" ref="EX39:EX50" si="324">ER39/ES39</f>
        <v>0.5</v>
      </c>
      <c r="EY39" s="51">
        <f t="shared" ref="EY39:EY50" si="325">ET39/EU39</f>
        <v>0.21428571428571427</v>
      </c>
      <c r="EZ39" s="52">
        <f t="shared" ref="EZ39:EZ50" si="326">EV39/EW39</f>
        <v>0.3</v>
      </c>
      <c r="FA39" s="3">
        <v>2</v>
      </c>
      <c r="FB39" s="18">
        <v>11</v>
      </c>
      <c r="FC39" s="18">
        <v>6</v>
      </c>
      <c r="FD39" s="18">
        <v>0</v>
      </c>
      <c r="FE39" s="18">
        <v>0</v>
      </c>
      <c r="FF39" s="18">
        <v>1</v>
      </c>
      <c r="FG39" s="18">
        <v>1</v>
      </c>
      <c r="FH39" s="18">
        <v>5</v>
      </c>
      <c r="FI39" s="18">
        <v>3</v>
      </c>
      <c r="FJ39" s="18">
        <v>15</v>
      </c>
      <c r="FK39" s="7">
        <f>FG39+FI39</f>
        <v>4</v>
      </c>
      <c r="FL39" s="7">
        <f>FH39+FJ39</f>
        <v>20</v>
      </c>
      <c r="FM39" s="51">
        <f t="shared" ref="FM39:FM50" si="327">FG39/FH39</f>
        <v>0.2</v>
      </c>
      <c r="FN39" s="51">
        <f t="shared" ref="FN39:FN50" si="328">FI39/FJ39</f>
        <v>0.2</v>
      </c>
      <c r="FO39" s="52">
        <f t="shared" ref="FO39:FO50" si="329">FK39/FL39</f>
        <v>0.2</v>
      </c>
      <c r="FP39" s="3">
        <v>2</v>
      </c>
      <c r="FQ39" s="18">
        <v>2</v>
      </c>
      <c r="FR39" s="18">
        <v>10</v>
      </c>
      <c r="FS39" s="18">
        <v>2</v>
      </c>
      <c r="FT39" s="18">
        <v>2</v>
      </c>
      <c r="FU39" s="18">
        <v>0</v>
      </c>
      <c r="FV39" s="18">
        <v>2</v>
      </c>
      <c r="FW39" s="18">
        <v>8</v>
      </c>
      <c r="FX39" s="18">
        <v>0</v>
      </c>
      <c r="FY39" s="18">
        <v>0</v>
      </c>
      <c r="FZ39" s="7">
        <f t="shared" si="282"/>
        <v>2</v>
      </c>
      <c r="GA39" s="7">
        <f t="shared" si="283"/>
        <v>8</v>
      </c>
      <c r="GB39" s="51">
        <f t="shared" ref="GB39:GB50" si="330">FV39/FW39</f>
        <v>0.25</v>
      </c>
      <c r="GC39" s="51" t="e">
        <f t="shared" ref="GC39:GC50" si="331">FX39/FY39</f>
        <v>#DIV/0!</v>
      </c>
      <c r="GD39" s="52">
        <f t="shared" ref="GD39:GD50" si="332">FZ39/GA39</f>
        <v>0.25</v>
      </c>
      <c r="GE39" s="3">
        <v>2</v>
      </c>
      <c r="GF39" s="18">
        <v>16</v>
      </c>
      <c r="GG39" s="18">
        <v>10</v>
      </c>
      <c r="GH39" s="18">
        <v>2</v>
      </c>
      <c r="GI39" s="18">
        <v>1</v>
      </c>
      <c r="GJ39" s="18">
        <v>1</v>
      </c>
      <c r="GK39" s="18">
        <v>8</v>
      </c>
      <c r="GL39" s="18">
        <v>16</v>
      </c>
      <c r="GM39" s="18">
        <v>0</v>
      </c>
      <c r="GN39" s="18">
        <v>1</v>
      </c>
      <c r="GO39" s="7">
        <f t="shared" si="284"/>
        <v>8</v>
      </c>
      <c r="GP39" s="7">
        <f t="shared" si="284"/>
        <v>17</v>
      </c>
      <c r="GQ39" s="51">
        <f t="shared" ref="GQ39:GQ50" si="333">GK39/GL39</f>
        <v>0.5</v>
      </c>
      <c r="GR39" s="51">
        <f t="shared" ref="GR39:GR50" si="334">GM39/GN39</f>
        <v>0</v>
      </c>
      <c r="GS39" s="52">
        <f t="shared" ref="GS39:GS50" si="335">GO39/GP39</f>
        <v>0.47058823529411764</v>
      </c>
      <c r="GT39" s="3">
        <v>2</v>
      </c>
      <c r="GU39" s="18">
        <v>16</v>
      </c>
      <c r="GV39" s="18">
        <v>6</v>
      </c>
      <c r="GW39" s="18">
        <v>2</v>
      </c>
      <c r="GX39" s="18">
        <v>0</v>
      </c>
      <c r="GY39" s="18">
        <v>1</v>
      </c>
      <c r="GZ39" s="18">
        <v>5</v>
      </c>
      <c r="HA39" s="18">
        <v>10</v>
      </c>
      <c r="HB39" s="18">
        <v>2</v>
      </c>
      <c r="HC39" s="18">
        <v>12</v>
      </c>
      <c r="HD39" s="7">
        <f t="shared" si="285"/>
        <v>7</v>
      </c>
      <c r="HE39" s="7">
        <f t="shared" si="285"/>
        <v>22</v>
      </c>
      <c r="HF39" s="51">
        <f t="shared" ref="HF39:HF50" si="336">GZ39/HA39</f>
        <v>0.5</v>
      </c>
      <c r="HG39" s="51">
        <f t="shared" ref="HG39:HG50" si="337">HB39/HC39</f>
        <v>0.16666666666666666</v>
      </c>
      <c r="HH39" s="52">
        <f t="shared" ref="HH39:HH50" si="338">HD39/HE39</f>
        <v>0.31818181818181818</v>
      </c>
      <c r="HI39" s="3">
        <v>2</v>
      </c>
      <c r="HJ39" s="18">
        <v>6</v>
      </c>
      <c r="HK39" s="18">
        <v>10</v>
      </c>
      <c r="HL39" s="18">
        <v>1</v>
      </c>
      <c r="HM39" s="18">
        <v>0</v>
      </c>
      <c r="HN39" s="18">
        <v>1</v>
      </c>
      <c r="HO39" s="18">
        <v>3</v>
      </c>
      <c r="HP39" s="18">
        <v>9</v>
      </c>
      <c r="HQ39" s="18">
        <v>0</v>
      </c>
      <c r="HR39" s="18">
        <v>7</v>
      </c>
      <c r="HS39" s="7">
        <f t="shared" si="286"/>
        <v>3</v>
      </c>
      <c r="HT39" s="7">
        <f t="shared" si="287"/>
        <v>16</v>
      </c>
      <c r="HU39" s="51">
        <f t="shared" ref="HU39:HU50" si="339">HO39/HP39</f>
        <v>0.33333333333333331</v>
      </c>
      <c r="HV39" s="51">
        <f t="shared" ref="HV39:HV50" si="340">HQ39/HR39</f>
        <v>0</v>
      </c>
      <c r="HW39" s="52">
        <f t="shared" ref="HW39:HW50" si="341">HS39/HT39</f>
        <v>0.1875</v>
      </c>
      <c r="IA39" s="3" t="s">
        <v>396</v>
      </c>
      <c r="IB39" s="7">
        <f>IB6+IB17+IB28</f>
        <v>25</v>
      </c>
      <c r="IC39" s="7">
        <f t="shared" si="288"/>
        <v>14</v>
      </c>
      <c r="ID39" s="7">
        <f t="shared" si="288"/>
        <v>1</v>
      </c>
      <c r="IE39" s="7">
        <f t="shared" si="288"/>
        <v>2</v>
      </c>
      <c r="IF39" s="7">
        <f t="shared" si="288"/>
        <v>2</v>
      </c>
      <c r="IG39" s="7">
        <f t="shared" si="288"/>
        <v>11</v>
      </c>
      <c r="IH39" s="7">
        <f t="shared" si="288"/>
        <v>18</v>
      </c>
      <c r="II39" s="7">
        <f t="shared" si="288"/>
        <v>1</v>
      </c>
      <c r="IJ39" s="7">
        <f t="shared" si="288"/>
        <v>15</v>
      </c>
      <c r="IK39" s="7">
        <f t="shared" si="288"/>
        <v>12</v>
      </c>
      <c r="IL39" s="7">
        <f t="shared" si="288"/>
        <v>33</v>
      </c>
      <c r="IM39" s="51">
        <f>IG39/IH39</f>
        <v>0.61111111111111116</v>
      </c>
      <c r="IN39" s="51">
        <f>II39/IJ39</f>
        <v>6.6666666666666666E-2</v>
      </c>
      <c r="IO39" s="52">
        <f>IK39/IL39</f>
        <v>0.36363636363636365</v>
      </c>
      <c r="IP39" s="3" t="s">
        <v>396</v>
      </c>
      <c r="IQ39" s="7">
        <f t="shared" ref="IQ39:JA39" si="342">IQ6+IQ17+IQ28</f>
        <v>52</v>
      </c>
      <c r="IR39" s="7">
        <f t="shared" si="342"/>
        <v>31</v>
      </c>
      <c r="IS39" s="7">
        <f t="shared" si="342"/>
        <v>6</v>
      </c>
      <c r="IT39" s="7">
        <f t="shared" si="342"/>
        <v>4</v>
      </c>
      <c r="IU39" s="7">
        <f t="shared" si="342"/>
        <v>2</v>
      </c>
      <c r="IV39" s="7">
        <f t="shared" si="342"/>
        <v>11</v>
      </c>
      <c r="IW39" s="7">
        <f t="shared" si="342"/>
        <v>28</v>
      </c>
      <c r="IX39" s="7">
        <f t="shared" si="342"/>
        <v>8</v>
      </c>
      <c r="IY39" s="7">
        <f t="shared" si="342"/>
        <v>28</v>
      </c>
      <c r="IZ39" s="7">
        <f t="shared" si="342"/>
        <v>19</v>
      </c>
      <c r="JA39" s="7">
        <f t="shared" si="342"/>
        <v>56</v>
      </c>
      <c r="JB39" s="51">
        <f t="shared" si="290"/>
        <v>0.39285714285714285</v>
      </c>
      <c r="JC39" s="51">
        <f t="shared" si="291"/>
        <v>0.2857142857142857</v>
      </c>
      <c r="JD39" s="52">
        <f t="shared" si="292"/>
        <v>0.3392857142857143</v>
      </c>
      <c r="JE39" s="3" t="s">
        <v>396</v>
      </c>
      <c r="JF39" s="64"/>
      <c r="JG39" s="64"/>
      <c r="JH39" s="64"/>
      <c r="JI39" s="64"/>
      <c r="JJ39" s="64"/>
      <c r="JK39" s="64"/>
      <c r="JL39" s="64"/>
      <c r="JM39" s="64"/>
      <c r="JN39" s="64"/>
      <c r="JO39" s="64"/>
      <c r="JP39" s="64"/>
      <c r="JQ39" s="64"/>
      <c r="JR39" s="64"/>
      <c r="JS39" s="106"/>
      <c r="JT39" s="3" t="s">
        <v>396</v>
      </c>
      <c r="JU39" s="7">
        <f>JU6+JU17+JU28+JU57</f>
        <v>54</v>
      </c>
      <c r="JV39" s="7">
        <f t="shared" ref="JV39:KE39" si="343">JV6+JV17+JV28+JV57</f>
        <v>38</v>
      </c>
      <c r="JW39" s="7">
        <f t="shared" si="343"/>
        <v>6</v>
      </c>
      <c r="JX39" s="7">
        <f t="shared" si="343"/>
        <v>2</v>
      </c>
      <c r="JY39" s="7">
        <f t="shared" si="343"/>
        <v>2</v>
      </c>
      <c r="JZ39" s="7">
        <f t="shared" si="343"/>
        <v>21</v>
      </c>
      <c r="KA39" s="7">
        <f t="shared" si="343"/>
        <v>40</v>
      </c>
      <c r="KB39" s="7">
        <f t="shared" si="343"/>
        <v>4</v>
      </c>
      <c r="KC39" s="7">
        <f t="shared" si="343"/>
        <v>35</v>
      </c>
      <c r="KD39" s="7">
        <f t="shared" si="343"/>
        <v>25</v>
      </c>
      <c r="KE39" s="7">
        <f t="shared" si="343"/>
        <v>75</v>
      </c>
      <c r="KF39" s="51">
        <f t="shared" si="294"/>
        <v>0.52500000000000002</v>
      </c>
      <c r="KG39" s="51">
        <f t="shared" si="295"/>
        <v>0.11428571428571428</v>
      </c>
      <c r="KH39" s="52">
        <f t="shared" si="296"/>
        <v>0.33333333333333331</v>
      </c>
      <c r="KI39" s="3" t="s">
        <v>396</v>
      </c>
      <c r="KJ39" s="64"/>
      <c r="KK39" s="64"/>
      <c r="KL39" s="64"/>
      <c r="KM39" s="64"/>
      <c r="KN39" s="64"/>
      <c r="KO39" s="64"/>
      <c r="KP39" s="64"/>
      <c r="KQ39" s="64"/>
      <c r="KR39" s="64"/>
      <c r="KS39" s="64"/>
      <c r="KT39" s="64"/>
      <c r="KU39" s="64"/>
      <c r="KV39" s="64"/>
      <c r="KW39" s="106"/>
      <c r="KX39" s="3" t="s">
        <v>396</v>
      </c>
      <c r="KY39" s="7">
        <f>KY6+KY17+KY28</f>
        <v>51</v>
      </c>
      <c r="KZ39" s="7">
        <f t="shared" si="271"/>
        <v>22</v>
      </c>
      <c r="LA39" s="7">
        <f t="shared" si="271"/>
        <v>10</v>
      </c>
      <c r="LB39" s="7">
        <f t="shared" si="271"/>
        <v>2</v>
      </c>
      <c r="LC39" s="7">
        <f t="shared" si="271"/>
        <v>4</v>
      </c>
      <c r="LD39" s="7">
        <f t="shared" si="271"/>
        <v>9</v>
      </c>
      <c r="LE39" s="7">
        <f t="shared" si="271"/>
        <v>21</v>
      </c>
      <c r="LF39" s="7">
        <f t="shared" si="271"/>
        <v>11</v>
      </c>
      <c r="LG39" s="7">
        <f t="shared" si="271"/>
        <v>23</v>
      </c>
      <c r="LH39" s="7">
        <f t="shared" si="271"/>
        <v>20</v>
      </c>
      <c r="LI39" s="7">
        <f t="shared" si="271"/>
        <v>44</v>
      </c>
      <c r="LJ39" s="51">
        <f t="shared" si="297"/>
        <v>0.42857142857142855</v>
      </c>
      <c r="LK39" s="51">
        <f t="shared" si="298"/>
        <v>0.47826086956521741</v>
      </c>
      <c r="LL39" s="52">
        <f t="shared" si="299"/>
        <v>0.45454545454545453</v>
      </c>
      <c r="LM39" s="3" t="s">
        <v>396</v>
      </c>
      <c r="LN39" s="64"/>
      <c r="LO39" s="64"/>
      <c r="LP39" s="64"/>
      <c r="LQ39" s="64"/>
      <c r="LR39" s="64"/>
      <c r="LS39" s="64"/>
      <c r="LT39" s="64"/>
      <c r="LU39" s="64"/>
      <c r="LV39" s="64"/>
      <c r="LW39" s="64"/>
      <c r="LX39" s="64"/>
      <c r="LY39" s="64"/>
      <c r="LZ39" s="64"/>
      <c r="MA39" s="106"/>
    </row>
    <row r="40" spans="1:339">
      <c r="A40" s="328" t="s">
        <v>24</v>
      </c>
      <c r="B40" s="233" t="s">
        <v>43</v>
      </c>
      <c r="C40" s="105"/>
      <c r="D40" s="106"/>
      <c r="E40" s="105"/>
      <c r="F40" s="106"/>
      <c r="K40" s="18"/>
      <c r="L40" s="248"/>
      <c r="M40" s="248"/>
      <c r="N40" s="248"/>
      <c r="O40" s="248"/>
      <c r="P40" s="248"/>
      <c r="Q40" s="248"/>
      <c r="R40" s="18"/>
      <c r="S40" s="18"/>
      <c r="T40" s="18"/>
      <c r="V40" s="3">
        <v>3</v>
      </c>
      <c r="W40">
        <v>8</v>
      </c>
      <c r="X40" s="18">
        <v>3</v>
      </c>
      <c r="Y40" s="18">
        <v>0</v>
      </c>
      <c r="Z40" s="18">
        <v>0</v>
      </c>
      <c r="AA40" s="18">
        <v>1</v>
      </c>
      <c r="AB40" s="18">
        <v>2</v>
      </c>
      <c r="AC40" s="18">
        <v>5</v>
      </c>
      <c r="AD40" s="18">
        <v>1</v>
      </c>
      <c r="AE40" s="18">
        <v>2</v>
      </c>
      <c r="AF40" s="7">
        <f t="shared" si="273"/>
        <v>3</v>
      </c>
      <c r="AG40" s="7">
        <f t="shared" si="273"/>
        <v>7</v>
      </c>
      <c r="AH40" s="51">
        <f t="shared" si="300"/>
        <v>0.4</v>
      </c>
      <c r="AI40" s="51">
        <f t="shared" si="301"/>
        <v>0.5</v>
      </c>
      <c r="AJ40" s="52">
        <f t="shared" si="302"/>
        <v>0.42857142857142855</v>
      </c>
      <c r="AK40" s="3" t="s">
        <v>272</v>
      </c>
      <c r="AL40" s="18">
        <v>4</v>
      </c>
      <c r="AM40" s="18">
        <v>13</v>
      </c>
      <c r="AN40" s="18">
        <v>2</v>
      </c>
      <c r="AO40" s="18">
        <v>0</v>
      </c>
      <c r="AP40" s="18">
        <v>4</v>
      </c>
      <c r="AQ40" s="18">
        <v>2</v>
      </c>
      <c r="AR40" s="18">
        <v>8</v>
      </c>
      <c r="AS40" s="18">
        <v>0</v>
      </c>
      <c r="AT40" s="18">
        <v>1</v>
      </c>
      <c r="AU40" s="7">
        <f t="shared" si="274"/>
        <v>2</v>
      </c>
      <c r="AV40" s="7">
        <f t="shared" si="274"/>
        <v>9</v>
      </c>
      <c r="AW40" s="51">
        <f t="shared" si="303"/>
        <v>0.25</v>
      </c>
      <c r="AX40" s="51">
        <f t="shared" si="304"/>
        <v>0</v>
      </c>
      <c r="AY40" s="52">
        <f t="shared" si="305"/>
        <v>0.22222222222222221</v>
      </c>
      <c r="AZ40" s="3">
        <v>3</v>
      </c>
      <c r="BA40" s="18">
        <v>14</v>
      </c>
      <c r="BB40" s="18">
        <v>5</v>
      </c>
      <c r="BC40" s="18">
        <v>1</v>
      </c>
      <c r="BD40" s="18">
        <v>2</v>
      </c>
      <c r="BE40" s="18">
        <v>0</v>
      </c>
      <c r="BF40" s="18">
        <v>4</v>
      </c>
      <c r="BG40" s="18">
        <v>8</v>
      </c>
      <c r="BH40" s="18">
        <v>2</v>
      </c>
      <c r="BI40" s="18">
        <v>8</v>
      </c>
      <c r="BJ40" s="7">
        <f t="shared" si="275"/>
        <v>6</v>
      </c>
      <c r="BK40" s="7">
        <f t="shared" si="275"/>
        <v>16</v>
      </c>
      <c r="BL40" s="51">
        <f t="shared" si="306"/>
        <v>0.5</v>
      </c>
      <c r="BM40" s="51">
        <f t="shared" si="307"/>
        <v>0.25</v>
      </c>
      <c r="BN40" s="52">
        <f t="shared" si="308"/>
        <v>0.375</v>
      </c>
      <c r="BO40" s="3">
        <v>3</v>
      </c>
      <c r="BP40" s="18">
        <v>0</v>
      </c>
      <c r="BQ40" s="18">
        <v>9</v>
      </c>
      <c r="BR40" s="18">
        <v>1</v>
      </c>
      <c r="BS40" s="18">
        <v>0</v>
      </c>
      <c r="BT40" s="18">
        <v>1</v>
      </c>
      <c r="BU40" s="18">
        <v>0</v>
      </c>
      <c r="BV40" s="18">
        <v>1</v>
      </c>
      <c r="BW40" s="18">
        <v>0</v>
      </c>
      <c r="BX40" s="18">
        <v>0</v>
      </c>
      <c r="BY40" s="7">
        <f t="shared" si="276"/>
        <v>0</v>
      </c>
      <c r="BZ40" s="7">
        <f t="shared" si="276"/>
        <v>1</v>
      </c>
      <c r="CA40" s="51">
        <f t="shared" si="309"/>
        <v>0</v>
      </c>
      <c r="CB40" s="51" t="e">
        <f t="shared" si="310"/>
        <v>#DIV/0!</v>
      </c>
      <c r="CC40" s="52">
        <f t="shared" si="311"/>
        <v>0</v>
      </c>
      <c r="CD40" s="3">
        <v>3</v>
      </c>
      <c r="CE40" s="18">
        <v>7</v>
      </c>
      <c r="CF40" s="18">
        <v>11</v>
      </c>
      <c r="CG40" s="18">
        <v>2</v>
      </c>
      <c r="CH40" s="18">
        <v>1</v>
      </c>
      <c r="CI40" s="18">
        <v>2</v>
      </c>
      <c r="CJ40" s="18">
        <v>2</v>
      </c>
      <c r="CK40" s="18">
        <v>8</v>
      </c>
      <c r="CL40" s="18">
        <v>1</v>
      </c>
      <c r="CM40" s="18">
        <v>6</v>
      </c>
      <c r="CN40" s="7">
        <f t="shared" si="277"/>
        <v>3</v>
      </c>
      <c r="CO40" s="7">
        <f t="shared" si="277"/>
        <v>14</v>
      </c>
      <c r="CP40" s="51">
        <f t="shared" si="312"/>
        <v>0.25</v>
      </c>
      <c r="CQ40" s="51">
        <f t="shared" si="313"/>
        <v>0.16666666666666666</v>
      </c>
      <c r="CR40" s="52">
        <f t="shared" si="314"/>
        <v>0.21428571428571427</v>
      </c>
      <c r="CS40" s="3">
        <v>3</v>
      </c>
      <c r="CT40" s="18">
        <v>4</v>
      </c>
      <c r="CU40" s="18">
        <v>5</v>
      </c>
      <c r="CV40" s="18">
        <v>0</v>
      </c>
      <c r="CW40" s="18">
        <v>0</v>
      </c>
      <c r="CX40" s="18">
        <v>2</v>
      </c>
      <c r="CY40" s="18">
        <v>2</v>
      </c>
      <c r="CZ40" s="18">
        <v>4</v>
      </c>
      <c r="DA40" s="18">
        <v>0</v>
      </c>
      <c r="DB40" s="18">
        <v>3</v>
      </c>
      <c r="DC40" s="7">
        <f t="shared" si="278"/>
        <v>2</v>
      </c>
      <c r="DD40" s="7">
        <f t="shared" si="278"/>
        <v>7</v>
      </c>
      <c r="DE40" s="51">
        <f t="shared" si="315"/>
        <v>0.5</v>
      </c>
      <c r="DF40" s="51">
        <f t="shared" si="316"/>
        <v>0</v>
      </c>
      <c r="DG40" s="52">
        <f t="shared" si="317"/>
        <v>0.2857142857142857</v>
      </c>
      <c r="DH40" s="3">
        <v>3</v>
      </c>
      <c r="DI40" s="18">
        <v>2</v>
      </c>
      <c r="DJ40" s="18">
        <v>4</v>
      </c>
      <c r="DK40" s="18">
        <v>1</v>
      </c>
      <c r="DL40" s="18">
        <v>0</v>
      </c>
      <c r="DM40" s="18">
        <v>0</v>
      </c>
      <c r="DN40" s="18">
        <v>1</v>
      </c>
      <c r="DO40" s="18">
        <v>2</v>
      </c>
      <c r="DP40" s="18">
        <v>0</v>
      </c>
      <c r="DQ40" s="18">
        <v>0</v>
      </c>
      <c r="DR40" s="7">
        <f t="shared" si="279"/>
        <v>1</v>
      </c>
      <c r="DS40" s="7">
        <f t="shared" si="279"/>
        <v>2</v>
      </c>
      <c r="DT40" s="51">
        <f t="shared" si="318"/>
        <v>0.5</v>
      </c>
      <c r="DU40" s="51" t="e">
        <f t="shared" si="319"/>
        <v>#DIV/0!</v>
      </c>
      <c r="DV40" s="52">
        <f t="shared" si="320"/>
        <v>0.5</v>
      </c>
      <c r="DW40" s="3" t="s">
        <v>49</v>
      </c>
      <c r="DX40" s="18">
        <v>15</v>
      </c>
      <c r="DY40" s="18">
        <v>4</v>
      </c>
      <c r="DZ40" s="18">
        <v>0</v>
      </c>
      <c r="EA40" s="18">
        <v>0</v>
      </c>
      <c r="EB40" s="18">
        <v>2</v>
      </c>
      <c r="EC40" s="18">
        <v>6</v>
      </c>
      <c r="ED40" s="18">
        <v>15</v>
      </c>
      <c r="EE40" s="18">
        <v>1</v>
      </c>
      <c r="EF40" s="18">
        <v>5</v>
      </c>
      <c r="EG40" s="7">
        <f t="shared" si="280"/>
        <v>7</v>
      </c>
      <c r="EH40" s="7">
        <f t="shared" si="280"/>
        <v>20</v>
      </c>
      <c r="EI40" s="51">
        <f t="shared" si="321"/>
        <v>0.4</v>
      </c>
      <c r="EJ40" s="51">
        <f t="shared" si="322"/>
        <v>0.2</v>
      </c>
      <c r="EK40" s="52">
        <f t="shared" si="323"/>
        <v>0.35</v>
      </c>
      <c r="EL40" s="3">
        <v>3</v>
      </c>
      <c r="EM40" s="18">
        <v>12</v>
      </c>
      <c r="EN40" s="18">
        <v>7</v>
      </c>
      <c r="EO40" s="18">
        <v>2</v>
      </c>
      <c r="EP40" s="18">
        <v>1</v>
      </c>
      <c r="EQ40" s="18">
        <v>1</v>
      </c>
      <c r="ER40" s="18">
        <v>6</v>
      </c>
      <c r="ES40" s="18">
        <v>19</v>
      </c>
      <c r="ET40" s="18">
        <v>0</v>
      </c>
      <c r="EU40" s="18">
        <v>5</v>
      </c>
      <c r="EV40" s="7">
        <f t="shared" si="281"/>
        <v>6</v>
      </c>
      <c r="EW40" s="7">
        <f t="shared" si="281"/>
        <v>24</v>
      </c>
      <c r="EX40" s="51">
        <f t="shared" si="324"/>
        <v>0.31578947368421051</v>
      </c>
      <c r="EY40" s="51">
        <f t="shared" si="325"/>
        <v>0</v>
      </c>
      <c r="EZ40" s="52">
        <f t="shared" si="326"/>
        <v>0.25</v>
      </c>
      <c r="FA40" s="3">
        <v>3</v>
      </c>
      <c r="FB40" s="182"/>
      <c r="FC40" s="182"/>
      <c r="FD40" s="182"/>
      <c r="FE40" s="182"/>
      <c r="FF40" s="182"/>
      <c r="FG40" s="182"/>
      <c r="FH40" s="182"/>
      <c r="FI40" s="182"/>
      <c r="FJ40" s="182"/>
      <c r="FK40" s="182"/>
      <c r="FL40" s="182"/>
      <c r="FM40" s="51" t="e">
        <f t="shared" si="327"/>
        <v>#DIV/0!</v>
      </c>
      <c r="FN40" s="51" t="e">
        <f t="shared" si="328"/>
        <v>#DIV/0!</v>
      </c>
      <c r="FO40" s="52" t="e">
        <f t="shared" si="329"/>
        <v>#DIV/0!</v>
      </c>
      <c r="FP40" s="3">
        <v>3</v>
      </c>
      <c r="FQ40" s="18">
        <v>4</v>
      </c>
      <c r="FR40" s="18">
        <v>12</v>
      </c>
      <c r="FS40" s="18">
        <v>2</v>
      </c>
      <c r="FT40" s="18">
        <v>3</v>
      </c>
      <c r="FU40" s="18">
        <v>4</v>
      </c>
      <c r="FV40" s="18">
        <v>2</v>
      </c>
      <c r="FW40" s="18">
        <v>9</v>
      </c>
      <c r="FX40" s="18">
        <v>0</v>
      </c>
      <c r="FY40" s="18">
        <v>0</v>
      </c>
      <c r="FZ40" s="7">
        <f t="shared" si="282"/>
        <v>2</v>
      </c>
      <c r="GA40" s="7">
        <f t="shared" si="283"/>
        <v>9</v>
      </c>
      <c r="GB40" s="51">
        <f t="shared" si="330"/>
        <v>0.22222222222222221</v>
      </c>
      <c r="GC40" s="51" t="e">
        <f t="shared" si="331"/>
        <v>#DIV/0!</v>
      </c>
      <c r="GD40" s="52">
        <f t="shared" si="332"/>
        <v>0.22222222222222221</v>
      </c>
      <c r="GE40" s="3">
        <v>3</v>
      </c>
      <c r="GF40" s="18">
        <v>14</v>
      </c>
      <c r="GG40" s="18">
        <v>19</v>
      </c>
      <c r="GH40" s="18">
        <v>1</v>
      </c>
      <c r="GI40" s="18">
        <v>4</v>
      </c>
      <c r="GJ40" s="18">
        <v>2</v>
      </c>
      <c r="GK40" s="18">
        <v>7</v>
      </c>
      <c r="GL40" s="18">
        <v>14</v>
      </c>
      <c r="GM40" s="18">
        <v>0</v>
      </c>
      <c r="GN40" s="18">
        <v>0</v>
      </c>
      <c r="GO40" s="7">
        <f t="shared" si="284"/>
        <v>7</v>
      </c>
      <c r="GP40" s="7">
        <f t="shared" si="284"/>
        <v>14</v>
      </c>
      <c r="GQ40" s="51">
        <f t="shared" si="333"/>
        <v>0.5</v>
      </c>
      <c r="GR40" s="51" t="e">
        <f t="shared" si="334"/>
        <v>#DIV/0!</v>
      </c>
      <c r="GS40" s="52">
        <f t="shared" si="335"/>
        <v>0.5</v>
      </c>
      <c r="GT40" s="3">
        <v>3</v>
      </c>
      <c r="GU40" s="18">
        <v>23</v>
      </c>
      <c r="GV40" s="18">
        <v>8</v>
      </c>
      <c r="GW40" s="18">
        <v>1</v>
      </c>
      <c r="GX40" s="18">
        <v>0</v>
      </c>
      <c r="GY40" s="18">
        <v>1</v>
      </c>
      <c r="GZ40" s="18">
        <v>4</v>
      </c>
      <c r="HA40" s="18">
        <v>6</v>
      </c>
      <c r="HB40" s="18">
        <v>5</v>
      </c>
      <c r="HC40" s="18">
        <v>19</v>
      </c>
      <c r="HD40" s="7">
        <f t="shared" si="285"/>
        <v>9</v>
      </c>
      <c r="HE40" s="7">
        <f t="shared" si="285"/>
        <v>25</v>
      </c>
      <c r="HF40" s="51">
        <f t="shared" si="336"/>
        <v>0.66666666666666663</v>
      </c>
      <c r="HG40" s="51">
        <f t="shared" si="337"/>
        <v>0.26315789473684209</v>
      </c>
      <c r="HH40" s="52">
        <f t="shared" si="338"/>
        <v>0.36</v>
      </c>
      <c r="HI40" s="3">
        <v>3</v>
      </c>
      <c r="HJ40" s="148"/>
      <c r="HK40" s="148"/>
      <c r="HL40" s="148"/>
      <c r="HM40" s="148"/>
      <c r="HN40" s="148"/>
      <c r="HO40" s="148"/>
      <c r="HP40" s="148"/>
      <c r="HQ40" s="148"/>
      <c r="HR40" s="148"/>
      <c r="HS40" s="148">
        <f t="shared" si="286"/>
        <v>0</v>
      </c>
      <c r="HT40" s="148">
        <f t="shared" si="287"/>
        <v>0</v>
      </c>
      <c r="HU40" s="51" t="e">
        <f t="shared" si="339"/>
        <v>#DIV/0!</v>
      </c>
      <c r="HV40" s="51" t="e">
        <f t="shared" si="340"/>
        <v>#DIV/0!</v>
      </c>
      <c r="HW40" s="52" t="e">
        <f t="shared" si="341"/>
        <v>#DIV/0!</v>
      </c>
      <c r="IA40" s="3" t="s">
        <v>397</v>
      </c>
      <c r="IB40" s="64"/>
      <c r="IC40" s="64"/>
      <c r="ID40" s="64"/>
      <c r="IE40" s="64"/>
      <c r="IF40" s="64"/>
      <c r="IG40" s="64"/>
      <c r="IH40" s="64"/>
      <c r="II40" s="64"/>
      <c r="IJ40" s="64"/>
      <c r="IK40" s="64"/>
      <c r="IL40" s="64"/>
      <c r="IM40" s="64"/>
      <c r="IN40" s="64"/>
      <c r="IO40" s="106"/>
      <c r="IP40" s="3" t="s">
        <v>397</v>
      </c>
      <c r="IQ40" s="7">
        <f t="shared" ref="IQ40:JA40" si="344">IQ7+IQ18+IQ29</f>
        <v>46</v>
      </c>
      <c r="IR40" s="7">
        <f t="shared" si="344"/>
        <v>30</v>
      </c>
      <c r="IS40" s="7">
        <f t="shared" si="344"/>
        <v>6</v>
      </c>
      <c r="IT40" s="7">
        <f t="shared" si="344"/>
        <v>2</v>
      </c>
      <c r="IU40" s="7">
        <f t="shared" si="344"/>
        <v>2</v>
      </c>
      <c r="IV40" s="7">
        <f t="shared" si="344"/>
        <v>11</v>
      </c>
      <c r="IW40" s="7">
        <f t="shared" si="344"/>
        <v>30</v>
      </c>
      <c r="IX40" s="7">
        <f t="shared" si="344"/>
        <v>8</v>
      </c>
      <c r="IY40" s="7">
        <f t="shared" si="344"/>
        <v>30</v>
      </c>
      <c r="IZ40" s="7">
        <f t="shared" si="344"/>
        <v>19</v>
      </c>
      <c r="JA40" s="7">
        <f t="shared" si="344"/>
        <v>60</v>
      </c>
      <c r="JB40" s="51">
        <f t="shared" si="290"/>
        <v>0.36666666666666664</v>
      </c>
      <c r="JC40" s="51">
        <f t="shared" si="291"/>
        <v>0.26666666666666666</v>
      </c>
      <c r="JD40" s="52">
        <f t="shared" si="292"/>
        <v>0.31666666666666665</v>
      </c>
      <c r="JE40" s="3" t="s">
        <v>397</v>
      </c>
      <c r="JF40" s="64"/>
      <c r="JG40" s="64"/>
      <c r="JH40" s="64"/>
      <c r="JI40" s="64"/>
      <c r="JJ40" s="64"/>
      <c r="JK40" s="64"/>
      <c r="JL40" s="64"/>
      <c r="JM40" s="64"/>
      <c r="JN40" s="64"/>
      <c r="JO40" s="64"/>
      <c r="JP40" s="64"/>
      <c r="JQ40" s="64"/>
      <c r="JR40" s="64"/>
      <c r="JS40" s="106"/>
      <c r="JT40" s="3" t="s">
        <v>397</v>
      </c>
      <c r="JU40" s="7">
        <f t="shared" ref="JU40:KE40" si="345">JU7+JU18+JU29</f>
        <v>50</v>
      </c>
      <c r="JV40" s="7">
        <f t="shared" si="345"/>
        <v>46</v>
      </c>
      <c r="JW40" s="7">
        <f t="shared" si="345"/>
        <v>8</v>
      </c>
      <c r="JX40" s="7">
        <f t="shared" si="345"/>
        <v>1</v>
      </c>
      <c r="JY40" s="7">
        <f t="shared" si="345"/>
        <v>1</v>
      </c>
      <c r="JZ40" s="7">
        <f t="shared" si="345"/>
        <v>16</v>
      </c>
      <c r="KA40" s="7">
        <f t="shared" si="345"/>
        <v>38</v>
      </c>
      <c r="KB40" s="7">
        <f t="shared" si="345"/>
        <v>6</v>
      </c>
      <c r="KC40" s="7">
        <f t="shared" si="345"/>
        <v>33</v>
      </c>
      <c r="KD40" s="7">
        <f t="shared" si="345"/>
        <v>22</v>
      </c>
      <c r="KE40" s="7">
        <f t="shared" si="345"/>
        <v>71</v>
      </c>
      <c r="KF40" s="51">
        <f t="shared" si="294"/>
        <v>0.42105263157894735</v>
      </c>
      <c r="KG40" s="51">
        <f t="shared" si="295"/>
        <v>0.18181818181818182</v>
      </c>
      <c r="KH40" s="52">
        <f t="shared" si="296"/>
        <v>0.30985915492957744</v>
      </c>
      <c r="KI40" s="3" t="s">
        <v>397</v>
      </c>
      <c r="KJ40" s="64"/>
      <c r="KK40" s="64"/>
      <c r="KL40" s="64"/>
      <c r="KM40" s="64"/>
      <c r="KN40" s="64"/>
      <c r="KO40" s="64"/>
      <c r="KP40" s="64"/>
      <c r="KQ40" s="64"/>
      <c r="KR40" s="64"/>
      <c r="KS40" s="64"/>
      <c r="KT40" s="64"/>
      <c r="KU40" s="64"/>
      <c r="KV40" s="64"/>
      <c r="KW40" s="106"/>
      <c r="KX40" s="3" t="s">
        <v>397</v>
      </c>
      <c r="KY40" s="64"/>
      <c r="KZ40" s="64"/>
      <c r="LA40" s="64"/>
      <c r="LB40" s="64"/>
      <c r="LC40" s="64"/>
      <c r="LD40" s="64"/>
      <c r="LE40" s="64"/>
      <c r="LF40" s="64"/>
      <c r="LG40" s="64"/>
      <c r="LH40" s="64"/>
      <c r="LI40" s="64"/>
      <c r="LJ40" s="350"/>
      <c r="LK40" s="350"/>
      <c r="LL40" s="351"/>
      <c r="LM40" s="3" t="s">
        <v>397</v>
      </c>
      <c r="LN40" s="64"/>
      <c r="LO40" s="64"/>
      <c r="LP40" s="64"/>
      <c r="LQ40" s="64"/>
      <c r="LR40" s="64"/>
      <c r="LS40" s="64"/>
      <c r="LT40" s="64"/>
      <c r="LU40" s="64"/>
      <c r="LV40" s="64"/>
      <c r="LW40" s="64"/>
      <c r="LX40" s="64"/>
      <c r="LY40" s="64"/>
      <c r="LZ40" s="64"/>
      <c r="MA40" s="106"/>
    </row>
    <row r="41" spans="1:339">
      <c r="A41" s="253" t="s">
        <v>103</v>
      </c>
      <c r="B41" s="229" t="s">
        <v>31</v>
      </c>
      <c r="C41" s="105"/>
      <c r="D41" s="106"/>
      <c r="E41" s="105"/>
      <c r="F41" s="106"/>
      <c r="K41" s="18"/>
      <c r="L41" s="248"/>
      <c r="M41" s="248"/>
      <c r="N41" s="248"/>
      <c r="O41" s="248"/>
      <c r="P41" s="248"/>
      <c r="Q41" s="248"/>
      <c r="R41" s="18"/>
      <c r="S41" s="18"/>
      <c r="T41" s="18"/>
      <c r="V41" s="3" t="s">
        <v>262</v>
      </c>
      <c r="W41" s="18">
        <v>2</v>
      </c>
      <c r="X41" s="18">
        <v>3</v>
      </c>
      <c r="Y41" s="18">
        <v>2</v>
      </c>
      <c r="Z41" s="18">
        <v>0</v>
      </c>
      <c r="AA41" s="18">
        <v>1</v>
      </c>
      <c r="AB41" s="18">
        <v>1</v>
      </c>
      <c r="AC41" s="18">
        <v>8</v>
      </c>
      <c r="AD41" s="18">
        <v>0</v>
      </c>
      <c r="AE41" s="18">
        <v>0</v>
      </c>
      <c r="AF41" s="7">
        <f t="shared" ref="AF41:AG47" si="346">AB41+AD41</f>
        <v>1</v>
      </c>
      <c r="AG41" s="7">
        <f t="shared" si="346"/>
        <v>8</v>
      </c>
      <c r="AH41" s="51">
        <f t="shared" si="300"/>
        <v>0.125</v>
      </c>
      <c r="AI41" s="51" t="e">
        <f t="shared" si="301"/>
        <v>#DIV/0!</v>
      </c>
      <c r="AJ41" s="52">
        <f t="shared" si="302"/>
        <v>0.125</v>
      </c>
      <c r="AK41" s="3">
        <v>4</v>
      </c>
      <c r="AL41" s="18">
        <v>6</v>
      </c>
      <c r="AM41" s="18">
        <v>6</v>
      </c>
      <c r="AN41" s="18">
        <v>2</v>
      </c>
      <c r="AO41" s="18">
        <v>0</v>
      </c>
      <c r="AP41" s="18">
        <v>3</v>
      </c>
      <c r="AQ41" s="18">
        <v>3</v>
      </c>
      <c r="AR41" s="18">
        <v>4</v>
      </c>
      <c r="AS41" s="18">
        <v>0</v>
      </c>
      <c r="AT41" s="18">
        <v>2</v>
      </c>
      <c r="AU41" s="7">
        <f t="shared" si="274"/>
        <v>3</v>
      </c>
      <c r="AV41" s="7">
        <f t="shared" si="274"/>
        <v>6</v>
      </c>
      <c r="AW41" s="51">
        <f t="shared" si="303"/>
        <v>0.75</v>
      </c>
      <c r="AX41" s="51">
        <f t="shared" si="304"/>
        <v>0</v>
      </c>
      <c r="AY41" s="52">
        <f t="shared" si="305"/>
        <v>0.5</v>
      </c>
      <c r="AZ41" s="3">
        <v>4</v>
      </c>
      <c r="BA41" s="18">
        <v>14</v>
      </c>
      <c r="BB41" s="18">
        <v>9</v>
      </c>
      <c r="BC41" s="18">
        <v>3</v>
      </c>
      <c r="BD41" s="18">
        <v>1</v>
      </c>
      <c r="BE41" s="18">
        <v>0</v>
      </c>
      <c r="BF41" s="18">
        <v>4</v>
      </c>
      <c r="BG41" s="18">
        <v>7</v>
      </c>
      <c r="BH41" s="18">
        <v>2</v>
      </c>
      <c r="BI41" s="18">
        <v>7</v>
      </c>
      <c r="BJ41" s="7">
        <f t="shared" si="275"/>
        <v>6</v>
      </c>
      <c r="BK41" s="7">
        <f t="shared" si="275"/>
        <v>14</v>
      </c>
      <c r="BL41" s="51">
        <f t="shared" si="306"/>
        <v>0.5714285714285714</v>
      </c>
      <c r="BM41" s="51">
        <f t="shared" si="307"/>
        <v>0.2857142857142857</v>
      </c>
      <c r="BN41" s="52">
        <f t="shared" si="308"/>
        <v>0.42857142857142855</v>
      </c>
      <c r="BO41" s="3">
        <v>4</v>
      </c>
      <c r="BP41" s="18">
        <v>4</v>
      </c>
      <c r="BQ41" s="18">
        <v>5</v>
      </c>
      <c r="BR41" s="18">
        <v>2</v>
      </c>
      <c r="BS41" s="18">
        <v>0</v>
      </c>
      <c r="BT41" s="18">
        <v>0</v>
      </c>
      <c r="BU41" s="18">
        <v>2</v>
      </c>
      <c r="BV41" s="18">
        <v>2</v>
      </c>
      <c r="BW41" s="18">
        <v>0</v>
      </c>
      <c r="BX41" s="18">
        <v>1</v>
      </c>
      <c r="BY41" s="7">
        <f t="shared" si="276"/>
        <v>2</v>
      </c>
      <c r="BZ41" s="7">
        <f t="shared" si="276"/>
        <v>3</v>
      </c>
      <c r="CA41" s="51">
        <f t="shared" si="309"/>
        <v>1</v>
      </c>
      <c r="CB41" s="51">
        <f t="shared" si="310"/>
        <v>0</v>
      </c>
      <c r="CC41" s="52">
        <f t="shared" si="311"/>
        <v>0.66666666666666663</v>
      </c>
      <c r="CD41" s="3">
        <v>4</v>
      </c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51" t="e">
        <f t="shared" si="312"/>
        <v>#DIV/0!</v>
      </c>
      <c r="CQ41" s="51" t="e">
        <f t="shared" si="313"/>
        <v>#DIV/0!</v>
      </c>
      <c r="CR41" s="52" t="e">
        <f t="shared" si="314"/>
        <v>#DIV/0!</v>
      </c>
      <c r="CS41" s="3">
        <v>4</v>
      </c>
      <c r="CT41" s="18">
        <v>5</v>
      </c>
      <c r="CU41" s="18">
        <v>2</v>
      </c>
      <c r="CV41" s="18">
        <v>3</v>
      </c>
      <c r="CW41" s="18">
        <v>0</v>
      </c>
      <c r="CX41" s="18">
        <v>3</v>
      </c>
      <c r="CY41" s="18">
        <v>1</v>
      </c>
      <c r="CZ41" s="18">
        <v>4</v>
      </c>
      <c r="DA41" s="18">
        <v>1</v>
      </c>
      <c r="DB41" s="18">
        <v>6</v>
      </c>
      <c r="DC41" s="7">
        <f t="shared" ref="DC41:DD48" si="347">CY41+DA41</f>
        <v>2</v>
      </c>
      <c r="DD41" s="7">
        <f t="shared" si="347"/>
        <v>10</v>
      </c>
      <c r="DE41" s="51">
        <f t="shared" si="315"/>
        <v>0.25</v>
      </c>
      <c r="DF41" s="51">
        <f t="shared" si="316"/>
        <v>0.16666666666666666</v>
      </c>
      <c r="DG41" s="52">
        <f t="shared" si="317"/>
        <v>0.2</v>
      </c>
      <c r="DH41" s="3">
        <v>4</v>
      </c>
      <c r="DI41" s="18">
        <v>4</v>
      </c>
      <c r="DJ41" s="18">
        <v>5</v>
      </c>
      <c r="DK41" s="18">
        <v>1</v>
      </c>
      <c r="DL41" s="18">
        <v>0</v>
      </c>
      <c r="DM41" s="18">
        <v>0</v>
      </c>
      <c r="DN41" s="18">
        <v>2</v>
      </c>
      <c r="DO41" s="18">
        <v>2</v>
      </c>
      <c r="DP41" s="18">
        <v>0</v>
      </c>
      <c r="DQ41" s="18">
        <v>4</v>
      </c>
      <c r="DR41" s="7">
        <f t="shared" si="279"/>
        <v>2</v>
      </c>
      <c r="DS41" s="7">
        <f t="shared" si="279"/>
        <v>6</v>
      </c>
      <c r="DT41" s="51">
        <f t="shared" si="318"/>
        <v>1</v>
      </c>
      <c r="DU41" s="51">
        <f t="shared" si="319"/>
        <v>0</v>
      </c>
      <c r="DV41" s="52">
        <f t="shared" si="320"/>
        <v>0.33333333333333331</v>
      </c>
      <c r="DW41" s="3">
        <v>4</v>
      </c>
      <c r="DX41" s="18">
        <v>8</v>
      </c>
      <c r="DY41" s="18">
        <v>6</v>
      </c>
      <c r="DZ41" s="18">
        <v>0</v>
      </c>
      <c r="EA41" s="18">
        <v>0</v>
      </c>
      <c r="EB41" s="18">
        <v>0</v>
      </c>
      <c r="EC41" s="18">
        <v>4</v>
      </c>
      <c r="ED41" s="18">
        <v>10</v>
      </c>
      <c r="EE41" s="18">
        <v>0</v>
      </c>
      <c r="EF41" s="18">
        <v>1</v>
      </c>
      <c r="EG41" s="7">
        <f t="shared" si="280"/>
        <v>4</v>
      </c>
      <c r="EH41" s="7">
        <f t="shared" si="280"/>
        <v>11</v>
      </c>
      <c r="EI41" s="51">
        <f t="shared" si="321"/>
        <v>0.4</v>
      </c>
      <c r="EJ41" s="51">
        <f t="shared" si="322"/>
        <v>0</v>
      </c>
      <c r="EK41" s="52">
        <f t="shared" si="323"/>
        <v>0.36363636363636365</v>
      </c>
      <c r="EL41" s="3">
        <v>4</v>
      </c>
      <c r="EM41" s="18">
        <v>22</v>
      </c>
      <c r="EN41" s="18">
        <v>10</v>
      </c>
      <c r="EO41" s="18">
        <v>6</v>
      </c>
      <c r="EP41" s="18">
        <v>5</v>
      </c>
      <c r="EQ41" s="18">
        <v>6</v>
      </c>
      <c r="ER41" s="18">
        <v>5</v>
      </c>
      <c r="ES41" s="18">
        <v>14</v>
      </c>
      <c r="ET41" s="18">
        <v>4</v>
      </c>
      <c r="EU41" s="18">
        <v>10</v>
      </c>
      <c r="EV41" s="7">
        <f t="shared" si="281"/>
        <v>9</v>
      </c>
      <c r="EW41" s="7">
        <f t="shared" si="281"/>
        <v>24</v>
      </c>
      <c r="EX41" s="51">
        <f t="shared" si="324"/>
        <v>0.35714285714285715</v>
      </c>
      <c r="EY41" s="51">
        <f t="shared" si="325"/>
        <v>0.4</v>
      </c>
      <c r="EZ41" s="52">
        <f t="shared" si="326"/>
        <v>0.375</v>
      </c>
      <c r="FA41" s="3">
        <v>4</v>
      </c>
      <c r="FB41" s="182"/>
      <c r="FC41" s="182"/>
      <c r="FD41" s="182"/>
      <c r="FE41" s="182"/>
      <c r="FF41" s="182"/>
      <c r="FG41" s="182"/>
      <c r="FH41" s="182"/>
      <c r="FI41" s="182"/>
      <c r="FJ41" s="182"/>
      <c r="FK41" s="182"/>
      <c r="FL41" s="182"/>
      <c r="FM41" s="51" t="e">
        <f t="shared" si="327"/>
        <v>#DIV/0!</v>
      </c>
      <c r="FN41" s="51" t="e">
        <f t="shared" si="328"/>
        <v>#DIV/0!</v>
      </c>
      <c r="FO41" s="52" t="e">
        <f t="shared" si="329"/>
        <v>#DIV/0!</v>
      </c>
      <c r="FP41" s="3">
        <v>4</v>
      </c>
      <c r="FQ41" s="18">
        <v>12</v>
      </c>
      <c r="FR41" s="18">
        <v>8</v>
      </c>
      <c r="FS41" s="18">
        <v>0</v>
      </c>
      <c r="FT41" s="18">
        <v>0</v>
      </c>
      <c r="FU41" s="18">
        <v>3</v>
      </c>
      <c r="FV41" s="18">
        <v>6</v>
      </c>
      <c r="FW41" s="18">
        <v>9</v>
      </c>
      <c r="FX41" s="18">
        <v>0</v>
      </c>
      <c r="FY41" s="18">
        <v>0</v>
      </c>
      <c r="FZ41" s="7">
        <f t="shared" si="282"/>
        <v>6</v>
      </c>
      <c r="GA41" s="7">
        <f t="shared" si="283"/>
        <v>9</v>
      </c>
      <c r="GB41" s="51">
        <f t="shared" si="330"/>
        <v>0.66666666666666663</v>
      </c>
      <c r="GC41" s="51" t="e">
        <f t="shared" si="331"/>
        <v>#DIV/0!</v>
      </c>
      <c r="GD41" s="52">
        <f t="shared" si="332"/>
        <v>0.66666666666666663</v>
      </c>
      <c r="GE41" s="3">
        <v>4</v>
      </c>
      <c r="GF41" s="18">
        <v>15</v>
      </c>
      <c r="GG41" s="18">
        <v>6</v>
      </c>
      <c r="GH41" s="18">
        <v>2</v>
      </c>
      <c r="GI41" s="18">
        <v>0</v>
      </c>
      <c r="GJ41" s="18">
        <v>1</v>
      </c>
      <c r="GK41" s="18">
        <v>6</v>
      </c>
      <c r="GL41" s="18">
        <v>10</v>
      </c>
      <c r="GM41" s="18">
        <v>1</v>
      </c>
      <c r="GN41" s="18">
        <v>2</v>
      </c>
      <c r="GO41" s="7">
        <f t="shared" si="284"/>
        <v>7</v>
      </c>
      <c r="GP41" s="7">
        <f t="shared" si="284"/>
        <v>12</v>
      </c>
      <c r="GQ41" s="51">
        <f t="shared" si="333"/>
        <v>0.6</v>
      </c>
      <c r="GR41" s="51">
        <f t="shared" si="334"/>
        <v>0.5</v>
      </c>
      <c r="GS41" s="52">
        <f t="shared" si="335"/>
        <v>0.58333333333333337</v>
      </c>
      <c r="GT41" s="3" t="s">
        <v>277</v>
      </c>
      <c r="GU41" s="18">
        <v>8</v>
      </c>
      <c r="GV41" s="18">
        <v>5</v>
      </c>
      <c r="GW41" s="18">
        <v>1</v>
      </c>
      <c r="GX41" s="18">
        <v>0</v>
      </c>
      <c r="GY41" s="18">
        <v>1</v>
      </c>
      <c r="GZ41" s="18">
        <v>1</v>
      </c>
      <c r="HA41" s="18">
        <v>5</v>
      </c>
      <c r="HB41" s="18">
        <v>2</v>
      </c>
      <c r="HC41" s="18">
        <v>5</v>
      </c>
      <c r="HD41" s="7">
        <f t="shared" si="285"/>
        <v>3</v>
      </c>
      <c r="HE41" s="7">
        <f t="shared" si="285"/>
        <v>10</v>
      </c>
      <c r="HF41" s="51">
        <f t="shared" si="336"/>
        <v>0.2</v>
      </c>
      <c r="HG41" s="51">
        <f t="shared" si="337"/>
        <v>0.4</v>
      </c>
      <c r="HH41" s="52">
        <f t="shared" si="338"/>
        <v>0.3</v>
      </c>
      <c r="HI41" s="3">
        <v>4</v>
      </c>
      <c r="HJ41" s="18">
        <v>10</v>
      </c>
      <c r="HK41" s="18">
        <v>4</v>
      </c>
      <c r="HL41" s="18">
        <v>3</v>
      </c>
      <c r="HM41" s="18">
        <v>1</v>
      </c>
      <c r="HN41" s="18">
        <v>5</v>
      </c>
      <c r="HO41" s="18">
        <v>3</v>
      </c>
      <c r="HP41" s="18">
        <v>5</v>
      </c>
      <c r="HQ41" s="18">
        <v>2</v>
      </c>
      <c r="HR41" s="18">
        <v>8</v>
      </c>
      <c r="HS41" s="7">
        <f t="shared" si="286"/>
        <v>5</v>
      </c>
      <c r="HT41" s="7">
        <f t="shared" si="287"/>
        <v>13</v>
      </c>
      <c r="HU41" s="51">
        <f t="shared" si="339"/>
        <v>0.6</v>
      </c>
      <c r="HV41" s="51">
        <f t="shared" si="340"/>
        <v>0.25</v>
      </c>
      <c r="HW41" s="52">
        <f t="shared" si="341"/>
        <v>0.38461538461538464</v>
      </c>
      <c r="IA41" s="3" t="s">
        <v>398</v>
      </c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106"/>
      <c r="IP41" s="3" t="s">
        <v>398</v>
      </c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350"/>
      <c r="JC41" s="350"/>
      <c r="JD41" s="351"/>
      <c r="JE41" s="3" t="s">
        <v>398</v>
      </c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106"/>
      <c r="JT41" s="3" t="s">
        <v>398</v>
      </c>
      <c r="JU41" s="7">
        <f t="shared" ref="JU41:KE41" si="348">JU8+JU19+JU30</f>
        <v>53</v>
      </c>
      <c r="JV41" s="7">
        <f t="shared" si="348"/>
        <v>35</v>
      </c>
      <c r="JW41" s="7">
        <f t="shared" si="348"/>
        <v>7</v>
      </c>
      <c r="JX41" s="7">
        <f t="shared" si="348"/>
        <v>4</v>
      </c>
      <c r="JY41" s="7">
        <f t="shared" si="348"/>
        <v>3</v>
      </c>
      <c r="JZ41" s="7">
        <f t="shared" si="348"/>
        <v>13</v>
      </c>
      <c r="KA41" s="7">
        <f t="shared" si="348"/>
        <v>30</v>
      </c>
      <c r="KB41" s="7">
        <f t="shared" si="348"/>
        <v>9</v>
      </c>
      <c r="KC41" s="7">
        <f t="shared" si="348"/>
        <v>34</v>
      </c>
      <c r="KD41" s="7">
        <f t="shared" si="348"/>
        <v>22</v>
      </c>
      <c r="KE41" s="7">
        <f t="shared" si="348"/>
        <v>64</v>
      </c>
      <c r="KF41" s="51">
        <f t="shared" si="294"/>
        <v>0.43333333333333335</v>
      </c>
      <c r="KG41" s="51">
        <f t="shared" si="295"/>
        <v>0.26470588235294118</v>
      </c>
      <c r="KH41" s="52">
        <f t="shared" si="296"/>
        <v>0.34375</v>
      </c>
      <c r="KI41" s="3" t="s">
        <v>398</v>
      </c>
      <c r="KJ41" s="64"/>
      <c r="KK41" s="64"/>
      <c r="KL41" s="64"/>
      <c r="KM41" s="64"/>
      <c r="KN41" s="64"/>
      <c r="KO41" s="64"/>
      <c r="KP41" s="64"/>
      <c r="KQ41" s="64"/>
      <c r="KR41" s="64"/>
      <c r="KS41" s="64"/>
      <c r="KT41" s="64"/>
      <c r="KU41" s="64"/>
      <c r="KV41" s="64"/>
      <c r="KW41" s="106"/>
      <c r="KX41" s="3" t="s">
        <v>398</v>
      </c>
      <c r="KY41" s="7">
        <f>KY8+KY19+KY30</f>
        <v>50</v>
      </c>
      <c r="KZ41" s="7">
        <f t="shared" ref="KZ41:LI41" si="349">KZ8+KZ19+KZ30</f>
        <v>39</v>
      </c>
      <c r="LA41" s="7">
        <f t="shared" si="349"/>
        <v>12</v>
      </c>
      <c r="LB41" s="7">
        <f t="shared" si="349"/>
        <v>1</v>
      </c>
      <c r="LC41" s="7">
        <f t="shared" si="349"/>
        <v>7</v>
      </c>
      <c r="LD41" s="7">
        <f t="shared" si="349"/>
        <v>19</v>
      </c>
      <c r="LE41" s="7">
        <f t="shared" si="349"/>
        <v>47</v>
      </c>
      <c r="LF41" s="7">
        <f t="shared" si="349"/>
        <v>3</v>
      </c>
      <c r="LG41" s="7">
        <f t="shared" si="349"/>
        <v>21</v>
      </c>
      <c r="LH41" s="7">
        <f t="shared" si="349"/>
        <v>22</v>
      </c>
      <c r="LI41" s="7">
        <f t="shared" si="349"/>
        <v>65</v>
      </c>
      <c r="LJ41" s="51">
        <f t="shared" si="297"/>
        <v>0.40425531914893614</v>
      </c>
      <c r="LK41" s="51">
        <f t="shared" si="298"/>
        <v>0.14285714285714285</v>
      </c>
      <c r="LL41" s="52">
        <f t="shared" si="299"/>
        <v>0.33846153846153848</v>
      </c>
      <c r="LM41" s="3" t="s">
        <v>398</v>
      </c>
      <c r="LN41" s="64"/>
      <c r="LO41" s="64"/>
      <c r="LP41" s="64"/>
      <c r="LQ41" s="64"/>
      <c r="LR41" s="64"/>
      <c r="LS41" s="64"/>
      <c r="LT41" s="64"/>
      <c r="LU41" s="64"/>
      <c r="LV41" s="64"/>
      <c r="LW41" s="64"/>
      <c r="LX41" s="64"/>
      <c r="LY41" s="64"/>
      <c r="LZ41" s="64"/>
      <c r="MA41" s="106"/>
    </row>
    <row r="42" spans="1:339">
      <c r="A42" s="228" t="s">
        <v>30</v>
      </c>
      <c r="B42" s="217" t="s">
        <v>35</v>
      </c>
      <c r="C42" s="105"/>
      <c r="D42" s="106"/>
      <c r="E42" s="105"/>
      <c r="F42" s="106"/>
      <c r="K42" s="18"/>
      <c r="L42" s="248"/>
      <c r="M42" s="248"/>
      <c r="N42" s="248"/>
      <c r="O42" s="248"/>
      <c r="P42" s="248"/>
      <c r="Q42" s="248"/>
      <c r="R42" s="18"/>
      <c r="S42" s="18"/>
      <c r="T42" s="18"/>
      <c r="V42" s="3">
        <v>5</v>
      </c>
      <c r="W42" s="18">
        <v>2</v>
      </c>
      <c r="X42" s="18">
        <v>5</v>
      </c>
      <c r="Y42" s="18">
        <v>0</v>
      </c>
      <c r="Z42" s="18">
        <v>0</v>
      </c>
      <c r="AA42" s="18">
        <v>0</v>
      </c>
      <c r="AB42" s="18">
        <v>1</v>
      </c>
      <c r="AC42" s="18">
        <v>3</v>
      </c>
      <c r="AD42" s="18">
        <v>0</v>
      </c>
      <c r="AE42" s="18">
        <v>0</v>
      </c>
      <c r="AF42" s="7">
        <f t="shared" si="346"/>
        <v>1</v>
      </c>
      <c r="AG42" s="7">
        <f t="shared" si="346"/>
        <v>3</v>
      </c>
      <c r="AH42" s="51">
        <f t="shared" si="300"/>
        <v>0.33333333333333331</v>
      </c>
      <c r="AI42" s="51" t="e">
        <f t="shared" si="301"/>
        <v>#DIV/0!</v>
      </c>
      <c r="AJ42" s="52">
        <f t="shared" si="302"/>
        <v>0.33333333333333331</v>
      </c>
      <c r="AK42" s="3" t="s">
        <v>272</v>
      </c>
      <c r="AL42" s="18">
        <v>2</v>
      </c>
      <c r="AM42" s="18">
        <v>13</v>
      </c>
      <c r="AN42" s="18">
        <v>0</v>
      </c>
      <c r="AO42" s="18">
        <v>0</v>
      </c>
      <c r="AP42" s="18">
        <v>5</v>
      </c>
      <c r="AQ42" s="18">
        <v>1</v>
      </c>
      <c r="AR42" s="18">
        <v>10</v>
      </c>
      <c r="AS42" s="18">
        <v>0</v>
      </c>
      <c r="AT42" s="18">
        <v>0</v>
      </c>
      <c r="AU42" s="7">
        <f t="shared" si="274"/>
        <v>1</v>
      </c>
      <c r="AV42" s="7">
        <f t="shared" si="274"/>
        <v>10</v>
      </c>
      <c r="AW42" s="51">
        <f t="shared" si="303"/>
        <v>0.1</v>
      </c>
      <c r="AX42" s="51" t="e">
        <f t="shared" si="304"/>
        <v>#DIV/0!</v>
      </c>
      <c r="AY42" s="52">
        <f t="shared" si="305"/>
        <v>0.1</v>
      </c>
      <c r="AZ42" s="3">
        <v>5</v>
      </c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51" t="e">
        <f t="shared" si="306"/>
        <v>#DIV/0!</v>
      </c>
      <c r="BM42" s="51" t="e">
        <f t="shared" si="307"/>
        <v>#DIV/0!</v>
      </c>
      <c r="BN42" s="52" t="e">
        <f t="shared" si="308"/>
        <v>#DIV/0!</v>
      </c>
      <c r="BO42" s="3">
        <v>5</v>
      </c>
      <c r="BP42" s="18">
        <v>4</v>
      </c>
      <c r="BQ42" s="18">
        <v>14</v>
      </c>
      <c r="BR42" s="18">
        <v>0</v>
      </c>
      <c r="BS42" s="18">
        <v>0</v>
      </c>
      <c r="BT42" s="18">
        <v>0</v>
      </c>
      <c r="BU42" s="18">
        <v>2</v>
      </c>
      <c r="BV42" s="18">
        <v>3</v>
      </c>
      <c r="BW42" s="18">
        <v>0</v>
      </c>
      <c r="BX42" s="18">
        <v>1</v>
      </c>
      <c r="BY42" s="7">
        <f>BU42+BW42</f>
        <v>2</v>
      </c>
      <c r="BZ42" s="7">
        <f>BV42+BX42</f>
        <v>4</v>
      </c>
      <c r="CA42" s="51">
        <f t="shared" si="309"/>
        <v>0.66666666666666663</v>
      </c>
      <c r="CB42" s="51">
        <f t="shared" si="310"/>
        <v>0</v>
      </c>
      <c r="CC42" s="52">
        <f t="shared" si="311"/>
        <v>0.5</v>
      </c>
      <c r="CD42" s="3">
        <v>5</v>
      </c>
      <c r="CE42" s="18">
        <v>9</v>
      </c>
      <c r="CF42" s="18">
        <v>6</v>
      </c>
      <c r="CG42" s="18">
        <v>2</v>
      </c>
      <c r="CH42" s="18">
        <v>0</v>
      </c>
      <c r="CI42" s="18">
        <v>1</v>
      </c>
      <c r="CJ42" s="18">
        <v>2</v>
      </c>
      <c r="CK42" s="18">
        <v>5</v>
      </c>
      <c r="CL42" s="18">
        <v>1</v>
      </c>
      <c r="CM42" s="18">
        <v>12</v>
      </c>
      <c r="CN42" s="7">
        <f>CJ42+CL42</f>
        <v>3</v>
      </c>
      <c r="CO42" s="7">
        <f>CK42+CM42</f>
        <v>17</v>
      </c>
      <c r="CP42" s="51">
        <f t="shared" si="312"/>
        <v>0.4</v>
      </c>
      <c r="CQ42" s="51">
        <f t="shared" si="313"/>
        <v>8.3333333333333329E-2</v>
      </c>
      <c r="CR42" s="52">
        <f t="shared" si="314"/>
        <v>0.17647058823529413</v>
      </c>
      <c r="CS42" s="3">
        <v>5</v>
      </c>
      <c r="CT42" s="18">
        <v>4</v>
      </c>
      <c r="CU42" s="18">
        <v>4</v>
      </c>
      <c r="CV42" s="18">
        <v>0</v>
      </c>
      <c r="CW42" s="18">
        <v>0</v>
      </c>
      <c r="CX42" s="18">
        <v>1</v>
      </c>
      <c r="CY42" s="18">
        <v>2</v>
      </c>
      <c r="CZ42" s="18">
        <v>9</v>
      </c>
      <c r="DA42" s="18">
        <v>0</v>
      </c>
      <c r="DB42" s="18">
        <v>0</v>
      </c>
      <c r="DC42" s="7">
        <f t="shared" si="347"/>
        <v>2</v>
      </c>
      <c r="DD42" s="7">
        <f t="shared" si="347"/>
        <v>9</v>
      </c>
      <c r="DE42" s="51">
        <f t="shared" si="315"/>
        <v>0.22222222222222221</v>
      </c>
      <c r="DF42" s="51" t="e">
        <f t="shared" si="316"/>
        <v>#DIV/0!</v>
      </c>
      <c r="DG42" s="52">
        <f t="shared" si="317"/>
        <v>0.22222222222222221</v>
      </c>
      <c r="DH42" s="3" t="s">
        <v>7</v>
      </c>
      <c r="DI42" s="18">
        <v>15</v>
      </c>
      <c r="DJ42" s="18">
        <v>9</v>
      </c>
      <c r="DK42" s="18">
        <v>2</v>
      </c>
      <c r="DL42" s="18">
        <v>0</v>
      </c>
      <c r="DM42" s="18">
        <v>1</v>
      </c>
      <c r="DN42" s="18">
        <v>6</v>
      </c>
      <c r="DO42" s="18">
        <v>8</v>
      </c>
      <c r="DP42" s="18">
        <v>1</v>
      </c>
      <c r="DQ42" s="18">
        <v>6</v>
      </c>
      <c r="DR42" s="18">
        <f t="shared" si="279"/>
        <v>7</v>
      </c>
      <c r="DS42" s="18">
        <f t="shared" si="279"/>
        <v>14</v>
      </c>
      <c r="DT42" s="51">
        <f t="shared" si="318"/>
        <v>0.75</v>
      </c>
      <c r="DU42" s="51">
        <f t="shared" si="319"/>
        <v>0.16666666666666666</v>
      </c>
      <c r="DV42" s="52">
        <f t="shared" si="320"/>
        <v>0.5</v>
      </c>
      <c r="DW42" s="3">
        <v>5</v>
      </c>
      <c r="DX42" s="18">
        <v>18</v>
      </c>
      <c r="DY42" s="18">
        <v>8</v>
      </c>
      <c r="DZ42" s="18">
        <v>1</v>
      </c>
      <c r="EA42" s="18">
        <v>0</v>
      </c>
      <c r="EB42" s="18">
        <v>0</v>
      </c>
      <c r="EC42" s="18">
        <v>8</v>
      </c>
      <c r="ED42" s="18">
        <v>17</v>
      </c>
      <c r="EE42" s="18">
        <v>0</v>
      </c>
      <c r="EF42" s="18">
        <v>1</v>
      </c>
      <c r="EG42" s="7">
        <f t="shared" ref="EG42:EH44" si="350">EC42+EE42</f>
        <v>8</v>
      </c>
      <c r="EH42" s="7">
        <f t="shared" si="350"/>
        <v>18</v>
      </c>
      <c r="EI42" s="51">
        <f t="shared" si="321"/>
        <v>0.47058823529411764</v>
      </c>
      <c r="EJ42" s="51">
        <f t="shared" si="322"/>
        <v>0</v>
      </c>
      <c r="EK42" s="52">
        <f t="shared" si="323"/>
        <v>0.44444444444444442</v>
      </c>
      <c r="EL42" s="3">
        <v>5</v>
      </c>
      <c r="EM42" s="18">
        <v>9</v>
      </c>
      <c r="EN42" s="18">
        <v>9</v>
      </c>
      <c r="EO42" s="18">
        <v>1</v>
      </c>
      <c r="EP42" s="18">
        <v>1</v>
      </c>
      <c r="EQ42" s="18">
        <v>0</v>
      </c>
      <c r="ER42" s="18">
        <v>3</v>
      </c>
      <c r="ES42" s="18">
        <v>8</v>
      </c>
      <c r="ET42" s="18">
        <v>1</v>
      </c>
      <c r="EU42" s="18">
        <v>5</v>
      </c>
      <c r="EV42" s="18">
        <f t="shared" si="281"/>
        <v>4</v>
      </c>
      <c r="EW42" s="18">
        <f t="shared" si="281"/>
        <v>13</v>
      </c>
      <c r="EX42" s="51">
        <f t="shared" si="324"/>
        <v>0.375</v>
      </c>
      <c r="EY42" s="51">
        <f t="shared" si="325"/>
        <v>0.2</v>
      </c>
      <c r="EZ42" s="52">
        <f t="shared" si="326"/>
        <v>0.30769230769230771</v>
      </c>
      <c r="FA42" s="3">
        <v>5</v>
      </c>
      <c r="FB42" s="182"/>
      <c r="FC42" s="182"/>
      <c r="FD42" s="182"/>
      <c r="FE42" s="182"/>
      <c r="FF42" s="182"/>
      <c r="FG42" s="182"/>
      <c r="FH42" s="182"/>
      <c r="FI42" s="182"/>
      <c r="FJ42" s="182"/>
      <c r="FK42" s="182"/>
      <c r="FL42" s="182"/>
      <c r="FM42" s="51" t="e">
        <f t="shared" si="327"/>
        <v>#DIV/0!</v>
      </c>
      <c r="FN42" s="51" t="e">
        <f t="shared" si="328"/>
        <v>#DIV/0!</v>
      </c>
      <c r="FO42" s="52" t="e">
        <f t="shared" si="329"/>
        <v>#DIV/0!</v>
      </c>
      <c r="FP42" s="3">
        <v>5</v>
      </c>
      <c r="FQ42" s="18">
        <v>2</v>
      </c>
      <c r="FR42" s="18">
        <v>3</v>
      </c>
      <c r="FS42" s="18">
        <v>1</v>
      </c>
      <c r="FT42" s="18">
        <v>1</v>
      </c>
      <c r="FU42" s="18">
        <v>1</v>
      </c>
      <c r="FV42" s="18">
        <v>1</v>
      </c>
      <c r="FW42" s="18">
        <v>3</v>
      </c>
      <c r="FX42" s="18">
        <v>0</v>
      </c>
      <c r="FY42" s="18">
        <v>0</v>
      </c>
      <c r="FZ42" s="7">
        <f t="shared" si="282"/>
        <v>1</v>
      </c>
      <c r="GA42" s="7">
        <f t="shared" si="283"/>
        <v>3</v>
      </c>
      <c r="GB42" s="51">
        <f t="shared" si="330"/>
        <v>0.33333333333333331</v>
      </c>
      <c r="GC42" s="51" t="e">
        <f t="shared" si="331"/>
        <v>#DIV/0!</v>
      </c>
      <c r="GD42" s="52">
        <f t="shared" si="332"/>
        <v>0.33333333333333331</v>
      </c>
      <c r="GE42" s="3">
        <v>5</v>
      </c>
      <c r="GF42" s="18">
        <v>15</v>
      </c>
      <c r="GG42" s="18">
        <v>12</v>
      </c>
      <c r="GH42" s="18">
        <v>1</v>
      </c>
      <c r="GI42" s="18">
        <v>0</v>
      </c>
      <c r="GJ42" s="18">
        <v>2</v>
      </c>
      <c r="GK42" s="18">
        <v>6</v>
      </c>
      <c r="GL42" s="18">
        <v>12</v>
      </c>
      <c r="GM42" s="18">
        <v>1</v>
      </c>
      <c r="GN42" s="18">
        <v>7</v>
      </c>
      <c r="GO42" s="7">
        <f t="shared" ref="GO42:GP47" si="351">GK42+GM42</f>
        <v>7</v>
      </c>
      <c r="GP42" s="7">
        <f t="shared" si="351"/>
        <v>19</v>
      </c>
      <c r="GQ42" s="51">
        <f t="shared" si="333"/>
        <v>0.5</v>
      </c>
      <c r="GR42" s="51">
        <f t="shared" si="334"/>
        <v>0.14285714285714285</v>
      </c>
      <c r="GS42" s="52">
        <f t="shared" si="335"/>
        <v>0.36842105263157893</v>
      </c>
      <c r="GT42" s="3" t="s">
        <v>275</v>
      </c>
      <c r="GU42" s="18">
        <v>15</v>
      </c>
      <c r="GV42" s="18">
        <v>6</v>
      </c>
      <c r="GW42" s="18">
        <v>1</v>
      </c>
      <c r="GX42" s="18">
        <v>1</v>
      </c>
      <c r="GY42" s="18">
        <v>1</v>
      </c>
      <c r="GZ42" s="18">
        <v>3</v>
      </c>
      <c r="HA42" s="18">
        <v>8</v>
      </c>
      <c r="HB42" s="18">
        <v>3</v>
      </c>
      <c r="HC42" s="18">
        <v>11</v>
      </c>
      <c r="HD42" s="7">
        <f t="shared" ref="HD42:HE48" si="352">GZ42+HB42</f>
        <v>6</v>
      </c>
      <c r="HE42" s="7">
        <f t="shared" si="352"/>
        <v>19</v>
      </c>
      <c r="HF42" s="51">
        <f t="shared" si="336"/>
        <v>0.375</v>
      </c>
      <c r="HG42" s="51">
        <f t="shared" si="337"/>
        <v>0.27272727272727271</v>
      </c>
      <c r="HH42" s="52">
        <f t="shared" si="338"/>
        <v>0.31578947368421051</v>
      </c>
      <c r="HI42" s="3">
        <v>5</v>
      </c>
      <c r="HJ42" s="18">
        <v>4</v>
      </c>
      <c r="HK42" s="18">
        <v>9</v>
      </c>
      <c r="HL42" s="18">
        <v>1</v>
      </c>
      <c r="HM42" s="18">
        <v>0</v>
      </c>
      <c r="HN42" s="18">
        <v>2</v>
      </c>
      <c r="HO42" s="18">
        <v>2</v>
      </c>
      <c r="HP42" s="18">
        <v>10</v>
      </c>
      <c r="HQ42" s="18">
        <v>0</v>
      </c>
      <c r="HR42" s="18">
        <v>4</v>
      </c>
      <c r="HS42" s="7">
        <f t="shared" si="286"/>
        <v>2</v>
      </c>
      <c r="HT42" s="7">
        <f t="shared" si="287"/>
        <v>14</v>
      </c>
      <c r="HU42" s="51">
        <f t="shared" si="339"/>
        <v>0.2</v>
      </c>
      <c r="HV42" s="51">
        <f t="shared" si="340"/>
        <v>0</v>
      </c>
      <c r="HW42" s="52">
        <f t="shared" si="341"/>
        <v>0.14285714285714285</v>
      </c>
      <c r="IA42" s="3" t="s">
        <v>399</v>
      </c>
      <c r="IB42" s="64"/>
      <c r="IC42" s="64"/>
      <c r="ID42" s="64"/>
      <c r="IE42" s="64"/>
      <c r="IF42" s="64"/>
      <c r="IG42" s="64"/>
      <c r="IH42" s="64"/>
      <c r="II42" s="64"/>
      <c r="IJ42" s="64"/>
      <c r="IK42" s="64"/>
      <c r="IL42" s="64"/>
      <c r="IM42" s="64"/>
      <c r="IN42" s="64"/>
      <c r="IO42" s="106"/>
      <c r="IP42" s="3" t="s">
        <v>399</v>
      </c>
      <c r="IQ42" s="64"/>
      <c r="IR42" s="64"/>
      <c r="IS42" s="64"/>
      <c r="IT42" s="64"/>
      <c r="IU42" s="64"/>
      <c r="IV42" s="64"/>
      <c r="IW42" s="64"/>
      <c r="IX42" s="64"/>
      <c r="IY42" s="64"/>
      <c r="IZ42" s="64"/>
      <c r="JA42" s="64"/>
      <c r="JB42" s="350"/>
      <c r="JC42" s="350"/>
      <c r="JD42" s="351"/>
      <c r="JE42" s="3" t="s">
        <v>399</v>
      </c>
      <c r="JF42" s="64"/>
      <c r="JG42" s="64"/>
      <c r="JH42" s="64"/>
      <c r="JI42" s="64"/>
      <c r="JJ42" s="64"/>
      <c r="JK42" s="64"/>
      <c r="JL42" s="64"/>
      <c r="JM42" s="64"/>
      <c r="JN42" s="64"/>
      <c r="JO42" s="64"/>
      <c r="JP42" s="64"/>
      <c r="JQ42" s="64"/>
      <c r="JR42" s="64"/>
      <c r="JS42" s="106"/>
      <c r="JT42" s="3" t="s">
        <v>399</v>
      </c>
      <c r="JU42" s="7">
        <f t="shared" ref="JU42:KE42" si="353">JU9+JU20+JU31</f>
        <v>37</v>
      </c>
      <c r="JV42" s="7">
        <f t="shared" si="353"/>
        <v>20</v>
      </c>
      <c r="JW42" s="7">
        <f t="shared" si="353"/>
        <v>6</v>
      </c>
      <c r="JX42" s="7">
        <f t="shared" si="353"/>
        <v>0</v>
      </c>
      <c r="JY42" s="7">
        <f t="shared" si="353"/>
        <v>5</v>
      </c>
      <c r="JZ42" s="7">
        <f t="shared" si="353"/>
        <v>14</v>
      </c>
      <c r="KA42" s="7">
        <f t="shared" si="353"/>
        <v>32</v>
      </c>
      <c r="KB42" s="7">
        <f t="shared" si="353"/>
        <v>3</v>
      </c>
      <c r="KC42" s="7">
        <f t="shared" si="353"/>
        <v>15</v>
      </c>
      <c r="KD42" s="7">
        <f t="shared" si="353"/>
        <v>17</v>
      </c>
      <c r="KE42" s="7">
        <f t="shared" si="353"/>
        <v>47</v>
      </c>
      <c r="KF42" s="51">
        <f t="shared" si="294"/>
        <v>0.4375</v>
      </c>
      <c r="KG42" s="51">
        <f t="shared" si="295"/>
        <v>0.2</v>
      </c>
      <c r="KH42" s="52">
        <f t="shared" si="296"/>
        <v>0.36170212765957449</v>
      </c>
      <c r="KI42" s="3" t="s">
        <v>399</v>
      </c>
      <c r="KJ42" s="64"/>
      <c r="KK42" s="64"/>
      <c r="KL42" s="64"/>
      <c r="KM42" s="64"/>
      <c r="KN42" s="64"/>
      <c r="KO42" s="64"/>
      <c r="KP42" s="64"/>
      <c r="KQ42" s="64"/>
      <c r="KR42" s="64"/>
      <c r="KS42" s="64"/>
      <c r="KT42" s="64"/>
      <c r="KU42" s="64"/>
      <c r="KV42" s="64"/>
      <c r="KW42" s="106"/>
      <c r="KX42" s="3" t="s">
        <v>399</v>
      </c>
      <c r="KY42" s="7">
        <f t="shared" ref="KY42:LI42" si="354">KY9+KY20+KY31</f>
        <v>52</v>
      </c>
      <c r="KZ42" s="7">
        <f t="shared" si="354"/>
        <v>37</v>
      </c>
      <c r="LA42" s="7">
        <f t="shared" si="354"/>
        <v>6</v>
      </c>
      <c r="LB42" s="7">
        <f t="shared" si="354"/>
        <v>2</v>
      </c>
      <c r="LC42" s="7">
        <f t="shared" si="354"/>
        <v>5</v>
      </c>
      <c r="LD42" s="7">
        <f t="shared" si="354"/>
        <v>20</v>
      </c>
      <c r="LE42" s="7">
        <f t="shared" si="354"/>
        <v>35</v>
      </c>
      <c r="LF42" s="7">
        <f t="shared" si="354"/>
        <v>4</v>
      </c>
      <c r="LG42" s="7">
        <f t="shared" si="354"/>
        <v>22</v>
      </c>
      <c r="LH42" s="7">
        <f t="shared" si="354"/>
        <v>24</v>
      </c>
      <c r="LI42" s="7">
        <f t="shared" si="354"/>
        <v>57</v>
      </c>
      <c r="LJ42" s="51">
        <f t="shared" si="297"/>
        <v>0.5714285714285714</v>
      </c>
      <c r="LK42" s="51">
        <f t="shared" si="298"/>
        <v>0.18181818181818182</v>
      </c>
      <c r="LL42" s="52">
        <f t="shared" si="299"/>
        <v>0.42105263157894735</v>
      </c>
      <c r="LM42" s="3" t="s">
        <v>399</v>
      </c>
      <c r="LN42" s="64"/>
      <c r="LO42" s="64"/>
      <c r="LP42" s="64"/>
      <c r="LQ42" s="64"/>
      <c r="LR42" s="64"/>
      <c r="LS42" s="64"/>
      <c r="LT42" s="64"/>
      <c r="LU42" s="64"/>
      <c r="LV42" s="64"/>
      <c r="LW42" s="64"/>
      <c r="LX42" s="64"/>
      <c r="LY42" s="64"/>
      <c r="LZ42" s="64"/>
      <c r="MA42" s="106"/>
    </row>
    <row r="43" spans="1:339">
      <c r="A43" s="228" t="s">
        <v>209</v>
      </c>
      <c r="B43" s="217" t="s">
        <v>36</v>
      </c>
      <c r="C43" s="105"/>
      <c r="D43" s="106"/>
      <c r="E43" s="105"/>
      <c r="F43" s="106"/>
      <c r="K43" s="18"/>
      <c r="L43" s="248"/>
      <c r="M43" s="248"/>
      <c r="N43" s="248"/>
      <c r="O43" s="248"/>
      <c r="P43" s="248"/>
      <c r="Q43" s="248"/>
      <c r="R43" s="18"/>
      <c r="S43" s="18"/>
      <c r="T43" s="18"/>
      <c r="V43" s="3">
        <v>6</v>
      </c>
      <c r="W43" s="18">
        <v>2</v>
      </c>
      <c r="X43" s="18">
        <v>7</v>
      </c>
      <c r="Y43" s="18">
        <v>0</v>
      </c>
      <c r="Z43" s="18">
        <v>0</v>
      </c>
      <c r="AA43" s="18">
        <v>0</v>
      </c>
      <c r="AB43" s="18">
        <v>1</v>
      </c>
      <c r="AC43" s="18">
        <v>12</v>
      </c>
      <c r="AD43" s="18">
        <v>0</v>
      </c>
      <c r="AE43" s="18">
        <v>3</v>
      </c>
      <c r="AF43" s="18">
        <f t="shared" si="346"/>
        <v>1</v>
      </c>
      <c r="AG43" s="18">
        <f t="shared" si="346"/>
        <v>15</v>
      </c>
      <c r="AH43" s="51">
        <f t="shared" si="300"/>
        <v>8.3333333333333329E-2</v>
      </c>
      <c r="AI43" s="51">
        <f t="shared" si="301"/>
        <v>0</v>
      </c>
      <c r="AJ43" s="52">
        <f t="shared" si="302"/>
        <v>6.6666666666666666E-2</v>
      </c>
      <c r="AK43" s="3">
        <v>6</v>
      </c>
      <c r="AL43" s="18">
        <v>2</v>
      </c>
      <c r="AM43" s="18">
        <v>6</v>
      </c>
      <c r="AN43" s="18">
        <v>7</v>
      </c>
      <c r="AO43" s="18">
        <v>0</v>
      </c>
      <c r="AP43" s="18">
        <v>3</v>
      </c>
      <c r="AQ43" s="18">
        <v>1</v>
      </c>
      <c r="AR43" s="18">
        <v>7</v>
      </c>
      <c r="AS43" s="18">
        <v>0</v>
      </c>
      <c r="AT43" s="18">
        <v>3</v>
      </c>
      <c r="AU43" s="7">
        <f t="shared" si="274"/>
        <v>1</v>
      </c>
      <c r="AV43" s="7">
        <f t="shared" si="274"/>
        <v>10</v>
      </c>
      <c r="AW43" s="51">
        <f t="shared" si="303"/>
        <v>0.14285714285714285</v>
      </c>
      <c r="AX43" s="51">
        <f t="shared" si="304"/>
        <v>0</v>
      </c>
      <c r="AY43" s="52">
        <f t="shared" si="305"/>
        <v>0.1</v>
      </c>
      <c r="AZ43" s="3">
        <v>6</v>
      </c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51" t="e">
        <f t="shared" si="306"/>
        <v>#DIV/0!</v>
      </c>
      <c r="BM43" s="51" t="e">
        <f t="shared" si="307"/>
        <v>#DIV/0!</v>
      </c>
      <c r="BN43" s="52" t="e">
        <f t="shared" si="308"/>
        <v>#DIV/0!</v>
      </c>
      <c r="BO43" s="3">
        <v>6</v>
      </c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51" t="e">
        <f t="shared" si="309"/>
        <v>#DIV/0!</v>
      </c>
      <c r="CB43" s="51" t="e">
        <f t="shared" si="310"/>
        <v>#DIV/0!</v>
      </c>
      <c r="CC43" s="52" t="e">
        <f t="shared" si="311"/>
        <v>#DIV/0!</v>
      </c>
      <c r="CD43" s="3">
        <v>6</v>
      </c>
      <c r="CE43" s="18">
        <v>4</v>
      </c>
      <c r="CF43" s="18">
        <v>6</v>
      </c>
      <c r="CG43" s="18">
        <v>1</v>
      </c>
      <c r="CH43" s="18">
        <v>0</v>
      </c>
      <c r="CI43" s="18">
        <v>2</v>
      </c>
      <c r="CJ43" s="18">
        <v>2</v>
      </c>
      <c r="CK43" s="18">
        <v>5</v>
      </c>
      <c r="CL43" s="18">
        <v>0</v>
      </c>
      <c r="CM43" s="18">
        <v>4</v>
      </c>
      <c r="CN43" s="18">
        <f>CJ43+CL43</f>
        <v>2</v>
      </c>
      <c r="CO43" s="18">
        <f>CK43+CM43</f>
        <v>9</v>
      </c>
      <c r="CP43" s="51">
        <f t="shared" si="312"/>
        <v>0.4</v>
      </c>
      <c r="CQ43" s="51">
        <f t="shared" si="313"/>
        <v>0</v>
      </c>
      <c r="CR43" s="52">
        <f t="shared" si="314"/>
        <v>0.22222222222222221</v>
      </c>
      <c r="CS43" s="3" t="s">
        <v>281</v>
      </c>
      <c r="CT43" s="18">
        <v>0</v>
      </c>
      <c r="CU43" s="18">
        <v>3</v>
      </c>
      <c r="CV43" s="18">
        <v>1</v>
      </c>
      <c r="CW43" s="18">
        <v>0</v>
      </c>
      <c r="CX43" s="18">
        <v>2</v>
      </c>
      <c r="CY43" s="18">
        <v>0</v>
      </c>
      <c r="CZ43" s="18">
        <v>5</v>
      </c>
      <c r="DA43" s="18">
        <v>0</v>
      </c>
      <c r="DB43" s="18">
        <v>1</v>
      </c>
      <c r="DC43" s="18">
        <f t="shared" si="347"/>
        <v>0</v>
      </c>
      <c r="DD43" s="18">
        <f t="shared" si="347"/>
        <v>6</v>
      </c>
      <c r="DE43" s="51">
        <f t="shared" si="315"/>
        <v>0</v>
      </c>
      <c r="DF43" s="51">
        <f t="shared" si="316"/>
        <v>0</v>
      </c>
      <c r="DG43" s="52">
        <f t="shared" si="317"/>
        <v>0</v>
      </c>
      <c r="DH43" s="3">
        <v>6</v>
      </c>
      <c r="DI43" s="18">
        <v>0</v>
      </c>
      <c r="DJ43" s="18">
        <v>6</v>
      </c>
      <c r="DK43" s="18">
        <v>2</v>
      </c>
      <c r="DL43" s="18">
        <v>0</v>
      </c>
      <c r="DM43" s="18">
        <v>0</v>
      </c>
      <c r="DN43" s="18">
        <v>0</v>
      </c>
      <c r="DO43" s="18">
        <v>2</v>
      </c>
      <c r="DP43" s="18">
        <v>0</v>
      </c>
      <c r="DQ43" s="18">
        <v>0</v>
      </c>
      <c r="DR43" s="18">
        <f t="shared" si="279"/>
        <v>0</v>
      </c>
      <c r="DS43" s="18">
        <f t="shared" si="279"/>
        <v>2</v>
      </c>
      <c r="DT43" s="51">
        <f t="shared" si="318"/>
        <v>0</v>
      </c>
      <c r="DU43" s="51" t="e">
        <f t="shared" si="319"/>
        <v>#DIV/0!</v>
      </c>
      <c r="DV43" s="52">
        <f t="shared" si="320"/>
        <v>0</v>
      </c>
      <c r="DW43" s="3">
        <v>6</v>
      </c>
      <c r="DX43" s="18">
        <v>6</v>
      </c>
      <c r="DY43" s="18">
        <v>6</v>
      </c>
      <c r="DZ43" s="18">
        <v>3</v>
      </c>
      <c r="EA43" s="18">
        <v>0</v>
      </c>
      <c r="EB43" s="18">
        <v>2</v>
      </c>
      <c r="EC43" s="18">
        <v>3</v>
      </c>
      <c r="ED43" s="18">
        <v>11</v>
      </c>
      <c r="EE43" s="18">
        <v>0</v>
      </c>
      <c r="EF43" s="18">
        <v>4</v>
      </c>
      <c r="EG43" s="18">
        <f t="shared" si="350"/>
        <v>3</v>
      </c>
      <c r="EH43" s="18">
        <f t="shared" si="350"/>
        <v>15</v>
      </c>
      <c r="EI43" s="51">
        <f t="shared" si="321"/>
        <v>0.27272727272727271</v>
      </c>
      <c r="EJ43" s="51">
        <f t="shared" si="322"/>
        <v>0</v>
      </c>
      <c r="EK43" s="52">
        <f t="shared" si="323"/>
        <v>0.2</v>
      </c>
      <c r="EL43" s="3" t="s">
        <v>280</v>
      </c>
      <c r="EM43" s="18">
        <v>8</v>
      </c>
      <c r="EN43" s="18">
        <v>9</v>
      </c>
      <c r="EO43" s="18">
        <v>3</v>
      </c>
      <c r="EP43" s="18">
        <v>0</v>
      </c>
      <c r="EQ43" s="18">
        <v>0</v>
      </c>
      <c r="ER43" s="18">
        <v>4</v>
      </c>
      <c r="ES43" s="18">
        <v>8</v>
      </c>
      <c r="ET43" s="18">
        <v>0</v>
      </c>
      <c r="EU43" s="18">
        <v>1</v>
      </c>
      <c r="EV43" s="18">
        <f t="shared" si="281"/>
        <v>4</v>
      </c>
      <c r="EW43" s="18">
        <f t="shared" si="281"/>
        <v>9</v>
      </c>
      <c r="EX43" s="51">
        <f t="shared" si="324"/>
        <v>0.5</v>
      </c>
      <c r="EY43" s="51">
        <f t="shared" si="325"/>
        <v>0</v>
      </c>
      <c r="EZ43" s="52">
        <f t="shared" si="326"/>
        <v>0.44444444444444442</v>
      </c>
      <c r="FA43" s="3" t="s">
        <v>283</v>
      </c>
      <c r="FB43" s="18">
        <v>6</v>
      </c>
      <c r="FC43" s="18">
        <v>0</v>
      </c>
      <c r="FD43" s="18">
        <v>3</v>
      </c>
      <c r="FE43" s="18">
        <v>0</v>
      </c>
      <c r="FF43" s="18">
        <v>2</v>
      </c>
      <c r="FG43" s="18">
        <v>3</v>
      </c>
      <c r="FH43" s="18">
        <v>5</v>
      </c>
      <c r="FI43" s="18">
        <v>0</v>
      </c>
      <c r="FJ43" s="18">
        <v>2</v>
      </c>
      <c r="FK43" s="7">
        <f t="shared" ref="FK43:FL48" si="355">FG43+FI43</f>
        <v>3</v>
      </c>
      <c r="FL43" s="7">
        <f t="shared" si="355"/>
        <v>7</v>
      </c>
      <c r="FM43" s="51">
        <f t="shared" si="327"/>
        <v>0.6</v>
      </c>
      <c r="FN43" s="51">
        <f t="shared" si="328"/>
        <v>0</v>
      </c>
      <c r="FO43" s="52">
        <f t="shared" si="329"/>
        <v>0.42857142857142855</v>
      </c>
      <c r="FP43" s="3" t="s">
        <v>281</v>
      </c>
      <c r="FQ43" s="18">
        <v>4</v>
      </c>
      <c r="FR43" s="18">
        <v>7</v>
      </c>
      <c r="FS43" s="18">
        <v>0</v>
      </c>
      <c r="FT43" s="18">
        <v>0</v>
      </c>
      <c r="FU43" s="18">
        <v>0</v>
      </c>
      <c r="FV43" s="18">
        <v>2</v>
      </c>
      <c r="FW43" s="18">
        <v>15</v>
      </c>
      <c r="FX43" s="18">
        <v>0</v>
      </c>
      <c r="FY43" s="18">
        <v>0</v>
      </c>
      <c r="FZ43" s="18">
        <f t="shared" si="282"/>
        <v>2</v>
      </c>
      <c r="GA43" s="18">
        <f t="shared" si="283"/>
        <v>15</v>
      </c>
      <c r="GB43" s="51">
        <f t="shared" si="330"/>
        <v>0.13333333333333333</v>
      </c>
      <c r="GC43" s="51" t="e">
        <f t="shared" si="331"/>
        <v>#DIV/0!</v>
      </c>
      <c r="GD43" s="52">
        <f t="shared" si="332"/>
        <v>0.13333333333333333</v>
      </c>
      <c r="GE43" s="3">
        <v>6</v>
      </c>
      <c r="GF43" s="18">
        <v>12</v>
      </c>
      <c r="GG43" s="18">
        <v>11</v>
      </c>
      <c r="GH43" s="18">
        <v>1</v>
      </c>
      <c r="GI43" s="18">
        <v>0</v>
      </c>
      <c r="GJ43" s="18">
        <v>3</v>
      </c>
      <c r="GK43" s="18">
        <v>6</v>
      </c>
      <c r="GL43" s="18">
        <v>12</v>
      </c>
      <c r="GM43" s="18">
        <v>0</v>
      </c>
      <c r="GN43" s="18">
        <v>5</v>
      </c>
      <c r="GO43" s="18">
        <f t="shared" si="351"/>
        <v>6</v>
      </c>
      <c r="GP43" s="18">
        <f t="shared" si="351"/>
        <v>17</v>
      </c>
      <c r="GQ43" s="51">
        <f t="shared" si="333"/>
        <v>0.5</v>
      </c>
      <c r="GR43" s="51">
        <f t="shared" si="334"/>
        <v>0</v>
      </c>
      <c r="GS43" s="52">
        <f t="shared" si="335"/>
        <v>0.35294117647058826</v>
      </c>
      <c r="GT43" s="3">
        <v>6</v>
      </c>
      <c r="GU43" s="18">
        <v>13</v>
      </c>
      <c r="GV43" s="18">
        <v>10</v>
      </c>
      <c r="GW43" s="18">
        <v>6</v>
      </c>
      <c r="GX43" s="18">
        <v>0</v>
      </c>
      <c r="GY43" s="18">
        <v>0</v>
      </c>
      <c r="GZ43" s="18">
        <v>2</v>
      </c>
      <c r="HA43" s="18">
        <v>9</v>
      </c>
      <c r="HB43" s="18">
        <v>3</v>
      </c>
      <c r="HC43" s="18">
        <v>10</v>
      </c>
      <c r="HD43" s="7">
        <f t="shared" si="352"/>
        <v>5</v>
      </c>
      <c r="HE43" s="7">
        <f t="shared" si="352"/>
        <v>19</v>
      </c>
      <c r="HF43" s="51">
        <f t="shared" si="336"/>
        <v>0.22222222222222221</v>
      </c>
      <c r="HG43" s="51">
        <f t="shared" si="337"/>
        <v>0.3</v>
      </c>
      <c r="HH43" s="52">
        <f t="shared" si="338"/>
        <v>0.26315789473684209</v>
      </c>
      <c r="HI43" s="3">
        <v>6</v>
      </c>
      <c r="HJ43" s="18">
        <v>6</v>
      </c>
      <c r="HK43" s="18">
        <v>7</v>
      </c>
      <c r="HL43" s="18">
        <v>1</v>
      </c>
      <c r="HM43" s="18">
        <v>0</v>
      </c>
      <c r="HN43" s="18">
        <v>2</v>
      </c>
      <c r="HO43" s="18">
        <v>3</v>
      </c>
      <c r="HP43" s="18">
        <v>7</v>
      </c>
      <c r="HQ43" s="18">
        <v>0</v>
      </c>
      <c r="HR43" s="18">
        <v>3</v>
      </c>
      <c r="HS43" s="18">
        <f t="shared" si="286"/>
        <v>3</v>
      </c>
      <c r="HT43" s="18">
        <f t="shared" si="287"/>
        <v>10</v>
      </c>
      <c r="HU43" s="51">
        <f t="shared" si="339"/>
        <v>0.42857142857142855</v>
      </c>
      <c r="HV43" s="51">
        <f t="shared" si="340"/>
        <v>0</v>
      </c>
      <c r="HW43" s="52">
        <f t="shared" si="341"/>
        <v>0.3</v>
      </c>
      <c r="IA43" s="3" t="s">
        <v>400</v>
      </c>
      <c r="IB43" s="64"/>
      <c r="IC43" s="64"/>
      <c r="ID43" s="64"/>
      <c r="IE43" s="64"/>
      <c r="IF43" s="64"/>
      <c r="IG43" s="64"/>
      <c r="IH43" s="64"/>
      <c r="II43" s="64"/>
      <c r="IJ43" s="64"/>
      <c r="IK43" s="64"/>
      <c r="IL43" s="64"/>
      <c r="IM43" s="64"/>
      <c r="IN43" s="64"/>
      <c r="IO43" s="106"/>
      <c r="IP43" s="3" t="s">
        <v>400</v>
      </c>
      <c r="IQ43" s="64"/>
      <c r="IR43" s="64"/>
      <c r="IS43" s="64"/>
      <c r="IT43" s="64"/>
      <c r="IU43" s="64"/>
      <c r="IV43" s="64"/>
      <c r="IW43" s="64"/>
      <c r="IX43" s="64"/>
      <c r="IY43" s="64"/>
      <c r="IZ43" s="64"/>
      <c r="JA43" s="64"/>
      <c r="JB43" s="350"/>
      <c r="JC43" s="350"/>
      <c r="JD43" s="351"/>
      <c r="JE43" s="3" t="s">
        <v>400</v>
      </c>
      <c r="JF43" s="64"/>
      <c r="JG43" s="64"/>
      <c r="JH43" s="64"/>
      <c r="JI43" s="64"/>
      <c r="JJ43" s="64"/>
      <c r="JK43" s="64"/>
      <c r="JL43" s="64"/>
      <c r="JM43" s="64"/>
      <c r="JN43" s="64"/>
      <c r="JO43" s="64"/>
      <c r="JP43" s="64"/>
      <c r="JQ43" s="64"/>
      <c r="JR43" s="64"/>
      <c r="JS43" s="106"/>
      <c r="JT43" s="3" t="s">
        <v>400</v>
      </c>
      <c r="JU43" s="7">
        <f t="shared" ref="JU43:KE43" si="356">JU10+JU21+JU32</f>
        <v>43</v>
      </c>
      <c r="JV43" s="7">
        <f t="shared" si="356"/>
        <v>26</v>
      </c>
      <c r="JW43" s="7">
        <f t="shared" si="356"/>
        <v>3</v>
      </c>
      <c r="JX43" s="7">
        <f t="shared" si="356"/>
        <v>5</v>
      </c>
      <c r="JY43" s="7">
        <f t="shared" si="356"/>
        <v>3</v>
      </c>
      <c r="JZ43" s="7">
        <f t="shared" si="356"/>
        <v>14</v>
      </c>
      <c r="KA43" s="7">
        <f t="shared" si="356"/>
        <v>30</v>
      </c>
      <c r="KB43" s="7">
        <f t="shared" si="356"/>
        <v>5</v>
      </c>
      <c r="KC43" s="7">
        <f t="shared" si="356"/>
        <v>16</v>
      </c>
      <c r="KD43" s="7">
        <f t="shared" si="356"/>
        <v>19</v>
      </c>
      <c r="KE43" s="7">
        <f t="shared" si="356"/>
        <v>46</v>
      </c>
      <c r="KF43" s="51">
        <f t="shared" si="294"/>
        <v>0.46666666666666667</v>
      </c>
      <c r="KG43" s="51">
        <f t="shared" si="295"/>
        <v>0.3125</v>
      </c>
      <c r="KH43" s="52">
        <f t="shared" si="296"/>
        <v>0.41304347826086957</v>
      </c>
      <c r="KI43" s="3" t="s">
        <v>400</v>
      </c>
      <c r="KJ43" s="64"/>
      <c r="KK43" s="64"/>
      <c r="KL43" s="64"/>
      <c r="KM43" s="64"/>
      <c r="KN43" s="64"/>
      <c r="KO43" s="64"/>
      <c r="KP43" s="64"/>
      <c r="KQ43" s="64"/>
      <c r="KR43" s="64"/>
      <c r="KS43" s="64"/>
      <c r="KT43" s="64"/>
      <c r="KU43" s="64"/>
      <c r="KV43" s="64"/>
      <c r="KW43" s="106"/>
      <c r="KX43" s="3" t="s">
        <v>400</v>
      </c>
      <c r="KY43" s="7">
        <f t="shared" ref="KY43:LI43" si="357">KY10+KY21+KY32</f>
        <v>50</v>
      </c>
      <c r="KZ43" s="7">
        <f t="shared" si="357"/>
        <v>35</v>
      </c>
      <c r="LA43" s="7">
        <f t="shared" si="357"/>
        <v>9</v>
      </c>
      <c r="LB43" s="7">
        <f t="shared" si="357"/>
        <v>0</v>
      </c>
      <c r="LC43" s="7">
        <f t="shared" si="357"/>
        <v>4</v>
      </c>
      <c r="LD43" s="7">
        <f t="shared" si="357"/>
        <v>19</v>
      </c>
      <c r="LE43" s="7">
        <f t="shared" si="357"/>
        <v>47</v>
      </c>
      <c r="LF43" s="7">
        <f t="shared" si="357"/>
        <v>4</v>
      </c>
      <c r="LG43" s="7">
        <f t="shared" si="357"/>
        <v>19</v>
      </c>
      <c r="LH43" s="7">
        <f t="shared" si="357"/>
        <v>23</v>
      </c>
      <c r="LI43" s="7">
        <f t="shared" si="357"/>
        <v>66</v>
      </c>
      <c r="LJ43" s="51">
        <f t="shared" si="297"/>
        <v>0.40425531914893614</v>
      </c>
      <c r="LK43" s="51">
        <f t="shared" si="298"/>
        <v>0.21052631578947367</v>
      </c>
      <c r="LL43" s="52">
        <f t="shared" si="299"/>
        <v>0.34848484848484851</v>
      </c>
      <c r="LM43" s="3" t="s">
        <v>400</v>
      </c>
      <c r="LN43" s="64"/>
      <c r="LO43" s="64"/>
      <c r="LP43" s="64"/>
      <c r="LQ43" s="64"/>
      <c r="LR43" s="64"/>
      <c r="LS43" s="64"/>
      <c r="LT43" s="64"/>
      <c r="LU43" s="64"/>
      <c r="LV43" s="64"/>
      <c r="LW43" s="64"/>
      <c r="LX43" s="64"/>
      <c r="LY43" s="64"/>
      <c r="LZ43" s="64"/>
      <c r="MA43" s="106"/>
    </row>
    <row r="44" spans="1:339" ht="17" thickBot="1">
      <c r="A44" s="226" t="s">
        <v>51</v>
      </c>
      <c r="B44" s="227" t="s">
        <v>52</v>
      </c>
      <c r="C44" s="348"/>
      <c r="D44" s="349"/>
      <c r="E44" s="348"/>
      <c r="F44" s="349"/>
      <c r="K44" s="18"/>
      <c r="L44" s="248"/>
      <c r="M44" s="248"/>
      <c r="N44" s="248"/>
      <c r="O44" s="248"/>
      <c r="P44" s="248"/>
      <c r="Q44" s="248"/>
      <c r="R44" s="18"/>
      <c r="S44" s="18"/>
      <c r="T44" s="18"/>
      <c r="V44" s="3">
        <v>7</v>
      </c>
      <c r="W44" s="18">
        <v>12</v>
      </c>
      <c r="X44" s="18">
        <v>9</v>
      </c>
      <c r="Y44" s="18">
        <v>0</v>
      </c>
      <c r="Z44" s="18">
        <v>0</v>
      </c>
      <c r="AA44" s="18">
        <v>0</v>
      </c>
      <c r="AB44" s="18">
        <v>3</v>
      </c>
      <c r="AC44" s="18">
        <v>8</v>
      </c>
      <c r="AD44" s="18">
        <v>2</v>
      </c>
      <c r="AE44" s="18">
        <v>4</v>
      </c>
      <c r="AF44" s="18">
        <f t="shared" si="346"/>
        <v>5</v>
      </c>
      <c r="AG44" s="18">
        <f t="shared" si="346"/>
        <v>12</v>
      </c>
      <c r="AH44" s="51">
        <f t="shared" si="300"/>
        <v>0.375</v>
      </c>
      <c r="AI44" s="51">
        <f t="shared" si="301"/>
        <v>0.5</v>
      </c>
      <c r="AJ44" s="52">
        <f t="shared" si="302"/>
        <v>0.41666666666666669</v>
      </c>
      <c r="AK44" s="3">
        <v>7</v>
      </c>
      <c r="AL44" s="18">
        <v>2</v>
      </c>
      <c r="AM44" s="18">
        <v>10</v>
      </c>
      <c r="AN44" s="18">
        <v>4</v>
      </c>
      <c r="AO44" s="18">
        <v>0</v>
      </c>
      <c r="AP44" s="18">
        <v>0</v>
      </c>
      <c r="AQ44" s="18">
        <v>1</v>
      </c>
      <c r="AR44" s="18">
        <v>4</v>
      </c>
      <c r="AS44" s="18">
        <v>0</v>
      </c>
      <c r="AT44" s="18">
        <v>1</v>
      </c>
      <c r="AU44" s="7">
        <f t="shared" si="274"/>
        <v>1</v>
      </c>
      <c r="AV44" s="7">
        <f t="shared" si="274"/>
        <v>5</v>
      </c>
      <c r="AW44" s="51">
        <f t="shared" si="303"/>
        <v>0.25</v>
      </c>
      <c r="AX44" s="51">
        <f t="shared" si="304"/>
        <v>0</v>
      </c>
      <c r="AY44" s="52">
        <f t="shared" si="305"/>
        <v>0.2</v>
      </c>
      <c r="AZ44" s="3">
        <v>7</v>
      </c>
      <c r="BA44" s="18">
        <v>21</v>
      </c>
      <c r="BB44" s="18">
        <v>3</v>
      </c>
      <c r="BC44" s="18">
        <v>1</v>
      </c>
      <c r="BD44" s="18">
        <v>0</v>
      </c>
      <c r="BE44" s="18">
        <v>0</v>
      </c>
      <c r="BF44" s="18">
        <v>3</v>
      </c>
      <c r="BG44" s="18">
        <v>7</v>
      </c>
      <c r="BH44" s="18">
        <v>5</v>
      </c>
      <c r="BI44" s="18">
        <v>10</v>
      </c>
      <c r="BJ44" s="7">
        <f>BF44+BH44</f>
        <v>8</v>
      </c>
      <c r="BK44" s="7">
        <f>BG44+BI44</f>
        <v>17</v>
      </c>
      <c r="BL44" s="51">
        <f t="shared" si="306"/>
        <v>0.42857142857142855</v>
      </c>
      <c r="BM44" s="51">
        <f t="shared" si="307"/>
        <v>0.5</v>
      </c>
      <c r="BN44" s="52">
        <f t="shared" si="308"/>
        <v>0.47058823529411764</v>
      </c>
      <c r="BO44" s="3">
        <v>7</v>
      </c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51" t="e">
        <f t="shared" si="309"/>
        <v>#DIV/0!</v>
      </c>
      <c r="CB44" s="51" t="e">
        <f t="shared" si="310"/>
        <v>#DIV/0!</v>
      </c>
      <c r="CC44" s="52" t="e">
        <f t="shared" si="311"/>
        <v>#DIV/0!</v>
      </c>
      <c r="CD44" s="3">
        <v>7</v>
      </c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51" t="e">
        <f t="shared" si="312"/>
        <v>#DIV/0!</v>
      </c>
      <c r="CQ44" s="51" t="e">
        <f t="shared" si="313"/>
        <v>#DIV/0!</v>
      </c>
      <c r="CR44" s="52" t="e">
        <f t="shared" si="314"/>
        <v>#DIV/0!</v>
      </c>
      <c r="CS44" s="3" t="s">
        <v>282</v>
      </c>
      <c r="CT44" s="18">
        <v>8</v>
      </c>
      <c r="CU44" s="18">
        <v>7</v>
      </c>
      <c r="CV44" s="18">
        <v>1</v>
      </c>
      <c r="CW44" s="18">
        <v>1</v>
      </c>
      <c r="CX44" s="18">
        <v>3</v>
      </c>
      <c r="CY44" s="18">
        <v>4</v>
      </c>
      <c r="CZ44" s="18">
        <v>11</v>
      </c>
      <c r="DA44" s="18">
        <v>0</v>
      </c>
      <c r="DB44" s="18">
        <v>4</v>
      </c>
      <c r="DC44" s="18">
        <f t="shared" si="347"/>
        <v>4</v>
      </c>
      <c r="DD44" s="18">
        <f t="shared" si="347"/>
        <v>15</v>
      </c>
      <c r="DE44" s="51">
        <f t="shared" si="315"/>
        <v>0.36363636363636365</v>
      </c>
      <c r="DF44" s="51">
        <f t="shared" si="316"/>
        <v>0</v>
      </c>
      <c r="DG44" s="52">
        <f t="shared" si="317"/>
        <v>0.26666666666666666</v>
      </c>
      <c r="DH44" s="3" t="s">
        <v>283</v>
      </c>
      <c r="DI44" s="18">
        <v>5</v>
      </c>
      <c r="DJ44" s="18">
        <v>7</v>
      </c>
      <c r="DK44" s="18">
        <v>2</v>
      </c>
      <c r="DL44" s="18">
        <v>1</v>
      </c>
      <c r="DM44" s="18">
        <v>0</v>
      </c>
      <c r="DN44" s="18">
        <v>1</v>
      </c>
      <c r="DO44" s="18">
        <v>4</v>
      </c>
      <c r="DP44" s="18">
        <v>1</v>
      </c>
      <c r="DQ44" s="18">
        <v>7</v>
      </c>
      <c r="DR44" s="18">
        <f t="shared" si="279"/>
        <v>2</v>
      </c>
      <c r="DS44" s="18">
        <f t="shared" si="279"/>
        <v>11</v>
      </c>
      <c r="DT44" s="51">
        <f t="shared" si="318"/>
        <v>0.25</v>
      </c>
      <c r="DU44" s="51">
        <f t="shared" si="319"/>
        <v>0.14285714285714285</v>
      </c>
      <c r="DV44" s="52">
        <f t="shared" si="320"/>
        <v>0.18181818181818182</v>
      </c>
      <c r="DW44" s="3" t="s">
        <v>280</v>
      </c>
      <c r="DX44" s="18">
        <v>7</v>
      </c>
      <c r="DY44" s="18">
        <v>2</v>
      </c>
      <c r="DZ44" s="18">
        <v>2</v>
      </c>
      <c r="EA44" s="18">
        <v>0</v>
      </c>
      <c r="EB44" s="18">
        <v>0</v>
      </c>
      <c r="EC44" s="18">
        <v>2</v>
      </c>
      <c r="ED44" s="18">
        <v>11</v>
      </c>
      <c r="EE44" s="18">
        <v>1</v>
      </c>
      <c r="EF44" s="18">
        <v>3</v>
      </c>
      <c r="EG44" s="18">
        <f t="shared" si="350"/>
        <v>3</v>
      </c>
      <c r="EH44" s="18">
        <f t="shared" si="350"/>
        <v>14</v>
      </c>
      <c r="EI44" s="51">
        <f t="shared" si="321"/>
        <v>0.18181818181818182</v>
      </c>
      <c r="EJ44" s="51">
        <f t="shared" si="322"/>
        <v>0.33333333333333331</v>
      </c>
      <c r="EK44" s="52">
        <f t="shared" si="323"/>
        <v>0.21428571428571427</v>
      </c>
      <c r="EL44" s="3">
        <v>7</v>
      </c>
      <c r="EM44" s="18">
        <v>15</v>
      </c>
      <c r="EN44" s="18">
        <v>11</v>
      </c>
      <c r="EO44" s="18">
        <v>4</v>
      </c>
      <c r="EP44" s="18">
        <v>2</v>
      </c>
      <c r="EQ44" s="18">
        <v>4</v>
      </c>
      <c r="ER44" s="18">
        <v>6</v>
      </c>
      <c r="ES44" s="18">
        <v>10</v>
      </c>
      <c r="ET44" s="18">
        <v>1</v>
      </c>
      <c r="EU44" s="18">
        <v>9</v>
      </c>
      <c r="EV44" s="18">
        <f>ER44+ET44</f>
        <v>7</v>
      </c>
      <c r="EW44" s="18">
        <f>ES44+EU44</f>
        <v>19</v>
      </c>
      <c r="EX44" s="51">
        <f t="shared" si="324"/>
        <v>0.6</v>
      </c>
      <c r="EY44" s="51">
        <f t="shared" si="325"/>
        <v>0.1111111111111111</v>
      </c>
      <c r="EZ44" s="52">
        <f t="shared" si="326"/>
        <v>0.36842105263157893</v>
      </c>
      <c r="FA44" s="3" t="s">
        <v>280</v>
      </c>
      <c r="FB44" s="18">
        <v>6</v>
      </c>
      <c r="FC44" s="18">
        <v>0</v>
      </c>
      <c r="FD44" s="18">
        <v>0</v>
      </c>
      <c r="FE44" s="18">
        <v>0</v>
      </c>
      <c r="FF44" s="18">
        <v>0</v>
      </c>
      <c r="FG44" s="18">
        <v>0</v>
      </c>
      <c r="FH44" s="18">
        <v>1</v>
      </c>
      <c r="FI44" s="18">
        <v>2</v>
      </c>
      <c r="FJ44" s="18">
        <v>3</v>
      </c>
      <c r="FK44" s="7">
        <f t="shared" si="355"/>
        <v>2</v>
      </c>
      <c r="FL44" s="7">
        <f t="shared" si="355"/>
        <v>4</v>
      </c>
      <c r="FM44" s="51">
        <f t="shared" si="327"/>
        <v>0</v>
      </c>
      <c r="FN44" s="51">
        <f t="shared" si="328"/>
        <v>0.66666666666666663</v>
      </c>
      <c r="FO44" s="52">
        <f t="shared" si="329"/>
        <v>0.5</v>
      </c>
      <c r="FP44" s="3" t="s">
        <v>281</v>
      </c>
      <c r="FQ44" s="18">
        <v>10</v>
      </c>
      <c r="FR44" s="18">
        <v>16</v>
      </c>
      <c r="FS44" s="18">
        <v>1</v>
      </c>
      <c r="FT44" s="18">
        <v>0</v>
      </c>
      <c r="FU44" s="18">
        <v>2</v>
      </c>
      <c r="FV44" s="18">
        <v>5</v>
      </c>
      <c r="FW44" s="18">
        <v>17</v>
      </c>
      <c r="FX44" s="18">
        <v>0</v>
      </c>
      <c r="FY44" s="18">
        <v>0</v>
      </c>
      <c r="FZ44" s="18">
        <f t="shared" si="282"/>
        <v>5</v>
      </c>
      <c r="GA44" s="18">
        <f t="shared" si="283"/>
        <v>17</v>
      </c>
      <c r="GB44" s="51">
        <f t="shared" si="330"/>
        <v>0.29411764705882354</v>
      </c>
      <c r="GC44" s="51" t="e">
        <f t="shared" si="331"/>
        <v>#DIV/0!</v>
      </c>
      <c r="GD44" s="52">
        <f t="shared" si="332"/>
        <v>0.29411764705882354</v>
      </c>
      <c r="GE44" s="3">
        <v>7</v>
      </c>
      <c r="GF44" s="18">
        <v>14</v>
      </c>
      <c r="GG44" s="18">
        <v>13</v>
      </c>
      <c r="GH44" s="18">
        <v>2</v>
      </c>
      <c r="GI44" s="18">
        <v>5</v>
      </c>
      <c r="GJ44" s="18">
        <v>4</v>
      </c>
      <c r="GK44" s="18">
        <v>4</v>
      </c>
      <c r="GL44" s="18">
        <v>14</v>
      </c>
      <c r="GM44" s="18">
        <v>2</v>
      </c>
      <c r="GN44" s="18">
        <v>5</v>
      </c>
      <c r="GO44" s="7">
        <f t="shared" si="351"/>
        <v>6</v>
      </c>
      <c r="GP44" s="7">
        <f t="shared" si="351"/>
        <v>19</v>
      </c>
      <c r="GQ44" s="51">
        <f t="shared" si="333"/>
        <v>0.2857142857142857</v>
      </c>
      <c r="GR44" s="51">
        <f t="shared" si="334"/>
        <v>0.4</v>
      </c>
      <c r="GS44" s="52">
        <f t="shared" si="335"/>
        <v>0.31578947368421051</v>
      </c>
      <c r="GT44" s="3">
        <v>7</v>
      </c>
      <c r="GU44" s="18">
        <v>10</v>
      </c>
      <c r="GV44" s="18">
        <v>4</v>
      </c>
      <c r="GW44" s="18">
        <v>4</v>
      </c>
      <c r="GX44" s="18">
        <v>1</v>
      </c>
      <c r="GY44" s="18">
        <v>1</v>
      </c>
      <c r="GZ44" s="18">
        <v>5</v>
      </c>
      <c r="HA44" s="18">
        <v>12</v>
      </c>
      <c r="HB44" s="18">
        <v>0</v>
      </c>
      <c r="HC44" s="18">
        <v>6</v>
      </c>
      <c r="HD44" s="18">
        <f t="shared" si="352"/>
        <v>5</v>
      </c>
      <c r="HE44" s="18">
        <f t="shared" si="352"/>
        <v>18</v>
      </c>
      <c r="HF44" s="51">
        <f t="shared" si="336"/>
        <v>0.41666666666666669</v>
      </c>
      <c r="HG44" s="51">
        <f t="shared" si="337"/>
        <v>0</v>
      </c>
      <c r="HH44" s="52">
        <f t="shared" si="338"/>
        <v>0.27777777777777779</v>
      </c>
      <c r="HI44" s="3">
        <v>7</v>
      </c>
      <c r="HJ44" s="18">
        <v>3</v>
      </c>
      <c r="HK44" s="18">
        <v>10</v>
      </c>
      <c r="HL44" s="18">
        <v>2</v>
      </c>
      <c r="HM44" s="18">
        <v>1</v>
      </c>
      <c r="HN44" s="18">
        <v>0</v>
      </c>
      <c r="HO44" s="18">
        <v>0</v>
      </c>
      <c r="HP44" s="18">
        <v>6</v>
      </c>
      <c r="HQ44" s="18">
        <v>1</v>
      </c>
      <c r="HR44" s="18">
        <v>8</v>
      </c>
      <c r="HS44" s="7">
        <f t="shared" si="286"/>
        <v>1</v>
      </c>
      <c r="HT44" s="7">
        <f t="shared" si="287"/>
        <v>14</v>
      </c>
      <c r="HU44" s="51">
        <f t="shared" si="339"/>
        <v>0</v>
      </c>
      <c r="HV44" s="51">
        <f t="shared" si="340"/>
        <v>0.125</v>
      </c>
      <c r="HW44" s="52">
        <f t="shared" si="341"/>
        <v>7.1428571428571425E-2</v>
      </c>
      <c r="IA44" s="3" t="s">
        <v>22</v>
      </c>
      <c r="IB44" s="7">
        <f t="shared" ref="IB44:IL44" si="358">SUM(IB37:IB43)</f>
        <v>72</v>
      </c>
      <c r="IC44" s="7">
        <f t="shared" si="358"/>
        <v>46</v>
      </c>
      <c r="ID44" s="7">
        <f t="shared" si="358"/>
        <v>6</v>
      </c>
      <c r="IE44" s="7">
        <f t="shared" si="358"/>
        <v>7</v>
      </c>
      <c r="IF44" s="7">
        <f t="shared" si="358"/>
        <v>6</v>
      </c>
      <c r="IG44" s="7">
        <f t="shared" si="358"/>
        <v>30</v>
      </c>
      <c r="IH44" s="7">
        <f t="shared" si="358"/>
        <v>63</v>
      </c>
      <c r="II44" s="7">
        <f t="shared" si="358"/>
        <v>4</v>
      </c>
      <c r="IJ44" s="7">
        <f t="shared" si="358"/>
        <v>38</v>
      </c>
      <c r="IK44" s="7">
        <f t="shared" si="358"/>
        <v>34</v>
      </c>
      <c r="IL44" s="7">
        <f t="shared" si="358"/>
        <v>101</v>
      </c>
      <c r="IM44" s="515">
        <f>IG44/IH44</f>
        <v>0.47619047619047616</v>
      </c>
      <c r="IN44" s="515">
        <f>II44/IJ44</f>
        <v>0.10526315789473684</v>
      </c>
      <c r="IO44" s="522">
        <f>IK44/IL44</f>
        <v>0.33663366336633666</v>
      </c>
      <c r="IP44" s="3" t="s">
        <v>22</v>
      </c>
      <c r="IQ44" s="7">
        <f t="shared" ref="IQ44:JA44" si="359">SUM(IQ37:IQ43)</f>
        <v>200</v>
      </c>
      <c r="IR44" s="7">
        <f t="shared" si="359"/>
        <v>108</v>
      </c>
      <c r="IS44" s="7">
        <f t="shared" si="359"/>
        <v>22</v>
      </c>
      <c r="IT44" s="7">
        <f t="shared" si="359"/>
        <v>11</v>
      </c>
      <c r="IU44" s="7">
        <f t="shared" si="359"/>
        <v>13</v>
      </c>
      <c r="IV44" s="7">
        <f t="shared" si="359"/>
        <v>54</v>
      </c>
      <c r="IW44" s="7">
        <f t="shared" si="359"/>
        <v>122</v>
      </c>
      <c r="IX44" s="7">
        <f t="shared" si="359"/>
        <v>28</v>
      </c>
      <c r="IY44" s="7">
        <f t="shared" si="359"/>
        <v>102</v>
      </c>
      <c r="IZ44" s="7">
        <f t="shared" si="359"/>
        <v>82</v>
      </c>
      <c r="JA44" s="7">
        <f t="shared" si="359"/>
        <v>224</v>
      </c>
      <c r="JB44" s="515">
        <f>IV44/IW44</f>
        <v>0.44262295081967212</v>
      </c>
      <c r="JC44" s="515">
        <f>IX44/IY44</f>
        <v>0.27450980392156865</v>
      </c>
      <c r="JD44" s="522">
        <f>IZ44/JA44</f>
        <v>0.36607142857142855</v>
      </c>
      <c r="JE44" s="3" t="s">
        <v>22</v>
      </c>
      <c r="JF44" s="7">
        <f t="shared" ref="JF44:JP44" si="360">SUM(JF37:JF43)</f>
        <v>36</v>
      </c>
      <c r="JG44" s="7">
        <f t="shared" si="360"/>
        <v>39</v>
      </c>
      <c r="JH44" s="7">
        <f t="shared" si="360"/>
        <v>2</v>
      </c>
      <c r="JI44" s="7">
        <f t="shared" si="360"/>
        <v>8</v>
      </c>
      <c r="JJ44" s="7">
        <f t="shared" si="360"/>
        <v>6</v>
      </c>
      <c r="JK44" s="7">
        <f t="shared" si="360"/>
        <v>6</v>
      </c>
      <c r="JL44" s="7">
        <f t="shared" si="360"/>
        <v>27</v>
      </c>
      <c r="JM44" s="7">
        <f t="shared" si="360"/>
        <v>8</v>
      </c>
      <c r="JN44" s="7">
        <f t="shared" si="360"/>
        <v>41</v>
      </c>
      <c r="JO44" s="7">
        <f t="shared" si="360"/>
        <v>14</v>
      </c>
      <c r="JP44" s="7">
        <f t="shared" si="360"/>
        <v>68</v>
      </c>
      <c r="JQ44" s="515">
        <f>JK44/JL44</f>
        <v>0.22222222222222221</v>
      </c>
      <c r="JR44" s="515">
        <f>JM44/JN44</f>
        <v>0.1951219512195122</v>
      </c>
      <c r="JS44" s="522">
        <f>JO44/JP44</f>
        <v>0.20588235294117646</v>
      </c>
      <c r="JT44" s="3" t="s">
        <v>22</v>
      </c>
      <c r="JU44" s="7">
        <f t="shared" ref="JU44:KE44" si="361">SUM(JU37:JU43)</f>
        <v>328</v>
      </c>
      <c r="JV44" s="7">
        <f t="shared" si="361"/>
        <v>225</v>
      </c>
      <c r="JW44" s="7">
        <f t="shared" si="361"/>
        <v>40</v>
      </c>
      <c r="JX44" s="7">
        <f t="shared" si="361"/>
        <v>20</v>
      </c>
      <c r="JY44" s="7">
        <f t="shared" si="361"/>
        <v>21</v>
      </c>
      <c r="JZ44" s="7">
        <f t="shared" si="361"/>
        <v>104</v>
      </c>
      <c r="KA44" s="7">
        <f t="shared" si="361"/>
        <v>238</v>
      </c>
      <c r="KB44" s="7">
        <f t="shared" si="361"/>
        <v>40</v>
      </c>
      <c r="KC44" s="7">
        <f t="shared" si="361"/>
        <v>180</v>
      </c>
      <c r="KD44" s="7">
        <f t="shared" si="361"/>
        <v>144</v>
      </c>
      <c r="KE44" s="7">
        <f t="shared" si="361"/>
        <v>418</v>
      </c>
      <c r="KF44" s="515">
        <f>JZ44/KA44</f>
        <v>0.43697478991596639</v>
      </c>
      <c r="KG44" s="515">
        <f>KB44/KC44</f>
        <v>0.22222222222222221</v>
      </c>
      <c r="KH44" s="522">
        <f>KD44/KE44</f>
        <v>0.34449760765550241</v>
      </c>
      <c r="KI44" s="3" t="s">
        <v>22</v>
      </c>
      <c r="KJ44" s="7">
        <f t="shared" ref="KJ44:KT44" si="362">SUM(KJ37:KJ43)</f>
        <v>41</v>
      </c>
      <c r="KK44" s="7">
        <f t="shared" si="362"/>
        <v>37</v>
      </c>
      <c r="KL44" s="7">
        <f t="shared" si="362"/>
        <v>1</v>
      </c>
      <c r="KM44" s="7">
        <f t="shared" si="362"/>
        <v>5</v>
      </c>
      <c r="KN44" s="7">
        <f t="shared" si="362"/>
        <v>2</v>
      </c>
      <c r="KO44" s="7">
        <f t="shared" si="362"/>
        <v>16</v>
      </c>
      <c r="KP44" s="7">
        <f t="shared" si="362"/>
        <v>37</v>
      </c>
      <c r="KQ44" s="7">
        <f t="shared" si="362"/>
        <v>3</v>
      </c>
      <c r="KR44" s="7">
        <f t="shared" si="362"/>
        <v>32</v>
      </c>
      <c r="KS44" s="7">
        <f t="shared" si="362"/>
        <v>19</v>
      </c>
      <c r="KT44" s="7">
        <f t="shared" si="362"/>
        <v>69</v>
      </c>
      <c r="KU44" s="515">
        <f>KO44/KP44</f>
        <v>0.43243243243243246</v>
      </c>
      <c r="KV44" s="515">
        <f>KQ44/KR44</f>
        <v>9.375E-2</v>
      </c>
      <c r="KW44" s="522">
        <f>KS44/KT44</f>
        <v>0.27536231884057971</v>
      </c>
      <c r="KX44" s="3" t="s">
        <v>22</v>
      </c>
      <c r="KY44" s="7">
        <f t="shared" ref="KY44:LI44" si="363">SUM(KY37:KY43)</f>
        <v>303</v>
      </c>
      <c r="KZ44" s="7">
        <f t="shared" si="363"/>
        <v>204</v>
      </c>
      <c r="LA44" s="7">
        <f t="shared" si="363"/>
        <v>53</v>
      </c>
      <c r="LB44" s="7">
        <f t="shared" si="363"/>
        <v>7</v>
      </c>
      <c r="LC44" s="7">
        <f t="shared" si="363"/>
        <v>29</v>
      </c>
      <c r="LD44" s="7">
        <f t="shared" si="363"/>
        <v>93</v>
      </c>
      <c r="LE44" s="7">
        <f t="shared" si="363"/>
        <v>204</v>
      </c>
      <c r="LF44" s="7">
        <f t="shared" si="363"/>
        <v>38</v>
      </c>
      <c r="LG44" s="7">
        <f t="shared" si="363"/>
        <v>151</v>
      </c>
      <c r="LH44" s="7">
        <f t="shared" si="363"/>
        <v>131</v>
      </c>
      <c r="LI44" s="7">
        <f t="shared" si="363"/>
        <v>352</v>
      </c>
      <c r="LJ44" s="515">
        <f>LD44/LE44</f>
        <v>0.45588235294117646</v>
      </c>
      <c r="LK44" s="515">
        <f>LF44/LG44</f>
        <v>0.25165562913907286</v>
      </c>
      <c r="LL44" s="522">
        <f>LH44/LI44</f>
        <v>0.37215909090909088</v>
      </c>
      <c r="LM44" s="3" t="s">
        <v>22</v>
      </c>
      <c r="LN44" s="7">
        <f t="shared" ref="LN44:LX44" si="364">SUM(LN37:LN43)</f>
        <v>48</v>
      </c>
      <c r="LO44" s="7">
        <f t="shared" si="364"/>
        <v>24</v>
      </c>
      <c r="LP44" s="7">
        <f t="shared" si="364"/>
        <v>5</v>
      </c>
      <c r="LQ44" s="7">
        <f t="shared" si="364"/>
        <v>1</v>
      </c>
      <c r="LR44" s="7">
        <f t="shared" si="364"/>
        <v>4</v>
      </c>
      <c r="LS44" s="7">
        <f t="shared" si="364"/>
        <v>12</v>
      </c>
      <c r="LT44" s="7">
        <f t="shared" si="364"/>
        <v>32</v>
      </c>
      <c r="LU44" s="7">
        <f t="shared" si="364"/>
        <v>8</v>
      </c>
      <c r="LV44" s="7">
        <f t="shared" si="364"/>
        <v>16</v>
      </c>
      <c r="LW44" s="7">
        <f t="shared" si="364"/>
        <v>20</v>
      </c>
      <c r="LX44" s="7">
        <f t="shared" si="364"/>
        <v>48</v>
      </c>
      <c r="LY44" s="515">
        <f>LS44/LT44</f>
        <v>0.375</v>
      </c>
      <c r="LZ44" s="515">
        <f>LU44/LV44</f>
        <v>0.5</v>
      </c>
      <c r="MA44" s="522">
        <f>LW44/LX44</f>
        <v>0.41666666666666669</v>
      </c>
    </row>
    <row r="45" spans="1:339" ht="17" thickBot="1">
      <c r="K45" s="18"/>
      <c r="L45" s="248"/>
      <c r="M45" s="248"/>
      <c r="N45" s="248"/>
      <c r="O45" s="248"/>
      <c r="P45" s="248"/>
      <c r="Q45" s="248"/>
      <c r="R45" s="18"/>
      <c r="S45" s="18"/>
      <c r="T45" s="18"/>
      <c r="V45" s="3">
        <v>8</v>
      </c>
      <c r="W45" s="18">
        <v>8</v>
      </c>
      <c r="X45" s="18">
        <v>5</v>
      </c>
      <c r="Y45" s="18">
        <v>0</v>
      </c>
      <c r="Z45" s="18">
        <v>0</v>
      </c>
      <c r="AA45" s="18">
        <v>0</v>
      </c>
      <c r="AB45" s="18">
        <v>4</v>
      </c>
      <c r="AC45" s="18">
        <v>11</v>
      </c>
      <c r="AD45" s="18">
        <v>0</v>
      </c>
      <c r="AE45" s="18">
        <v>1</v>
      </c>
      <c r="AF45" s="18">
        <f t="shared" si="346"/>
        <v>4</v>
      </c>
      <c r="AG45" s="18">
        <f t="shared" si="346"/>
        <v>12</v>
      </c>
      <c r="AH45" s="51">
        <f t="shared" si="300"/>
        <v>0.36363636363636365</v>
      </c>
      <c r="AI45" s="51">
        <f t="shared" si="301"/>
        <v>0</v>
      </c>
      <c r="AJ45" s="52">
        <f t="shared" si="302"/>
        <v>0.33333333333333331</v>
      </c>
      <c r="AK45" s="3" t="s">
        <v>299</v>
      </c>
      <c r="AL45" s="18"/>
      <c r="AM45" s="18"/>
      <c r="AN45" s="18"/>
      <c r="AO45" s="18"/>
      <c r="AP45" s="18"/>
      <c r="AQ45" s="18"/>
      <c r="AR45" s="18"/>
      <c r="AS45" s="18"/>
      <c r="AT45" s="18"/>
      <c r="AU45" s="7"/>
      <c r="AV45" s="7"/>
      <c r="AW45" s="51" t="e">
        <f t="shared" si="303"/>
        <v>#DIV/0!</v>
      </c>
      <c r="AX45" s="51" t="e">
        <f t="shared" si="304"/>
        <v>#DIV/0!</v>
      </c>
      <c r="AY45" s="52" t="e">
        <f t="shared" si="305"/>
        <v>#DIV/0!</v>
      </c>
      <c r="AZ45" s="3">
        <v>8</v>
      </c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51" t="e">
        <f t="shared" si="306"/>
        <v>#DIV/0!</v>
      </c>
      <c r="BM45" s="51" t="e">
        <f t="shared" si="307"/>
        <v>#DIV/0!</v>
      </c>
      <c r="BN45" s="52" t="e">
        <f t="shared" si="308"/>
        <v>#DIV/0!</v>
      </c>
      <c r="BO45" s="3">
        <v>8</v>
      </c>
      <c r="BP45" s="18">
        <v>6</v>
      </c>
      <c r="BQ45" s="18">
        <v>6</v>
      </c>
      <c r="BR45" s="18">
        <v>1</v>
      </c>
      <c r="BS45" s="18">
        <v>0</v>
      </c>
      <c r="BT45" s="18">
        <v>1</v>
      </c>
      <c r="BU45" s="18">
        <v>3</v>
      </c>
      <c r="BV45" s="18">
        <v>6</v>
      </c>
      <c r="BW45" s="18">
        <v>0</v>
      </c>
      <c r="BX45" s="18">
        <v>1</v>
      </c>
      <c r="BY45" s="7">
        <f>BU45+BW45</f>
        <v>3</v>
      </c>
      <c r="BZ45" s="7">
        <f>BV45+BX45</f>
        <v>7</v>
      </c>
      <c r="CA45" s="51">
        <f t="shared" si="309"/>
        <v>0.5</v>
      </c>
      <c r="CB45" s="51">
        <f t="shared" si="310"/>
        <v>0</v>
      </c>
      <c r="CC45" s="52">
        <f t="shared" si="311"/>
        <v>0.42857142857142855</v>
      </c>
      <c r="CD45" s="3">
        <v>8</v>
      </c>
      <c r="CE45" s="18">
        <v>14</v>
      </c>
      <c r="CF45" s="18">
        <v>9</v>
      </c>
      <c r="CG45" s="18">
        <v>2</v>
      </c>
      <c r="CH45" s="18">
        <v>0</v>
      </c>
      <c r="CI45" s="18">
        <v>5</v>
      </c>
      <c r="CJ45" s="18">
        <v>7</v>
      </c>
      <c r="CK45" s="18">
        <v>14</v>
      </c>
      <c r="CL45" s="18">
        <v>0</v>
      </c>
      <c r="CM45" s="18">
        <v>3</v>
      </c>
      <c r="CN45" s="18">
        <f>CJ45+CL45</f>
        <v>7</v>
      </c>
      <c r="CO45" s="18">
        <f>CK45+CM45</f>
        <v>17</v>
      </c>
      <c r="CP45" s="51">
        <f t="shared" si="312"/>
        <v>0.5</v>
      </c>
      <c r="CQ45" s="51">
        <f t="shared" si="313"/>
        <v>0</v>
      </c>
      <c r="CR45" s="52">
        <f t="shared" si="314"/>
        <v>0.41176470588235292</v>
      </c>
      <c r="CS45" s="3" t="s">
        <v>282</v>
      </c>
      <c r="CT45" s="18">
        <v>8</v>
      </c>
      <c r="CU45" s="18">
        <v>9</v>
      </c>
      <c r="CV45" s="18">
        <v>2</v>
      </c>
      <c r="CW45" s="18">
        <v>0</v>
      </c>
      <c r="CX45" s="18">
        <v>0</v>
      </c>
      <c r="CY45" s="18">
        <v>4</v>
      </c>
      <c r="CZ45" s="18">
        <v>7</v>
      </c>
      <c r="DA45" s="18">
        <v>0</v>
      </c>
      <c r="DB45" s="18">
        <v>1</v>
      </c>
      <c r="DC45" s="18">
        <f t="shared" si="347"/>
        <v>4</v>
      </c>
      <c r="DD45" s="18">
        <f t="shared" si="347"/>
        <v>8</v>
      </c>
      <c r="DE45" s="51">
        <f t="shared" si="315"/>
        <v>0.5714285714285714</v>
      </c>
      <c r="DF45" s="51">
        <f t="shared" si="316"/>
        <v>0</v>
      </c>
      <c r="DG45" s="52">
        <f t="shared" si="317"/>
        <v>0.5</v>
      </c>
      <c r="DH45" s="3">
        <v>8</v>
      </c>
      <c r="DI45" s="18">
        <v>16</v>
      </c>
      <c r="DJ45" s="18">
        <v>10</v>
      </c>
      <c r="DK45" s="18">
        <v>4</v>
      </c>
      <c r="DL45" s="18">
        <v>0</v>
      </c>
      <c r="DM45" s="18">
        <v>0</v>
      </c>
      <c r="DN45" s="18">
        <v>8</v>
      </c>
      <c r="DO45" s="18">
        <v>20</v>
      </c>
      <c r="DP45" s="18">
        <v>0</v>
      </c>
      <c r="DQ45" s="18">
        <v>0</v>
      </c>
      <c r="DR45" s="18">
        <f t="shared" si="279"/>
        <v>8</v>
      </c>
      <c r="DS45" s="18">
        <f t="shared" si="279"/>
        <v>20</v>
      </c>
      <c r="DT45" s="51">
        <f t="shared" si="318"/>
        <v>0.4</v>
      </c>
      <c r="DU45" s="51" t="e">
        <f t="shared" si="319"/>
        <v>#DIV/0!</v>
      </c>
      <c r="DV45" s="52">
        <f t="shared" si="320"/>
        <v>0.4</v>
      </c>
      <c r="DW45" s="3">
        <v>8</v>
      </c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51" t="e">
        <f t="shared" si="321"/>
        <v>#DIV/0!</v>
      </c>
      <c r="EJ45" s="51" t="e">
        <f t="shared" si="322"/>
        <v>#DIV/0!</v>
      </c>
      <c r="EK45" s="52" t="e">
        <f t="shared" si="323"/>
        <v>#DIV/0!</v>
      </c>
      <c r="EL45" s="3">
        <v>8</v>
      </c>
      <c r="EM45" s="18">
        <v>18</v>
      </c>
      <c r="EN45" s="18">
        <v>9</v>
      </c>
      <c r="EO45" s="18">
        <v>2</v>
      </c>
      <c r="EP45" s="18">
        <v>2</v>
      </c>
      <c r="EQ45" s="18">
        <v>1</v>
      </c>
      <c r="ER45" s="18">
        <v>3</v>
      </c>
      <c r="ES45" s="18">
        <v>10</v>
      </c>
      <c r="ET45" s="18">
        <v>4</v>
      </c>
      <c r="EU45" s="18">
        <v>11</v>
      </c>
      <c r="EV45" s="18">
        <f>ER45+ET45</f>
        <v>7</v>
      </c>
      <c r="EW45" s="18">
        <f>ES45+EU45</f>
        <v>21</v>
      </c>
      <c r="EX45" s="51">
        <f t="shared" si="324"/>
        <v>0.3</v>
      </c>
      <c r="EY45" s="51">
        <f t="shared" si="325"/>
        <v>0.36363636363636365</v>
      </c>
      <c r="EZ45" s="52">
        <f t="shared" si="326"/>
        <v>0.33333333333333331</v>
      </c>
      <c r="FA45" s="3">
        <v>8</v>
      </c>
      <c r="FB45" s="18">
        <v>0</v>
      </c>
      <c r="FC45" s="18">
        <v>7</v>
      </c>
      <c r="FD45" s="18">
        <v>1</v>
      </c>
      <c r="FE45" s="18">
        <v>0</v>
      </c>
      <c r="FF45" s="18">
        <v>2</v>
      </c>
      <c r="FG45" s="18">
        <v>0</v>
      </c>
      <c r="FH45" s="18">
        <v>4</v>
      </c>
      <c r="FI45" s="18">
        <v>0</v>
      </c>
      <c r="FJ45" s="18">
        <v>7</v>
      </c>
      <c r="FK45" s="7">
        <f t="shared" si="355"/>
        <v>0</v>
      </c>
      <c r="FL45" s="7">
        <f t="shared" si="355"/>
        <v>11</v>
      </c>
      <c r="FM45" s="51">
        <f t="shared" si="327"/>
        <v>0</v>
      </c>
      <c r="FN45" s="51">
        <f t="shared" si="328"/>
        <v>0</v>
      </c>
      <c r="FO45" s="52">
        <f t="shared" si="329"/>
        <v>0</v>
      </c>
      <c r="FP45" s="3">
        <v>8</v>
      </c>
      <c r="FQ45" s="18">
        <v>6</v>
      </c>
      <c r="FR45" s="18">
        <v>8</v>
      </c>
      <c r="FS45" s="18">
        <v>1</v>
      </c>
      <c r="FT45" s="18">
        <v>2</v>
      </c>
      <c r="FU45" s="18">
        <v>0</v>
      </c>
      <c r="FV45" s="18">
        <v>3</v>
      </c>
      <c r="FW45" s="18">
        <v>6</v>
      </c>
      <c r="FX45" s="18">
        <v>0</v>
      </c>
      <c r="FY45" s="18">
        <v>0</v>
      </c>
      <c r="FZ45" s="18">
        <f t="shared" si="282"/>
        <v>3</v>
      </c>
      <c r="GA45" s="18">
        <f t="shared" si="283"/>
        <v>6</v>
      </c>
      <c r="GB45" s="51">
        <f t="shared" si="330"/>
        <v>0.5</v>
      </c>
      <c r="GC45" s="51" t="e">
        <f t="shared" si="331"/>
        <v>#DIV/0!</v>
      </c>
      <c r="GD45" s="52">
        <f t="shared" si="332"/>
        <v>0.5</v>
      </c>
      <c r="GE45" s="3">
        <v>8</v>
      </c>
      <c r="GF45" s="18">
        <v>25</v>
      </c>
      <c r="GG45" s="18">
        <v>12</v>
      </c>
      <c r="GH45" s="18">
        <v>0</v>
      </c>
      <c r="GI45" s="18">
        <v>1</v>
      </c>
      <c r="GJ45" s="18">
        <v>3</v>
      </c>
      <c r="GK45" s="18">
        <v>8</v>
      </c>
      <c r="GL45" s="18">
        <v>13</v>
      </c>
      <c r="GM45" s="18">
        <v>3</v>
      </c>
      <c r="GN45" s="18">
        <v>4</v>
      </c>
      <c r="GO45" s="18">
        <f t="shared" si="351"/>
        <v>11</v>
      </c>
      <c r="GP45" s="18">
        <f t="shared" si="351"/>
        <v>17</v>
      </c>
      <c r="GQ45" s="51">
        <f t="shared" si="333"/>
        <v>0.61538461538461542</v>
      </c>
      <c r="GR45" s="51">
        <f t="shared" si="334"/>
        <v>0.75</v>
      </c>
      <c r="GS45" s="52">
        <f t="shared" si="335"/>
        <v>0.6470588235294118</v>
      </c>
      <c r="GT45" s="3">
        <v>8</v>
      </c>
      <c r="GU45" s="18">
        <v>24</v>
      </c>
      <c r="GV45" s="18">
        <v>2</v>
      </c>
      <c r="GW45" s="18">
        <v>0</v>
      </c>
      <c r="GX45" s="18">
        <v>0</v>
      </c>
      <c r="GY45" s="18">
        <v>4</v>
      </c>
      <c r="GZ45" s="18">
        <v>9</v>
      </c>
      <c r="HA45" s="18">
        <v>16</v>
      </c>
      <c r="HB45" s="18">
        <v>2</v>
      </c>
      <c r="HC45" s="18">
        <v>14</v>
      </c>
      <c r="HD45" s="7">
        <f t="shared" si="352"/>
        <v>11</v>
      </c>
      <c r="HE45" s="7">
        <f t="shared" si="352"/>
        <v>30</v>
      </c>
      <c r="HF45" s="51">
        <f t="shared" si="336"/>
        <v>0.5625</v>
      </c>
      <c r="HG45" s="51">
        <f t="shared" si="337"/>
        <v>0.14285714285714285</v>
      </c>
      <c r="HH45" s="52">
        <f t="shared" si="338"/>
        <v>0.36666666666666664</v>
      </c>
      <c r="HI45" s="3">
        <v>8</v>
      </c>
      <c r="HJ45" s="18">
        <v>7</v>
      </c>
      <c r="HK45" s="18">
        <v>11</v>
      </c>
      <c r="HL45" s="18">
        <v>2</v>
      </c>
      <c r="HM45" s="18">
        <v>4</v>
      </c>
      <c r="HN45" s="18">
        <v>5</v>
      </c>
      <c r="HO45" s="18">
        <v>2</v>
      </c>
      <c r="HP45" s="18">
        <v>2</v>
      </c>
      <c r="HQ45" s="18">
        <v>1</v>
      </c>
      <c r="HR45" s="18">
        <v>4</v>
      </c>
      <c r="HS45" s="7">
        <f t="shared" si="286"/>
        <v>3</v>
      </c>
      <c r="HT45" s="7">
        <f t="shared" si="287"/>
        <v>6</v>
      </c>
      <c r="HU45" s="51">
        <f t="shared" si="339"/>
        <v>1</v>
      </c>
      <c r="HV45" s="51">
        <f t="shared" si="340"/>
        <v>0.25</v>
      </c>
      <c r="HW45" s="52">
        <f t="shared" si="341"/>
        <v>0.5</v>
      </c>
      <c r="IA45" s="5" t="s">
        <v>63</v>
      </c>
      <c r="IB45" s="8">
        <f>AVERAGE(IB37:IB43)</f>
        <v>36</v>
      </c>
      <c r="IC45" s="8">
        <f t="shared" ref="IC45:IL45" si="365">AVERAGE(IC37:IC43)</f>
        <v>23</v>
      </c>
      <c r="ID45" s="8">
        <f t="shared" si="365"/>
        <v>3</v>
      </c>
      <c r="IE45" s="8">
        <f t="shared" si="365"/>
        <v>3.5</v>
      </c>
      <c r="IF45" s="8">
        <f t="shared" si="365"/>
        <v>3</v>
      </c>
      <c r="IG45" s="8">
        <f t="shared" si="365"/>
        <v>15</v>
      </c>
      <c r="IH45" s="8">
        <f t="shared" si="365"/>
        <v>31.5</v>
      </c>
      <c r="II45" s="8">
        <f t="shared" si="365"/>
        <v>2</v>
      </c>
      <c r="IJ45" s="8">
        <f t="shared" si="365"/>
        <v>19</v>
      </c>
      <c r="IK45" s="8">
        <f t="shared" si="365"/>
        <v>17</v>
      </c>
      <c r="IL45" s="8">
        <f t="shared" si="365"/>
        <v>50.5</v>
      </c>
      <c r="IM45" s="516"/>
      <c r="IN45" s="516"/>
      <c r="IO45" s="523"/>
      <c r="IP45" s="5" t="s">
        <v>63</v>
      </c>
      <c r="IQ45" s="8">
        <f>AVERAGE(IQ37:IQ43)</f>
        <v>50</v>
      </c>
      <c r="IR45" s="8">
        <f t="shared" ref="IR45:JA45" si="366">AVERAGE(IR37:IR43)</f>
        <v>27</v>
      </c>
      <c r="IS45" s="8">
        <f t="shared" si="366"/>
        <v>5.5</v>
      </c>
      <c r="IT45" s="8">
        <f t="shared" si="366"/>
        <v>2.75</v>
      </c>
      <c r="IU45" s="8">
        <f t="shared" si="366"/>
        <v>3.25</v>
      </c>
      <c r="IV45" s="8">
        <f t="shared" si="366"/>
        <v>13.5</v>
      </c>
      <c r="IW45" s="8">
        <f t="shared" si="366"/>
        <v>30.5</v>
      </c>
      <c r="IX45" s="8">
        <f t="shared" si="366"/>
        <v>7</v>
      </c>
      <c r="IY45" s="8">
        <f t="shared" si="366"/>
        <v>25.5</v>
      </c>
      <c r="IZ45" s="8">
        <f t="shared" si="366"/>
        <v>20.5</v>
      </c>
      <c r="JA45" s="8">
        <f t="shared" si="366"/>
        <v>56</v>
      </c>
      <c r="JB45" s="516"/>
      <c r="JC45" s="516"/>
      <c r="JD45" s="523"/>
      <c r="JE45" s="5" t="s">
        <v>63</v>
      </c>
      <c r="JF45" s="8">
        <f>AVERAGE(JF37:JF43)</f>
        <v>36</v>
      </c>
      <c r="JG45" s="8">
        <f t="shared" ref="JG45:JP45" si="367">AVERAGE(JG37:JG43)</f>
        <v>39</v>
      </c>
      <c r="JH45" s="8">
        <f t="shared" si="367"/>
        <v>2</v>
      </c>
      <c r="JI45" s="8">
        <f t="shared" si="367"/>
        <v>8</v>
      </c>
      <c r="JJ45" s="8">
        <f t="shared" si="367"/>
        <v>6</v>
      </c>
      <c r="JK45" s="8">
        <f t="shared" si="367"/>
        <v>6</v>
      </c>
      <c r="JL45" s="8">
        <f t="shared" si="367"/>
        <v>27</v>
      </c>
      <c r="JM45" s="8">
        <f t="shared" si="367"/>
        <v>8</v>
      </c>
      <c r="JN45" s="8">
        <f t="shared" si="367"/>
        <v>41</v>
      </c>
      <c r="JO45" s="8">
        <f t="shared" si="367"/>
        <v>14</v>
      </c>
      <c r="JP45" s="8">
        <f t="shared" si="367"/>
        <v>68</v>
      </c>
      <c r="JQ45" s="516"/>
      <c r="JR45" s="516"/>
      <c r="JS45" s="523"/>
      <c r="JT45" s="5" t="s">
        <v>63</v>
      </c>
      <c r="JU45" s="8">
        <f>AVERAGE(JU37:JU43)</f>
        <v>46.857142857142854</v>
      </c>
      <c r="JV45" s="8">
        <f t="shared" ref="JV45:KE45" si="368">AVERAGE(JV37:JV43)</f>
        <v>32.142857142857146</v>
      </c>
      <c r="JW45" s="8">
        <f t="shared" si="368"/>
        <v>5.7142857142857144</v>
      </c>
      <c r="JX45" s="8">
        <f t="shared" si="368"/>
        <v>2.8571428571428572</v>
      </c>
      <c r="JY45" s="8">
        <f t="shared" si="368"/>
        <v>3</v>
      </c>
      <c r="JZ45" s="8">
        <f t="shared" si="368"/>
        <v>14.857142857142858</v>
      </c>
      <c r="KA45" s="8">
        <f t="shared" si="368"/>
        <v>34</v>
      </c>
      <c r="KB45" s="8">
        <f t="shared" si="368"/>
        <v>5.7142857142857144</v>
      </c>
      <c r="KC45" s="8">
        <f t="shared" si="368"/>
        <v>25.714285714285715</v>
      </c>
      <c r="KD45" s="8">
        <f t="shared" si="368"/>
        <v>20.571428571428573</v>
      </c>
      <c r="KE45" s="8">
        <f t="shared" si="368"/>
        <v>59.714285714285715</v>
      </c>
      <c r="KF45" s="516"/>
      <c r="KG45" s="516"/>
      <c r="KH45" s="523"/>
      <c r="KI45" s="5" t="s">
        <v>63</v>
      </c>
      <c r="KJ45" s="8">
        <f>AVERAGE(KJ37:KJ43)</f>
        <v>41</v>
      </c>
      <c r="KK45" s="8">
        <f t="shared" ref="KK45:KT45" si="369">AVERAGE(KK37:KK43)</f>
        <v>37</v>
      </c>
      <c r="KL45" s="8">
        <f t="shared" si="369"/>
        <v>1</v>
      </c>
      <c r="KM45" s="8">
        <f t="shared" si="369"/>
        <v>5</v>
      </c>
      <c r="KN45" s="8">
        <f t="shared" si="369"/>
        <v>2</v>
      </c>
      <c r="KO45" s="8">
        <f t="shared" si="369"/>
        <v>16</v>
      </c>
      <c r="KP45" s="8">
        <f t="shared" si="369"/>
        <v>37</v>
      </c>
      <c r="KQ45" s="8">
        <f t="shared" si="369"/>
        <v>3</v>
      </c>
      <c r="KR45" s="8">
        <f t="shared" si="369"/>
        <v>32</v>
      </c>
      <c r="KS45" s="8">
        <f t="shared" si="369"/>
        <v>19</v>
      </c>
      <c r="KT45" s="8">
        <f t="shared" si="369"/>
        <v>69</v>
      </c>
      <c r="KU45" s="516"/>
      <c r="KV45" s="516"/>
      <c r="KW45" s="523"/>
      <c r="KX45" s="5" t="s">
        <v>63</v>
      </c>
      <c r="KY45" s="8">
        <f>AVERAGE(KY37:KY43)</f>
        <v>50.5</v>
      </c>
      <c r="KZ45" s="8">
        <f t="shared" ref="KZ45:LI45" si="370">AVERAGE(KZ37:KZ43)</f>
        <v>34</v>
      </c>
      <c r="LA45" s="8">
        <f t="shared" si="370"/>
        <v>8.8333333333333339</v>
      </c>
      <c r="LB45" s="8">
        <f t="shared" si="370"/>
        <v>1.1666666666666667</v>
      </c>
      <c r="LC45" s="8">
        <f t="shared" si="370"/>
        <v>4.833333333333333</v>
      </c>
      <c r="LD45" s="8">
        <f t="shared" si="370"/>
        <v>15.5</v>
      </c>
      <c r="LE45" s="8">
        <f t="shared" si="370"/>
        <v>34</v>
      </c>
      <c r="LF45" s="8">
        <f t="shared" si="370"/>
        <v>6.333333333333333</v>
      </c>
      <c r="LG45" s="8">
        <f t="shared" si="370"/>
        <v>25.166666666666668</v>
      </c>
      <c r="LH45" s="8">
        <f t="shared" si="370"/>
        <v>21.833333333333332</v>
      </c>
      <c r="LI45" s="8">
        <f t="shared" si="370"/>
        <v>58.666666666666664</v>
      </c>
      <c r="LJ45" s="516"/>
      <c r="LK45" s="516"/>
      <c r="LL45" s="523"/>
      <c r="LM45" s="5" t="s">
        <v>63</v>
      </c>
      <c r="LN45" s="8">
        <f>AVERAGE(LN37:LN43)</f>
        <v>48</v>
      </c>
      <c r="LO45" s="8">
        <f t="shared" ref="LO45:LX45" si="371">AVERAGE(LO37:LO43)</f>
        <v>24</v>
      </c>
      <c r="LP45" s="8">
        <f t="shared" si="371"/>
        <v>5</v>
      </c>
      <c r="LQ45" s="8">
        <f t="shared" si="371"/>
        <v>1</v>
      </c>
      <c r="LR45" s="8">
        <f t="shared" si="371"/>
        <v>4</v>
      </c>
      <c r="LS45" s="8">
        <f t="shared" si="371"/>
        <v>12</v>
      </c>
      <c r="LT45" s="8">
        <f t="shared" si="371"/>
        <v>32</v>
      </c>
      <c r="LU45" s="8">
        <f t="shared" si="371"/>
        <v>8</v>
      </c>
      <c r="LV45" s="8">
        <f t="shared" si="371"/>
        <v>16</v>
      </c>
      <c r="LW45" s="8">
        <f t="shared" si="371"/>
        <v>20</v>
      </c>
      <c r="LX45" s="8">
        <f t="shared" si="371"/>
        <v>48</v>
      </c>
      <c r="LY45" s="516"/>
      <c r="LZ45" s="516"/>
      <c r="MA45" s="523"/>
    </row>
    <row r="46" spans="1:339" ht="17" thickBot="1">
      <c r="A46" s="496" t="s">
        <v>264</v>
      </c>
      <c r="B46" s="497"/>
      <c r="C46" s="497"/>
      <c r="D46" s="497"/>
      <c r="E46" s="497"/>
      <c r="F46" s="497"/>
      <c r="G46" s="497"/>
      <c r="H46" s="497"/>
      <c r="I46" s="498"/>
      <c r="K46" s="18"/>
      <c r="L46" s="513"/>
      <c r="M46" s="513"/>
      <c r="N46" s="513"/>
      <c r="O46" s="513"/>
      <c r="P46" s="513"/>
      <c r="Q46" s="513"/>
      <c r="R46" s="18"/>
      <c r="S46" s="18"/>
      <c r="T46" s="18"/>
      <c r="V46" s="3">
        <v>9</v>
      </c>
      <c r="W46" s="18">
        <v>0</v>
      </c>
      <c r="X46" s="18">
        <v>4</v>
      </c>
      <c r="Y46" s="18">
        <v>1</v>
      </c>
      <c r="Z46" s="18">
        <v>1</v>
      </c>
      <c r="AA46" s="18">
        <v>1</v>
      </c>
      <c r="AB46" s="18">
        <v>0</v>
      </c>
      <c r="AC46" s="18">
        <v>4</v>
      </c>
      <c r="AD46" s="18">
        <v>0</v>
      </c>
      <c r="AE46" s="18">
        <v>1</v>
      </c>
      <c r="AF46" s="18">
        <f t="shared" si="346"/>
        <v>0</v>
      </c>
      <c r="AG46" s="18">
        <f t="shared" si="346"/>
        <v>5</v>
      </c>
      <c r="AH46" s="51">
        <f t="shared" si="300"/>
        <v>0</v>
      </c>
      <c r="AI46" s="51">
        <f t="shared" si="301"/>
        <v>0</v>
      </c>
      <c r="AJ46" s="52">
        <f t="shared" si="302"/>
        <v>0</v>
      </c>
      <c r="AK46" s="3">
        <v>9</v>
      </c>
      <c r="AL46" s="18">
        <v>5</v>
      </c>
      <c r="AM46" s="18">
        <v>9</v>
      </c>
      <c r="AN46" s="18">
        <v>3</v>
      </c>
      <c r="AO46" s="18">
        <v>1</v>
      </c>
      <c r="AP46" s="18">
        <v>0</v>
      </c>
      <c r="AQ46" s="18">
        <v>1</v>
      </c>
      <c r="AR46" s="18">
        <v>2</v>
      </c>
      <c r="AS46" s="18">
        <v>1</v>
      </c>
      <c r="AT46" s="18">
        <v>3</v>
      </c>
      <c r="AU46" s="7">
        <f>AQ46+AS46</f>
        <v>2</v>
      </c>
      <c r="AV46" s="7">
        <f>AR46+AT46</f>
        <v>5</v>
      </c>
      <c r="AW46" s="51">
        <f t="shared" si="303"/>
        <v>0.5</v>
      </c>
      <c r="AX46" s="51">
        <f t="shared" si="304"/>
        <v>0.33333333333333331</v>
      </c>
      <c r="AY46" s="52">
        <f t="shared" si="305"/>
        <v>0.4</v>
      </c>
      <c r="AZ46" s="3">
        <v>9</v>
      </c>
      <c r="BA46" s="18">
        <v>15</v>
      </c>
      <c r="BB46" s="18">
        <v>9</v>
      </c>
      <c r="BC46" s="18">
        <v>2</v>
      </c>
      <c r="BD46" s="18">
        <v>1</v>
      </c>
      <c r="BE46" s="18">
        <v>1</v>
      </c>
      <c r="BF46" s="18">
        <v>3</v>
      </c>
      <c r="BG46" s="18">
        <v>11</v>
      </c>
      <c r="BH46" s="18">
        <v>3</v>
      </c>
      <c r="BI46" s="18">
        <v>10</v>
      </c>
      <c r="BJ46" s="7">
        <f t="shared" ref="BJ46:BK48" si="372">BF46+BH46</f>
        <v>6</v>
      </c>
      <c r="BK46" s="7">
        <f t="shared" si="372"/>
        <v>21</v>
      </c>
      <c r="BL46" s="51">
        <f t="shared" si="306"/>
        <v>0.27272727272727271</v>
      </c>
      <c r="BM46" s="51">
        <f t="shared" si="307"/>
        <v>0.3</v>
      </c>
      <c r="BN46" s="52">
        <f t="shared" si="308"/>
        <v>0.2857142857142857</v>
      </c>
      <c r="BO46" s="3">
        <v>9</v>
      </c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51" t="e">
        <f t="shared" si="309"/>
        <v>#DIV/0!</v>
      </c>
      <c r="CB46" s="51" t="e">
        <f t="shared" si="310"/>
        <v>#DIV/0!</v>
      </c>
      <c r="CC46" s="52" t="e">
        <f t="shared" si="311"/>
        <v>#DIV/0!</v>
      </c>
      <c r="CD46" s="3">
        <v>9</v>
      </c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51" t="e">
        <f t="shared" si="312"/>
        <v>#DIV/0!</v>
      </c>
      <c r="CQ46" s="51" t="e">
        <f t="shared" si="313"/>
        <v>#DIV/0!</v>
      </c>
      <c r="CR46" s="52" t="e">
        <f t="shared" si="314"/>
        <v>#DIV/0!</v>
      </c>
      <c r="CS46" s="3" t="s">
        <v>281</v>
      </c>
      <c r="CT46" s="18">
        <v>8</v>
      </c>
      <c r="CU46" s="18">
        <v>7</v>
      </c>
      <c r="CV46" s="18">
        <v>1</v>
      </c>
      <c r="CW46" s="18">
        <v>1</v>
      </c>
      <c r="CX46" s="18">
        <v>0</v>
      </c>
      <c r="CY46" s="18">
        <v>4</v>
      </c>
      <c r="CZ46" s="18">
        <v>8</v>
      </c>
      <c r="DA46" s="18">
        <v>0</v>
      </c>
      <c r="DB46" s="18">
        <v>0</v>
      </c>
      <c r="DC46" s="18">
        <f t="shared" si="347"/>
        <v>4</v>
      </c>
      <c r="DD46" s="18">
        <f t="shared" si="347"/>
        <v>8</v>
      </c>
      <c r="DE46" s="51">
        <f t="shared" si="315"/>
        <v>0.5</v>
      </c>
      <c r="DF46" s="51" t="e">
        <f t="shared" si="316"/>
        <v>#DIV/0!</v>
      </c>
      <c r="DG46" s="52">
        <f t="shared" si="317"/>
        <v>0.5</v>
      </c>
      <c r="DH46" s="3" t="s">
        <v>137</v>
      </c>
      <c r="DI46" s="18">
        <v>16</v>
      </c>
      <c r="DJ46" s="18">
        <v>26</v>
      </c>
      <c r="DK46" s="18">
        <v>3</v>
      </c>
      <c r="DL46" s="18">
        <v>1</v>
      </c>
      <c r="DM46" s="18">
        <v>1</v>
      </c>
      <c r="DN46" s="18">
        <v>8</v>
      </c>
      <c r="DO46" s="18">
        <v>20</v>
      </c>
      <c r="DP46" s="18">
        <v>0</v>
      </c>
      <c r="DQ46" s="18">
        <v>1</v>
      </c>
      <c r="DR46" s="18">
        <f t="shared" si="279"/>
        <v>8</v>
      </c>
      <c r="DS46" s="18">
        <f t="shared" si="279"/>
        <v>21</v>
      </c>
      <c r="DT46" s="51">
        <f t="shared" si="318"/>
        <v>0.4</v>
      </c>
      <c r="DU46" s="51">
        <f t="shared" si="319"/>
        <v>0</v>
      </c>
      <c r="DV46" s="52">
        <f t="shared" si="320"/>
        <v>0.38095238095238093</v>
      </c>
      <c r="DW46" s="3">
        <v>9</v>
      </c>
      <c r="DX46" s="182"/>
      <c r="DY46" s="182"/>
      <c r="DZ46" s="182"/>
      <c r="EA46" s="182"/>
      <c r="EB46" s="182"/>
      <c r="EC46" s="182"/>
      <c r="ED46" s="182"/>
      <c r="EE46" s="182"/>
      <c r="EF46" s="182"/>
      <c r="EG46" s="182"/>
      <c r="EH46" s="182"/>
      <c r="EI46" s="51" t="e">
        <f t="shared" si="321"/>
        <v>#DIV/0!</v>
      </c>
      <c r="EJ46" s="51" t="e">
        <f t="shared" si="322"/>
        <v>#DIV/0!</v>
      </c>
      <c r="EK46" s="52" t="e">
        <f t="shared" si="323"/>
        <v>#DIV/0!</v>
      </c>
      <c r="EL46" s="3">
        <v>9</v>
      </c>
      <c r="EM46" s="231"/>
      <c r="EN46" s="231"/>
      <c r="EO46" s="231"/>
      <c r="EP46" s="231"/>
      <c r="EQ46" s="231"/>
      <c r="ER46" s="231"/>
      <c r="ES46" s="231"/>
      <c r="ET46" s="231"/>
      <c r="EU46" s="231"/>
      <c r="EV46" s="231"/>
      <c r="EW46" s="231"/>
      <c r="EX46" s="51" t="e">
        <f t="shared" si="324"/>
        <v>#DIV/0!</v>
      </c>
      <c r="EY46" s="51" t="e">
        <f t="shared" si="325"/>
        <v>#DIV/0!</v>
      </c>
      <c r="EZ46" s="52" t="e">
        <f t="shared" si="326"/>
        <v>#DIV/0!</v>
      </c>
      <c r="FA46" s="3">
        <v>9</v>
      </c>
      <c r="FB46" s="18">
        <v>5</v>
      </c>
      <c r="FC46" s="18">
        <v>9</v>
      </c>
      <c r="FD46" s="18">
        <v>2</v>
      </c>
      <c r="FE46" s="18">
        <v>3</v>
      </c>
      <c r="FF46" s="18">
        <v>0</v>
      </c>
      <c r="FG46" s="18">
        <v>1</v>
      </c>
      <c r="FH46" s="18">
        <v>4</v>
      </c>
      <c r="FI46" s="18">
        <v>1</v>
      </c>
      <c r="FJ46" s="18">
        <v>7</v>
      </c>
      <c r="FK46" s="7">
        <f t="shared" si="355"/>
        <v>2</v>
      </c>
      <c r="FL46" s="7">
        <f t="shared" si="355"/>
        <v>11</v>
      </c>
      <c r="FM46" s="51">
        <f t="shared" si="327"/>
        <v>0.25</v>
      </c>
      <c r="FN46" s="51">
        <f t="shared" si="328"/>
        <v>0.14285714285714285</v>
      </c>
      <c r="FO46" s="52">
        <f t="shared" si="329"/>
        <v>0.18181818181818182</v>
      </c>
      <c r="FP46" s="3">
        <v>9</v>
      </c>
      <c r="FQ46" s="18">
        <v>18</v>
      </c>
      <c r="FR46" s="18">
        <v>17</v>
      </c>
      <c r="FS46" s="18">
        <v>3</v>
      </c>
      <c r="FT46" s="18">
        <v>2</v>
      </c>
      <c r="FU46" s="18">
        <v>2</v>
      </c>
      <c r="FV46" s="18">
        <v>6</v>
      </c>
      <c r="FW46" s="18">
        <v>17</v>
      </c>
      <c r="FX46" s="18">
        <v>2</v>
      </c>
      <c r="FY46" s="18">
        <v>8</v>
      </c>
      <c r="FZ46" s="18">
        <f t="shared" si="282"/>
        <v>8</v>
      </c>
      <c r="GA46" s="18">
        <f t="shared" si="283"/>
        <v>25</v>
      </c>
      <c r="GB46" s="51">
        <f t="shared" si="330"/>
        <v>0.35294117647058826</v>
      </c>
      <c r="GC46" s="51">
        <f t="shared" si="331"/>
        <v>0.25</v>
      </c>
      <c r="GD46" s="52">
        <f t="shared" si="332"/>
        <v>0.32</v>
      </c>
      <c r="GE46" s="3" t="s">
        <v>309</v>
      </c>
      <c r="GF46" s="18">
        <v>7</v>
      </c>
      <c r="GG46" s="18">
        <v>9</v>
      </c>
      <c r="GH46" s="18">
        <v>1</v>
      </c>
      <c r="GI46" s="18">
        <v>2</v>
      </c>
      <c r="GJ46" s="18">
        <v>2</v>
      </c>
      <c r="GK46" s="18">
        <v>2</v>
      </c>
      <c r="GL46" s="18">
        <v>7</v>
      </c>
      <c r="GM46" s="18">
        <v>1</v>
      </c>
      <c r="GN46" s="18">
        <v>5</v>
      </c>
      <c r="GO46" s="18">
        <f t="shared" si="351"/>
        <v>3</v>
      </c>
      <c r="GP46" s="18">
        <f t="shared" si="351"/>
        <v>12</v>
      </c>
      <c r="GQ46" s="51">
        <f t="shared" si="333"/>
        <v>0.2857142857142857</v>
      </c>
      <c r="GR46" s="51">
        <f t="shared" si="334"/>
        <v>0.2</v>
      </c>
      <c r="GS46" s="52">
        <f t="shared" si="335"/>
        <v>0.25</v>
      </c>
      <c r="GT46" s="3">
        <v>9</v>
      </c>
      <c r="GU46" s="18">
        <v>31</v>
      </c>
      <c r="GV46" s="18">
        <v>3</v>
      </c>
      <c r="GW46" s="18">
        <v>0</v>
      </c>
      <c r="GX46" s="18">
        <v>1</v>
      </c>
      <c r="GY46" s="18">
        <v>1</v>
      </c>
      <c r="GZ46" s="18">
        <v>2</v>
      </c>
      <c r="HA46" s="18">
        <v>6</v>
      </c>
      <c r="HB46" s="18">
        <v>9</v>
      </c>
      <c r="HC46" s="18">
        <v>16</v>
      </c>
      <c r="HD46" s="18">
        <f t="shared" si="352"/>
        <v>11</v>
      </c>
      <c r="HE46" s="18">
        <f t="shared" si="352"/>
        <v>22</v>
      </c>
      <c r="HF46" s="51">
        <f t="shared" si="336"/>
        <v>0.33333333333333331</v>
      </c>
      <c r="HG46" s="51">
        <f t="shared" si="337"/>
        <v>0.5625</v>
      </c>
      <c r="HH46" s="52">
        <f t="shared" si="338"/>
        <v>0.5</v>
      </c>
      <c r="HI46" s="3">
        <v>9</v>
      </c>
      <c r="HJ46" s="18">
        <v>0</v>
      </c>
      <c r="HK46" s="18">
        <v>4</v>
      </c>
      <c r="HL46" s="18">
        <v>2</v>
      </c>
      <c r="HM46" s="18">
        <v>0</v>
      </c>
      <c r="HN46" s="18">
        <v>4</v>
      </c>
      <c r="HO46" s="18">
        <v>0</v>
      </c>
      <c r="HP46" s="18">
        <v>2</v>
      </c>
      <c r="HQ46" s="18">
        <v>0</v>
      </c>
      <c r="HR46" s="18">
        <v>0</v>
      </c>
      <c r="HS46" s="7">
        <f t="shared" si="286"/>
        <v>0</v>
      </c>
      <c r="HT46" s="7">
        <f t="shared" si="287"/>
        <v>2</v>
      </c>
      <c r="HU46" s="51">
        <f t="shared" si="339"/>
        <v>0</v>
      </c>
      <c r="HV46" s="51" t="e">
        <f t="shared" si="340"/>
        <v>#DIV/0!</v>
      </c>
      <c r="HW46" s="52">
        <f t="shared" si="341"/>
        <v>0</v>
      </c>
      <c r="IA46" s="1" t="s">
        <v>76</v>
      </c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2"/>
      <c r="IP46" s="1" t="s">
        <v>76</v>
      </c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2"/>
      <c r="JE46" s="1" t="s">
        <v>34</v>
      </c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2"/>
      <c r="JT46" s="1" t="s">
        <v>76</v>
      </c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2"/>
      <c r="KI46" s="1" t="s">
        <v>76</v>
      </c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2"/>
      <c r="KX46" s="1" t="s">
        <v>76</v>
      </c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2"/>
      <c r="LM46" s="1" t="s">
        <v>76</v>
      </c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2"/>
    </row>
    <row r="47" spans="1:339" ht="17" thickBot="1">
      <c r="A47" s="43" t="s">
        <v>160</v>
      </c>
      <c r="B47" s="500" t="s">
        <v>157</v>
      </c>
      <c r="C47" s="501"/>
      <c r="D47" s="496" t="s">
        <v>159</v>
      </c>
      <c r="E47" s="498"/>
      <c r="F47" s="502" t="s">
        <v>164</v>
      </c>
      <c r="G47" s="503"/>
      <c r="H47" s="502" t="s">
        <v>165</v>
      </c>
      <c r="I47" s="503"/>
      <c r="K47" s="18"/>
      <c r="L47" s="248"/>
      <c r="M47" s="248"/>
      <c r="N47" s="248"/>
      <c r="O47" s="248"/>
      <c r="P47" s="248"/>
      <c r="Q47" s="248"/>
      <c r="R47" s="18"/>
      <c r="S47" s="18"/>
      <c r="T47" s="18"/>
      <c r="V47" s="3">
        <v>10</v>
      </c>
      <c r="W47" s="18">
        <v>4</v>
      </c>
      <c r="X47" s="18">
        <v>6</v>
      </c>
      <c r="Y47" s="18">
        <v>1</v>
      </c>
      <c r="Z47" s="18">
        <v>1</v>
      </c>
      <c r="AA47" s="18">
        <v>1</v>
      </c>
      <c r="AB47" s="18">
        <v>2</v>
      </c>
      <c r="AC47" s="18">
        <v>5</v>
      </c>
      <c r="AD47" s="18">
        <v>0</v>
      </c>
      <c r="AE47" s="18">
        <v>4</v>
      </c>
      <c r="AF47" s="18">
        <f t="shared" si="346"/>
        <v>2</v>
      </c>
      <c r="AG47" s="18">
        <f t="shared" si="346"/>
        <v>9</v>
      </c>
      <c r="AH47" s="51">
        <f t="shared" si="300"/>
        <v>0.4</v>
      </c>
      <c r="AI47" s="51">
        <f t="shared" si="301"/>
        <v>0</v>
      </c>
      <c r="AJ47" s="52">
        <f t="shared" si="302"/>
        <v>0.22222222222222221</v>
      </c>
      <c r="AK47" s="3">
        <v>10</v>
      </c>
      <c r="AL47" s="18">
        <v>3</v>
      </c>
      <c r="AM47" s="18">
        <v>0</v>
      </c>
      <c r="AN47" s="18">
        <v>1</v>
      </c>
      <c r="AO47" s="18">
        <v>0</v>
      </c>
      <c r="AP47" s="18">
        <v>1</v>
      </c>
      <c r="AQ47" s="18">
        <v>0</v>
      </c>
      <c r="AR47" s="18">
        <v>0</v>
      </c>
      <c r="AS47" s="18">
        <v>1</v>
      </c>
      <c r="AT47" s="18">
        <v>2</v>
      </c>
      <c r="AU47" s="7">
        <f>AQ47+AS47</f>
        <v>1</v>
      </c>
      <c r="AV47" s="7">
        <f>AR47+AT47</f>
        <v>2</v>
      </c>
      <c r="AW47" s="51" t="e">
        <f t="shared" si="303"/>
        <v>#DIV/0!</v>
      </c>
      <c r="AX47" s="51">
        <f t="shared" si="304"/>
        <v>0.5</v>
      </c>
      <c r="AY47" s="52">
        <f t="shared" si="305"/>
        <v>0.5</v>
      </c>
      <c r="AZ47" s="3">
        <v>10</v>
      </c>
      <c r="BA47" s="18">
        <v>14</v>
      </c>
      <c r="BB47" s="18">
        <v>6</v>
      </c>
      <c r="BC47" s="18">
        <v>0</v>
      </c>
      <c r="BD47" s="18">
        <v>0</v>
      </c>
      <c r="BE47" s="18">
        <v>0</v>
      </c>
      <c r="BF47" s="18">
        <v>1</v>
      </c>
      <c r="BG47" s="18">
        <v>4</v>
      </c>
      <c r="BH47" s="18">
        <v>4</v>
      </c>
      <c r="BI47" s="18">
        <v>9</v>
      </c>
      <c r="BJ47" s="7">
        <f t="shared" si="372"/>
        <v>5</v>
      </c>
      <c r="BK47" s="7">
        <f t="shared" si="372"/>
        <v>13</v>
      </c>
      <c r="BL47" s="51">
        <f t="shared" si="306"/>
        <v>0.25</v>
      </c>
      <c r="BM47" s="51">
        <f t="shared" si="307"/>
        <v>0.44444444444444442</v>
      </c>
      <c r="BN47" s="52">
        <f t="shared" si="308"/>
        <v>0.38461538461538464</v>
      </c>
      <c r="BO47" s="3">
        <v>10</v>
      </c>
      <c r="BP47" s="18">
        <v>0</v>
      </c>
      <c r="BQ47" s="18">
        <v>5</v>
      </c>
      <c r="BR47" s="18">
        <v>2</v>
      </c>
      <c r="BS47" s="18">
        <v>0</v>
      </c>
      <c r="BT47" s="18">
        <v>1</v>
      </c>
      <c r="BU47" s="18">
        <v>0</v>
      </c>
      <c r="BV47" s="18">
        <v>1</v>
      </c>
      <c r="BW47" s="18">
        <v>0</v>
      </c>
      <c r="BX47" s="18">
        <v>0</v>
      </c>
      <c r="BY47" s="7">
        <f>BU47+BW47</f>
        <v>0</v>
      </c>
      <c r="BZ47" s="7">
        <f>BV47+BX47</f>
        <v>1</v>
      </c>
      <c r="CA47" s="51">
        <f t="shared" si="309"/>
        <v>0</v>
      </c>
      <c r="CB47" s="51" t="e">
        <f t="shared" si="310"/>
        <v>#DIV/0!</v>
      </c>
      <c r="CC47" s="52">
        <f t="shared" si="311"/>
        <v>0</v>
      </c>
      <c r="CD47" s="3">
        <v>10</v>
      </c>
      <c r="CE47" s="18">
        <v>4</v>
      </c>
      <c r="CF47" s="18">
        <v>5</v>
      </c>
      <c r="CG47" s="18">
        <v>3</v>
      </c>
      <c r="CH47" s="18">
        <v>1</v>
      </c>
      <c r="CI47" s="18">
        <v>0</v>
      </c>
      <c r="CJ47" s="18">
        <v>2</v>
      </c>
      <c r="CK47" s="18">
        <v>4</v>
      </c>
      <c r="CL47" s="18">
        <v>0</v>
      </c>
      <c r="CM47" s="18">
        <v>2</v>
      </c>
      <c r="CN47" s="18">
        <f>CJ47+CL47</f>
        <v>2</v>
      </c>
      <c r="CO47" s="18">
        <f>CK47+CM47</f>
        <v>6</v>
      </c>
      <c r="CP47" s="51">
        <f t="shared" si="312"/>
        <v>0.5</v>
      </c>
      <c r="CQ47" s="51">
        <f t="shared" si="313"/>
        <v>0</v>
      </c>
      <c r="CR47" s="52">
        <f t="shared" si="314"/>
        <v>0.33333333333333331</v>
      </c>
      <c r="CS47" s="3" t="s">
        <v>281</v>
      </c>
      <c r="CT47" s="18">
        <v>6</v>
      </c>
      <c r="CU47" s="18">
        <v>6</v>
      </c>
      <c r="CV47" s="18">
        <v>0</v>
      </c>
      <c r="CW47" s="18">
        <v>0</v>
      </c>
      <c r="CX47" s="18">
        <v>0</v>
      </c>
      <c r="CY47" s="18">
        <v>3</v>
      </c>
      <c r="CZ47" s="18">
        <v>4</v>
      </c>
      <c r="DA47" s="18">
        <v>0</v>
      </c>
      <c r="DB47" s="18">
        <v>0</v>
      </c>
      <c r="DC47" s="18">
        <f t="shared" si="347"/>
        <v>3</v>
      </c>
      <c r="DD47" s="18">
        <f t="shared" si="347"/>
        <v>4</v>
      </c>
      <c r="DE47" s="51">
        <f t="shared" si="315"/>
        <v>0.75</v>
      </c>
      <c r="DF47" s="51" t="e">
        <f t="shared" si="316"/>
        <v>#DIV/0!</v>
      </c>
      <c r="DG47" s="52">
        <f t="shared" si="317"/>
        <v>0.75</v>
      </c>
      <c r="DH47" s="3">
        <v>10</v>
      </c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  <c r="DS47" s="148"/>
      <c r="DT47" s="51" t="e">
        <f t="shared" si="318"/>
        <v>#DIV/0!</v>
      </c>
      <c r="DU47" s="51" t="e">
        <f t="shared" si="319"/>
        <v>#DIV/0!</v>
      </c>
      <c r="DV47" s="52" t="e">
        <f t="shared" si="320"/>
        <v>#DIV/0!</v>
      </c>
      <c r="DW47" s="3">
        <v>10</v>
      </c>
      <c r="DX47" s="182"/>
      <c r="DY47" s="182"/>
      <c r="DZ47" s="182"/>
      <c r="EA47" s="182"/>
      <c r="EB47" s="182"/>
      <c r="EC47" s="182"/>
      <c r="ED47" s="182"/>
      <c r="EE47" s="182"/>
      <c r="EF47" s="182"/>
      <c r="EG47" s="182"/>
      <c r="EH47" s="182"/>
      <c r="EI47" s="51" t="e">
        <f t="shared" si="321"/>
        <v>#DIV/0!</v>
      </c>
      <c r="EJ47" s="51" t="e">
        <f t="shared" si="322"/>
        <v>#DIV/0!</v>
      </c>
      <c r="EK47" s="52" t="e">
        <f t="shared" si="323"/>
        <v>#DIV/0!</v>
      </c>
      <c r="EL47" s="3">
        <v>10</v>
      </c>
      <c r="EM47" s="18">
        <v>10</v>
      </c>
      <c r="EN47" s="18">
        <v>6</v>
      </c>
      <c r="EO47" s="18">
        <v>2</v>
      </c>
      <c r="EP47" s="18">
        <v>0</v>
      </c>
      <c r="EQ47" s="18">
        <v>2</v>
      </c>
      <c r="ER47" s="18">
        <v>2</v>
      </c>
      <c r="ES47" s="18">
        <v>5</v>
      </c>
      <c r="ET47" s="18">
        <v>2</v>
      </c>
      <c r="EU47" s="18">
        <v>8</v>
      </c>
      <c r="EV47" s="18">
        <f>ER47+ET47</f>
        <v>4</v>
      </c>
      <c r="EW47" s="18">
        <f>ES47+EU47</f>
        <v>13</v>
      </c>
      <c r="EX47" s="51">
        <f t="shared" si="324"/>
        <v>0.4</v>
      </c>
      <c r="EY47" s="51">
        <f t="shared" si="325"/>
        <v>0.25</v>
      </c>
      <c r="EZ47" s="52">
        <f t="shared" si="326"/>
        <v>0.30769230769230771</v>
      </c>
      <c r="FA47" s="3">
        <v>10</v>
      </c>
      <c r="FB47" s="18">
        <v>9</v>
      </c>
      <c r="FC47" s="18">
        <v>2</v>
      </c>
      <c r="FD47" s="18">
        <v>2</v>
      </c>
      <c r="FE47" s="18">
        <v>1</v>
      </c>
      <c r="FF47" s="18">
        <v>1</v>
      </c>
      <c r="FG47" s="18">
        <v>3</v>
      </c>
      <c r="FH47" s="18">
        <v>4</v>
      </c>
      <c r="FI47" s="18">
        <v>1</v>
      </c>
      <c r="FJ47" s="18">
        <v>5</v>
      </c>
      <c r="FK47" s="7">
        <f t="shared" si="355"/>
        <v>4</v>
      </c>
      <c r="FL47" s="7">
        <f t="shared" si="355"/>
        <v>9</v>
      </c>
      <c r="FM47" s="51">
        <f t="shared" si="327"/>
        <v>0.75</v>
      </c>
      <c r="FN47" s="51">
        <f t="shared" si="328"/>
        <v>0.2</v>
      </c>
      <c r="FO47" s="52">
        <f t="shared" si="329"/>
        <v>0.44444444444444442</v>
      </c>
      <c r="FP47" s="3">
        <v>10</v>
      </c>
      <c r="FQ47" s="18">
        <v>6</v>
      </c>
      <c r="FR47" s="18">
        <v>9</v>
      </c>
      <c r="FS47" s="18">
        <v>1</v>
      </c>
      <c r="FT47" s="18">
        <v>2</v>
      </c>
      <c r="FU47" s="18">
        <v>3</v>
      </c>
      <c r="FV47" s="18">
        <v>3</v>
      </c>
      <c r="FW47" s="18">
        <v>7</v>
      </c>
      <c r="FX47" s="18">
        <v>0</v>
      </c>
      <c r="FY47" s="18">
        <v>1</v>
      </c>
      <c r="FZ47" s="18">
        <f t="shared" si="282"/>
        <v>3</v>
      </c>
      <c r="GA47" s="18">
        <f t="shared" si="283"/>
        <v>8</v>
      </c>
      <c r="GB47" s="51">
        <f t="shared" si="330"/>
        <v>0.42857142857142855</v>
      </c>
      <c r="GC47" s="51">
        <f t="shared" si="331"/>
        <v>0</v>
      </c>
      <c r="GD47" s="52">
        <f t="shared" si="332"/>
        <v>0.375</v>
      </c>
      <c r="GE47" s="3" t="s">
        <v>309</v>
      </c>
      <c r="GF47" s="18">
        <v>12</v>
      </c>
      <c r="GG47" s="18">
        <v>12</v>
      </c>
      <c r="GH47" s="18">
        <v>2</v>
      </c>
      <c r="GI47" s="18">
        <v>4</v>
      </c>
      <c r="GJ47" s="18">
        <v>1</v>
      </c>
      <c r="GK47" s="18">
        <v>5</v>
      </c>
      <c r="GL47" s="18">
        <v>6</v>
      </c>
      <c r="GM47" s="18">
        <v>0</v>
      </c>
      <c r="GN47" s="18">
        <v>3</v>
      </c>
      <c r="GO47" s="18">
        <f t="shared" si="351"/>
        <v>5</v>
      </c>
      <c r="GP47" s="18">
        <f t="shared" si="351"/>
        <v>9</v>
      </c>
      <c r="GQ47" s="51">
        <f t="shared" si="333"/>
        <v>0.83333333333333337</v>
      </c>
      <c r="GR47" s="51">
        <f t="shared" si="334"/>
        <v>0</v>
      </c>
      <c r="GS47" s="52">
        <f t="shared" si="335"/>
        <v>0.55555555555555558</v>
      </c>
      <c r="GT47" s="3" t="s">
        <v>300</v>
      </c>
      <c r="GU47" s="18">
        <v>4</v>
      </c>
      <c r="GV47" s="18">
        <v>1</v>
      </c>
      <c r="GW47" s="18">
        <v>2</v>
      </c>
      <c r="GX47" s="18">
        <v>0</v>
      </c>
      <c r="GY47" s="18">
        <v>1</v>
      </c>
      <c r="GZ47" s="18">
        <v>2</v>
      </c>
      <c r="HA47" s="18">
        <v>6</v>
      </c>
      <c r="HB47" s="18">
        <v>0</v>
      </c>
      <c r="HC47" s="18">
        <v>3</v>
      </c>
      <c r="HD47" s="7">
        <f t="shared" si="352"/>
        <v>2</v>
      </c>
      <c r="HE47" s="7">
        <f t="shared" si="352"/>
        <v>9</v>
      </c>
      <c r="HF47" s="51">
        <f t="shared" si="336"/>
        <v>0.33333333333333331</v>
      </c>
      <c r="HG47" s="51">
        <f t="shared" si="337"/>
        <v>0</v>
      </c>
      <c r="HH47" s="52">
        <f t="shared" si="338"/>
        <v>0.22222222222222221</v>
      </c>
      <c r="HI47" s="3">
        <v>10</v>
      </c>
      <c r="HJ47" s="18">
        <v>3</v>
      </c>
      <c r="HK47" s="18">
        <v>4</v>
      </c>
      <c r="HL47" s="18">
        <v>2</v>
      </c>
      <c r="HM47" s="18">
        <v>2</v>
      </c>
      <c r="HN47" s="18">
        <v>1</v>
      </c>
      <c r="HO47" s="18">
        <v>0</v>
      </c>
      <c r="HP47" s="18">
        <v>4</v>
      </c>
      <c r="HQ47" s="18">
        <v>1</v>
      </c>
      <c r="HR47" s="18">
        <v>6</v>
      </c>
      <c r="HS47" s="18">
        <f t="shared" si="286"/>
        <v>1</v>
      </c>
      <c r="HT47" s="18">
        <f t="shared" si="287"/>
        <v>10</v>
      </c>
      <c r="HU47" s="51">
        <f t="shared" si="339"/>
        <v>0</v>
      </c>
      <c r="HV47" s="51">
        <f t="shared" si="340"/>
        <v>0.16666666666666666</v>
      </c>
      <c r="HW47" s="52">
        <f t="shared" si="341"/>
        <v>0.1</v>
      </c>
      <c r="IA47" s="3" t="s">
        <v>12</v>
      </c>
      <c r="IB47" s="7" t="s">
        <v>13</v>
      </c>
      <c r="IC47" s="7" t="s">
        <v>14</v>
      </c>
      <c r="ID47" s="7" t="s">
        <v>15</v>
      </c>
      <c r="IE47" s="7" t="s">
        <v>16</v>
      </c>
      <c r="IF47" s="7" t="s">
        <v>17</v>
      </c>
      <c r="IG47" s="7" t="s">
        <v>28</v>
      </c>
      <c r="IH47" s="7" t="s">
        <v>27</v>
      </c>
      <c r="II47" s="18" t="s">
        <v>21</v>
      </c>
      <c r="IJ47" s="7" t="s">
        <v>20</v>
      </c>
      <c r="IK47" s="18" t="s">
        <v>19</v>
      </c>
      <c r="IL47" s="7" t="s">
        <v>18</v>
      </c>
      <c r="IM47" s="48">
        <v>0.02</v>
      </c>
      <c r="IN47" s="48">
        <v>0.03</v>
      </c>
      <c r="IO47" s="21" t="s">
        <v>213</v>
      </c>
      <c r="IP47" s="3" t="s">
        <v>12</v>
      </c>
      <c r="IQ47" s="7" t="s">
        <v>13</v>
      </c>
      <c r="IR47" s="7" t="s">
        <v>14</v>
      </c>
      <c r="IS47" s="7" t="s">
        <v>15</v>
      </c>
      <c r="IT47" s="7" t="s">
        <v>16</v>
      </c>
      <c r="IU47" s="7" t="s">
        <v>17</v>
      </c>
      <c r="IV47" s="7" t="s">
        <v>28</v>
      </c>
      <c r="IW47" s="7" t="s">
        <v>27</v>
      </c>
      <c r="IX47" s="18" t="s">
        <v>21</v>
      </c>
      <c r="IY47" s="7" t="s">
        <v>20</v>
      </c>
      <c r="IZ47" s="18" t="s">
        <v>19</v>
      </c>
      <c r="JA47" s="7" t="s">
        <v>18</v>
      </c>
      <c r="JB47" s="48">
        <v>0.02</v>
      </c>
      <c r="JC47" s="48">
        <v>0.03</v>
      </c>
      <c r="JD47" s="21" t="s">
        <v>213</v>
      </c>
      <c r="JE47" s="3" t="s">
        <v>12</v>
      </c>
      <c r="JF47" s="7" t="s">
        <v>13</v>
      </c>
      <c r="JG47" s="7" t="s">
        <v>14</v>
      </c>
      <c r="JH47" s="7" t="s">
        <v>15</v>
      </c>
      <c r="JI47" s="7" t="s">
        <v>16</v>
      </c>
      <c r="JJ47" s="7" t="s">
        <v>17</v>
      </c>
      <c r="JK47" s="7" t="s">
        <v>28</v>
      </c>
      <c r="JL47" s="7" t="s">
        <v>27</v>
      </c>
      <c r="JM47" s="18" t="s">
        <v>21</v>
      </c>
      <c r="JN47" s="7" t="s">
        <v>20</v>
      </c>
      <c r="JO47" s="18" t="s">
        <v>19</v>
      </c>
      <c r="JP47" s="7" t="s">
        <v>18</v>
      </c>
      <c r="JQ47" s="48">
        <v>0.02</v>
      </c>
      <c r="JR47" s="48">
        <v>0.03</v>
      </c>
      <c r="JS47" s="21" t="s">
        <v>213</v>
      </c>
      <c r="JT47" s="3" t="s">
        <v>12</v>
      </c>
      <c r="JU47" s="7" t="s">
        <v>13</v>
      </c>
      <c r="JV47" s="7" t="s">
        <v>14</v>
      </c>
      <c r="JW47" s="7" t="s">
        <v>15</v>
      </c>
      <c r="JX47" s="7" t="s">
        <v>16</v>
      </c>
      <c r="JY47" s="7" t="s">
        <v>17</v>
      </c>
      <c r="JZ47" s="7" t="s">
        <v>28</v>
      </c>
      <c r="KA47" s="7" t="s">
        <v>27</v>
      </c>
      <c r="KB47" s="18" t="s">
        <v>21</v>
      </c>
      <c r="KC47" s="7" t="s">
        <v>20</v>
      </c>
      <c r="KD47" s="18" t="s">
        <v>19</v>
      </c>
      <c r="KE47" s="7" t="s">
        <v>18</v>
      </c>
      <c r="KF47" s="48">
        <v>0.02</v>
      </c>
      <c r="KG47" s="48">
        <v>0.03</v>
      </c>
      <c r="KH47" s="21" t="s">
        <v>213</v>
      </c>
      <c r="KI47" s="3" t="s">
        <v>12</v>
      </c>
      <c r="KJ47" s="7" t="s">
        <v>13</v>
      </c>
      <c r="KK47" s="7" t="s">
        <v>14</v>
      </c>
      <c r="KL47" s="7" t="s">
        <v>15</v>
      </c>
      <c r="KM47" s="7" t="s">
        <v>16</v>
      </c>
      <c r="KN47" s="7" t="s">
        <v>17</v>
      </c>
      <c r="KO47" s="7" t="s">
        <v>28</v>
      </c>
      <c r="KP47" s="7" t="s">
        <v>27</v>
      </c>
      <c r="KQ47" s="18" t="s">
        <v>21</v>
      </c>
      <c r="KR47" s="7" t="s">
        <v>20</v>
      </c>
      <c r="KS47" s="18" t="s">
        <v>19</v>
      </c>
      <c r="KT47" s="7" t="s">
        <v>18</v>
      </c>
      <c r="KU47" s="48">
        <v>0.02</v>
      </c>
      <c r="KV47" s="48">
        <v>0.03</v>
      </c>
      <c r="KW47" s="21" t="s">
        <v>213</v>
      </c>
      <c r="KX47" s="3" t="s">
        <v>12</v>
      </c>
      <c r="KY47" s="7" t="s">
        <v>13</v>
      </c>
      <c r="KZ47" s="7" t="s">
        <v>14</v>
      </c>
      <c r="LA47" s="7" t="s">
        <v>15</v>
      </c>
      <c r="LB47" s="7" t="s">
        <v>16</v>
      </c>
      <c r="LC47" s="7" t="s">
        <v>17</v>
      </c>
      <c r="LD47" s="7" t="s">
        <v>28</v>
      </c>
      <c r="LE47" s="7" t="s">
        <v>27</v>
      </c>
      <c r="LF47" s="18" t="s">
        <v>21</v>
      </c>
      <c r="LG47" s="7" t="s">
        <v>20</v>
      </c>
      <c r="LH47" s="18" t="s">
        <v>19</v>
      </c>
      <c r="LI47" s="7" t="s">
        <v>18</v>
      </c>
      <c r="LJ47" s="48">
        <v>0.02</v>
      </c>
      <c r="LK47" s="48">
        <v>0.03</v>
      </c>
      <c r="LL47" s="21" t="s">
        <v>213</v>
      </c>
      <c r="LM47" s="3" t="s">
        <v>12</v>
      </c>
      <c r="LN47" s="7" t="s">
        <v>13</v>
      </c>
      <c r="LO47" s="7" t="s">
        <v>14</v>
      </c>
      <c r="LP47" s="7" t="s">
        <v>15</v>
      </c>
      <c r="LQ47" s="7" t="s">
        <v>16</v>
      </c>
      <c r="LR47" s="7" t="s">
        <v>17</v>
      </c>
      <c r="LS47" s="7" t="s">
        <v>28</v>
      </c>
      <c r="LT47" s="7" t="s">
        <v>27</v>
      </c>
      <c r="LU47" s="18" t="s">
        <v>21</v>
      </c>
      <c r="LV47" s="7" t="s">
        <v>20</v>
      </c>
      <c r="LW47" s="18" t="s">
        <v>19</v>
      </c>
      <c r="LX47" s="7" t="s">
        <v>18</v>
      </c>
      <c r="LY47" s="48">
        <v>0.02</v>
      </c>
      <c r="LZ47" s="48">
        <v>0.03</v>
      </c>
      <c r="MA47" s="21" t="s">
        <v>213</v>
      </c>
    </row>
    <row r="48" spans="1:339">
      <c r="A48" s="1" t="s">
        <v>13</v>
      </c>
      <c r="B48" s="1" t="s">
        <v>44</v>
      </c>
      <c r="C48" s="2">
        <v>43</v>
      </c>
      <c r="D48" s="3" t="s">
        <v>3</v>
      </c>
      <c r="E48" s="4">
        <v>29.18</v>
      </c>
      <c r="F48" s="1" t="s">
        <v>162</v>
      </c>
      <c r="G48" s="2">
        <v>52</v>
      </c>
      <c r="H48" s="1" t="s">
        <v>228</v>
      </c>
      <c r="I48" s="118">
        <v>18</v>
      </c>
      <c r="K48" s="18"/>
      <c r="L48" s="248"/>
      <c r="M48" s="248"/>
      <c r="N48" s="248"/>
      <c r="O48" s="248"/>
      <c r="P48" s="248"/>
      <c r="Q48" s="248"/>
      <c r="R48" s="18"/>
      <c r="S48" s="18"/>
      <c r="T48" s="18"/>
      <c r="V48" s="23">
        <v>11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51" t="e">
        <f t="shared" si="300"/>
        <v>#DIV/0!</v>
      </c>
      <c r="AI48" s="51" t="e">
        <f t="shared" si="301"/>
        <v>#DIV/0!</v>
      </c>
      <c r="AJ48" s="52" t="e">
        <f t="shared" si="302"/>
        <v>#DIV/0!</v>
      </c>
      <c r="AK48" s="23">
        <v>11</v>
      </c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51" t="e">
        <f t="shared" si="303"/>
        <v>#DIV/0!</v>
      </c>
      <c r="AX48" s="51" t="e">
        <f t="shared" si="304"/>
        <v>#DIV/0!</v>
      </c>
      <c r="AY48" s="52" t="e">
        <f t="shared" si="305"/>
        <v>#DIV/0!</v>
      </c>
      <c r="AZ48" s="23">
        <v>11</v>
      </c>
      <c r="BA48" s="7">
        <v>11</v>
      </c>
      <c r="BB48" s="7">
        <v>9</v>
      </c>
      <c r="BC48" s="18">
        <v>1</v>
      </c>
      <c r="BD48" s="18">
        <v>2</v>
      </c>
      <c r="BE48" s="18">
        <v>1</v>
      </c>
      <c r="BF48" s="18">
        <v>1</v>
      </c>
      <c r="BG48" s="18">
        <v>8</v>
      </c>
      <c r="BH48" s="18">
        <v>3</v>
      </c>
      <c r="BI48" s="18">
        <v>10</v>
      </c>
      <c r="BJ48" s="7">
        <f t="shared" si="372"/>
        <v>4</v>
      </c>
      <c r="BK48" s="7">
        <f t="shared" si="372"/>
        <v>18</v>
      </c>
      <c r="BL48" s="51">
        <f t="shared" si="306"/>
        <v>0.125</v>
      </c>
      <c r="BM48" s="51">
        <f t="shared" si="307"/>
        <v>0.3</v>
      </c>
      <c r="BN48" s="52">
        <f t="shared" si="308"/>
        <v>0.22222222222222221</v>
      </c>
      <c r="BO48" s="23">
        <v>11</v>
      </c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51" t="e">
        <f t="shared" si="309"/>
        <v>#DIV/0!</v>
      </c>
      <c r="CB48" s="51" t="e">
        <f t="shared" si="310"/>
        <v>#DIV/0!</v>
      </c>
      <c r="CC48" s="52" t="e">
        <f t="shared" si="311"/>
        <v>#DIV/0!</v>
      </c>
      <c r="CD48" s="23">
        <v>11</v>
      </c>
      <c r="CE48" s="18">
        <v>4</v>
      </c>
      <c r="CF48" s="18">
        <v>11</v>
      </c>
      <c r="CG48" s="18">
        <v>1</v>
      </c>
      <c r="CH48" s="18">
        <v>0</v>
      </c>
      <c r="CI48" s="18">
        <v>0</v>
      </c>
      <c r="CJ48" s="18">
        <v>2</v>
      </c>
      <c r="CK48" s="18">
        <v>9</v>
      </c>
      <c r="CL48" s="18">
        <v>0</v>
      </c>
      <c r="CM48" s="18">
        <v>6</v>
      </c>
      <c r="CN48" s="18">
        <f>CJ48+CL48</f>
        <v>2</v>
      </c>
      <c r="CO48" s="18">
        <f>CK48+CM48</f>
        <v>15</v>
      </c>
      <c r="CP48" s="51">
        <f t="shared" si="312"/>
        <v>0.22222222222222221</v>
      </c>
      <c r="CQ48" s="51">
        <f t="shared" si="313"/>
        <v>0</v>
      </c>
      <c r="CR48" s="52">
        <f t="shared" si="314"/>
        <v>0.13333333333333333</v>
      </c>
      <c r="CS48" s="23" t="s">
        <v>282</v>
      </c>
      <c r="CT48" s="18">
        <v>7</v>
      </c>
      <c r="CU48" s="18">
        <v>1</v>
      </c>
      <c r="CV48" s="18">
        <v>0</v>
      </c>
      <c r="CW48" s="18">
        <v>0</v>
      </c>
      <c r="CX48" s="18">
        <v>1</v>
      </c>
      <c r="CY48" s="18">
        <v>2</v>
      </c>
      <c r="CZ48" s="18">
        <v>5</v>
      </c>
      <c r="DA48" s="18">
        <v>1</v>
      </c>
      <c r="DB48" s="18">
        <v>3</v>
      </c>
      <c r="DC48" s="18">
        <f t="shared" si="347"/>
        <v>3</v>
      </c>
      <c r="DD48" s="18">
        <f t="shared" si="347"/>
        <v>8</v>
      </c>
      <c r="DE48" s="51">
        <f t="shared" si="315"/>
        <v>0.4</v>
      </c>
      <c r="DF48" s="51">
        <f t="shared" si="316"/>
        <v>0.33333333333333331</v>
      </c>
      <c r="DG48" s="52">
        <f t="shared" si="317"/>
        <v>0.375</v>
      </c>
      <c r="DH48" s="23" t="s">
        <v>283</v>
      </c>
      <c r="DI48" s="18">
        <v>2</v>
      </c>
      <c r="DJ48" s="18">
        <v>4</v>
      </c>
      <c r="DK48" s="18">
        <v>0</v>
      </c>
      <c r="DL48" s="18">
        <v>2</v>
      </c>
      <c r="DM48" s="18">
        <v>1</v>
      </c>
      <c r="DN48" s="18">
        <v>1</v>
      </c>
      <c r="DO48" s="18">
        <v>4</v>
      </c>
      <c r="DP48" s="18">
        <v>0</v>
      </c>
      <c r="DQ48" s="18">
        <v>2</v>
      </c>
      <c r="DR48" s="18">
        <f>DN48+DP48</f>
        <v>1</v>
      </c>
      <c r="DS48" s="18">
        <f>DO48+DQ48</f>
        <v>6</v>
      </c>
      <c r="DT48" s="51">
        <f t="shared" si="318"/>
        <v>0.25</v>
      </c>
      <c r="DU48" s="51">
        <f t="shared" si="319"/>
        <v>0</v>
      </c>
      <c r="DV48" s="52">
        <f t="shared" si="320"/>
        <v>0.16666666666666666</v>
      </c>
      <c r="DW48" s="23">
        <v>11</v>
      </c>
      <c r="DX48" s="182"/>
      <c r="DY48" s="182"/>
      <c r="DZ48" s="182"/>
      <c r="EA48" s="182"/>
      <c r="EB48" s="182"/>
      <c r="EC48" s="182"/>
      <c r="ED48" s="182"/>
      <c r="EE48" s="182"/>
      <c r="EF48" s="182"/>
      <c r="EG48" s="182"/>
      <c r="EH48" s="182"/>
      <c r="EI48" s="51" t="e">
        <f t="shared" si="321"/>
        <v>#DIV/0!</v>
      </c>
      <c r="EJ48" s="51" t="e">
        <f t="shared" si="322"/>
        <v>#DIV/0!</v>
      </c>
      <c r="EK48" s="52" t="e">
        <f t="shared" si="323"/>
        <v>#DIV/0!</v>
      </c>
      <c r="EL48" s="23">
        <v>11</v>
      </c>
      <c r="EM48" s="231"/>
      <c r="EN48" s="231"/>
      <c r="EO48" s="231"/>
      <c r="EP48" s="231"/>
      <c r="EQ48" s="231"/>
      <c r="ER48" s="231"/>
      <c r="ES48" s="231"/>
      <c r="ET48" s="231"/>
      <c r="EU48" s="231"/>
      <c r="EV48" s="231"/>
      <c r="EW48" s="231"/>
      <c r="EX48" s="51" t="e">
        <f t="shared" si="324"/>
        <v>#DIV/0!</v>
      </c>
      <c r="EY48" s="51" t="e">
        <f t="shared" si="325"/>
        <v>#DIV/0!</v>
      </c>
      <c r="EZ48" s="52" t="e">
        <f t="shared" si="326"/>
        <v>#DIV/0!</v>
      </c>
      <c r="FA48" s="23">
        <v>11</v>
      </c>
      <c r="FB48" s="18">
        <v>3</v>
      </c>
      <c r="FC48" s="18">
        <v>3</v>
      </c>
      <c r="FD48" s="18">
        <v>0</v>
      </c>
      <c r="FE48" s="18">
        <v>1</v>
      </c>
      <c r="FF48" s="18">
        <v>0</v>
      </c>
      <c r="FG48" s="18">
        <v>0</v>
      </c>
      <c r="FH48" s="18">
        <v>1</v>
      </c>
      <c r="FI48" s="18">
        <v>1</v>
      </c>
      <c r="FJ48" s="18">
        <v>8</v>
      </c>
      <c r="FK48" s="18">
        <f t="shared" si="355"/>
        <v>1</v>
      </c>
      <c r="FL48" s="18">
        <f t="shared" si="355"/>
        <v>9</v>
      </c>
      <c r="FM48" s="51">
        <f t="shared" si="327"/>
        <v>0</v>
      </c>
      <c r="FN48" s="51">
        <f t="shared" si="328"/>
        <v>0.125</v>
      </c>
      <c r="FO48" s="52">
        <f t="shared" si="329"/>
        <v>0.1111111111111111</v>
      </c>
      <c r="FP48" s="23">
        <v>11</v>
      </c>
      <c r="FQ48" s="18">
        <v>10</v>
      </c>
      <c r="FR48" s="18">
        <v>5</v>
      </c>
      <c r="FS48" s="18">
        <v>1</v>
      </c>
      <c r="FT48" s="18">
        <v>3</v>
      </c>
      <c r="FU48" s="18">
        <v>0</v>
      </c>
      <c r="FV48" s="18">
        <v>2</v>
      </c>
      <c r="FW48" s="18">
        <v>6</v>
      </c>
      <c r="FX48" s="18">
        <v>2</v>
      </c>
      <c r="FY48" s="18">
        <v>5</v>
      </c>
      <c r="FZ48" s="18">
        <f t="shared" si="282"/>
        <v>4</v>
      </c>
      <c r="GA48" s="18">
        <f t="shared" si="283"/>
        <v>11</v>
      </c>
      <c r="GB48" s="51">
        <f t="shared" si="330"/>
        <v>0.33333333333333331</v>
      </c>
      <c r="GC48" s="51">
        <f t="shared" si="331"/>
        <v>0.4</v>
      </c>
      <c r="GD48" s="52">
        <f t="shared" si="332"/>
        <v>0.36363636363636365</v>
      </c>
      <c r="GE48" s="23">
        <v>11</v>
      </c>
      <c r="GF48" s="148"/>
      <c r="GG48" s="148"/>
      <c r="GH48" s="148"/>
      <c r="GI48" s="148"/>
      <c r="GJ48" s="148"/>
      <c r="GK48" s="148"/>
      <c r="GL48" s="148"/>
      <c r="GM48" s="148"/>
      <c r="GN48" s="148"/>
      <c r="GO48" s="148"/>
      <c r="GP48" s="148"/>
      <c r="GQ48" s="51" t="e">
        <f t="shared" si="333"/>
        <v>#DIV/0!</v>
      </c>
      <c r="GR48" s="51" t="e">
        <f t="shared" si="334"/>
        <v>#DIV/0!</v>
      </c>
      <c r="GS48" s="52" t="e">
        <f t="shared" si="335"/>
        <v>#DIV/0!</v>
      </c>
      <c r="GT48" s="23" t="s">
        <v>283</v>
      </c>
      <c r="GU48" s="18">
        <v>10</v>
      </c>
      <c r="GV48" s="18">
        <v>6</v>
      </c>
      <c r="GW48" s="18">
        <v>0</v>
      </c>
      <c r="GX48" s="18">
        <v>0</v>
      </c>
      <c r="GY48" s="18">
        <v>0</v>
      </c>
      <c r="GZ48" s="18">
        <v>5</v>
      </c>
      <c r="HA48" s="18">
        <v>15</v>
      </c>
      <c r="HB48" s="18">
        <v>0</v>
      </c>
      <c r="HC48" s="18">
        <v>0</v>
      </c>
      <c r="HD48" s="18">
        <f t="shared" si="352"/>
        <v>5</v>
      </c>
      <c r="HE48" s="18">
        <f t="shared" si="352"/>
        <v>15</v>
      </c>
      <c r="HF48" s="51">
        <f t="shared" si="336"/>
        <v>0.33333333333333331</v>
      </c>
      <c r="HG48" s="51" t="e">
        <f t="shared" si="337"/>
        <v>#DIV/0!</v>
      </c>
      <c r="HH48" s="52">
        <f t="shared" si="338"/>
        <v>0.33333333333333331</v>
      </c>
      <c r="HI48" s="23">
        <v>11</v>
      </c>
      <c r="HJ48" s="18">
        <v>21</v>
      </c>
      <c r="HK48" s="18">
        <v>5</v>
      </c>
      <c r="HL48" s="18">
        <v>1</v>
      </c>
      <c r="HM48" s="18">
        <v>0</v>
      </c>
      <c r="HN48" s="18">
        <v>0</v>
      </c>
      <c r="HO48" s="18">
        <v>0</v>
      </c>
      <c r="HP48" s="18">
        <v>0</v>
      </c>
      <c r="HQ48" s="18">
        <v>7</v>
      </c>
      <c r="HR48" s="18">
        <v>13</v>
      </c>
      <c r="HS48" s="18">
        <f t="shared" si="286"/>
        <v>7</v>
      </c>
      <c r="HT48" s="18">
        <f t="shared" si="287"/>
        <v>13</v>
      </c>
      <c r="HU48" s="51" t="e">
        <f t="shared" si="339"/>
        <v>#DIV/0!</v>
      </c>
      <c r="HV48" s="51">
        <f t="shared" si="340"/>
        <v>0.53846153846153844</v>
      </c>
      <c r="HW48" s="52">
        <f t="shared" si="341"/>
        <v>0.53846153846153844</v>
      </c>
      <c r="IA48" s="3" t="s">
        <v>394</v>
      </c>
      <c r="IB48" s="148"/>
      <c r="IC48" s="148"/>
      <c r="ID48" s="148"/>
      <c r="IE48" s="148"/>
      <c r="IF48" s="148"/>
      <c r="IG48" s="148"/>
      <c r="IH48" s="148"/>
      <c r="II48" s="148"/>
      <c r="IJ48" s="148"/>
      <c r="IK48" s="148"/>
      <c r="IL48" s="148"/>
      <c r="IM48" s="148"/>
      <c r="IN48" s="148"/>
      <c r="IO48" s="345"/>
      <c r="IP48" s="3" t="s">
        <v>394</v>
      </c>
      <c r="IQ48" s="7">
        <f>LN4+LN15+LN26</f>
        <v>48</v>
      </c>
      <c r="IR48" s="7">
        <f t="shared" ref="IR48:JA48" si="373">LO4+LO15+LO26</f>
        <v>24</v>
      </c>
      <c r="IS48" s="7">
        <f t="shared" si="373"/>
        <v>5</v>
      </c>
      <c r="IT48" s="7">
        <f t="shared" si="373"/>
        <v>1</v>
      </c>
      <c r="IU48" s="7">
        <f t="shared" si="373"/>
        <v>4</v>
      </c>
      <c r="IV48" s="7">
        <f t="shared" si="373"/>
        <v>12</v>
      </c>
      <c r="IW48" s="7">
        <f t="shared" si="373"/>
        <v>32</v>
      </c>
      <c r="IX48" s="7">
        <f t="shared" si="373"/>
        <v>8</v>
      </c>
      <c r="IY48" s="7">
        <f t="shared" si="373"/>
        <v>16</v>
      </c>
      <c r="IZ48" s="7">
        <f t="shared" si="373"/>
        <v>20</v>
      </c>
      <c r="JA48" s="7">
        <f t="shared" si="373"/>
        <v>48</v>
      </c>
      <c r="JB48" s="51">
        <f>IV48/IW48</f>
        <v>0.375</v>
      </c>
      <c r="JC48" s="51">
        <f>IX48/IY48</f>
        <v>0.5</v>
      </c>
      <c r="JD48" s="52">
        <f>IZ48/JA48</f>
        <v>0.41666666666666669</v>
      </c>
      <c r="JE48" s="3" t="s">
        <v>394</v>
      </c>
      <c r="JF48" s="7">
        <f>KY4+KY15+KY26</f>
        <v>50</v>
      </c>
      <c r="JG48" s="7">
        <f t="shared" ref="JG48:JP48" si="374">KZ4+KZ15+KZ26</f>
        <v>45</v>
      </c>
      <c r="JH48" s="7">
        <f t="shared" si="374"/>
        <v>7</v>
      </c>
      <c r="JI48" s="7">
        <f t="shared" si="374"/>
        <v>0</v>
      </c>
      <c r="JJ48" s="7">
        <f t="shared" si="374"/>
        <v>2</v>
      </c>
      <c r="JK48" s="7">
        <f t="shared" si="374"/>
        <v>13</v>
      </c>
      <c r="JL48" s="7">
        <f t="shared" si="374"/>
        <v>26</v>
      </c>
      <c r="JM48" s="7">
        <f t="shared" si="374"/>
        <v>8</v>
      </c>
      <c r="JN48" s="7">
        <f t="shared" si="374"/>
        <v>39</v>
      </c>
      <c r="JO48" s="7">
        <f t="shared" si="374"/>
        <v>21</v>
      </c>
      <c r="JP48" s="7">
        <f t="shared" si="374"/>
        <v>65</v>
      </c>
      <c r="JQ48" s="51">
        <f>JK48/JL48</f>
        <v>0.5</v>
      </c>
      <c r="JR48" s="51">
        <f>JM48/JN48</f>
        <v>0.20512820512820512</v>
      </c>
      <c r="JS48" s="52">
        <f>JO48/JP48</f>
        <v>0.32307692307692309</v>
      </c>
      <c r="JT48" s="3" t="s">
        <v>394</v>
      </c>
      <c r="JU48" s="7">
        <f>KJ4+KJ15+KJ26</f>
        <v>41</v>
      </c>
      <c r="JV48" s="7">
        <f t="shared" ref="JV48:KE48" si="375">KK4+KK15+KK26</f>
        <v>37</v>
      </c>
      <c r="JW48" s="7">
        <f t="shared" si="375"/>
        <v>1</v>
      </c>
      <c r="JX48" s="7">
        <f t="shared" si="375"/>
        <v>5</v>
      </c>
      <c r="JY48" s="7">
        <f t="shared" si="375"/>
        <v>2</v>
      </c>
      <c r="JZ48" s="7">
        <f t="shared" si="375"/>
        <v>16</v>
      </c>
      <c r="KA48" s="7">
        <f t="shared" si="375"/>
        <v>37</v>
      </c>
      <c r="KB48" s="7">
        <f t="shared" si="375"/>
        <v>3</v>
      </c>
      <c r="KC48" s="7">
        <f t="shared" si="375"/>
        <v>32</v>
      </c>
      <c r="KD48" s="7">
        <f t="shared" si="375"/>
        <v>19</v>
      </c>
      <c r="KE48" s="7">
        <f t="shared" si="375"/>
        <v>69</v>
      </c>
      <c r="KF48" s="51">
        <f>JZ48/KA48</f>
        <v>0.43243243243243246</v>
      </c>
      <c r="KG48" s="51">
        <f>KB48/KC48</f>
        <v>9.375E-2</v>
      </c>
      <c r="KH48" s="52">
        <f>KD48/KE48</f>
        <v>0.27536231884057971</v>
      </c>
      <c r="KI48" s="3" t="s">
        <v>394</v>
      </c>
      <c r="KJ48" s="7">
        <f>JU4+JU15+JU26</f>
        <v>51</v>
      </c>
      <c r="KK48" s="7">
        <f t="shared" ref="KK48:KS48" si="376">JV4+JV15+JV26</f>
        <v>34</v>
      </c>
      <c r="KL48" s="7">
        <f t="shared" si="376"/>
        <v>7</v>
      </c>
      <c r="KM48" s="7">
        <f t="shared" si="376"/>
        <v>3</v>
      </c>
      <c r="KN48" s="7">
        <f t="shared" si="376"/>
        <v>5</v>
      </c>
      <c r="KO48" s="7">
        <f t="shared" si="376"/>
        <v>15</v>
      </c>
      <c r="KP48" s="7">
        <f t="shared" si="376"/>
        <v>43</v>
      </c>
      <c r="KQ48" s="7">
        <f t="shared" si="376"/>
        <v>7</v>
      </c>
      <c r="KR48" s="7">
        <f t="shared" si="376"/>
        <v>18</v>
      </c>
      <c r="KS48" s="7">
        <f t="shared" si="376"/>
        <v>22</v>
      </c>
      <c r="KT48" s="7">
        <f>KE4+KE15+KE26</f>
        <v>61</v>
      </c>
      <c r="KU48" s="51">
        <f>KO48/KP48</f>
        <v>0.34883720930232559</v>
      </c>
      <c r="KV48" s="51">
        <f>KQ48/KR48</f>
        <v>0.3888888888888889</v>
      </c>
      <c r="KW48" s="52">
        <f>KS48/KT48</f>
        <v>0.36065573770491804</v>
      </c>
      <c r="KX48" s="3" t="s">
        <v>394</v>
      </c>
      <c r="KY48" s="7">
        <f>JF4+JF15+JF26</f>
        <v>36</v>
      </c>
      <c r="KZ48" s="7">
        <f t="shared" ref="KZ48:LI48" si="377">JG4+JG15+JG26</f>
        <v>39</v>
      </c>
      <c r="LA48" s="7">
        <f t="shared" si="377"/>
        <v>2</v>
      </c>
      <c r="LB48" s="7">
        <f t="shared" si="377"/>
        <v>8</v>
      </c>
      <c r="LC48" s="7">
        <f t="shared" si="377"/>
        <v>6</v>
      </c>
      <c r="LD48" s="7">
        <f t="shared" si="377"/>
        <v>6</v>
      </c>
      <c r="LE48" s="7">
        <f t="shared" si="377"/>
        <v>27</v>
      </c>
      <c r="LF48" s="7">
        <f t="shared" si="377"/>
        <v>8</v>
      </c>
      <c r="LG48" s="7">
        <f t="shared" si="377"/>
        <v>41</v>
      </c>
      <c r="LH48" s="7">
        <f t="shared" si="377"/>
        <v>14</v>
      </c>
      <c r="LI48" s="7">
        <f t="shared" si="377"/>
        <v>68</v>
      </c>
      <c r="LJ48" s="51">
        <f>LD48/LE48</f>
        <v>0.22222222222222221</v>
      </c>
      <c r="LK48" s="51">
        <f>LF48/LG48</f>
        <v>0.1951219512195122</v>
      </c>
      <c r="LL48" s="52">
        <f>LH48/LI48</f>
        <v>0.20588235294117646</v>
      </c>
      <c r="LM48" s="3" t="s">
        <v>394</v>
      </c>
      <c r="LN48" s="7">
        <f>IQ4+IQ15+IQ26</f>
        <v>50</v>
      </c>
      <c r="LO48" s="7">
        <f t="shared" ref="LO48:LX48" si="378">IR4+IR15+IR26</f>
        <v>24</v>
      </c>
      <c r="LP48" s="7">
        <f t="shared" si="378"/>
        <v>6</v>
      </c>
      <c r="LQ48" s="7">
        <f t="shared" si="378"/>
        <v>2</v>
      </c>
      <c r="LR48" s="7">
        <f t="shared" si="378"/>
        <v>8</v>
      </c>
      <c r="LS48" s="7">
        <f t="shared" si="378"/>
        <v>13</v>
      </c>
      <c r="LT48" s="7">
        <f t="shared" si="378"/>
        <v>30</v>
      </c>
      <c r="LU48" s="7">
        <f t="shared" si="378"/>
        <v>8</v>
      </c>
      <c r="LV48" s="7">
        <f t="shared" si="378"/>
        <v>28</v>
      </c>
      <c r="LW48" s="7">
        <f t="shared" si="378"/>
        <v>21</v>
      </c>
      <c r="LX48" s="7">
        <f t="shared" si="378"/>
        <v>58</v>
      </c>
      <c r="LY48" s="51">
        <f>LS48/LT48</f>
        <v>0.43333333333333335</v>
      </c>
      <c r="LZ48" s="51">
        <f>LU48/LV48</f>
        <v>0.2857142857142857</v>
      </c>
      <c r="MA48" s="52">
        <f>LW48/LX48</f>
        <v>0.36206896551724138</v>
      </c>
    </row>
    <row r="49" spans="1:339">
      <c r="A49" s="3" t="s">
        <v>150</v>
      </c>
      <c r="B49" s="3" t="s">
        <v>10</v>
      </c>
      <c r="C49" s="4">
        <v>36</v>
      </c>
      <c r="D49" s="3" t="s">
        <v>10</v>
      </c>
      <c r="E49" s="4">
        <v>26.8</v>
      </c>
      <c r="F49" s="114" t="s">
        <v>218</v>
      </c>
      <c r="G49" s="117">
        <v>58</v>
      </c>
      <c r="H49" s="114" t="s">
        <v>228</v>
      </c>
      <c r="I49" s="117">
        <v>9</v>
      </c>
      <c r="K49" s="18"/>
      <c r="L49" s="248"/>
      <c r="M49" s="248"/>
      <c r="N49" s="248"/>
      <c r="O49" s="248"/>
      <c r="P49" s="248"/>
      <c r="Q49" s="248"/>
      <c r="R49" s="18"/>
      <c r="S49" s="18"/>
      <c r="T49" s="18"/>
      <c r="V49" s="23">
        <v>12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51" t="e">
        <f t="shared" si="300"/>
        <v>#DIV/0!</v>
      </c>
      <c r="AI49" s="51" t="e">
        <f t="shared" si="301"/>
        <v>#DIV/0!</v>
      </c>
      <c r="AJ49" s="52" t="e">
        <f t="shared" si="302"/>
        <v>#DIV/0!</v>
      </c>
      <c r="AK49" s="23">
        <v>12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51" t="e">
        <f t="shared" si="303"/>
        <v>#DIV/0!</v>
      </c>
      <c r="AX49" s="51" t="e">
        <f t="shared" si="304"/>
        <v>#DIV/0!</v>
      </c>
      <c r="AY49" s="52" t="e">
        <f t="shared" si="305"/>
        <v>#DIV/0!</v>
      </c>
      <c r="AZ49" s="23">
        <v>12</v>
      </c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51" t="e">
        <f t="shared" si="306"/>
        <v>#DIV/0!</v>
      </c>
      <c r="BM49" s="51" t="e">
        <f t="shared" si="307"/>
        <v>#DIV/0!</v>
      </c>
      <c r="BN49" s="52" t="e">
        <f t="shared" si="308"/>
        <v>#DIV/0!</v>
      </c>
      <c r="BO49" s="23">
        <v>12</v>
      </c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51" t="e">
        <f t="shared" si="309"/>
        <v>#DIV/0!</v>
      </c>
      <c r="CB49" s="51" t="e">
        <f t="shared" si="310"/>
        <v>#DIV/0!</v>
      </c>
      <c r="CC49" s="52" t="e">
        <f t="shared" si="311"/>
        <v>#DIV/0!</v>
      </c>
      <c r="CD49" s="23">
        <v>12</v>
      </c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51" t="e">
        <f t="shared" si="312"/>
        <v>#DIV/0!</v>
      </c>
      <c r="CQ49" s="51" t="e">
        <f t="shared" si="313"/>
        <v>#DIV/0!</v>
      </c>
      <c r="CR49" s="52" t="e">
        <f t="shared" si="314"/>
        <v>#DIV/0!</v>
      </c>
      <c r="CS49" s="23">
        <v>12</v>
      </c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51" t="e">
        <f t="shared" si="315"/>
        <v>#DIV/0!</v>
      </c>
      <c r="DF49" s="51" t="e">
        <f t="shared" si="316"/>
        <v>#DIV/0!</v>
      </c>
      <c r="DG49" s="52" t="e">
        <f t="shared" si="317"/>
        <v>#DIV/0!</v>
      </c>
      <c r="DH49" s="23">
        <v>12</v>
      </c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51" t="e">
        <f t="shared" si="318"/>
        <v>#DIV/0!</v>
      </c>
      <c r="DU49" s="51" t="e">
        <f t="shared" si="319"/>
        <v>#DIV/0!</v>
      </c>
      <c r="DV49" s="52" t="e">
        <f t="shared" si="320"/>
        <v>#DIV/0!</v>
      </c>
      <c r="DW49" s="23">
        <v>12</v>
      </c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51" t="e">
        <f t="shared" si="321"/>
        <v>#DIV/0!</v>
      </c>
      <c r="EJ49" s="51" t="e">
        <f t="shared" si="322"/>
        <v>#DIV/0!</v>
      </c>
      <c r="EK49" s="52" t="e">
        <f t="shared" si="323"/>
        <v>#DIV/0!</v>
      </c>
      <c r="EL49" s="23">
        <v>12</v>
      </c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51" t="e">
        <f t="shared" si="324"/>
        <v>#DIV/0!</v>
      </c>
      <c r="EY49" s="51" t="e">
        <f t="shared" si="325"/>
        <v>#DIV/0!</v>
      </c>
      <c r="EZ49" s="52" t="e">
        <f t="shared" si="326"/>
        <v>#DIV/0!</v>
      </c>
      <c r="FA49" s="23">
        <v>12</v>
      </c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51" t="e">
        <f t="shared" si="327"/>
        <v>#DIV/0!</v>
      </c>
      <c r="FN49" s="51" t="e">
        <f t="shared" si="328"/>
        <v>#DIV/0!</v>
      </c>
      <c r="FO49" s="52" t="e">
        <f t="shared" si="329"/>
        <v>#DIV/0!</v>
      </c>
      <c r="FP49" s="23">
        <v>12</v>
      </c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51" t="e">
        <f t="shared" si="330"/>
        <v>#DIV/0!</v>
      </c>
      <c r="GC49" s="51" t="e">
        <f t="shared" si="331"/>
        <v>#DIV/0!</v>
      </c>
      <c r="GD49" s="52" t="e">
        <f t="shared" si="332"/>
        <v>#DIV/0!</v>
      </c>
      <c r="GE49" s="23">
        <v>12</v>
      </c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51" t="e">
        <f t="shared" si="333"/>
        <v>#DIV/0!</v>
      </c>
      <c r="GR49" s="51" t="e">
        <f t="shared" si="334"/>
        <v>#DIV/0!</v>
      </c>
      <c r="GS49" s="52" t="e">
        <f t="shared" si="335"/>
        <v>#DIV/0!</v>
      </c>
      <c r="GT49" s="23">
        <v>12</v>
      </c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51" t="e">
        <f t="shared" si="336"/>
        <v>#DIV/0!</v>
      </c>
      <c r="HG49" s="51" t="e">
        <f t="shared" si="337"/>
        <v>#DIV/0!</v>
      </c>
      <c r="HH49" s="52" t="e">
        <f t="shared" si="338"/>
        <v>#DIV/0!</v>
      </c>
      <c r="HI49" s="23">
        <v>12</v>
      </c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51" t="e">
        <f t="shared" si="339"/>
        <v>#DIV/0!</v>
      </c>
      <c r="HV49" s="51" t="e">
        <f t="shared" si="340"/>
        <v>#DIV/0!</v>
      </c>
      <c r="HW49" s="52" t="e">
        <f t="shared" si="341"/>
        <v>#DIV/0!</v>
      </c>
      <c r="IA49" s="3" t="s">
        <v>395</v>
      </c>
      <c r="IB49" s="7">
        <f>KY5+KY16+KY27</f>
        <v>50</v>
      </c>
      <c r="IC49" s="7">
        <f t="shared" ref="IC49:IL49" si="379">KZ5+KZ16+KZ27</f>
        <v>26</v>
      </c>
      <c r="ID49" s="7">
        <f t="shared" si="379"/>
        <v>9</v>
      </c>
      <c r="IE49" s="7">
        <f t="shared" si="379"/>
        <v>2</v>
      </c>
      <c r="IF49" s="7">
        <f t="shared" si="379"/>
        <v>7</v>
      </c>
      <c r="IG49" s="7">
        <f t="shared" si="379"/>
        <v>13</v>
      </c>
      <c r="IH49" s="7">
        <f t="shared" si="379"/>
        <v>28</v>
      </c>
      <c r="II49" s="7">
        <f t="shared" si="379"/>
        <v>8</v>
      </c>
      <c r="IJ49" s="7">
        <f t="shared" si="379"/>
        <v>27</v>
      </c>
      <c r="IK49" s="7">
        <f t="shared" si="379"/>
        <v>21</v>
      </c>
      <c r="IL49" s="7">
        <f t="shared" si="379"/>
        <v>55</v>
      </c>
      <c r="IM49" s="51">
        <f>IG49/IH49</f>
        <v>0.4642857142857143</v>
      </c>
      <c r="IN49" s="51">
        <f>II49/IJ49</f>
        <v>0.29629629629629628</v>
      </c>
      <c r="IO49" s="52">
        <f>IK49/IL49</f>
        <v>0.38181818181818183</v>
      </c>
      <c r="IP49" s="3" t="s">
        <v>395</v>
      </c>
      <c r="IQ49" s="7">
        <f>JU38</f>
        <v>40</v>
      </c>
      <c r="IR49" s="7">
        <f t="shared" ref="IR49:JA49" si="380">JV38</f>
        <v>26</v>
      </c>
      <c r="IS49" s="7">
        <f t="shared" si="380"/>
        <v>3</v>
      </c>
      <c r="IT49" s="7">
        <f t="shared" si="380"/>
        <v>5</v>
      </c>
      <c r="IU49" s="7">
        <f t="shared" si="380"/>
        <v>2</v>
      </c>
      <c r="IV49" s="7">
        <f t="shared" si="380"/>
        <v>11</v>
      </c>
      <c r="IW49" s="7">
        <f t="shared" si="380"/>
        <v>25</v>
      </c>
      <c r="IX49" s="7">
        <f t="shared" si="380"/>
        <v>6</v>
      </c>
      <c r="IY49" s="7">
        <f t="shared" si="380"/>
        <v>29</v>
      </c>
      <c r="IZ49" s="7">
        <f t="shared" si="380"/>
        <v>17</v>
      </c>
      <c r="JA49" s="7">
        <f t="shared" si="380"/>
        <v>54</v>
      </c>
      <c r="JB49" s="51">
        <f t="shared" ref="JB49:JB51" si="381">IV49/IW49</f>
        <v>0.44</v>
      </c>
      <c r="JC49" s="51">
        <f t="shared" ref="JC49:JC51" si="382">IX49/IY49</f>
        <v>0.20689655172413793</v>
      </c>
      <c r="JD49" s="52">
        <f t="shared" ref="JD49:JD51" si="383">IZ49/JA49</f>
        <v>0.31481481481481483</v>
      </c>
      <c r="JE49" s="3" t="s">
        <v>395</v>
      </c>
      <c r="JF49" s="64"/>
      <c r="JG49" s="64"/>
      <c r="JH49" s="64"/>
      <c r="JI49" s="64"/>
      <c r="JJ49" s="64"/>
      <c r="JK49" s="64"/>
      <c r="JL49" s="64"/>
      <c r="JM49" s="64"/>
      <c r="JN49" s="64"/>
      <c r="JO49" s="64"/>
      <c r="JP49" s="64"/>
      <c r="JQ49" s="64"/>
      <c r="JR49" s="64"/>
      <c r="JS49" s="106"/>
      <c r="JT49" s="3" t="s">
        <v>395</v>
      </c>
      <c r="JU49" s="7">
        <f>IQ38</f>
        <v>52</v>
      </c>
      <c r="JV49" s="7">
        <f t="shared" ref="JV49:KE49" si="384">IR38</f>
        <v>23</v>
      </c>
      <c r="JW49" s="7">
        <f t="shared" si="384"/>
        <v>4</v>
      </c>
      <c r="JX49" s="7">
        <f t="shared" si="384"/>
        <v>3</v>
      </c>
      <c r="JY49" s="7">
        <f t="shared" si="384"/>
        <v>1</v>
      </c>
      <c r="JZ49" s="7">
        <f t="shared" si="384"/>
        <v>19</v>
      </c>
      <c r="KA49" s="7">
        <f t="shared" si="384"/>
        <v>34</v>
      </c>
      <c r="KB49" s="7">
        <f t="shared" si="384"/>
        <v>4</v>
      </c>
      <c r="KC49" s="7">
        <f t="shared" si="384"/>
        <v>16</v>
      </c>
      <c r="KD49" s="7">
        <f t="shared" si="384"/>
        <v>23</v>
      </c>
      <c r="KE49" s="7">
        <f t="shared" si="384"/>
        <v>50</v>
      </c>
      <c r="KF49" s="51">
        <f t="shared" ref="KF49:KF54" si="385">JZ49/KA49</f>
        <v>0.55882352941176472</v>
      </c>
      <c r="KG49" s="51">
        <f t="shared" ref="KG49:KG54" si="386">KB49/KC49</f>
        <v>0.25</v>
      </c>
      <c r="KH49" s="52">
        <f t="shared" ref="KH49:KH54" si="387">KD49/KE49</f>
        <v>0.46</v>
      </c>
      <c r="KI49" s="3" t="s">
        <v>395</v>
      </c>
      <c r="KJ49" s="64"/>
      <c r="KK49" s="64"/>
      <c r="KL49" s="64"/>
      <c r="KM49" s="64"/>
      <c r="KN49" s="64"/>
      <c r="KO49" s="64"/>
      <c r="KP49" s="64"/>
      <c r="KQ49" s="64"/>
      <c r="KR49" s="64"/>
      <c r="KS49" s="64"/>
      <c r="KT49" s="64"/>
      <c r="KU49" s="64"/>
      <c r="KV49" s="64"/>
      <c r="KW49" s="106"/>
      <c r="KX49" s="3" t="s">
        <v>395</v>
      </c>
      <c r="KY49" s="7">
        <f>IB5+IB16+IB27</f>
        <v>47</v>
      </c>
      <c r="KZ49" s="7">
        <f t="shared" ref="KZ49:LI49" si="388">IC5+IC16+IC27</f>
        <v>32</v>
      </c>
      <c r="LA49" s="7">
        <f t="shared" si="388"/>
        <v>5</v>
      </c>
      <c r="LB49" s="7">
        <f t="shared" si="388"/>
        <v>5</v>
      </c>
      <c r="LC49" s="7">
        <f t="shared" si="388"/>
        <v>4</v>
      </c>
      <c r="LD49" s="7">
        <f t="shared" si="388"/>
        <v>19</v>
      </c>
      <c r="LE49" s="7">
        <f t="shared" si="388"/>
        <v>45</v>
      </c>
      <c r="LF49" s="7">
        <f t="shared" si="388"/>
        <v>3</v>
      </c>
      <c r="LG49" s="7">
        <f t="shared" si="388"/>
        <v>23</v>
      </c>
      <c r="LH49" s="7">
        <f t="shared" si="388"/>
        <v>22</v>
      </c>
      <c r="LI49" s="7">
        <f t="shared" si="388"/>
        <v>68</v>
      </c>
      <c r="LJ49" s="51">
        <f t="shared" ref="LJ49:LJ54" si="389">LD49/LE49</f>
        <v>0.42222222222222222</v>
      </c>
      <c r="LK49" s="51">
        <f t="shared" ref="LK49:LK54" si="390">LF49/LG49</f>
        <v>0.13043478260869565</v>
      </c>
      <c r="LL49" s="52">
        <f t="shared" ref="LL49:LL54" si="391">LH49/LI49</f>
        <v>0.3235294117647059</v>
      </c>
      <c r="LM49" s="3" t="s">
        <v>395</v>
      </c>
      <c r="LN49" s="64"/>
      <c r="LO49" s="64"/>
      <c r="LP49" s="64"/>
      <c r="LQ49" s="64"/>
      <c r="LR49" s="64"/>
      <c r="LS49" s="64"/>
      <c r="LT49" s="64"/>
      <c r="LU49" s="64"/>
      <c r="LV49" s="64"/>
      <c r="LW49" s="64"/>
      <c r="LX49" s="64"/>
      <c r="LY49" s="64"/>
      <c r="LZ49" s="64"/>
      <c r="MA49" s="106"/>
    </row>
    <row r="50" spans="1:339">
      <c r="A50" s="3" t="s">
        <v>151</v>
      </c>
      <c r="B50" s="3" t="s">
        <v>8</v>
      </c>
      <c r="C50" s="4">
        <v>11</v>
      </c>
      <c r="D50" s="3" t="s">
        <v>8</v>
      </c>
      <c r="E50" s="4">
        <v>5</v>
      </c>
      <c r="F50" s="3" t="s">
        <v>297</v>
      </c>
      <c r="G50" s="117">
        <v>16</v>
      </c>
      <c r="H50" s="3" t="s">
        <v>298</v>
      </c>
      <c r="I50" s="4">
        <v>0</v>
      </c>
      <c r="K50" s="18"/>
      <c r="L50" s="248"/>
      <c r="M50" s="248"/>
      <c r="N50" s="248"/>
      <c r="O50" s="248"/>
      <c r="P50" s="248"/>
      <c r="Q50" s="248"/>
      <c r="R50" s="18"/>
      <c r="S50" s="18"/>
      <c r="T50" s="18"/>
      <c r="V50" s="23">
        <v>13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51" t="e">
        <f t="shared" si="300"/>
        <v>#DIV/0!</v>
      </c>
      <c r="AI50" s="51" t="e">
        <f t="shared" si="301"/>
        <v>#DIV/0!</v>
      </c>
      <c r="AJ50" s="52" t="e">
        <f t="shared" si="302"/>
        <v>#DIV/0!</v>
      </c>
      <c r="AK50" s="23">
        <v>13</v>
      </c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51" t="e">
        <f t="shared" si="303"/>
        <v>#DIV/0!</v>
      </c>
      <c r="AX50" s="51" t="e">
        <f t="shared" si="304"/>
        <v>#DIV/0!</v>
      </c>
      <c r="AY50" s="52" t="e">
        <f t="shared" si="305"/>
        <v>#DIV/0!</v>
      </c>
      <c r="AZ50" s="23">
        <v>13</v>
      </c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51" t="e">
        <f t="shared" si="306"/>
        <v>#DIV/0!</v>
      </c>
      <c r="BM50" s="51" t="e">
        <f t="shared" si="307"/>
        <v>#DIV/0!</v>
      </c>
      <c r="BN50" s="52" t="e">
        <f t="shared" si="308"/>
        <v>#DIV/0!</v>
      </c>
      <c r="BO50" s="23">
        <v>13</v>
      </c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51" t="e">
        <f t="shared" si="309"/>
        <v>#DIV/0!</v>
      </c>
      <c r="CB50" s="51" t="e">
        <f t="shared" si="310"/>
        <v>#DIV/0!</v>
      </c>
      <c r="CC50" s="52" t="e">
        <f t="shared" si="311"/>
        <v>#DIV/0!</v>
      </c>
      <c r="CD50" s="23">
        <v>13</v>
      </c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51" t="e">
        <f t="shared" si="312"/>
        <v>#DIV/0!</v>
      </c>
      <c r="CQ50" s="51" t="e">
        <f t="shared" si="313"/>
        <v>#DIV/0!</v>
      </c>
      <c r="CR50" s="52" t="e">
        <f t="shared" si="314"/>
        <v>#DIV/0!</v>
      </c>
      <c r="CS50" s="23">
        <v>13</v>
      </c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51" t="e">
        <f t="shared" si="315"/>
        <v>#DIV/0!</v>
      </c>
      <c r="DF50" s="51" t="e">
        <f t="shared" si="316"/>
        <v>#DIV/0!</v>
      </c>
      <c r="DG50" s="52" t="e">
        <f t="shared" si="317"/>
        <v>#DIV/0!</v>
      </c>
      <c r="DH50" s="23">
        <v>13</v>
      </c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51" t="e">
        <f t="shared" si="318"/>
        <v>#DIV/0!</v>
      </c>
      <c r="DU50" s="51" t="e">
        <f t="shared" si="319"/>
        <v>#DIV/0!</v>
      </c>
      <c r="DV50" s="52" t="e">
        <f t="shared" si="320"/>
        <v>#DIV/0!</v>
      </c>
      <c r="DW50" s="23">
        <v>13</v>
      </c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51" t="e">
        <f t="shared" si="321"/>
        <v>#DIV/0!</v>
      </c>
      <c r="EJ50" s="51" t="e">
        <f t="shared" si="322"/>
        <v>#DIV/0!</v>
      </c>
      <c r="EK50" s="52" t="e">
        <f t="shared" si="323"/>
        <v>#DIV/0!</v>
      </c>
      <c r="EL50" s="23">
        <v>13</v>
      </c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51" t="e">
        <f t="shared" si="324"/>
        <v>#DIV/0!</v>
      </c>
      <c r="EY50" s="51" t="e">
        <f t="shared" si="325"/>
        <v>#DIV/0!</v>
      </c>
      <c r="EZ50" s="52" t="e">
        <f t="shared" si="326"/>
        <v>#DIV/0!</v>
      </c>
      <c r="FA50" s="23">
        <v>13</v>
      </c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51" t="e">
        <f t="shared" si="327"/>
        <v>#DIV/0!</v>
      </c>
      <c r="FN50" s="51" t="e">
        <f t="shared" si="328"/>
        <v>#DIV/0!</v>
      </c>
      <c r="FO50" s="52" t="e">
        <f t="shared" si="329"/>
        <v>#DIV/0!</v>
      </c>
      <c r="FP50" s="23">
        <v>13</v>
      </c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51" t="e">
        <f t="shared" si="330"/>
        <v>#DIV/0!</v>
      </c>
      <c r="GC50" s="51" t="e">
        <f t="shared" si="331"/>
        <v>#DIV/0!</v>
      </c>
      <c r="GD50" s="52" t="e">
        <f t="shared" si="332"/>
        <v>#DIV/0!</v>
      </c>
      <c r="GE50" s="23">
        <v>13</v>
      </c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51" t="e">
        <f t="shared" si="333"/>
        <v>#DIV/0!</v>
      </c>
      <c r="GR50" s="51" t="e">
        <f t="shared" si="334"/>
        <v>#DIV/0!</v>
      </c>
      <c r="GS50" s="52" t="e">
        <f t="shared" si="335"/>
        <v>#DIV/0!</v>
      </c>
      <c r="GT50" s="23">
        <v>13</v>
      </c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51" t="e">
        <f t="shared" si="336"/>
        <v>#DIV/0!</v>
      </c>
      <c r="HG50" s="51" t="e">
        <f t="shared" si="337"/>
        <v>#DIV/0!</v>
      </c>
      <c r="HH50" s="52" t="e">
        <f t="shared" si="338"/>
        <v>#DIV/0!</v>
      </c>
      <c r="HI50" s="23">
        <v>13</v>
      </c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51" t="e">
        <f t="shared" si="339"/>
        <v>#DIV/0!</v>
      </c>
      <c r="HV50" s="51" t="e">
        <f t="shared" si="340"/>
        <v>#DIV/0!</v>
      </c>
      <c r="HW50" s="52" t="e">
        <f t="shared" si="341"/>
        <v>#DIV/0!</v>
      </c>
      <c r="IA50" s="3" t="s">
        <v>396</v>
      </c>
      <c r="IB50" s="7">
        <f>KY6+KY17+KY28</f>
        <v>51</v>
      </c>
      <c r="IC50" s="7">
        <f t="shared" ref="IC50:IL50" si="392">KZ6+KZ17+KZ28</f>
        <v>22</v>
      </c>
      <c r="ID50" s="7">
        <f t="shared" si="392"/>
        <v>10</v>
      </c>
      <c r="IE50" s="7">
        <f t="shared" si="392"/>
        <v>2</v>
      </c>
      <c r="IF50" s="7">
        <f t="shared" si="392"/>
        <v>4</v>
      </c>
      <c r="IG50" s="7">
        <f t="shared" si="392"/>
        <v>9</v>
      </c>
      <c r="IH50" s="7">
        <f t="shared" si="392"/>
        <v>21</v>
      </c>
      <c r="II50" s="7">
        <f t="shared" si="392"/>
        <v>11</v>
      </c>
      <c r="IJ50" s="7">
        <f t="shared" si="392"/>
        <v>23</v>
      </c>
      <c r="IK50" s="7">
        <f t="shared" si="392"/>
        <v>20</v>
      </c>
      <c r="IL50" s="7">
        <f t="shared" si="392"/>
        <v>44</v>
      </c>
      <c r="IM50" s="51">
        <f>IG50/IH50</f>
        <v>0.42857142857142855</v>
      </c>
      <c r="IN50" s="51">
        <f>II50/IJ50</f>
        <v>0.47826086956521741</v>
      </c>
      <c r="IO50" s="52">
        <f>IK50/IL50</f>
        <v>0.45454545454545453</v>
      </c>
      <c r="IP50" s="3" t="s">
        <v>396</v>
      </c>
      <c r="IQ50" s="7">
        <f>JU39</f>
        <v>54</v>
      </c>
      <c r="IR50" s="7">
        <f t="shared" ref="IR50:JA51" si="393">JV39</f>
        <v>38</v>
      </c>
      <c r="IS50" s="7">
        <f t="shared" si="393"/>
        <v>6</v>
      </c>
      <c r="IT50" s="7">
        <f t="shared" si="393"/>
        <v>2</v>
      </c>
      <c r="IU50" s="7">
        <f t="shared" si="393"/>
        <v>2</v>
      </c>
      <c r="IV50" s="7">
        <f t="shared" si="393"/>
        <v>21</v>
      </c>
      <c r="IW50" s="7">
        <f t="shared" si="393"/>
        <v>40</v>
      </c>
      <c r="IX50" s="7">
        <f t="shared" si="393"/>
        <v>4</v>
      </c>
      <c r="IY50" s="7">
        <f t="shared" si="393"/>
        <v>35</v>
      </c>
      <c r="IZ50" s="7">
        <f t="shared" si="393"/>
        <v>25</v>
      </c>
      <c r="JA50" s="7">
        <f t="shared" si="393"/>
        <v>75</v>
      </c>
      <c r="JB50" s="51">
        <f t="shared" si="381"/>
        <v>0.52500000000000002</v>
      </c>
      <c r="JC50" s="51">
        <f t="shared" si="382"/>
        <v>0.11428571428571428</v>
      </c>
      <c r="JD50" s="52">
        <f t="shared" si="383"/>
        <v>0.33333333333333331</v>
      </c>
      <c r="JE50" s="3" t="s">
        <v>396</v>
      </c>
      <c r="JF50" s="64"/>
      <c r="JG50" s="64"/>
      <c r="JH50" s="64"/>
      <c r="JI50" s="64"/>
      <c r="JJ50" s="64"/>
      <c r="JK50" s="64"/>
      <c r="JL50" s="64"/>
      <c r="JM50" s="64"/>
      <c r="JN50" s="64"/>
      <c r="JO50" s="64"/>
      <c r="JP50" s="64"/>
      <c r="JQ50" s="64"/>
      <c r="JR50" s="64"/>
      <c r="JS50" s="106"/>
      <c r="JT50" s="3" t="s">
        <v>396</v>
      </c>
      <c r="JU50" s="7">
        <f>IQ39</f>
        <v>52</v>
      </c>
      <c r="JV50" s="7">
        <f t="shared" ref="JV50:KE51" si="394">IR39</f>
        <v>31</v>
      </c>
      <c r="JW50" s="7">
        <f t="shared" si="394"/>
        <v>6</v>
      </c>
      <c r="JX50" s="7">
        <f t="shared" si="394"/>
        <v>4</v>
      </c>
      <c r="JY50" s="7">
        <f t="shared" si="394"/>
        <v>2</v>
      </c>
      <c r="JZ50" s="7">
        <f t="shared" si="394"/>
        <v>11</v>
      </c>
      <c r="KA50" s="7">
        <f t="shared" si="394"/>
        <v>28</v>
      </c>
      <c r="KB50" s="7">
        <f t="shared" si="394"/>
        <v>8</v>
      </c>
      <c r="KC50" s="7">
        <f t="shared" si="394"/>
        <v>28</v>
      </c>
      <c r="KD50" s="7">
        <f t="shared" si="394"/>
        <v>19</v>
      </c>
      <c r="KE50" s="7">
        <f t="shared" si="394"/>
        <v>56</v>
      </c>
      <c r="KF50" s="51">
        <f t="shared" si="385"/>
        <v>0.39285714285714285</v>
      </c>
      <c r="KG50" s="51">
        <f t="shared" si="386"/>
        <v>0.2857142857142857</v>
      </c>
      <c r="KH50" s="52">
        <f t="shared" si="387"/>
        <v>0.3392857142857143</v>
      </c>
      <c r="KI50" s="3" t="s">
        <v>396</v>
      </c>
      <c r="KJ50" s="64"/>
      <c r="KK50" s="64"/>
      <c r="KL50" s="64"/>
      <c r="KM50" s="64"/>
      <c r="KN50" s="64"/>
      <c r="KO50" s="64"/>
      <c r="KP50" s="64"/>
      <c r="KQ50" s="64"/>
      <c r="KR50" s="64"/>
      <c r="KS50" s="64"/>
      <c r="KT50" s="64"/>
      <c r="KU50" s="64"/>
      <c r="KV50" s="64"/>
      <c r="KW50" s="106"/>
      <c r="KX50" s="3" t="s">
        <v>396</v>
      </c>
      <c r="KY50" s="7">
        <f>IB6+IB17+IB28</f>
        <v>25</v>
      </c>
      <c r="KZ50" s="7">
        <f t="shared" ref="KZ50:LI50" si="395">IC6+IC17+IC28</f>
        <v>14</v>
      </c>
      <c r="LA50" s="7">
        <f t="shared" si="395"/>
        <v>1</v>
      </c>
      <c r="LB50" s="7">
        <f t="shared" si="395"/>
        <v>2</v>
      </c>
      <c r="LC50" s="7">
        <f t="shared" si="395"/>
        <v>2</v>
      </c>
      <c r="LD50" s="7">
        <f t="shared" si="395"/>
        <v>11</v>
      </c>
      <c r="LE50" s="7">
        <f t="shared" si="395"/>
        <v>18</v>
      </c>
      <c r="LF50" s="7">
        <f t="shared" si="395"/>
        <v>1</v>
      </c>
      <c r="LG50" s="7">
        <f t="shared" si="395"/>
        <v>15</v>
      </c>
      <c r="LH50" s="7">
        <f t="shared" si="395"/>
        <v>12</v>
      </c>
      <c r="LI50" s="7">
        <f t="shared" si="395"/>
        <v>33</v>
      </c>
      <c r="LJ50" s="51">
        <f t="shared" si="389"/>
        <v>0.61111111111111116</v>
      </c>
      <c r="LK50" s="51">
        <f t="shared" si="390"/>
        <v>6.6666666666666666E-2</v>
      </c>
      <c r="LL50" s="52">
        <f t="shared" si="391"/>
        <v>0.36363636363636365</v>
      </c>
      <c r="LM50" s="3" t="s">
        <v>396</v>
      </c>
      <c r="LN50" s="64"/>
      <c r="LO50" s="64"/>
      <c r="LP50" s="64"/>
      <c r="LQ50" s="64"/>
      <c r="LR50" s="64"/>
      <c r="LS50" s="64"/>
      <c r="LT50" s="64"/>
      <c r="LU50" s="64"/>
      <c r="LV50" s="64"/>
      <c r="LW50" s="64"/>
      <c r="LX50" s="64"/>
      <c r="LY50" s="64"/>
      <c r="LZ50" s="64"/>
      <c r="MA50" s="106"/>
    </row>
    <row r="51" spans="1:339">
      <c r="A51" s="3" t="s">
        <v>16</v>
      </c>
      <c r="B51" s="3" t="s">
        <v>10</v>
      </c>
      <c r="C51" s="4">
        <v>7</v>
      </c>
      <c r="D51" s="3" t="s">
        <v>206</v>
      </c>
      <c r="E51" s="21">
        <v>3.43</v>
      </c>
      <c r="F51" s="264" t="s">
        <v>391</v>
      </c>
      <c r="G51" s="4">
        <v>10</v>
      </c>
      <c r="H51" s="3" t="s">
        <v>162</v>
      </c>
      <c r="I51" s="4">
        <v>0</v>
      </c>
      <c r="K51" s="18"/>
      <c r="L51" s="248"/>
      <c r="M51" s="248"/>
      <c r="N51" s="248"/>
      <c r="O51" s="248"/>
      <c r="P51" s="248"/>
      <c r="Q51" s="248"/>
      <c r="R51" s="18"/>
      <c r="S51" s="18"/>
      <c r="T51" s="18"/>
      <c r="V51" s="3" t="s">
        <v>22</v>
      </c>
      <c r="W51" s="7">
        <f t="shared" ref="W51:AG51" si="396">SUM(W38:W47)</f>
        <v>55</v>
      </c>
      <c r="X51" s="7">
        <f t="shared" si="396"/>
        <v>61</v>
      </c>
      <c r="Y51" s="7">
        <f t="shared" si="396"/>
        <v>6</v>
      </c>
      <c r="Z51" s="7">
        <f t="shared" si="396"/>
        <v>2</v>
      </c>
      <c r="AA51" s="7">
        <f t="shared" si="396"/>
        <v>4</v>
      </c>
      <c r="AB51" s="7">
        <f t="shared" si="396"/>
        <v>21</v>
      </c>
      <c r="AC51" s="7">
        <f t="shared" si="396"/>
        <v>77</v>
      </c>
      <c r="AD51" s="7">
        <f t="shared" si="396"/>
        <v>4</v>
      </c>
      <c r="AE51" s="7">
        <f t="shared" si="396"/>
        <v>24</v>
      </c>
      <c r="AF51" s="7">
        <f t="shared" si="396"/>
        <v>25</v>
      </c>
      <c r="AG51" s="7">
        <f t="shared" si="396"/>
        <v>101</v>
      </c>
      <c r="AH51" s="515">
        <f>SUM(AB38:AB40,AB42:AB50)/SUM(AC38:AC40,AC42:AC50)</f>
        <v>0.28985507246376813</v>
      </c>
      <c r="AI51" s="515">
        <f>SUM(AD38:AD40,AD42:AD50)/SUM(AE38:AE40,AE42:AE50)</f>
        <v>0.16666666666666666</v>
      </c>
      <c r="AJ51" s="515">
        <f>SUM(AF38:AF40,AF42:AF50)/SUM(AG38:AG40,AG42:AG50)</f>
        <v>0.25806451612903225</v>
      </c>
      <c r="AK51" s="3" t="s">
        <v>22</v>
      </c>
      <c r="AL51" s="7">
        <f t="shared" ref="AL51:AU51" si="397">SUM(AL38:AL47)</f>
        <v>24</v>
      </c>
      <c r="AM51" s="7">
        <f t="shared" si="397"/>
        <v>65</v>
      </c>
      <c r="AN51" s="7">
        <f t="shared" si="397"/>
        <v>27</v>
      </c>
      <c r="AO51" s="7">
        <f t="shared" si="397"/>
        <v>4</v>
      </c>
      <c r="AP51" s="7">
        <f t="shared" si="397"/>
        <v>16</v>
      </c>
      <c r="AQ51" s="7">
        <f t="shared" si="397"/>
        <v>9</v>
      </c>
      <c r="AR51" s="7">
        <f t="shared" si="397"/>
        <v>37</v>
      </c>
      <c r="AS51" s="7">
        <f t="shared" si="397"/>
        <v>2</v>
      </c>
      <c r="AT51" s="7">
        <f t="shared" si="397"/>
        <v>13</v>
      </c>
      <c r="AU51" s="7">
        <f t="shared" si="397"/>
        <v>11</v>
      </c>
      <c r="AV51" s="7">
        <f>SUM(AV38:AV47)</f>
        <v>50</v>
      </c>
      <c r="AW51" s="515">
        <f>SUM(AQ38:AQ39,AQ41,AQ43:AQ50)/SUM(AR38:AR39,AR41,AR43:AR50)</f>
        <v>0.31578947368421051</v>
      </c>
      <c r="AX51" s="515">
        <f>SUM(AS38:AS39,AS41,AS43:AS50)/SUM(AT38:AT39,AT41,AT43:AT50)</f>
        <v>0.16666666666666666</v>
      </c>
      <c r="AY51" s="515">
        <f>SUM(AU38:AU39,AU41,AU43:AU50)/SUM(AV38:AV39,AV41,AV43:AV50)</f>
        <v>0.25806451612903225</v>
      </c>
      <c r="AZ51" s="3" t="s">
        <v>22</v>
      </c>
      <c r="BA51" s="7">
        <f>SUM(BA38:BA48)</f>
        <v>110</v>
      </c>
      <c r="BB51" s="7">
        <f t="shared" ref="BB51:BK51" si="398">SUM(BB38:BB48)</f>
        <v>53</v>
      </c>
      <c r="BC51" s="7">
        <f t="shared" si="398"/>
        <v>9</v>
      </c>
      <c r="BD51" s="7">
        <f t="shared" si="398"/>
        <v>7</v>
      </c>
      <c r="BE51" s="7">
        <f t="shared" si="398"/>
        <v>4</v>
      </c>
      <c r="BF51" s="7">
        <f t="shared" si="398"/>
        <v>19</v>
      </c>
      <c r="BG51" s="7">
        <f t="shared" si="398"/>
        <v>53</v>
      </c>
      <c r="BH51" s="7">
        <f t="shared" si="398"/>
        <v>24</v>
      </c>
      <c r="BI51" s="7">
        <f t="shared" si="398"/>
        <v>73</v>
      </c>
      <c r="BJ51" s="7">
        <f t="shared" si="398"/>
        <v>43</v>
      </c>
      <c r="BK51" s="7">
        <f t="shared" si="398"/>
        <v>126</v>
      </c>
      <c r="BL51" s="515">
        <f>BF51/BG51</f>
        <v>0.35849056603773582</v>
      </c>
      <c r="BM51" s="515">
        <f>BH51/BI51</f>
        <v>0.32876712328767121</v>
      </c>
      <c r="BN51" s="522">
        <f>BJ51/BK51</f>
        <v>0.34126984126984128</v>
      </c>
      <c r="BO51" s="3" t="s">
        <v>22</v>
      </c>
      <c r="BP51" s="7">
        <f t="shared" ref="BP51:BZ51" si="399">SUM(BP38:BP47)</f>
        <v>16</v>
      </c>
      <c r="BQ51" s="7">
        <f t="shared" si="399"/>
        <v>50</v>
      </c>
      <c r="BR51" s="7">
        <f t="shared" si="399"/>
        <v>10</v>
      </c>
      <c r="BS51" s="7">
        <f t="shared" si="399"/>
        <v>1</v>
      </c>
      <c r="BT51" s="7">
        <f t="shared" si="399"/>
        <v>3</v>
      </c>
      <c r="BU51" s="7">
        <f t="shared" si="399"/>
        <v>8</v>
      </c>
      <c r="BV51" s="7">
        <f t="shared" si="399"/>
        <v>19</v>
      </c>
      <c r="BW51" s="7">
        <f t="shared" si="399"/>
        <v>0</v>
      </c>
      <c r="BX51" s="7">
        <f t="shared" si="399"/>
        <v>4</v>
      </c>
      <c r="BY51" s="7">
        <f t="shared" si="399"/>
        <v>8</v>
      </c>
      <c r="BZ51" s="7">
        <f t="shared" si="399"/>
        <v>23</v>
      </c>
      <c r="CA51" s="515">
        <f>BU51/BV51</f>
        <v>0.42105263157894735</v>
      </c>
      <c r="CB51" s="515">
        <f>BW51/BX51</f>
        <v>0</v>
      </c>
      <c r="CC51" s="522">
        <f>BY51/BZ51</f>
        <v>0.34782608695652173</v>
      </c>
      <c r="CD51" s="3" t="s">
        <v>22</v>
      </c>
      <c r="CE51" s="7">
        <f t="shared" ref="CE51:CM51" si="400">SUM(CE38:CE48)</f>
        <v>64</v>
      </c>
      <c r="CF51" s="7">
        <f t="shared" si="400"/>
        <v>58</v>
      </c>
      <c r="CG51" s="7">
        <f t="shared" si="400"/>
        <v>14</v>
      </c>
      <c r="CH51" s="7">
        <f t="shared" si="400"/>
        <v>4</v>
      </c>
      <c r="CI51" s="7">
        <f t="shared" si="400"/>
        <v>14</v>
      </c>
      <c r="CJ51" s="7">
        <f t="shared" si="400"/>
        <v>22</v>
      </c>
      <c r="CK51" s="7">
        <f t="shared" si="400"/>
        <v>57</v>
      </c>
      <c r="CL51" s="7">
        <f t="shared" si="400"/>
        <v>6</v>
      </c>
      <c r="CM51" s="7">
        <f t="shared" si="400"/>
        <v>57</v>
      </c>
      <c r="CN51" s="7">
        <f>SUM(CN38:CN47)</f>
        <v>26</v>
      </c>
      <c r="CO51" s="7">
        <f>SUM(CO38:CO47)</f>
        <v>99</v>
      </c>
      <c r="CP51" s="515">
        <f>CJ51/CK51</f>
        <v>0.38596491228070173</v>
      </c>
      <c r="CQ51" s="515">
        <f>CL51/CM51</f>
        <v>0.10526315789473684</v>
      </c>
      <c r="CR51" s="522">
        <f>CN51/CO51</f>
        <v>0.26262626262626265</v>
      </c>
      <c r="CS51" s="3" t="s">
        <v>22</v>
      </c>
      <c r="CT51" s="7">
        <f t="shared" ref="CT51:DD51" si="401">SUM(CT38:CT48)</f>
        <v>60</v>
      </c>
      <c r="CU51" s="7">
        <f t="shared" si="401"/>
        <v>64</v>
      </c>
      <c r="CV51" s="7">
        <f t="shared" si="401"/>
        <v>16</v>
      </c>
      <c r="CW51" s="7">
        <f t="shared" si="401"/>
        <v>2</v>
      </c>
      <c r="CX51" s="7">
        <f t="shared" si="401"/>
        <v>15</v>
      </c>
      <c r="CY51" s="7">
        <f t="shared" si="401"/>
        <v>27</v>
      </c>
      <c r="CZ51" s="7">
        <f t="shared" si="401"/>
        <v>66</v>
      </c>
      <c r="DA51" s="7">
        <f t="shared" si="401"/>
        <v>2</v>
      </c>
      <c r="DB51" s="7">
        <f t="shared" si="401"/>
        <v>20</v>
      </c>
      <c r="DC51" s="7">
        <f t="shared" si="401"/>
        <v>29</v>
      </c>
      <c r="DD51" s="7">
        <f t="shared" si="401"/>
        <v>86</v>
      </c>
      <c r="DE51" s="515">
        <f>SUM(CY38:CY42)/SUM(CZ38:CZ42)</f>
        <v>0.38461538461538464</v>
      </c>
      <c r="DF51" s="515">
        <f>SUM(DA38:DA42)/SUM(DB38:DB42)</f>
        <v>9.0909090909090912E-2</v>
      </c>
      <c r="DG51" s="515">
        <f>SUM(DC38:DC42)/SUM(DD38:DD42)</f>
        <v>0.29729729729729731</v>
      </c>
      <c r="DH51" s="3" t="s">
        <v>22</v>
      </c>
      <c r="DI51" s="7">
        <f t="shared" ref="DI51:DQ51" si="402">SUM(DI38:DI48)</f>
        <v>69</v>
      </c>
      <c r="DJ51" s="7">
        <f t="shared" si="402"/>
        <v>92</v>
      </c>
      <c r="DK51" s="7">
        <f t="shared" si="402"/>
        <v>16</v>
      </c>
      <c r="DL51" s="7">
        <f t="shared" si="402"/>
        <v>4</v>
      </c>
      <c r="DM51" s="7">
        <f t="shared" si="402"/>
        <v>5</v>
      </c>
      <c r="DN51" s="7">
        <f t="shared" si="402"/>
        <v>30</v>
      </c>
      <c r="DO51" s="7">
        <f t="shared" si="402"/>
        <v>81</v>
      </c>
      <c r="DP51" s="7">
        <f t="shared" si="402"/>
        <v>3</v>
      </c>
      <c r="DQ51" s="7">
        <f t="shared" si="402"/>
        <v>25</v>
      </c>
      <c r="DR51" s="7">
        <f>SUM(DR38:DR47)</f>
        <v>32</v>
      </c>
      <c r="DS51" s="7">
        <f>SUM(DS38:DS48)</f>
        <v>106</v>
      </c>
      <c r="DT51" s="515">
        <f>(DN51-DN42-DN44-DN46-DN48)/(DO51-DO48-DO42-DO44-DO46)</f>
        <v>0.31111111111111112</v>
      </c>
      <c r="DU51" s="515">
        <f>(DP51-DP42-DP46-DP48)/(DQ51-DQ42-DQ46-DQ48)</f>
        <v>0.125</v>
      </c>
      <c r="DV51" s="515">
        <f>(DR51-DR48-DS48-DR42-DR44-DR46)/(DS51-DS42-DS44-DS46)</f>
        <v>0.13333333333333333</v>
      </c>
      <c r="DW51" s="3" t="s">
        <v>22</v>
      </c>
      <c r="DX51" s="7">
        <f t="shared" ref="DX51:EH51" si="403">SUM(DX38:DX47)</f>
        <v>69</v>
      </c>
      <c r="DY51" s="7">
        <f t="shared" si="403"/>
        <v>37</v>
      </c>
      <c r="DZ51" s="7">
        <f t="shared" si="403"/>
        <v>7</v>
      </c>
      <c r="EA51" s="7">
        <f t="shared" si="403"/>
        <v>4</v>
      </c>
      <c r="EB51" s="7">
        <f t="shared" si="403"/>
        <v>8</v>
      </c>
      <c r="EC51" s="7">
        <f t="shared" si="403"/>
        <v>29</v>
      </c>
      <c r="ED51" s="7">
        <f t="shared" si="403"/>
        <v>88</v>
      </c>
      <c r="EE51" s="7">
        <f t="shared" si="403"/>
        <v>3</v>
      </c>
      <c r="EF51" s="7">
        <f t="shared" si="403"/>
        <v>20</v>
      </c>
      <c r="EG51" s="7">
        <f t="shared" si="403"/>
        <v>32</v>
      </c>
      <c r="EH51" s="7">
        <f t="shared" si="403"/>
        <v>108</v>
      </c>
      <c r="EI51" s="515">
        <f>SUM(EC38:EC39,EC41:EC50)/SUM(ED38:ED39,ED41:ED50)</f>
        <v>0.31506849315068491</v>
      </c>
      <c r="EJ51" s="515">
        <f>SUM(EE38:EE39,EE41:EE50)/SUM(EF38:EF39,EF41:EF50)</f>
        <v>0.13333333333333333</v>
      </c>
      <c r="EK51" s="515">
        <f>SUM(EG38:EG39,EG41:EG50)/SUM(EH38:EH39,EH41:EH50)</f>
        <v>0.28409090909090912</v>
      </c>
      <c r="EL51" s="3" t="s">
        <v>22</v>
      </c>
      <c r="EM51" s="7">
        <f t="shared" ref="EM51:EW51" si="404">SUM(EM38:EM47)</f>
        <v>115</v>
      </c>
      <c r="EN51" s="7">
        <f t="shared" si="404"/>
        <v>75</v>
      </c>
      <c r="EO51" s="7">
        <f t="shared" si="404"/>
        <v>25</v>
      </c>
      <c r="EP51" s="7">
        <f t="shared" si="404"/>
        <v>15</v>
      </c>
      <c r="EQ51" s="7">
        <f t="shared" si="404"/>
        <v>19</v>
      </c>
      <c r="ER51" s="7">
        <f t="shared" si="404"/>
        <v>35</v>
      </c>
      <c r="ES51" s="7">
        <f t="shared" si="404"/>
        <v>92</v>
      </c>
      <c r="ET51" s="7">
        <f t="shared" si="404"/>
        <v>15</v>
      </c>
      <c r="EU51" s="7">
        <f t="shared" si="404"/>
        <v>65</v>
      </c>
      <c r="EV51" s="7">
        <f t="shared" si="404"/>
        <v>50</v>
      </c>
      <c r="EW51" s="7">
        <f t="shared" si="404"/>
        <v>157</v>
      </c>
      <c r="EX51" s="515">
        <f>ER51/ES51</f>
        <v>0.38043478260869568</v>
      </c>
      <c r="EY51" s="515">
        <f>ET51/EU51</f>
        <v>0.23076923076923078</v>
      </c>
      <c r="EZ51" s="522">
        <f>EV51/EW51</f>
        <v>0.31847133757961782</v>
      </c>
      <c r="FA51" s="3" t="s">
        <v>22</v>
      </c>
      <c r="FB51" s="7">
        <f t="shared" ref="FB51:FL51" si="405">SUM(FB38:FB48)</f>
        <v>40</v>
      </c>
      <c r="FC51" s="7">
        <f t="shared" si="405"/>
        <v>37</v>
      </c>
      <c r="FD51" s="7">
        <f t="shared" si="405"/>
        <v>9</v>
      </c>
      <c r="FE51" s="7">
        <f t="shared" si="405"/>
        <v>8</v>
      </c>
      <c r="FF51" s="7">
        <f t="shared" si="405"/>
        <v>7</v>
      </c>
      <c r="FG51" s="7">
        <f t="shared" si="405"/>
        <v>8</v>
      </c>
      <c r="FH51" s="7">
        <f t="shared" si="405"/>
        <v>26</v>
      </c>
      <c r="FI51" s="7">
        <f t="shared" si="405"/>
        <v>8</v>
      </c>
      <c r="FJ51" s="7">
        <f t="shared" si="405"/>
        <v>54</v>
      </c>
      <c r="FK51" s="7">
        <f t="shared" si="405"/>
        <v>16</v>
      </c>
      <c r="FL51" s="7">
        <f t="shared" si="405"/>
        <v>80</v>
      </c>
      <c r="FM51" s="515">
        <f>(FG51-FG43)/(FH51-FH43)</f>
        <v>0.23809523809523808</v>
      </c>
      <c r="FN51" s="515">
        <f>(FI51-FI43)/(FJ51-FJ43)</f>
        <v>0.15384615384615385</v>
      </c>
      <c r="FO51" s="515">
        <f>(FK51-FK43)/(FL51-FL43)</f>
        <v>0.17808219178082191</v>
      </c>
      <c r="FP51" s="3" t="s">
        <v>22</v>
      </c>
      <c r="FQ51" s="7">
        <f t="shared" ref="FQ51:GA51" si="406">SUM(FQ38:FQ48)</f>
        <v>80</v>
      </c>
      <c r="FR51" s="7">
        <f t="shared" si="406"/>
        <v>103</v>
      </c>
      <c r="FS51" s="7">
        <f t="shared" si="406"/>
        <v>15</v>
      </c>
      <c r="FT51" s="7">
        <f t="shared" si="406"/>
        <v>18</v>
      </c>
      <c r="FU51" s="7">
        <f t="shared" si="406"/>
        <v>16</v>
      </c>
      <c r="FV51" s="7">
        <f t="shared" si="406"/>
        <v>35</v>
      </c>
      <c r="FW51" s="7">
        <f t="shared" si="406"/>
        <v>108</v>
      </c>
      <c r="FX51" s="7">
        <f t="shared" si="406"/>
        <v>4</v>
      </c>
      <c r="FY51" s="7">
        <f t="shared" si="406"/>
        <v>14</v>
      </c>
      <c r="FZ51" s="7">
        <f t="shared" si="406"/>
        <v>39</v>
      </c>
      <c r="GA51" s="7">
        <f t="shared" si="406"/>
        <v>122</v>
      </c>
      <c r="GB51" s="515">
        <f>(FV51-FV44-FV43)/(FW51-FW44-FW43)</f>
        <v>0.36842105263157893</v>
      </c>
      <c r="GC51" s="515">
        <f>(FX51-FX44-FX43)/(FY51-FY44-FY43)</f>
        <v>0.2857142857142857</v>
      </c>
      <c r="GD51" s="515">
        <f>(FZ51-FZ44-FZ43)/(GA51-GA44-GA43)</f>
        <v>0.35555555555555557</v>
      </c>
      <c r="GE51" s="3" t="s">
        <v>22</v>
      </c>
      <c r="GF51" s="7">
        <f t="shared" ref="GF51:GP51" si="407">SUM(GF38:GF47)</f>
        <v>149</v>
      </c>
      <c r="GG51" s="7">
        <f t="shared" si="407"/>
        <v>115</v>
      </c>
      <c r="GH51" s="7">
        <f t="shared" si="407"/>
        <v>14</v>
      </c>
      <c r="GI51" s="7">
        <f t="shared" si="407"/>
        <v>19</v>
      </c>
      <c r="GJ51" s="7">
        <f t="shared" si="407"/>
        <v>22</v>
      </c>
      <c r="GK51" s="7">
        <f t="shared" si="407"/>
        <v>60</v>
      </c>
      <c r="GL51" s="7">
        <f t="shared" si="407"/>
        <v>116</v>
      </c>
      <c r="GM51" s="7">
        <f t="shared" si="407"/>
        <v>9</v>
      </c>
      <c r="GN51" s="7">
        <f t="shared" si="407"/>
        <v>35</v>
      </c>
      <c r="GO51" s="7">
        <f t="shared" si="407"/>
        <v>69</v>
      </c>
      <c r="GP51" s="7">
        <f t="shared" si="407"/>
        <v>151</v>
      </c>
      <c r="GQ51" s="515">
        <f>SUM(GK38:GK45)/SUM(GL38:GL45)</f>
        <v>0.5145631067961165</v>
      </c>
      <c r="GR51" s="515">
        <f>SUM(GM38:GM45)/SUM(GN38:GN45)</f>
        <v>0.29629629629629628</v>
      </c>
      <c r="GS51" s="515">
        <f>SUM(GO38:GO45)/SUM(GP38:GP45)</f>
        <v>0.46923076923076923</v>
      </c>
      <c r="GT51" s="3" t="s">
        <v>22</v>
      </c>
      <c r="GU51" s="7">
        <f t="shared" ref="GU51:HE51" si="408">SUM(GU38:GU48)</f>
        <v>171</v>
      </c>
      <c r="GV51" s="7">
        <f t="shared" si="408"/>
        <v>65</v>
      </c>
      <c r="GW51" s="7">
        <f t="shared" si="408"/>
        <v>21</v>
      </c>
      <c r="GX51" s="7">
        <f t="shared" si="408"/>
        <v>4</v>
      </c>
      <c r="GY51" s="7">
        <f t="shared" si="408"/>
        <v>12</v>
      </c>
      <c r="GZ51" s="7">
        <f t="shared" si="408"/>
        <v>39</v>
      </c>
      <c r="HA51" s="7">
        <f t="shared" si="408"/>
        <v>102</v>
      </c>
      <c r="HB51" s="7">
        <f t="shared" si="408"/>
        <v>31</v>
      </c>
      <c r="HC51" s="7">
        <f t="shared" si="408"/>
        <v>117</v>
      </c>
      <c r="HD51" s="7">
        <f t="shared" si="408"/>
        <v>70</v>
      </c>
      <c r="HE51" s="7">
        <f t="shared" si="408"/>
        <v>219</v>
      </c>
      <c r="HF51" s="515">
        <f>SUM(GZ38:GZ41,GZ43:GZ46,GZ49:GZ50)/SUM(HA38:HA41,HA43:HA46,HA49:HA50)</f>
        <v>0.39726027397260272</v>
      </c>
      <c r="HG51" s="515">
        <f>SUM(HB38:HB41,HB43:HB46,HB49:HB50)/SUM(HC38:HC41,HC43:HC46,HC49:HC50)</f>
        <v>0.27184466019417475</v>
      </c>
      <c r="HH51" s="515">
        <f>SUM(HD38:HD41,HD43:HD46,HD49:HD50)/SUM(HE38:HE41,HE43:HE46,HE49:HE50)</f>
        <v>0.32386363636363635</v>
      </c>
      <c r="HI51" s="3" t="s">
        <v>22</v>
      </c>
      <c r="HJ51" s="7">
        <f t="shared" ref="HJ51:HT51" si="409">SUM(HJ38:HJ48)</f>
        <v>60</v>
      </c>
      <c r="HK51" s="7">
        <f t="shared" si="409"/>
        <v>71</v>
      </c>
      <c r="HL51" s="7">
        <f t="shared" si="409"/>
        <v>17</v>
      </c>
      <c r="HM51" s="7">
        <f t="shared" si="409"/>
        <v>8</v>
      </c>
      <c r="HN51" s="7">
        <f t="shared" si="409"/>
        <v>20</v>
      </c>
      <c r="HO51" s="7">
        <f t="shared" si="409"/>
        <v>13</v>
      </c>
      <c r="HP51" s="7">
        <f t="shared" si="409"/>
        <v>49</v>
      </c>
      <c r="HQ51" s="7">
        <f t="shared" si="409"/>
        <v>12</v>
      </c>
      <c r="HR51" s="7">
        <f t="shared" si="409"/>
        <v>56</v>
      </c>
      <c r="HS51" s="7">
        <f t="shared" si="409"/>
        <v>25</v>
      </c>
      <c r="HT51" s="7">
        <f t="shared" si="409"/>
        <v>105</v>
      </c>
      <c r="HU51" s="515">
        <f>HO51/HP51</f>
        <v>0.26530612244897961</v>
      </c>
      <c r="HV51" s="515">
        <f>HQ51/HR51</f>
        <v>0.21428571428571427</v>
      </c>
      <c r="HW51" s="522">
        <f>HS51/HT51</f>
        <v>0.23809523809523808</v>
      </c>
      <c r="IA51" s="3" t="s">
        <v>397</v>
      </c>
      <c r="IB51" s="64"/>
      <c r="IC51" s="64"/>
      <c r="ID51" s="64"/>
      <c r="IE51" s="64"/>
      <c r="IF51" s="64"/>
      <c r="IG51" s="64"/>
      <c r="IH51" s="64"/>
      <c r="II51" s="64"/>
      <c r="IJ51" s="64"/>
      <c r="IK51" s="64"/>
      <c r="IL51" s="64"/>
      <c r="IM51" s="64"/>
      <c r="IN51" s="64"/>
      <c r="IO51" s="106"/>
      <c r="IP51" s="3" t="s">
        <v>397</v>
      </c>
      <c r="IQ51" s="7">
        <f>JU40</f>
        <v>50</v>
      </c>
      <c r="IR51" s="7">
        <f t="shared" si="393"/>
        <v>46</v>
      </c>
      <c r="IS51" s="7">
        <f t="shared" si="393"/>
        <v>8</v>
      </c>
      <c r="IT51" s="7">
        <f t="shared" si="393"/>
        <v>1</v>
      </c>
      <c r="IU51" s="7">
        <f t="shared" si="393"/>
        <v>1</v>
      </c>
      <c r="IV51" s="7">
        <f t="shared" si="393"/>
        <v>16</v>
      </c>
      <c r="IW51" s="7">
        <f t="shared" si="393"/>
        <v>38</v>
      </c>
      <c r="IX51" s="7">
        <f t="shared" si="393"/>
        <v>6</v>
      </c>
      <c r="IY51" s="7">
        <f t="shared" si="393"/>
        <v>33</v>
      </c>
      <c r="IZ51" s="7">
        <f t="shared" si="393"/>
        <v>22</v>
      </c>
      <c r="JA51" s="7">
        <f t="shared" si="393"/>
        <v>71</v>
      </c>
      <c r="JB51" s="51">
        <f t="shared" si="381"/>
        <v>0.42105263157894735</v>
      </c>
      <c r="JC51" s="51">
        <f t="shared" si="382"/>
        <v>0.18181818181818182</v>
      </c>
      <c r="JD51" s="52">
        <f t="shared" si="383"/>
        <v>0.30985915492957744</v>
      </c>
      <c r="JE51" s="3" t="s">
        <v>397</v>
      </c>
      <c r="JF51" s="64"/>
      <c r="JG51" s="64"/>
      <c r="JH51" s="64"/>
      <c r="JI51" s="64"/>
      <c r="JJ51" s="64"/>
      <c r="JK51" s="64"/>
      <c r="JL51" s="64"/>
      <c r="JM51" s="64"/>
      <c r="JN51" s="64"/>
      <c r="JO51" s="64"/>
      <c r="JP51" s="64"/>
      <c r="JQ51" s="64"/>
      <c r="JR51" s="64"/>
      <c r="JS51" s="106"/>
      <c r="JT51" s="3" t="s">
        <v>397</v>
      </c>
      <c r="JU51" s="7">
        <f>IQ40</f>
        <v>46</v>
      </c>
      <c r="JV51" s="7">
        <f t="shared" si="394"/>
        <v>30</v>
      </c>
      <c r="JW51" s="7">
        <f t="shared" si="394"/>
        <v>6</v>
      </c>
      <c r="JX51" s="7">
        <f t="shared" si="394"/>
        <v>2</v>
      </c>
      <c r="JY51" s="7">
        <f t="shared" si="394"/>
        <v>2</v>
      </c>
      <c r="JZ51" s="7">
        <f t="shared" si="394"/>
        <v>11</v>
      </c>
      <c r="KA51" s="7">
        <f t="shared" si="394"/>
        <v>30</v>
      </c>
      <c r="KB51" s="7">
        <f t="shared" si="394"/>
        <v>8</v>
      </c>
      <c r="KC51" s="7">
        <f t="shared" si="394"/>
        <v>30</v>
      </c>
      <c r="KD51" s="7">
        <f t="shared" si="394"/>
        <v>19</v>
      </c>
      <c r="KE51" s="7">
        <f t="shared" si="394"/>
        <v>60</v>
      </c>
      <c r="KF51" s="51">
        <f t="shared" si="385"/>
        <v>0.36666666666666664</v>
      </c>
      <c r="KG51" s="51">
        <f t="shared" si="386"/>
        <v>0.26666666666666666</v>
      </c>
      <c r="KH51" s="52">
        <f t="shared" si="387"/>
        <v>0.31666666666666665</v>
      </c>
      <c r="KI51" s="3" t="s">
        <v>397</v>
      </c>
      <c r="KJ51" s="64"/>
      <c r="KK51" s="64"/>
      <c r="KL51" s="64"/>
      <c r="KM51" s="64"/>
      <c r="KN51" s="64"/>
      <c r="KO51" s="64"/>
      <c r="KP51" s="64"/>
      <c r="KQ51" s="64"/>
      <c r="KR51" s="64"/>
      <c r="KS51" s="64"/>
      <c r="KT51" s="64"/>
      <c r="KU51" s="64"/>
      <c r="KV51" s="64"/>
      <c r="KW51" s="106"/>
      <c r="KX51" s="3" t="s">
        <v>397</v>
      </c>
      <c r="KY51" s="64"/>
      <c r="KZ51" s="64"/>
      <c r="LA51" s="64"/>
      <c r="LB51" s="64"/>
      <c r="LC51" s="64"/>
      <c r="LD51" s="64"/>
      <c r="LE51" s="64"/>
      <c r="LF51" s="64"/>
      <c r="LG51" s="64"/>
      <c r="LH51" s="64"/>
      <c r="LI51" s="64"/>
      <c r="LJ51" s="350"/>
      <c r="LK51" s="350"/>
      <c r="LL51" s="351"/>
      <c r="LM51" s="3" t="s">
        <v>397</v>
      </c>
      <c r="LN51" s="64"/>
      <c r="LO51" s="64"/>
      <c r="LP51" s="64"/>
      <c r="LQ51" s="64"/>
      <c r="LR51" s="64"/>
      <c r="LS51" s="64"/>
      <c r="LT51" s="64"/>
      <c r="LU51" s="64"/>
      <c r="LV51" s="64"/>
      <c r="LW51" s="64"/>
      <c r="LX51" s="64"/>
      <c r="LY51" s="64"/>
      <c r="LZ51" s="64"/>
      <c r="MA51" s="106"/>
    </row>
    <row r="52" spans="1:339" ht="17" thickBot="1">
      <c r="A52" s="3" t="s">
        <v>17</v>
      </c>
      <c r="B52" s="3" t="s">
        <v>4</v>
      </c>
      <c r="C52" s="4">
        <v>7</v>
      </c>
      <c r="D52" s="23" t="s">
        <v>4</v>
      </c>
      <c r="E52" s="21">
        <v>3</v>
      </c>
      <c r="F52" s="23" t="s">
        <v>226</v>
      </c>
      <c r="G52" s="21">
        <v>12</v>
      </c>
      <c r="H52" s="23" t="s">
        <v>162</v>
      </c>
      <c r="I52" s="21">
        <v>0</v>
      </c>
      <c r="K52" s="18"/>
      <c r="L52" s="248"/>
      <c r="M52" s="248"/>
      <c r="N52" s="248"/>
      <c r="O52" s="248"/>
      <c r="P52" s="248"/>
      <c r="Q52" s="248"/>
      <c r="R52" s="18"/>
      <c r="S52" s="18"/>
      <c r="T52" s="18"/>
      <c r="V52" s="5" t="s">
        <v>63</v>
      </c>
      <c r="W52" s="8">
        <f>AVERAGE(W38:W40,W42:W50)</f>
        <v>5.8888888888888893</v>
      </c>
      <c r="X52" s="8">
        <f t="shared" ref="X52:AG52" si="410">AVERAGE(X38:X40,X42:X50)</f>
        <v>6.4444444444444446</v>
      </c>
      <c r="Y52" s="8">
        <f t="shared" si="410"/>
        <v>0.44444444444444442</v>
      </c>
      <c r="Z52" s="8">
        <f t="shared" si="410"/>
        <v>0.22222222222222221</v>
      </c>
      <c r="AA52" s="8">
        <f t="shared" si="410"/>
        <v>0.33333333333333331</v>
      </c>
      <c r="AB52" s="8">
        <f t="shared" si="410"/>
        <v>2.2222222222222223</v>
      </c>
      <c r="AC52" s="8">
        <f t="shared" si="410"/>
        <v>7.666666666666667</v>
      </c>
      <c r="AD52" s="8">
        <f t="shared" si="410"/>
        <v>0.44444444444444442</v>
      </c>
      <c r="AE52" s="8">
        <f t="shared" si="410"/>
        <v>2.6666666666666665</v>
      </c>
      <c r="AF52" s="8">
        <f t="shared" si="410"/>
        <v>2.6666666666666665</v>
      </c>
      <c r="AG52" s="8">
        <f t="shared" si="410"/>
        <v>10.333333333333334</v>
      </c>
      <c r="AH52" s="516"/>
      <c r="AI52" s="516"/>
      <c r="AJ52" s="516"/>
      <c r="AK52" s="5" t="s">
        <v>63</v>
      </c>
      <c r="AL52" s="8">
        <f>AVERAGE(AL38, AL41,AL43:AL50)</f>
        <v>3</v>
      </c>
      <c r="AM52" s="8">
        <f t="shared" ref="AM52:AV52" si="411">AVERAGE(AM38, AM41,AM43:AM50)</f>
        <v>6.5</v>
      </c>
      <c r="AN52" s="8">
        <f t="shared" si="411"/>
        <v>4.166666666666667</v>
      </c>
      <c r="AO52" s="8">
        <f t="shared" si="411"/>
        <v>0.66666666666666663</v>
      </c>
      <c r="AP52" s="8">
        <f t="shared" si="411"/>
        <v>1.1666666666666667</v>
      </c>
      <c r="AQ52" s="8">
        <f t="shared" si="411"/>
        <v>1</v>
      </c>
      <c r="AR52" s="8">
        <f t="shared" si="411"/>
        <v>3.1666666666666665</v>
      </c>
      <c r="AS52" s="8">
        <f t="shared" si="411"/>
        <v>0.33333333333333331</v>
      </c>
      <c r="AT52" s="8">
        <f t="shared" si="411"/>
        <v>2</v>
      </c>
      <c r="AU52" s="8">
        <f t="shared" si="411"/>
        <v>1.3333333333333333</v>
      </c>
      <c r="AV52" s="8">
        <f t="shared" si="411"/>
        <v>5.166666666666667</v>
      </c>
      <c r="AW52" s="516"/>
      <c r="AX52" s="516"/>
      <c r="AY52" s="516"/>
      <c r="AZ52" s="5" t="s">
        <v>63</v>
      </c>
      <c r="BA52" s="8">
        <f>AVERAGE(BA38:BA50)</f>
        <v>13.75</v>
      </c>
      <c r="BB52" s="8">
        <f t="shared" ref="BB52:BK52" si="412">AVERAGE(BB38:BB50)</f>
        <v>6.625</v>
      </c>
      <c r="BC52" s="8">
        <f t="shared" si="412"/>
        <v>1.125</v>
      </c>
      <c r="BD52" s="8">
        <f t="shared" si="412"/>
        <v>0.875</v>
      </c>
      <c r="BE52" s="8">
        <f t="shared" si="412"/>
        <v>0.5</v>
      </c>
      <c r="BF52" s="8">
        <f t="shared" si="412"/>
        <v>2.375</v>
      </c>
      <c r="BG52" s="8">
        <f t="shared" si="412"/>
        <v>6.625</v>
      </c>
      <c r="BH52" s="8">
        <f t="shared" si="412"/>
        <v>3</v>
      </c>
      <c r="BI52" s="8">
        <f t="shared" si="412"/>
        <v>9.125</v>
      </c>
      <c r="BJ52" s="8">
        <f t="shared" si="412"/>
        <v>5.375</v>
      </c>
      <c r="BK52" s="8">
        <f t="shared" si="412"/>
        <v>15.75</v>
      </c>
      <c r="BL52" s="516"/>
      <c r="BM52" s="516"/>
      <c r="BN52" s="523"/>
      <c r="BO52" s="5" t="s">
        <v>63</v>
      </c>
      <c r="BP52" s="8">
        <f>AVERAGE(BP38:BP50)</f>
        <v>2.2857142857142856</v>
      </c>
      <c r="BQ52" s="8">
        <f t="shared" ref="BQ52:BZ52" si="413">AVERAGE(BQ38:BQ50)</f>
        <v>7.1428571428571432</v>
      </c>
      <c r="BR52" s="8">
        <f t="shared" si="413"/>
        <v>1.4285714285714286</v>
      </c>
      <c r="BS52" s="8">
        <f t="shared" si="413"/>
        <v>0.14285714285714285</v>
      </c>
      <c r="BT52" s="8">
        <f t="shared" si="413"/>
        <v>0.42857142857142855</v>
      </c>
      <c r="BU52" s="8">
        <f t="shared" si="413"/>
        <v>1.1428571428571428</v>
      </c>
      <c r="BV52" s="8">
        <f t="shared" si="413"/>
        <v>2.7142857142857144</v>
      </c>
      <c r="BW52" s="8">
        <f t="shared" si="413"/>
        <v>0</v>
      </c>
      <c r="BX52" s="8">
        <f t="shared" si="413"/>
        <v>0.5714285714285714</v>
      </c>
      <c r="BY52" s="8">
        <f t="shared" si="413"/>
        <v>1.1428571428571428</v>
      </c>
      <c r="BZ52" s="8">
        <f t="shared" si="413"/>
        <v>3.2857142857142856</v>
      </c>
      <c r="CA52" s="516"/>
      <c r="CB52" s="516"/>
      <c r="CC52" s="523"/>
      <c r="CD52" s="5" t="s">
        <v>63</v>
      </c>
      <c r="CE52" s="8">
        <f>AVERAGE(CE38:CE50)</f>
        <v>8</v>
      </c>
      <c r="CF52" s="8">
        <f t="shared" ref="CF52:CO52" si="414">AVERAGE(CF38:CF50)</f>
        <v>7.25</v>
      </c>
      <c r="CG52" s="8">
        <f t="shared" si="414"/>
        <v>1.75</v>
      </c>
      <c r="CH52" s="8">
        <f t="shared" si="414"/>
        <v>0.5</v>
      </c>
      <c r="CI52" s="8">
        <f t="shared" si="414"/>
        <v>1.75</v>
      </c>
      <c r="CJ52" s="8">
        <f t="shared" si="414"/>
        <v>2.75</v>
      </c>
      <c r="CK52" s="8">
        <f t="shared" si="414"/>
        <v>7.125</v>
      </c>
      <c r="CL52" s="8">
        <f t="shared" si="414"/>
        <v>0.75</v>
      </c>
      <c r="CM52" s="8">
        <f t="shared" si="414"/>
        <v>7.125</v>
      </c>
      <c r="CN52" s="8">
        <f t="shared" si="414"/>
        <v>3.5</v>
      </c>
      <c r="CO52" s="8">
        <f t="shared" si="414"/>
        <v>14.25</v>
      </c>
      <c r="CP52" s="516"/>
      <c r="CQ52" s="516"/>
      <c r="CR52" s="523"/>
      <c r="CS52" s="5" t="s">
        <v>63</v>
      </c>
      <c r="CT52" s="8">
        <f>AVERAGE(CT38:CT42)</f>
        <v>4.5999999999999996</v>
      </c>
      <c r="CU52" s="8">
        <f>AVERAGE(CU38:CU42)</f>
        <v>6.2</v>
      </c>
      <c r="CV52" s="8">
        <f t="shared" ref="CV52:DA52" si="415">AVERAGE(CV38:CV42)</f>
        <v>2.2000000000000002</v>
      </c>
      <c r="CW52" s="8">
        <f t="shared" si="415"/>
        <v>0</v>
      </c>
      <c r="CX52" s="8">
        <f t="shared" si="415"/>
        <v>1.8</v>
      </c>
      <c r="CY52" s="8">
        <f t="shared" si="415"/>
        <v>2</v>
      </c>
      <c r="CZ52" s="8">
        <f t="shared" si="415"/>
        <v>5.2</v>
      </c>
      <c r="DA52" s="8">
        <f t="shared" si="415"/>
        <v>0.2</v>
      </c>
      <c r="DB52" s="8">
        <f>AVERAGE(DB38:DB42)</f>
        <v>2.2000000000000002</v>
      </c>
      <c r="DC52" s="8">
        <f>AVERAGE(DC38:DC42)</f>
        <v>2.2000000000000002</v>
      </c>
      <c r="DD52" s="8">
        <f>AVERAGE(DD38:DD42)</f>
        <v>7.4</v>
      </c>
      <c r="DE52" s="516"/>
      <c r="DF52" s="516"/>
      <c r="DG52" s="516"/>
      <c r="DH52" s="5" t="s">
        <v>63</v>
      </c>
      <c r="DI52" s="8">
        <f>AVERAGE(DI38:DI41,DI43,DI45,DI47)</f>
        <v>5.166666666666667</v>
      </c>
      <c r="DJ52" s="8">
        <f t="shared" ref="DJ52:DS52" si="416">AVERAGE(DJ38:DJ41,DJ43,DJ45,DJ47)</f>
        <v>7.666666666666667</v>
      </c>
      <c r="DK52" s="8">
        <f t="shared" si="416"/>
        <v>1.5</v>
      </c>
      <c r="DL52" s="8">
        <f t="shared" si="416"/>
        <v>0</v>
      </c>
      <c r="DM52" s="8">
        <f t="shared" si="416"/>
        <v>0.33333333333333331</v>
      </c>
      <c r="DN52" s="8">
        <f t="shared" si="416"/>
        <v>2.3333333333333335</v>
      </c>
      <c r="DO52" s="8">
        <f t="shared" si="416"/>
        <v>7.5</v>
      </c>
      <c r="DP52" s="8">
        <f t="shared" si="416"/>
        <v>0.16666666666666666</v>
      </c>
      <c r="DQ52" s="8">
        <f t="shared" si="416"/>
        <v>1.5</v>
      </c>
      <c r="DR52" s="8">
        <f t="shared" si="416"/>
        <v>2.5</v>
      </c>
      <c r="DS52" s="8">
        <f t="shared" si="416"/>
        <v>9</v>
      </c>
      <c r="DT52" s="516"/>
      <c r="DU52" s="516"/>
      <c r="DV52" s="516"/>
      <c r="DW52" s="5" t="s">
        <v>63</v>
      </c>
      <c r="DX52" s="8">
        <f>AVERAGE(DX38:DX39,DX41:DX43,DX45:DX50)</f>
        <v>9.4</v>
      </c>
      <c r="DY52" s="8">
        <f t="shared" ref="DY52:EH52" si="417">AVERAGE(DY38:DY39,DY41:DY43,DY45:DY50)</f>
        <v>6.2</v>
      </c>
      <c r="DZ52" s="8">
        <f t="shared" si="417"/>
        <v>1</v>
      </c>
      <c r="EA52" s="8">
        <f t="shared" si="417"/>
        <v>0.8</v>
      </c>
      <c r="EB52" s="8">
        <f t="shared" si="417"/>
        <v>1.2</v>
      </c>
      <c r="EC52" s="8">
        <f t="shared" si="417"/>
        <v>4.2</v>
      </c>
      <c r="ED52" s="8">
        <f t="shared" si="417"/>
        <v>12.4</v>
      </c>
      <c r="EE52" s="8">
        <f t="shared" si="417"/>
        <v>0.2</v>
      </c>
      <c r="EF52" s="8">
        <f t="shared" si="417"/>
        <v>2.4</v>
      </c>
      <c r="EG52" s="8">
        <f t="shared" si="417"/>
        <v>4.4000000000000004</v>
      </c>
      <c r="EH52" s="8">
        <f t="shared" si="417"/>
        <v>14.8</v>
      </c>
      <c r="EI52" s="516"/>
      <c r="EJ52" s="516"/>
      <c r="EK52" s="516"/>
      <c r="EL52" s="5" t="s">
        <v>63</v>
      </c>
      <c r="EM52" s="8">
        <f>AVERAGE(EM39:EM42,EM44:EM50)</f>
        <v>14.428571428571429</v>
      </c>
      <c r="EN52" s="8">
        <f t="shared" ref="EN52:EW52" si="418">AVERAGE(EN39:EN42,EN44:EN50)</f>
        <v>8.4285714285714288</v>
      </c>
      <c r="EO52" s="8">
        <f t="shared" si="418"/>
        <v>2.8571428571428572</v>
      </c>
      <c r="EP52" s="8">
        <f t="shared" si="418"/>
        <v>1.8571428571428572</v>
      </c>
      <c r="EQ52" s="8">
        <f t="shared" si="418"/>
        <v>2.2857142857142856</v>
      </c>
      <c r="ER52" s="8">
        <f t="shared" si="418"/>
        <v>4</v>
      </c>
      <c r="ES52" s="8">
        <f t="shared" si="418"/>
        <v>10.285714285714286</v>
      </c>
      <c r="ET52" s="8">
        <f t="shared" si="418"/>
        <v>2.1428571428571428</v>
      </c>
      <c r="EU52" s="8">
        <f t="shared" si="418"/>
        <v>8.8571428571428577</v>
      </c>
      <c r="EV52" s="8">
        <f t="shared" si="418"/>
        <v>6.1428571428571432</v>
      </c>
      <c r="EW52" s="8">
        <f t="shared" si="418"/>
        <v>19.142857142857142</v>
      </c>
      <c r="EX52" s="516"/>
      <c r="EY52" s="516"/>
      <c r="EZ52" s="523"/>
      <c r="FA52" s="5" t="s">
        <v>63</v>
      </c>
      <c r="FB52" s="8">
        <f>AVERAGE(FB38,FB44:FB50)</f>
        <v>3.8333333333333335</v>
      </c>
      <c r="FC52" s="8">
        <f t="shared" ref="FC52:FL52" si="419">AVERAGE(FC38,FC44:FC50)</f>
        <v>5.166666666666667</v>
      </c>
      <c r="FD52" s="8">
        <f t="shared" si="419"/>
        <v>1</v>
      </c>
      <c r="FE52" s="8">
        <f t="shared" si="419"/>
        <v>1.3333333333333333</v>
      </c>
      <c r="FF52" s="8">
        <f t="shared" si="419"/>
        <v>0.66666666666666663</v>
      </c>
      <c r="FG52" s="8">
        <f t="shared" si="419"/>
        <v>0.66666666666666663</v>
      </c>
      <c r="FH52" s="8">
        <f t="shared" si="419"/>
        <v>2.6666666666666665</v>
      </c>
      <c r="FI52" s="8">
        <f t="shared" si="419"/>
        <v>0.83333333333333337</v>
      </c>
      <c r="FJ52" s="8">
        <f t="shared" si="419"/>
        <v>6.166666666666667</v>
      </c>
      <c r="FK52" s="8">
        <f t="shared" si="419"/>
        <v>1.5</v>
      </c>
      <c r="FL52" s="8">
        <f t="shared" si="419"/>
        <v>8.8333333333333339</v>
      </c>
      <c r="FM52" s="516"/>
      <c r="FN52" s="516"/>
      <c r="FO52" s="516"/>
      <c r="FP52" s="5" t="s">
        <v>63</v>
      </c>
      <c r="FQ52" s="8">
        <f>AVERAGE(FQ38:FQ42,FQ45:FQ50)</f>
        <v>7.333333333333333</v>
      </c>
      <c r="FR52" s="8">
        <f t="shared" ref="FR52:GA52" si="420">AVERAGE(FR38:FR42,FR45:FR50)</f>
        <v>8.8888888888888893</v>
      </c>
      <c r="FS52" s="8">
        <f t="shared" si="420"/>
        <v>1.5555555555555556</v>
      </c>
      <c r="FT52" s="8">
        <f t="shared" si="420"/>
        <v>2</v>
      </c>
      <c r="FU52" s="8">
        <f t="shared" si="420"/>
        <v>1.5555555555555556</v>
      </c>
      <c r="FV52" s="8">
        <f t="shared" si="420"/>
        <v>3.1111111111111112</v>
      </c>
      <c r="FW52" s="8">
        <f t="shared" si="420"/>
        <v>8.4444444444444446</v>
      </c>
      <c r="FX52" s="8">
        <f t="shared" si="420"/>
        <v>0.44444444444444442</v>
      </c>
      <c r="FY52" s="8">
        <f t="shared" si="420"/>
        <v>1.5555555555555556</v>
      </c>
      <c r="FZ52" s="8">
        <f t="shared" si="420"/>
        <v>3.5555555555555554</v>
      </c>
      <c r="GA52" s="8">
        <f t="shared" si="420"/>
        <v>10</v>
      </c>
      <c r="GB52" s="516"/>
      <c r="GC52" s="516"/>
      <c r="GD52" s="516"/>
      <c r="GE52" s="5" t="s">
        <v>63</v>
      </c>
      <c r="GF52" s="8">
        <f>AVERAGE(GF38:GF45)</f>
        <v>16.25</v>
      </c>
      <c r="GG52" s="8">
        <f t="shared" ref="GG52:GP52" si="421">AVERAGE(GG38:GG45)</f>
        <v>11.75</v>
      </c>
      <c r="GH52" s="8">
        <f t="shared" si="421"/>
        <v>1.375</v>
      </c>
      <c r="GI52" s="8">
        <f t="shared" si="421"/>
        <v>1.625</v>
      </c>
      <c r="GJ52" s="8">
        <f t="shared" si="421"/>
        <v>2.375</v>
      </c>
      <c r="GK52" s="8">
        <f t="shared" si="421"/>
        <v>6.625</v>
      </c>
      <c r="GL52" s="8">
        <f t="shared" si="421"/>
        <v>12.875</v>
      </c>
      <c r="GM52" s="8">
        <f t="shared" si="421"/>
        <v>1</v>
      </c>
      <c r="GN52" s="8">
        <f t="shared" si="421"/>
        <v>3.375</v>
      </c>
      <c r="GO52" s="8">
        <f t="shared" si="421"/>
        <v>7.625</v>
      </c>
      <c r="GP52" s="8">
        <f t="shared" si="421"/>
        <v>16.25</v>
      </c>
      <c r="GQ52" s="516"/>
      <c r="GR52" s="516"/>
      <c r="GS52" s="516"/>
      <c r="GT52" s="5" t="s">
        <v>63</v>
      </c>
      <c r="GU52" s="8">
        <f>AVERAGE(GU38:GU40,GU43:GU46,GU49:GU50)</f>
        <v>19.142857142857142</v>
      </c>
      <c r="GV52" s="8">
        <f t="shared" ref="GV52:HE52" si="422">AVERAGE(GV38:GV40,GV43:GV46,GV49:GV50)</f>
        <v>6.7142857142857144</v>
      </c>
      <c r="GW52" s="8">
        <f t="shared" si="422"/>
        <v>2.4285714285714284</v>
      </c>
      <c r="GX52" s="8">
        <f t="shared" si="422"/>
        <v>0.42857142857142855</v>
      </c>
      <c r="GY52" s="8">
        <f t="shared" si="422"/>
        <v>1.2857142857142858</v>
      </c>
      <c r="GZ52" s="8">
        <f t="shared" si="422"/>
        <v>4</v>
      </c>
      <c r="HA52" s="8">
        <f t="shared" si="422"/>
        <v>9.7142857142857135</v>
      </c>
      <c r="HB52" s="8">
        <f t="shared" si="422"/>
        <v>3.7142857142857144</v>
      </c>
      <c r="HC52" s="8">
        <f t="shared" si="422"/>
        <v>14</v>
      </c>
      <c r="HD52" s="8">
        <f t="shared" si="422"/>
        <v>7.7142857142857144</v>
      </c>
      <c r="HE52" s="8">
        <f t="shared" si="422"/>
        <v>23.714285714285715</v>
      </c>
      <c r="HF52" s="516"/>
      <c r="HG52" s="516"/>
      <c r="HH52" s="516"/>
      <c r="HI52" s="5" t="s">
        <v>63</v>
      </c>
      <c r="HJ52" s="8">
        <f>AVERAGE(HJ38:HJ50)</f>
        <v>6</v>
      </c>
      <c r="HK52" s="8">
        <f t="shared" ref="HK52:HT52" si="423">AVERAGE(HK38:HK50)</f>
        <v>7.1</v>
      </c>
      <c r="HL52" s="8">
        <f t="shared" si="423"/>
        <v>1.7</v>
      </c>
      <c r="HM52" s="8">
        <f t="shared" si="423"/>
        <v>0.8</v>
      </c>
      <c r="HN52" s="8">
        <f t="shared" si="423"/>
        <v>2</v>
      </c>
      <c r="HO52" s="8">
        <f t="shared" si="423"/>
        <v>1.3</v>
      </c>
      <c r="HP52" s="8">
        <f t="shared" si="423"/>
        <v>4.9000000000000004</v>
      </c>
      <c r="HQ52" s="8">
        <f t="shared" si="423"/>
        <v>1.2</v>
      </c>
      <c r="HR52" s="8">
        <f t="shared" si="423"/>
        <v>5.6</v>
      </c>
      <c r="HS52" s="8">
        <f t="shared" si="423"/>
        <v>2.2727272727272729</v>
      </c>
      <c r="HT52" s="8">
        <f t="shared" si="423"/>
        <v>9.545454545454545</v>
      </c>
      <c r="HU52" s="516"/>
      <c r="HV52" s="516"/>
      <c r="HW52" s="523"/>
      <c r="IA52" s="3" t="s">
        <v>398</v>
      </c>
      <c r="IB52" s="64"/>
      <c r="IC52" s="64"/>
      <c r="ID52" s="64"/>
      <c r="IE52" s="64"/>
      <c r="IF52" s="64"/>
      <c r="IG52" s="64"/>
      <c r="IH52" s="64"/>
      <c r="II52" s="64"/>
      <c r="IJ52" s="64"/>
      <c r="IK52" s="64"/>
      <c r="IL52" s="64"/>
      <c r="IM52" s="64"/>
      <c r="IN52" s="64"/>
      <c r="IO52" s="106"/>
      <c r="IP52" s="3" t="s">
        <v>398</v>
      </c>
      <c r="IQ52" s="64"/>
      <c r="IR52" s="64"/>
      <c r="IS52" s="64"/>
      <c r="IT52" s="64"/>
      <c r="IU52" s="64"/>
      <c r="IV52" s="64"/>
      <c r="IW52" s="64"/>
      <c r="IX52" s="64"/>
      <c r="IY52" s="64"/>
      <c r="IZ52" s="64"/>
      <c r="JA52" s="64"/>
      <c r="JB52" s="350"/>
      <c r="JC52" s="350"/>
      <c r="JD52" s="351"/>
      <c r="JE52" s="3" t="s">
        <v>398</v>
      </c>
      <c r="JF52" s="64"/>
      <c r="JG52" s="64"/>
      <c r="JH52" s="64"/>
      <c r="JI52" s="64"/>
      <c r="JJ52" s="64"/>
      <c r="JK52" s="64"/>
      <c r="JL52" s="64"/>
      <c r="JM52" s="64"/>
      <c r="JN52" s="64"/>
      <c r="JO52" s="64"/>
      <c r="JP52" s="64"/>
      <c r="JQ52" s="64"/>
      <c r="JR52" s="64"/>
      <c r="JS52" s="106"/>
      <c r="JT52" s="3" t="s">
        <v>398</v>
      </c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51" t="e">
        <f t="shared" si="385"/>
        <v>#DIV/0!</v>
      </c>
      <c r="KG52" s="51" t="e">
        <f t="shared" si="386"/>
        <v>#DIV/0!</v>
      </c>
      <c r="KH52" s="52" t="e">
        <f t="shared" si="387"/>
        <v>#DIV/0!</v>
      </c>
      <c r="KI52" s="3" t="s">
        <v>398</v>
      </c>
      <c r="KJ52" s="64"/>
      <c r="KK52" s="64"/>
      <c r="KL52" s="64"/>
      <c r="KM52" s="64"/>
      <c r="KN52" s="64"/>
      <c r="KO52" s="64"/>
      <c r="KP52" s="64"/>
      <c r="KQ52" s="64"/>
      <c r="KR52" s="64"/>
      <c r="KS52" s="64"/>
      <c r="KT52" s="64"/>
      <c r="KU52" s="64"/>
      <c r="KV52" s="64"/>
      <c r="KW52" s="106"/>
      <c r="KX52" s="3" t="s">
        <v>398</v>
      </c>
      <c r="KY52" s="7">
        <f>JU41</f>
        <v>53</v>
      </c>
      <c r="KZ52" s="7">
        <f t="shared" ref="KZ52:LI52" si="424">JV41</f>
        <v>35</v>
      </c>
      <c r="LA52" s="7">
        <f t="shared" si="424"/>
        <v>7</v>
      </c>
      <c r="LB52" s="7">
        <f t="shared" si="424"/>
        <v>4</v>
      </c>
      <c r="LC52" s="7">
        <f t="shared" si="424"/>
        <v>3</v>
      </c>
      <c r="LD52" s="7">
        <f t="shared" si="424"/>
        <v>13</v>
      </c>
      <c r="LE52" s="7">
        <f t="shared" si="424"/>
        <v>30</v>
      </c>
      <c r="LF52" s="7">
        <f t="shared" si="424"/>
        <v>9</v>
      </c>
      <c r="LG52" s="7">
        <f t="shared" si="424"/>
        <v>34</v>
      </c>
      <c r="LH52" s="7">
        <f t="shared" si="424"/>
        <v>22</v>
      </c>
      <c r="LI52" s="7">
        <f t="shared" si="424"/>
        <v>64</v>
      </c>
      <c r="LJ52" s="51">
        <f t="shared" si="389"/>
        <v>0.43333333333333335</v>
      </c>
      <c r="LK52" s="51">
        <f t="shared" si="390"/>
        <v>0.26470588235294118</v>
      </c>
      <c r="LL52" s="52">
        <f t="shared" si="391"/>
        <v>0.34375</v>
      </c>
      <c r="LM52" s="3" t="s">
        <v>398</v>
      </c>
      <c r="LN52" s="64"/>
      <c r="LO52" s="64"/>
      <c r="LP52" s="64"/>
      <c r="LQ52" s="64"/>
      <c r="LR52" s="64"/>
      <c r="LS52" s="64"/>
      <c r="LT52" s="64"/>
      <c r="LU52" s="64"/>
      <c r="LV52" s="64"/>
      <c r="LW52" s="64"/>
      <c r="LX52" s="64"/>
      <c r="LY52" s="64"/>
      <c r="LZ52" s="64"/>
      <c r="MA52" s="106"/>
    </row>
    <row r="53" spans="1:339">
      <c r="A53" s="23" t="s">
        <v>152</v>
      </c>
      <c r="B53" s="23" t="s">
        <v>134</v>
      </c>
      <c r="C53" s="21">
        <v>10</v>
      </c>
      <c r="D53" s="23" t="s">
        <v>30</v>
      </c>
      <c r="E53" s="21">
        <v>4.91</v>
      </c>
      <c r="F53" s="84" t="s">
        <v>392</v>
      </c>
      <c r="G53" s="90">
        <v>14</v>
      </c>
      <c r="H53" s="119" t="s">
        <v>221</v>
      </c>
      <c r="I53" s="21">
        <v>1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V53" s="10" t="s">
        <v>214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3"/>
      <c r="AK53" s="10" t="s">
        <v>214</v>
      </c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3"/>
      <c r="AZ53" s="10" t="s">
        <v>214</v>
      </c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3"/>
      <c r="BO53" s="10" t="s">
        <v>214</v>
      </c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3"/>
      <c r="CD53" s="10" t="s">
        <v>214</v>
      </c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3"/>
      <c r="CS53" s="10" t="s">
        <v>214</v>
      </c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3"/>
      <c r="DH53" s="10" t="s">
        <v>214</v>
      </c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3"/>
      <c r="DW53" s="10" t="s">
        <v>214</v>
      </c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3"/>
      <c r="EL53" s="10" t="s">
        <v>214</v>
      </c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3"/>
      <c r="FA53" s="10" t="s">
        <v>214</v>
      </c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3"/>
      <c r="FP53" s="10" t="s">
        <v>214</v>
      </c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3"/>
      <c r="GE53" s="10" t="s">
        <v>214</v>
      </c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3"/>
      <c r="GT53" s="10" t="s">
        <v>214</v>
      </c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3"/>
      <c r="HI53" s="10" t="s">
        <v>214</v>
      </c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3"/>
      <c r="IA53" s="3" t="s">
        <v>399</v>
      </c>
      <c r="IB53" s="64"/>
      <c r="IC53" s="64"/>
      <c r="ID53" s="64"/>
      <c r="IE53" s="64"/>
      <c r="IF53" s="64"/>
      <c r="IG53" s="64"/>
      <c r="IH53" s="64"/>
      <c r="II53" s="64"/>
      <c r="IJ53" s="64"/>
      <c r="IK53" s="64"/>
      <c r="IL53" s="64"/>
      <c r="IM53" s="64"/>
      <c r="IN53" s="64"/>
      <c r="IO53" s="106"/>
      <c r="IP53" s="3" t="s">
        <v>399</v>
      </c>
      <c r="IQ53" s="64"/>
      <c r="IR53" s="64"/>
      <c r="IS53" s="64"/>
      <c r="IT53" s="64"/>
      <c r="IU53" s="64"/>
      <c r="IV53" s="64"/>
      <c r="IW53" s="64"/>
      <c r="IX53" s="64"/>
      <c r="IY53" s="64"/>
      <c r="IZ53" s="64"/>
      <c r="JA53" s="64"/>
      <c r="JB53" s="350"/>
      <c r="JC53" s="350"/>
      <c r="JD53" s="351"/>
      <c r="JE53" s="3" t="s">
        <v>399</v>
      </c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106"/>
      <c r="JT53" s="3" t="s">
        <v>399</v>
      </c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51" t="e">
        <f t="shared" si="385"/>
        <v>#DIV/0!</v>
      </c>
      <c r="KG53" s="51" t="e">
        <f t="shared" si="386"/>
        <v>#DIV/0!</v>
      </c>
      <c r="KH53" s="52" t="e">
        <f t="shared" si="387"/>
        <v>#DIV/0!</v>
      </c>
      <c r="KI53" s="3" t="s">
        <v>399</v>
      </c>
      <c r="KJ53" s="64"/>
      <c r="KK53" s="64"/>
      <c r="KL53" s="64"/>
      <c r="KM53" s="64"/>
      <c r="KN53" s="64"/>
      <c r="KO53" s="64"/>
      <c r="KP53" s="64"/>
      <c r="KQ53" s="64"/>
      <c r="KR53" s="64"/>
      <c r="KS53" s="64"/>
      <c r="KT53" s="64"/>
      <c r="KU53" s="64"/>
      <c r="KV53" s="64"/>
      <c r="KW53" s="106"/>
      <c r="KX53" s="3" t="s">
        <v>399</v>
      </c>
      <c r="KY53" s="7">
        <f>JU42</f>
        <v>37</v>
      </c>
      <c r="KZ53" s="7">
        <f t="shared" ref="KZ53:LI54" si="425">JV42</f>
        <v>20</v>
      </c>
      <c r="LA53" s="7">
        <f t="shared" si="425"/>
        <v>6</v>
      </c>
      <c r="LB53" s="7">
        <f t="shared" si="425"/>
        <v>0</v>
      </c>
      <c r="LC53" s="7">
        <f t="shared" si="425"/>
        <v>5</v>
      </c>
      <c r="LD53" s="7">
        <f t="shared" si="425"/>
        <v>14</v>
      </c>
      <c r="LE53" s="7">
        <f t="shared" si="425"/>
        <v>32</v>
      </c>
      <c r="LF53" s="7">
        <f t="shared" si="425"/>
        <v>3</v>
      </c>
      <c r="LG53" s="7">
        <f t="shared" si="425"/>
        <v>15</v>
      </c>
      <c r="LH53" s="7">
        <f t="shared" si="425"/>
        <v>17</v>
      </c>
      <c r="LI53" s="7">
        <f t="shared" si="425"/>
        <v>47</v>
      </c>
      <c r="LJ53" s="51">
        <f t="shared" si="389"/>
        <v>0.4375</v>
      </c>
      <c r="LK53" s="51">
        <f t="shared" si="390"/>
        <v>0.2</v>
      </c>
      <c r="LL53" s="52">
        <f t="shared" si="391"/>
        <v>0.36170212765957449</v>
      </c>
      <c r="LM53" s="3" t="s">
        <v>399</v>
      </c>
      <c r="LN53" s="64"/>
      <c r="LO53" s="64"/>
      <c r="LP53" s="64"/>
      <c r="LQ53" s="64"/>
      <c r="LR53" s="64"/>
      <c r="LS53" s="64"/>
      <c r="LT53" s="64"/>
      <c r="LU53" s="64"/>
      <c r="LV53" s="64"/>
      <c r="LW53" s="64"/>
      <c r="LX53" s="64"/>
      <c r="LY53" s="64"/>
      <c r="LZ53" s="64"/>
      <c r="MA53" s="106"/>
    </row>
    <row r="54" spans="1:339">
      <c r="A54" s="23" t="s">
        <v>153</v>
      </c>
      <c r="B54" s="23" t="s">
        <v>24</v>
      </c>
      <c r="C54" s="21">
        <v>32</v>
      </c>
      <c r="D54" s="84" t="s">
        <v>24</v>
      </c>
      <c r="E54" s="90">
        <v>20.71</v>
      </c>
      <c r="F54" s="84" t="s">
        <v>228</v>
      </c>
      <c r="G54" s="90">
        <v>47</v>
      </c>
      <c r="H54" s="119" t="s">
        <v>221</v>
      </c>
      <c r="I54" s="21">
        <v>9</v>
      </c>
      <c r="V54" s="14" t="s">
        <v>12</v>
      </c>
      <c r="W54" s="11" t="s">
        <v>13</v>
      </c>
      <c r="X54" s="11" t="s">
        <v>14</v>
      </c>
      <c r="Y54" s="11" t="s">
        <v>15</v>
      </c>
      <c r="Z54" s="11" t="s">
        <v>16</v>
      </c>
      <c r="AA54" s="11" t="s">
        <v>17</v>
      </c>
      <c r="AB54" s="11" t="s">
        <v>28</v>
      </c>
      <c r="AC54" s="11" t="s">
        <v>27</v>
      </c>
      <c r="AD54" s="11" t="s">
        <v>21</v>
      </c>
      <c r="AE54" s="11" t="s">
        <v>20</v>
      </c>
      <c r="AF54" s="11" t="s">
        <v>19</v>
      </c>
      <c r="AG54" s="11" t="s">
        <v>18</v>
      </c>
      <c r="AH54" s="149">
        <v>0.02</v>
      </c>
      <c r="AI54" s="149">
        <v>0.03</v>
      </c>
      <c r="AJ54" s="15" t="s">
        <v>213</v>
      </c>
      <c r="AK54" s="14" t="s">
        <v>12</v>
      </c>
      <c r="AL54" s="11" t="s">
        <v>13</v>
      </c>
      <c r="AM54" s="11" t="s">
        <v>14</v>
      </c>
      <c r="AN54" s="11" t="s">
        <v>15</v>
      </c>
      <c r="AO54" s="11" t="s">
        <v>16</v>
      </c>
      <c r="AP54" s="11" t="s">
        <v>17</v>
      </c>
      <c r="AQ54" s="11" t="s">
        <v>28</v>
      </c>
      <c r="AR54" s="11" t="s">
        <v>27</v>
      </c>
      <c r="AS54" s="11" t="s">
        <v>21</v>
      </c>
      <c r="AT54" s="11" t="s">
        <v>20</v>
      </c>
      <c r="AU54" s="11" t="s">
        <v>19</v>
      </c>
      <c r="AV54" s="11" t="s">
        <v>18</v>
      </c>
      <c r="AW54" s="149">
        <v>0.02</v>
      </c>
      <c r="AX54" s="149">
        <v>0.03</v>
      </c>
      <c r="AY54" s="15" t="s">
        <v>213</v>
      </c>
      <c r="AZ54" s="14" t="s">
        <v>12</v>
      </c>
      <c r="BA54" s="11" t="s">
        <v>13</v>
      </c>
      <c r="BB54" s="11" t="s">
        <v>14</v>
      </c>
      <c r="BC54" s="11" t="s">
        <v>15</v>
      </c>
      <c r="BD54" s="11" t="s">
        <v>16</v>
      </c>
      <c r="BE54" s="11" t="s">
        <v>17</v>
      </c>
      <c r="BF54" s="11" t="s">
        <v>28</v>
      </c>
      <c r="BG54" s="11" t="s">
        <v>27</v>
      </c>
      <c r="BH54" s="11" t="s">
        <v>21</v>
      </c>
      <c r="BI54" s="11" t="s">
        <v>20</v>
      </c>
      <c r="BJ54" s="11" t="s">
        <v>19</v>
      </c>
      <c r="BK54" s="11" t="s">
        <v>18</v>
      </c>
      <c r="BL54" s="149">
        <v>0.02</v>
      </c>
      <c r="BM54" s="149">
        <v>0.03</v>
      </c>
      <c r="BN54" s="15" t="s">
        <v>213</v>
      </c>
      <c r="BO54" s="14" t="s">
        <v>12</v>
      </c>
      <c r="BP54" s="11" t="s">
        <v>13</v>
      </c>
      <c r="BQ54" s="11" t="s">
        <v>14</v>
      </c>
      <c r="BR54" s="11" t="s">
        <v>15</v>
      </c>
      <c r="BS54" s="11" t="s">
        <v>16</v>
      </c>
      <c r="BT54" s="11" t="s">
        <v>17</v>
      </c>
      <c r="BU54" s="11" t="s">
        <v>28</v>
      </c>
      <c r="BV54" s="11" t="s">
        <v>27</v>
      </c>
      <c r="BW54" s="11" t="s">
        <v>21</v>
      </c>
      <c r="BX54" s="11" t="s">
        <v>20</v>
      </c>
      <c r="BY54" s="11" t="s">
        <v>19</v>
      </c>
      <c r="BZ54" s="11" t="s">
        <v>18</v>
      </c>
      <c r="CA54" s="149">
        <v>0.02</v>
      </c>
      <c r="CB54" s="149">
        <v>0.03</v>
      </c>
      <c r="CC54" s="15" t="s">
        <v>213</v>
      </c>
      <c r="CD54" s="14" t="s">
        <v>12</v>
      </c>
      <c r="CE54" s="11" t="s">
        <v>13</v>
      </c>
      <c r="CF54" s="11" t="s">
        <v>14</v>
      </c>
      <c r="CG54" s="11" t="s">
        <v>15</v>
      </c>
      <c r="CH54" s="11" t="s">
        <v>16</v>
      </c>
      <c r="CI54" s="11" t="s">
        <v>17</v>
      </c>
      <c r="CJ54" s="11" t="s">
        <v>28</v>
      </c>
      <c r="CK54" s="11" t="s">
        <v>27</v>
      </c>
      <c r="CL54" s="11" t="s">
        <v>21</v>
      </c>
      <c r="CM54" s="11" t="s">
        <v>20</v>
      </c>
      <c r="CN54" s="11" t="s">
        <v>19</v>
      </c>
      <c r="CO54" s="11" t="s">
        <v>18</v>
      </c>
      <c r="CP54" s="149">
        <v>0.02</v>
      </c>
      <c r="CQ54" s="149">
        <v>0.03</v>
      </c>
      <c r="CR54" s="15" t="s">
        <v>213</v>
      </c>
      <c r="CS54" s="14" t="s">
        <v>12</v>
      </c>
      <c r="CT54" s="11" t="s">
        <v>13</v>
      </c>
      <c r="CU54" s="11" t="s">
        <v>14</v>
      </c>
      <c r="CV54" s="11" t="s">
        <v>15</v>
      </c>
      <c r="CW54" s="11" t="s">
        <v>16</v>
      </c>
      <c r="CX54" s="11" t="s">
        <v>17</v>
      </c>
      <c r="CY54" s="11" t="s">
        <v>28</v>
      </c>
      <c r="CZ54" s="11" t="s">
        <v>27</v>
      </c>
      <c r="DA54" s="11" t="s">
        <v>21</v>
      </c>
      <c r="DB54" s="11" t="s">
        <v>20</v>
      </c>
      <c r="DC54" s="11" t="s">
        <v>19</v>
      </c>
      <c r="DD54" s="11" t="s">
        <v>18</v>
      </c>
      <c r="DE54" s="149">
        <v>0.02</v>
      </c>
      <c r="DF54" s="149">
        <v>0.03</v>
      </c>
      <c r="DG54" s="15" t="s">
        <v>213</v>
      </c>
      <c r="DH54" s="14" t="s">
        <v>12</v>
      </c>
      <c r="DI54" s="11" t="s">
        <v>13</v>
      </c>
      <c r="DJ54" s="11" t="s">
        <v>14</v>
      </c>
      <c r="DK54" s="11" t="s">
        <v>15</v>
      </c>
      <c r="DL54" s="11" t="s">
        <v>16</v>
      </c>
      <c r="DM54" s="11" t="s">
        <v>17</v>
      </c>
      <c r="DN54" s="11" t="s">
        <v>28</v>
      </c>
      <c r="DO54" s="11" t="s">
        <v>27</v>
      </c>
      <c r="DP54" s="11" t="s">
        <v>21</v>
      </c>
      <c r="DQ54" s="11" t="s">
        <v>20</v>
      </c>
      <c r="DR54" s="11" t="s">
        <v>19</v>
      </c>
      <c r="DS54" s="11" t="s">
        <v>18</v>
      </c>
      <c r="DT54" s="149">
        <v>0.02</v>
      </c>
      <c r="DU54" s="149">
        <v>0.03</v>
      </c>
      <c r="DV54" s="15" t="s">
        <v>213</v>
      </c>
      <c r="DW54" s="14" t="s">
        <v>12</v>
      </c>
      <c r="DX54" s="11" t="s">
        <v>13</v>
      </c>
      <c r="DY54" s="11" t="s">
        <v>14</v>
      </c>
      <c r="DZ54" s="11" t="s">
        <v>15</v>
      </c>
      <c r="EA54" s="11" t="s">
        <v>16</v>
      </c>
      <c r="EB54" s="11" t="s">
        <v>17</v>
      </c>
      <c r="EC54" s="11" t="s">
        <v>28</v>
      </c>
      <c r="ED54" s="11" t="s">
        <v>27</v>
      </c>
      <c r="EE54" s="11" t="s">
        <v>21</v>
      </c>
      <c r="EF54" s="11" t="s">
        <v>20</v>
      </c>
      <c r="EG54" s="11" t="s">
        <v>19</v>
      </c>
      <c r="EH54" s="11" t="s">
        <v>18</v>
      </c>
      <c r="EI54" s="149">
        <v>0.02</v>
      </c>
      <c r="EJ54" s="149">
        <v>0.03</v>
      </c>
      <c r="EK54" s="15" t="s">
        <v>213</v>
      </c>
      <c r="EL54" s="14" t="s">
        <v>12</v>
      </c>
      <c r="EM54" s="11" t="s">
        <v>13</v>
      </c>
      <c r="EN54" s="11" t="s">
        <v>14</v>
      </c>
      <c r="EO54" s="11" t="s">
        <v>15</v>
      </c>
      <c r="EP54" s="11" t="s">
        <v>16</v>
      </c>
      <c r="EQ54" s="11" t="s">
        <v>17</v>
      </c>
      <c r="ER54" s="11" t="s">
        <v>28</v>
      </c>
      <c r="ES54" s="11" t="s">
        <v>27</v>
      </c>
      <c r="ET54" s="11" t="s">
        <v>21</v>
      </c>
      <c r="EU54" s="11" t="s">
        <v>20</v>
      </c>
      <c r="EV54" s="11" t="s">
        <v>19</v>
      </c>
      <c r="EW54" s="11" t="s">
        <v>18</v>
      </c>
      <c r="EX54" s="149">
        <v>0.02</v>
      </c>
      <c r="EY54" s="149">
        <v>0.03</v>
      </c>
      <c r="EZ54" s="15" t="s">
        <v>213</v>
      </c>
      <c r="FA54" s="14" t="s">
        <v>12</v>
      </c>
      <c r="FB54" s="11" t="s">
        <v>13</v>
      </c>
      <c r="FC54" s="11" t="s">
        <v>14</v>
      </c>
      <c r="FD54" s="11" t="s">
        <v>15</v>
      </c>
      <c r="FE54" s="11" t="s">
        <v>16</v>
      </c>
      <c r="FF54" s="11" t="s">
        <v>17</v>
      </c>
      <c r="FG54" s="11" t="s">
        <v>28</v>
      </c>
      <c r="FH54" s="11" t="s">
        <v>27</v>
      </c>
      <c r="FI54" s="11" t="s">
        <v>21</v>
      </c>
      <c r="FJ54" s="11" t="s">
        <v>20</v>
      </c>
      <c r="FK54" s="11" t="s">
        <v>19</v>
      </c>
      <c r="FL54" s="11" t="s">
        <v>18</v>
      </c>
      <c r="FM54" s="149">
        <v>0.02</v>
      </c>
      <c r="FN54" s="149">
        <v>0.03</v>
      </c>
      <c r="FO54" s="15" t="s">
        <v>213</v>
      </c>
      <c r="FP54" s="14" t="s">
        <v>12</v>
      </c>
      <c r="FQ54" s="11" t="s">
        <v>13</v>
      </c>
      <c r="FR54" s="11" t="s">
        <v>14</v>
      </c>
      <c r="FS54" s="11" t="s">
        <v>15</v>
      </c>
      <c r="FT54" s="11" t="s">
        <v>16</v>
      </c>
      <c r="FU54" s="11" t="s">
        <v>17</v>
      </c>
      <c r="FV54" s="11" t="s">
        <v>28</v>
      </c>
      <c r="FW54" s="11" t="s">
        <v>27</v>
      </c>
      <c r="FX54" s="11" t="s">
        <v>21</v>
      </c>
      <c r="FY54" s="11" t="s">
        <v>20</v>
      </c>
      <c r="FZ54" s="11" t="s">
        <v>19</v>
      </c>
      <c r="GA54" s="11" t="s">
        <v>18</v>
      </c>
      <c r="GB54" s="149">
        <v>0.02</v>
      </c>
      <c r="GC54" s="149">
        <v>0.03</v>
      </c>
      <c r="GD54" s="15" t="s">
        <v>213</v>
      </c>
      <c r="GE54" s="14" t="s">
        <v>12</v>
      </c>
      <c r="GF54" s="11" t="s">
        <v>13</v>
      </c>
      <c r="GG54" s="11" t="s">
        <v>14</v>
      </c>
      <c r="GH54" s="11" t="s">
        <v>15</v>
      </c>
      <c r="GI54" s="11" t="s">
        <v>16</v>
      </c>
      <c r="GJ54" s="11" t="s">
        <v>17</v>
      </c>
      <c r="GK54" s="11" t="s">
        <v>28</v>
      </c>
      <c r="GL54" s="11" t="s">
        <v>27</v>
      </c>
      <c r="GM54" s="11" t="s">
        <v>21</v>
      </c>
      <c r="GN54" s="11" t="s">
        <v>20</v>
      </c>
      <c r="GO54" s="11" t="s">
        <v>19</v>
      </c>
      <c r="GP54" s="11" t="s">
        <v>18</v>
      </c>
      <c r="GQ54" s="149">
        <v>0.02</v>
      </c>
      <c r="GR54" s="149">
        <v>0.03</v>
      </c>
      <c r="GS54" s="15" t="s">
        <v>213</v>
      </c>
      <c r="GT54" s="14" t="s">
        <v>12</v>
      </c>
      <c r="GU54" s="11" t="s">
        <v>13</v>
      </c>
      <c r="GV54" s="11" t="s">
        <v>14</v>
      </c>
      <c r="GW54" s="11" t="s">
        <v>15</v>
      </c>
      <c r="GX54" s="11" t="s">
        <v>16</v>
      </c>
      <c r="GY54" s="11" t="s">
        <v>17</v>
      </c>
      <c r="GZ54" s="11" t="s">
        <v>28</v>
      </c>
      <c r="HA54" s="11" t="s">
        <v>27</v>
      </c>
      <c r="HB54" s="11" t="s">
        <v>21</v>
      </c>
      <c r="HC54" s="11" t="s">
        <v>20</v>
      </c>
      <c r="HD54" s="11" t="s">
        <v>19</v>
      </c>
      <c r="HE54" s="11" t="s">
        <v>18</v>
      </c>
      <c r="HF54" s="149">
        <v>0.02</v>
      </c>
      <c r="HG54" s="149">
        <v>0.03</v>
      </c>
      <c r="HH54" s="15" t="s">
        <v>213</v>
      </c>
      <c r="HI54" s="14" t="s">
        <v>12</v>
      </c>
      <c r="HJ54" s="11" t="s">
        <v>13</v>
      </c>
      <c r="HK54" s="11" t="s">
        <v>14</v>
      </c>
      <c r="HL54" s="11" t="s">
        <v>15</v>
      </c>
      <c r="HM54" s="11" t="s">
        <v>16</v>
      </c>
      <c r="HN54" s="11" t="s">
        <v>17</v>
      </c>
      <c r="HO54" s="11" t="s">
        <v>28</v>
      </c>
      <c r="HP54" s="11" t="s">
        <v>27</v>
      </c>
      <c r="HQ54" s="11" t="s">
        <v>21</v>
      </c>
      <c r="HR54" s="11" t="s">
        <v>20</v>
      </c>
      <c r="HS54" s="11" t="s">
        <v>19</v>
      </c>
      <c r="HT54" s="11" t="s">
        <v>18</v>
      </c>
      <c r="HU54" s="149">
        <v>0.02</v>
      </c>
      <c r="HV54" s="149">
        <v>0.03</v>
      </c>
      <c r="HW54" s="15" t="s">
        <v>213</v>
      </c>
      <c r="IA54" s="3" t="s">
        <v>400</v>
      </c>
      <c r="IB54" s="64"/>
      <c r="IC54" s="64"/>
      <c r="ID54" s="64"/>
      <c r="IE54" s="64"/>
      <c r="IF54" s="64"/>
      <c r="IG54" s="64"/>
      <c r="IH54" s="64"/>
      <c r="II54" s="64"/>
      <c r="IJ54" s="64"/>
      <c r="IK54" s="64"/>
      <c r="IL54" s="64"/>
      <c r="IM54" s="64"/>
      <c r="IN54" s="64"/>
      <c r="IO54" s="106"/>
      <c r="IP54" s="3" t="s">
        <v>400</v>
      </c>
      <c r="IQ54" s="64"/>
      <c r="IR54" s="64"/>
      <c r="IS54" s="64"/>
      <c r="IT54" s="64"/>
      <c r="IU54" s="64"/>
      <c r="IV54" s="64"/>
      <c r="IW54" s="64"/>
      <c r="IX54" s="64"/>
      <c r="IY54" s="64"/>
      <c r="IZ54" s="64"/>
      <c r="JA54" s="64"/>
      <c r="JB54" s="350"/>
      <c r="JC54" s="350"/>
      <c r="JD54" s="351"/>
      <c r="JE54" s="3" t="s">
        <v>400</v>
      </c>
      <c r="JF54" s="64"/>
      <c r="JG54" s="64"/>
      <c r="JH54" s="64"/>
      <c r="JI54" s="64"/>
      <c r="JJ54" s="64"/>
      <c r="JK54" s="64"/>
      <c r="JL54" s="64"/>
      <c r="JM54" s="64"/>
      <c r="JN54" s="64"/>
      <c r="JO54" s="64"/>
      <c r="JP54" s="64"/>
      <c r="JQ54" s="64"/>
      <c r="JR54" s="64"/>
      <c r="JS54" s="106"/>
      <c r="JT54" s="3" t="s">
        <v>400</v>
      </c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51" t="e">
        <f t="shared" si="385"/>
        <v>#DIV/0!</v>
      </c>
      <c r="KG54" s="51" t="e">
        <f t="shared" si="386"/>
        <v>#DIV/0!</v>
      </c>
      <c r="KH54" s="52" t="e">
        <f t="shared" si="387"/>
        <v>#DIV/0!</v>
      </c>
      <c r="KI54" s="3" t="s">
        <v>400</v>
      </c>
      <c r="KJ54" s="64"/>
      <c r="KK54" s="64"/>
      <c r="KL54" s="64"/>
      <c r="KM54" s="64"/>
      <c r="KN54" s="64"/>
      <c r="KO54" s="64"/>
      <c r="KP54" s="64"/>
      <c r="KQ54" s="64"/>
      <c r="KR54" s="64"/>
      <c r="KS54" s="64"/>
      <c r="KT54" s="64"/>
      <c r="KU54" s="64"/>
      <c r="KV54" s="64"/>
      <c r="KW54" s="106"/>
      <c r="KX54" s="3" t="s">
        <v>400</v>
      </c>
      <c r="KY54" s="7">
        <f>JU43</f>
        <v>43</v>
      </c>
      <c r="KZ54" s="7">
        <f t="shared" si="425"/>
        <v>26</v>
      </c>
      <c r="LA54" s="7">
        <f t="shared" si="425"/>
        <v>3</v>
      </c>
      <c r="LB54" s="7">
        <f t="shared" si="425"/>
        <v>5</v>
      </c>
      <c r="LC54" s="7">
        <f t="shared" si="425"/>
        <v>3</v>
      </c>
      <c r="LD54" s="7">
        <f t="shared" si="425"/>
        <v>14</v>
      </c>
      <c r="LE54" s="7">
        <f t="shared" si="425"/>
        <v>30</v>
      </c>
      <c r="LF54" s="7">
        <f t="shared" si="425"/>
        <v>5</v>
      </c>
      <c r="LG54" s="7">
        <f t="shared" si="425"/>
        <v>16</v>
      </c>
      <c r="LH54" s="7">
        <f t="shared" si="425"/>
        <v>19</v>
      </c>
      <c r="LI54" s="7">
        <f t="shared" si="425"/>
        <v>46</v>
      </c>
      <c r="LJ54" s="51">
        <f t="shared" si="389"/>
        <v>0.46666666666666667</v>
      </c>
      <c r="LK54" s="51">
        <f t="shared" si="390"/>
        <v>0.3125</v>
      </c>
      <c r="LL54" s="52">
        <f t="shared" si="391"/>
        <v>0.41304347826086957</v>
      </c>
      <c r="LM54" s="3" t="s">
        <v>400</v>
      </c>
      <c r="LN54" s="64"/>
      <c r="LO54" s="64"/>
      <c r="LP54" s="64"/>
      <c r="LQ54" s="64"/>
      <c r="LR54" s="64"/>
      <c r="LS54" s="64"/>
      <c r="LT54" s="64"/>
      <c r="LU54" s="64"/>
      <c r="LV54" s="64"/>
      <c r="LW54" s="64"/>
      <c r="LX54" s="64"/>
      <c r="LY54" s="64"/>
      <c r="LZ54" s="64"/>
      <c r="MA54" s="106"/>
    </row>
    <row r="55" spans="1:339">
      <c r="A55" s="23" t="s">
        <v>97</v>
      </c>
      <c r="B55" s="3" t="s">
        <v>162</v>
      </c>
      <c r="C55" s="49">
        <f>DF21</f>
        <v>0.66666666666666663</v>
      </c>
      <c r="D55" s="84" t="s">
        <v>3</v>
      </c>
      <c r="E55" s="115">
        <v>0.4</v>
      </c>
      <c r="F55" s="23" t="s">
        <v>221</v>
      </c>
      <c r="G55" s="323">
        <v>0.67</v>
      </c>
      <c r="H55" s="120" t="s">
        <v>221</v>
      </c>
      <c r="I55" s="323">
        <v>7.0000000000000007E-2</v>
      </c>
      <c r="V55" s="14" t="s">
        <v>35</v>
      </c>
      <c r="W55" s="11">
        <f>W38+W21+W4</f>
        <v>51</v>
      </c>
      <c r="X55" s="11">
        <f t="shared" ref="X55:AG57" si="426">X38+X21+X4</f>
        <v>45</v>
      </c>
      <c r="Y55" s="11">
        <f t="shared" si="426"/>
        <v>8</v>
      </c>
      <c r="Z55" s="11">
        <f t="shared" si="426"/>
        <v>1</v>
      </c>
      <c r="AA55" s="11">
        <f t="shared" si="426"/>
        <v>3</v>
      </c>
      <c r="AB55" s="11">
        <f t="shared" si="426"/>
        <v>21</v>
      </c>
      <c r="AC55" s="11">
        <f t="shared" si="426"/>
        <v>45</v>
      </c>
      <c r="AD55" s="11">
        <f t="shared" si="426"/>
        <v>3</v>
      </c>
      <c r="AE55" s="11">
        <f t="shared" si="426"/>
        <v>20</v>
      </c>
      <c r="AF55" s="11">
        <f>AF38+AF21+AF4</f>
        <v>24</v>
      </c>
      <c r="AG55" s="11">
        <f t="shared" si="426"/>
        <v>65</v>
      </c>
      <c r="AH55" s="149">
        <f>AB55/AC55</f>
        <v>0.46666666666666667</v>
      </c>
      <c r="AI55" s="149">
        <f>AD55/AE55</f>
        <v>0.15</v>
      </c>
      <c r="AJ55" s="150">
        <f>AF55/AG55</f>
        <v>0.36923076923076925</v>
      </c>
      <c r="AK55" s="14" t="s">
        <v>52</v>
      </c>
      <c r="AL55" s="11">
        <f>AL38+AL21+AL4</f>
        <v>50</v>
      </c>
      <c r="AM55" s="11">
        <f t="shared" ref="AM55:AT55" si="427">AM38+AM21+AM4</f>
        <v>39</v>
      </c>
      <c r="AN55" s="11">
        <f t="shared" si="427"/>
        <v>10</v>
      </c>
      <c r="AO55" s="11">
        <f t="shared" si="427"/>
        <v>6</v>
      </c>
      <c r="AP55" s="11">
        <f t="shared" si="427"/>
        <v>6</v>
      </c>
      <c r="AQ55" s="11">
        <f t="shared" si="427"/>
        <v>10</v>
      </c>
      <c r="AR55" s="11">
        <f t="shared" si="427"/>
        <v>30</v>
      </c>
      <c r="AS55" s="11">
        <f t="shared" si="427"/>
        <v>10</v>
      </c>
      <c r="AT55" s="11">
        <f t="shared" si="427"/>
        <v>36</v>
      </c>
      <c r="AU55" s="11">
        <f>AU38+AU21+AU4</f>
        <v>20</v>
      </c>
      <c r="AV55" s="11">
        <f>AV38+AV21+AV4</f>
        <v>66</v>
      </c>
      <c r="AW55" s="149">
        <f>AQ55/AR55</f>
        <v>0.33333333333333331</v>
      </c>
      <c r="AX55" s="149">
        <f>AS55/AT55</f>
        <v>0.27777777777777779</v>
      </c>
      <c r="AY55" s="150">
        <f>AU55/AV55</f>
        <v>0.30303030303030304</v>
      </c>
      <c r="AZ55" s="14" t="s">
        <v>44</v>
      </c>
      <c r="BA55" s="11">
        <f>BA38+BA21+BA4</f>
        <v>50</v>
      </c>
      <c r="BB55" s="11">
        <f t="shared" ref="BB55:BI58" si="428">BB38+BB21+BB4</f>
        <v>14</v>
      </c>
      <c r="BC55" s="11">
        <f t="shared" si="428"/>
        <v>5</v>
      </c>
      <c r="BD55" s="11">
        <f t="shared" si="428"/>
        <v>2</v>
      </c>
      <c r="BE55" s="11">
        <f t="shared" si="428"/>
        <v>3</v>
      </c>
      <c r="BF55" s="11">
        <f t="shared" si="428"/>
        <v>7</v>
      </c>
      <c r="BG55" s="11">
        <f t="shared" si="428"/>
        <v>11</v>
      </c>
      <c r="BH55" s="11">
        <f t="shared" si="428"/>
        <v>12</v>
      </c>
      <c r="BI55" s="11">
        <f t="shared" si="428"/>
        <v>28</v>
      </c>
      <c r="BJ55" s="11">
        <f t="shared" ref="BJ55:BK58" si="429">BJ38+BJ21+BJ4</f>
        <v>19</v>
      </c>
      <c r="BK55" s="11">
        <f t="shared" si="429"/>
        <v>39</v>
      </c>
      <c r="BL55" s="149">
        <f>BF55/BG55</f>
        <v>0.63636363636363635</v>
      </c>
      <c r="BM55" s="149">
        <f>BH55/BI55</f>
        <v>0.42857142857142855</v>
      </c>
      <c r="BN55" s="150">
        <f>BJ55/BK55</f>
        <v>0.48717948717948717</v>
      </c>
      <c r="BO55" s="14" t="s">
        <v>36</v>
      </c>
      <c r="BP55" s="11">
        <f>BP38+BP21+BP4</f>
        <v>38</v>
      </c>
      <c r="BQ55" s="11">
        <f t="shared" ref="BQ55:BX55" si="430">BQ38+BQ21+BQ4</f>
        <v>23</v>
      </c>
      <c r="BR55" s="11">
        <f t="shared" si="430"/>
        <v>5</v>
      </c>
      <c r="BS55" s="11">
        <f t="shared" si="430"/>
        <v>9</v>
      </c>
      <c r="BT55" s="11">
        <f t="shared" si="430"/>
        <v>1</v>
      </c>
      <c r="BU55" s="11">
        <f t="shared" si="430"/>
        <v>10</v>
      </c>
      <c r="BV55" s="11">
        <f t="shared" si="430"/>
        <v>27</v>
      </c>
      <c r="BW55" s="11">
        <f t="shared" si="430"/>
        <v>6</v>
      </c>
      <c r="BX55" s="11">
        <f t="shared" si="430"/>
        <v>26</v>
      </c>
      <c r="BY55" s="11">
        <f t="shared" ref="BY55:BZ58" si="431">BY38+BY21+BY4</f>
        <v>16</v>
      </c>
      <c r="BZ55" s="11">
        <f t="shared" si="431"/>
        <v>53</v>
      </c>
      <c r="CA55" s="149">
        <f>BU55/BV55</f>
        <v>0.37037037037037035</v>
      </c>
      <c r="CB55" s="149">
        <f>BW55/BX55</f>
        <v>0.23076923076923078</v>
      </c>
      <c r="CC55" s="150">
        <f>BY55/BZ55</f>
        <v>0.30188679245283018</v>
      </c>
      <c r="CD55" s="14" t="s">
        <v>30</v>
      </c>
      <c r="CE55" s="11">
        <f>CE38+CE21+CE4</f>
        <v>51</v>
      </c>
      <c r="CF55" s="11">
        <f t="shared" ref="CF55:CM56" si="432">CF38+CF21+CF4</f>
        <v>45</v>
      </c>
      <c r="CG55" s="11">
        <f t="shared" si="432"/>
        <v>2</v>
      </c>
      <c r="CH55" s="11">
        <f t="shared" si="432"/>
        <v>3</v>
      </c>
      <c r="CI55" s="11">
        <f t="shared" si="432"/>
        <v>3</v>
      </c>
      <c r="CJ55" s="11">
        <f t="shared" si="432"/>
        <v>12</v>
      </c>
      <c r="CK55" s="11">
        <f t="shared" si="432"/>
        <v>28</v>
      </c>
      <c r="CL55" s="11">
        <f t="shared" si="432"/>
        <v>9</v>
      </c>
      <c r="CM55" s="11">
        <f t="shared" si="432"/>
        <v>46</v>
      </c>
      <c r="CN55" s="11">
        <f>CN38+CN21+CN4</f>
        <v>21</v>
      </c>
      <c r="CO55" s="11">
        <f>CO38+CO21+CO4</f>
        <v>74</v>
      </c>
      <c r="CP55" s="149">
        <f>CJ55/CK55</f>
        <v>0.42857142857142855</v>
      </c>
      <c r="CQ55" s="149">
        <f>CL55/CM55</f>
        <v>0.19565217391304349</v>
      </c>
      <c r="CR55" s="150">
        <f>CN55/CO55</f>
        <v>0.28378378378378377</v>
      </c>
      <c r="CS55" s="14" t="s">
        <v>24</v>
      </c>
      <c r="CT55" s="11">
        <f>CT38+CT21+CT4</f>
        <v>50</v>
      </c>
      <c r="CU55" s="11">
        <f t="shared" ref="CU55:DB57" si="433">CU38+CU21+CU4</f>
        <v>33</v>
      </c>
      <c r="CV55" s="11">
        <f t="shared" si="433"/>
        <v>2</v>
      </c>
      <c r="CW55" s="11">
        <f t="shared" si="433"/>
        <v>3</v>
      </c>
      <c r="CX55" s="11">
        <f t="shared" si="433"/>
        <v>0</v>
      </c>
      <c r="CY55" s="11">
        <f t="shared" si="433"/>
        <v>13</v>
      </c>
      <c r="CZ55" s="11">
        <f t="shared" si="433"/>
        <v>38</v>
      </c>
      <c r="DA55" s="11">
        <f t="shared" si="433"/>
        <v>8</v>
      </c>
      <c r="DB55" s="11">
        <f t="shared" si="433"/>
        <v>12</v>
      </c>
      <c r="DC55" s="11">
        <f>DC38+DC21+DC4</f>
        <v>21</v>
      </c>
      <c r="DD55" s="11">
        <f t="shared" ref="DD55:DD60" si="434">DD38+DD21+DD4</f>
        <v>50</v>
      </c>
      <c r="DE55" s="149">
        <f>CY55/CZ55</f>
        <v>0.34210526315789475</v>
      </c>
      <c r="DF55" s="149">
        <f>DA55/DB55</f>
        <v>0.66666666666666663</v>
      </c>
      <c r="DG55" s="150">
        <f>DC55/DD55</f>
        <v>0.42</v>
      </c>
      <c r="DH55" s="14" t="s">
        <v>209</v>
      </c>
      <c r="DI55" s="11">
        <f t="shared" ref="DI55:DI63" si="435">DI38+DI21+DI4</f>
        <v>38</v>
      </c>
      <c r="DJ55" s="11">
        <f t="shared" ref="DJ55:DQ61" si="436">DJ38+DJ21+DJ4</f>
        <v>30</v>
      </c>
      <c r="DK55" s="11">
        <f t="shared" si="436"/>
        <v>3</v>
      </c>
      <c r="DL55" s="11">
        <f t="shared" si="436"/>
        <v>1</v>
      </c>
      <c r="DM55" s="11">
        <f t="shared" si="436"/>
        <v>6</v>
      </c>
      <c r="DN55" s="11">
        <f t="shared" si="436"/>
        <v>16</v>
      </c>
      <c r="DO55" s="11">
        <f t="shared" si="436"/>
        <v>46</v>
      </c>
      <c r="DP55" s="11">
        <f t="shared" si="436"/>
        <v>2</v>
      </c>
      <c r="DQ55" s="11">
        <f t="shared" si="436"/>
        <v>12</v>
      </c>
      <c r="DR55" s="11">
        <f t="shared" ref="DR55:DR61" si="437">DR38+DR21+DR4</f>
        <v>18</v>
      </c>
      <c r="DS55" s="11">
        <f t="shared" ref="DS55:DS63" si="438">DS38+DS21+DS4</f>
        <v>58</v>
      </c>
      <c r="DT55" s="149">
        <f>DN55/DO55</f>
        <v>0.34782608695652173</v>
      </c>
      <c r="DU55" s="149">
        <f>DP55/DQ55</f>
        <v>0.16666666666666666</v>
      </c>
      <c r="DV55" s="150">
        <f>DR55/DS55</f>
        <v>0.31034482758620691</v>
      </c>
      <c r="DW55" s="14" t="s">
        <v>43</v>
      </c>
      <c r="DX55" s="11">
        <f t="shared" ref="DX55:DX60" si="439">DX38+DX21+DX4</f>
        <v>45</v>
      </c>
      <c r="DY55" s="11">
        <f t="shared" ref="DY55:EF58" si="440">DY38+DY21+DY4</f>
        <v>50</v>
      </c>
      <c r="DZ55" s="11">
        <f t="shared" si="440"/>
        <v>4</v>
      </c>
      <c r="EA55" s="11">
        <f t="shared" si="440"/>
        <v>7</v>
      </c>
      <c r="EB55" s="11">
        <f t="shared" si="440"/>
        <v>9</v>
      </c>
      <c r="EC55" s="11">
        <f t="shared" si="440"/>
        <v>18</v>
      </c>
      <c r="ED55" s="11">
        <f t="shared" si="440"/>
        <v>62</v>
      </c>
      <c r="EE55" s="11">
        <f t="shared" si="440"/>
        <v>3</v>
      </c>
      <c r="EF55" s="11">
        <f t="shared" si="440"/>
        <v>19</v>
      </c>
      <c r="EG55" s="11">
        <f t="shared" ref="EG55:EH58" si="441">EG38+EG21+EG4</f>
        <v>21</v>
      </c>
      <c r="EH55" s="11">
        <f t="shared" si="441"/>
        <v>81</v>
      </c>
      <c r="EI55" s="149">
        <f>EC55/ED55</f>
        <v>0.29032258064516131</v>
      </c>
      <c r="EJ55" s="149">
        <f>EE55/EF55</f>
        <v>0.15789473684210525</v>
      </c>
      <c r="EK55" s="150">
        <f>EG55/EH55</f>
        <v>0.25925925925925924</v>
      </c>
      <c r="EL55" s="14" t="s">
        <v>51</v>
      </c>
      <c r="EM55" s="11">
        <f t="shared" ref="EM55:EM60" si="442">EM38+EM21+EM4</f>
        <v>40</v>
      </c>
      <c r="EN55" s="11">
        <f t="shared" ref="EN55:EU59" si="443">EN38+EN21+EN4</f>
        <v>30</v>
      </c>
      <c r="EO55" s="11">
        <f t="shared" si="443"/>
        <v>7</v>
      </c>
      <c r="EP55" s="11">
        <f t="shared" si="443"/>
        <v>4</v>
      </c>
      <c r="EQ55" s="11">
        <f t="shared" si="443"/>
        <v>4</v>
      </c>
      <c r="ER55" s="11">
        <f t="shared" si="443"/>
        <v>14</v>
      </c>
      <c r="ES55" s="11">
        <f t="shared" si="443"/>
        <v>36</v>
      </c>
      <c r="ET55" s="11">
        <f t="shared" si="443"/>
        <v>4</v>
      </c>
      <c r="EU55" s="11">
        <f t="shared" si="443"/>
        <v>13</v>
      </c>
      <c r="EV55" s="11">
        <f>EV38+EV21+EV4</f>
        <v>18</v>
      </c>
      <c r="EW55" s="11">
        <f t="shared" ref="EW55:EW60" si="444">EW38+EW21+EW4</f>
        <v>49</v>
      </c>
      <c r="EX55" s="149">
        <f>ER55/ES55</f>
        <v>0.3888888888888889</v>
      </c>
      <c r="EY55" s="149">
        <f>ET55/EU55</f>
        <v>0.30769230769230771</v>
      </c>
      <c r="EZ55" s="150">
        <f>EV55/EW55</f>
        <v>0.36734693877551022</v>
      </c>
      <c r="FA55" s="14" t="s">
        <v>34</v>
      </c>
      <c r="FB55" s="11">
        <f>FB38+FB21+FB4</f>
        <v>45</v>
      </c>
      <c r="FC55" s="11">
        <f t="shared" ref="FC55:FJ56" si="445">FC38+FC21+FC4</f>
        <v>31</v>
      </c>
      <c r="FD55" s="11">
        <f t="shared" si="445"/>
        <v>5</v>
      </c>
      <c r="FE55" s="11">
        <f t="shared" si="445"/>
        <v>3</v>
      </c>
      <c r="FF55" s="11">
        <f t="shared" si="445"/>
        <v>2</v>
      </c>
      <c r="FG55" s="11">
        <f t="shared" si="445"/>
        <v>3</v>
      </c>
      <c r="FH55" s="11">
        <f t="shared" si="445"/>
        <v>12</v>
      </c>
      <c r="FI55" s="11">
        <f t="shared" si="445"/>
        <v>13</v>
      </c>
      <c r="FJ55" s="11">
        <f t="shared" si="445"/>
        <v>47</v>
      </c>
      <c r="FK55" s="11">
        <f>FK38+FK21+FK4</f>
        <v>16</v>
      </c>
      <c r="FL55" s="11">
        <f>FL38+FL21+FL4</f>
        <v>59</v>
      </c>
      <c r="FM55" s="149">
        <f>FG55/FH55</f>
        <v>0.25</v>
      </c>
      <c r="FN55" s="149">
        <f>FI55/FJ55</f>
        <v>0.27659574468085107</v>
      </c>
      <c r="FO55" s="150">
        <f>FK55/FL55</f>
        <v>0.2711864406779661</v>
      </c>
      <c r="FP55" s="14" t="s">
        <v>207</v>
      </c>
      <c r="FQ55" s="11">
        <f>FQ38+FQ21+FQ4</f>
        <v>50</v>
      </c>
      <c r="FR55" s="11">
        <f t="shared" ref="FR55:FY55" si="446">FR38+FR21+FR4</f>
        <v>27</v>
      </c>
      <c r="FS55" s="11">
        <f t="shared" si="446"/>
        <v>9</v>
      </c>
      <c r="FT55" s="11">
        <f t="shared" si="446"/>
        <v>5</v>
      </c>
      <c r="FU55" s="11">
        <f t="shared" si="446"/>
        <v>3</v>
      </c>
      <c r="FV55" s="11">
        <f t="shared" si="446"/>
        <v>16</v>
      </c>
      <c r="FW55" s="11">
        <f t="shared" si="446"/>
        <v>32</v>
      </c>
      <c r="FX55" s="11">
        <f t="shared" si="446"/>
        <v>6</v>
      </c>
      <c r="FY55" s="11">
        <f t="shared" si="446"/>
        <v>15</v>
      </c>
      <c r="FZ55" s="11">
        <f>FZ38+FZ21+FZ4</f>
        <v>22</v>
      </c>
      <c r="GA55" s="11">
        <f>GA38+GA21+GA4</f>
        <v>47</v>
      </c>
      <c r="GB55" s="149">
        <f>FV55/FW55</f>
        <v>0.5</v>
      </c>
      <c r="GC55" s="149">
        <f>FX55/FY55</f>
        <v>0.4</v>
      </c>
      <c r="GD55" s="150">
        <f>FZ55/GA55</f>
        <v>0.46808510638297873</v>
      </c>
      <c r="GE55" s="14" t="s">
        <v>208</v>
      </c>
      <c r="GF55" s="11">
        <f>GF38+GF21+GF4</f>
        <v>51</v>
      </c>
      <c r="GG55" s="11">
        <f t="shared" ref="GG55:GN58" si="447">GG38+GG21+GG4</f>
        <v>24</v>
      </c>
      <c r="GH55" s="11">
        <f t="shared" si="447"/>
        <v>7</v>
      </c>
      <c r="GI55" s="11">
        <f t="shared" si="447"/>
        <v>2</v>
      </c>
      <c r="GJ55" s="11">
        <f t="shared" si="447"/>
        <v>6</v>
      </c>
      <c r="GK55" s="11">
        <f t="shared" si="447"/>
        <v>15</v>
      </c>
      <c r="GL55" s="11">
        <f t="shared" si="447"/>
        <v>33</v>
      </c>
      <c r="GM55" s="11">
        <f t="shared" si="447"/>
        <v>7</v>
      </c>
      <c r="GN55" s="11">
        <f t="shared" si="447"/>
        <v>22</v>
      </c>
      <c r="GO55" s="11">
        <f t="shared" ref="GO55:GP58" si="448">GO38+GO21+GO4</f>
        <v>22</v>
      </c>
      <c r="GP55" s="11">
        <f t="shared" si="448"/>
        <v>55</v>
      </c>
      <c r="GQ55" s="149">
        <f>GK55/GL55</f>
        <v>0.45454545454545453</v>
      </c>
      <c r="GR55" s="149">
        <f>GM55/GN55</f>
        <v>0.31818181818181818</v>
      </c>
      <c r="GS55" s="150">
        <f>GO55/GP55</f>
        <v>0.4</v>
      </c>
      <c r="GT55" s="14" t="s">
        <v>103</v>
      </c>
      <c r="GU55" s="11">
        <f>GU38+GU21+GU4</f>
        <v>46</v>
      </c>
      <c r="GV55" s="11">
        <f t="shared" ref="GV55:HC57" si="449">GV38+GV21+GV4</f>
        <v>54</v>
      </c>
      <c r="GW55" s="11">
        <f t="shared" si="449"/>
        <v>11</v>
      </c>
      <c r="GX55" s="11">
        <f t="shared" si="449"/>
        <v>2</v>
      </c>
      <c r="GY55" s="11">
        <f t="shared" si="449"/>
        <v>3</v>
      </c>
      <c r="GZ55" s="11">
        <f t="shared" si="449"/>
        <v>7</v>
      </c>
      <c r="HA55" s="11">
        <f t="shared" si="449"/>
        <v>37</v>
      </c>
      <c r="HB55" s="11">
        <f t="shared" si="449"/>
        <v>10</v>
      </c>
      <c r="HC55" s="11">
        <f t="shared" si="449"/>
        <v>39</v>
      </c>
      <c r="HD55" s="11">
        <f t="shared" ref="HD55:HE57" si="450">HD38+HD21+HD4</f>
        <v>17</v>
      </c>
      <c r="HE55" s="11">
        <f t="shared" si="450"/>
        <v>76</v>
      </c>
      <c r="HF55" s="149">
        <f>GZ55/HA55</f>
        <v>0.1891891891891892</v>
      </c>
      <c r="HG55" s="149">
        <f>HB55/HC55</f>
        <v>0.25641025641025639</v>
      </c>
      <c r="HH55" s="150">
        <f>HD55/HE55</f>
        <v>0.22368421052631579</v>
      </c>
      <c r="HI55" s="14" t="s">
        <v>31</v>
      </c>
      <c r="HJ55" s="11">
        <f>HJ38+HJ21+HJ4</f>
        <v>30</v>
      </c>
      <c r="HK55" s="11">
        <f t="shared" ref="HK55:HR56" si="451">HK38+HK21+HK4</f>
        <v>25</v>
      </c>
      <c r="HL55" s="11">
        <f t="shared" si="451"/>
        <v>6</v>
      </c>
      <c r="HM55" s="11">
        <f t="shared" si="451"/>
        <v>2</v>
      </c>
      <c r="HN55" s="11">
        <f t="shared" si="451"/>
        <v>0</v>
      </c>
      <c r="HO55" s="11">
        <f t="shared" si="451"/>
        <v>12</v>
      </c>
      <c r="HP55" s="11">
        <f t="shared" si="451"/>
        <v>30</v>
      </c>
      <c r="HQ55" s="11">
        <f t="shared" si="451"/>
        <v>2</v>
      </c>
      <c r="HR55" s="11">
        <f t="shared" si="451"/>
        <v>16</v>
      </c>
      <c r="HS55" s="11">
        <f>HS38+HS21+HS4</f>
        <v>14</v>
      </c>
      <c r="HT55" s="11">
        <f>HT38+HT21+HT4</f>
        <v>46</v>
      </c>
      <c r="HU55" s="149">
        <f>HO55/HP55</f>
        <v>0.4</v>
      </c>
      <c r="HV55" s="149">
        <f>HQ55/HR55</f>
        <v>0.125</v>
      </c>
      <c r="HW55" s="150">
        <f>HS55/HT55</f>
        <v>0.30434782608695654</v>
      </c>
      <c r="IA55" s="3" t="s">
        <v>22</v>
      </c>
      <c r="IB55" s="7">
        <f t="shared" ref="IB55:IL55" si="452">SUM(IB48:IB54)</f>
        <v>101</v>
      </c>
      <c r="IC55" s="7">
        <f t="shared" si="452"/>
        <v>48</v>
      </c>
      <c r="ID55" s="7">
        <f t="shared" si="452"/>
        <v>19</v>
      </c>
      <c r="IE55" s="7">
        <f t="shared" si="452"/>
        <v>4</v>
      </c>
      <c r="IF55" s="7">
        <f t="shared" si="452"/>
        <v>11</v>
      </c>
      <c r="IG55" s="7">
        <f t="shared" si="452"/>
        <v>22</v>
      </c>
      <c r="IH55" s="7">
        <f t="shared" si="452"/>
        <v>49</v>
      </c>
      <c r="II55" s="7">
        <f t="shared" si="452"/>
        <v>19</v>
      </c>
      <c r="IJ55" s="7">
        <f t="shared" si="452"/>
        <v>50</v>
      </c>
      <c r="IK55" s="7">
        <f t="shared" si="452"/>
        <v>41</v>
      </c>
      <c r="IL55" s="7">
        <f t="shared" si="452"/>
        <v>99</v>
      </c>
      <c r="IM55" s="515">
        <f>IG55/IH55</f>
        <v>0.44897959183673469</v>
      </c>
      <c r="IN55" s="515">
        <f>II55/IJ55</f>
        <v>0.38</v>
      </c>
      <c r="IO55" s="522">
        <f>IK55/IL55</f>
        <v>0.41414141414141414</v>
      </c>
      <c r="IP55" s="3" t="s">
        <v>22</v>
      </c>
      <c r="IQ55" s="7">
        <f t="shared" ref="IQ55:JA55" si="453">SUM(IQ48:IQ54)</f>
        <v>192</v>
      </c>
      <c r="IR55" s="7">
        <f t="shared" si="453"/>
        <v>134</v>
      </c>
      <c r="IS55" s="7">
        <f t="shared" si="453"/>
        <v>22</v>
      </c>
      <c r="IT55" s="7">
        <f t="shared" si="453"/>
        <v>9</v>
      </c>
      <c r="IU55" s="7">
        <f t="shared" si="453"/>
        <v>9</v>
      </c>
      <c r="IV55" s="7">
        <f t="shared" si="453"/>
        <v>60</v>
      </c>
      <c r="IW55" s="7">
        <f t="shared" si="453"/>
        <v>135</v>
      </c>
      <c r="IX55" s="7">
        <f t="shared" si="453"/>
        <v>24</v>
      </c>
      <c r="IY55" s="7">
        <f t="shared" si="453"/>
        <v>113</v>
      </c>
      <c r="IZ55" s="7">
        <f t="shared" si="453"/>
        <v>84</v>
      </c>
      <c r="JA55" s="7">
        <f t="shared" si="453"/>
        <v>248</v>
      </c>
      <c r="JB55" s="515">
        <f>IV55/IW55</f>
        <v>0.44444444444444442</v>
      </c>
      <c r="JC55" s="515">
        <f>IX55/IY55</f>
        <v>0.21238938053097345</v>
      </c>
      <c r="JD55" s="522">
        <f>IZ55/JA55</f>
        <v>0.33870967741935482</v>
      </c>
      <c r="JE55" s="3" t="s">
        <v>22</v>
      </c>
      <c r="JF55" s="7">
        <f t="shared" ref="JF55:JP55" si="454">SUM(JF48:JF54)</f>
        <v>50</v>
      </c>
      <c r="JG55" s="7">
        <f t="shared" si="454"/>
        <v>45</v>
      </c>
      <c r="JH55" s="7">
        <f t="shared" si="454"/>
        <v>7</v>
      </c>
      <c r="JI55" s="7">
        <f t="shared" si="454"/>
        <v>0</v>
      </c>
      <c r="JJ55" s="7">
        <f t="shared" si="454"/>
        <v>2</v>
      </c>
      <c r="JK55" s="7">
        <f t="shared" si="454"/>
        <v>13</v>
      </c>
      <c r="JL55" s="7">
        <f t="shared" si="454"/>
        <v>26</v>
      </c>
      <c r="JM55" s="7">
        <f t="shared" si="454"/>
        <v>8</v>
      </c>
      <c r="JN55" s="7">
        <f t="shared" si="454"/>
        <v>39</v>
      </c>
      <c r="JO55" s="7">
        <f t="shared" si="454"/>
        <v>21</v>
      </c>
      <c r="JP55" s="7">
        <f t="shared" si="454"/>
        <v>65</v>
      </c>
      <c r="JQ55" s="515">
        <f>JK55/JL55</f>
        <v>0.5</v>
      </c>
      <c r="JR55" s="515">
        <f>JM55/JN55</f>
        <v>0.20512820512820512</v>
      </c>
      <c r="JS55" s="522">
        <f>JO55/JP55</f>
        <v>0.32307692307692309</v>
      </c>
      <c r="JT55" s="3" t="s">
        <v>22</v>
      </c>
      <c r="JU55" s="7">
        <f t="shared" ref="JU55:KE55" si="455">SUM(JU48:JU54)</f>
        <v>191</v>
      </c>
      <c r="JV55" s="7">
        <f t="shared" si="455"/>
        <v>121</v>
      </c>
      <c r="JW55" s="7">
        <f t="shared" si="455"/>
        <v>17</v>
      </c>
      <c r="JX55" s="7">
        <f t="shared" si="455"/>
        <v>14</v>
      </c>
      <c r="JY55" s="7">
        <f t="shared" si="455"/>
        <v>7</v>
      </c>
      <c r="JZ55" s="7">
        <f t="shared" si="455"/>
        <v>57</v>
      </c>
      <c r="KA55" s="7">
        <f t="shared" si="455"/>
        <v>129</v>
      </c>
      <c r="KB55" s="7">
        <f t="shared" si="455"/>
        <v>23</v>
      </c>
      <c r="KC55" s="7">
        <f t="shared" si="455"/>
        <v>106</v>
      </c>
      <c r="KD55" s="7">
        <f t="shared" si="455"/>
        <v>80</v>
      </c>
      <c r="KE55" s="7">
        <f t="shared" si="455"/>
        <v>235</v>
      </c>
      <c r="KF55" s="515">
        <f>JZ55/KA55</f>
        <v>0.44186046511627908</v>
      </c>
      <c r="KG55" s="515">
        <f>KB55/KC55</f>
        <v>0.21698113207547171</v>
      </c>
      <c r="KH55" s="522">
        <f>KD55/KE55</f>
        <v>0.34042553191489361</v>
      </c>
      <c r="KI55" s="3" t="s">
        <v>22</v>
      </c>
      <c r="KJ55" s="7">
        <f t="shared" ref="KJ55:KT55" si="456">SUM(KJ48:KJ54)</f>
        <v>51</v>
      </c>
      <c r="KK55" s="7">
        <f t="shared" si="456"/>
        <v>34</v>
      </c>
      <c r="KL55" s="7">
        <f t="shared" si="456"/>
        <v>7</v>
      </c>
      <c r="KM55" s="7">
        <f t="shared" si="456"/>
        <v>3</v>
      </c>
      <c r="KN55" s="7">
        <f t="shared" si="456"/>
        <v>5</v>
      </c>
      <c r="KO55" s="7">
        <f t="shared" si="456"/>
        <v>15</v>
      </c>
      <c r="KP55" s="7">
        <f t="shared" si="456"/>
        <v>43</v>
      </c>
      <c r="KQ55" s="7">
        <f t="shared" si="456"/>
        <v>7</v>
      </c>
      <c r="KR55" s="7">
        <f t="shared" si="456"/>
        <v>18</v>
      </c>
      <c r="KS55" s="7">
        <f t="shared" si="456"/>
        <v>22</v>
      </c>
      <c r="KT55" s="7">
        <f t="shared" si="456"/>
        <v>61</v>
      </c>
      <c r="KU55" s="515">
        <f>KO55/KP55</f>
        <v>0.34883720930232559</v>
      </c>
      <c r="KV55" s="515">
        <f>KQ55/KR55</f>
        <v>0.3888888888888889</v>
      </c>
      <c r="KW55" s="522">
        <f>KS55/KT55</f>
        <v>0.36065573770491804</v>
      </c>
      <c r="KX55" s="3" t="s">
        <v>22</v>
      </c>
      <c r="KY55" s="7">
        <f t="shared" ref="KY55:LI55" si="457">SUM(KY48:KY54)</f>
        <v>241</v>
      </c>
      <c r="KZ55" s="7">
        <f t="shared" si="457"/>
        <v>166</v>
      </c>
      <c r="LA55" s="7">
        <f t="shared" si="457"/>
        <v>24</v>
      </c>
      <c r="LB55" s="7">
        <f t="shared" si="457"/>
        <v>24</v>
      </c>
      <c r="LC55" s="7">
        <f t="shared" si="457"/>
        <v>23</v>
      </c>
      <c r="LD55" s="7">
        <f t="shared" si="457"/>
        <v>77</v>
      </c>
      <c r="LE55" s="7">
        <f t="shared" si="457"/>
        <v>182</v>
      </c>
      <c r="LF55" s="7">
        <f t="shared" si="457"/>
        <v>29</v>
      </c>
      <c r="LG55" s="7">
        <f t="shared" si="457"/>
        <v>144</v>
      </c>
      <c r="LH55" s="7">
        <f t="shared" si="457"/>
        <v>106</v>
      </c>
      <c r="LI55" s="7">
        <f t="shared" si="457"/>
        <v>326</v>
      </c>
      <c r="LJ55" s="515">
        <f>LD55/LE55</f>
        <v>0.42307692307692307</v>
      </c>
      <c r="LK55" s="515">
        <f>LF55/LG55</f>
        <v>0.2013888888888889</v>
      </c>
      <c r="LL55" s="522">
        <f>LH55/LI55</f>
        <v>0.32515337423312884</v>
      </c>
      <c r="LM55" s="3" t="s">
        <v>22</v>
      </c>
      <c r="LN55" s="7">
        <f t="shared" ref="LN55:LX55" si="458">SUM(LN48:LN54)</f>
        <v>50</v>
      </c>
      <c r="LO55" s="7">
        <f t="shared" si="458"/>
        <v>24</v>
      </c>
      <c r="LP55" s="7">
        <f t="shared" si="458"/>
        <v>6</v>
      </c>
      <c r="LQ55" s="7">
        <f t="shared" si="458"/>
        <v>2</v>
      </c>
      <c r="LR55" s="7">
        <f t="shared" si="458"/>
        <v>8</v>
      </c>
      <c r="LS55" s="7">
        <f t="shared" si="458"/>
        <v>13</v>
      </c>
      <c r="LT55" s="7">
        <f t="shared" si="458"/>
        <v>30</v>
      </c>
      <c r="LU55" s="7">
        <f t="shared" si="458"/>
        <v>8</v>
      </c>
      <c r="LV55" s="7">
        <f t="shared" si="458"/>
        <v>28</v>
      </c>
      <c r="LW55" s="7">
        <f t="shared" si="458"/>
        <v>21</v>
      </c>
      <c r="LX55" s="7">
        <f t="shared" si="458"/>
        <v>58</v>
      </c>
      <c r="LY55" s="515">
        <f>LS55/LT55</f>
        <v>0.43333333333333335</v>
      </c>
      <c r="LZ55" s="515">
        <f>LU55/LV55</f>
        <v>0.2857142857142857</v>
      </c>
      <c r="MA55" s="522">
        <f>LW55/LX55</f>
        <v>0.36206896551724138</v>
      </c>
    </row>
    <row r="56" spans="1:339" ht="17" thickBot="1">
      <c r="A56" s="23" t="s">
        <v>154</v>
      </c>
      <c r="B56" s="84" t="s">
        <v>115</v>
      </c>
      <c r="C56" s="21">
        <v>18</v>
      </c>
      <c r="D56" s="84" t="s">
        <v>388</v>
      </c>
      <c r="E56" s="90">
        <v>12.4</v>
      </c>
      <c r="F56" s="84" t="s">
        <v>162</v>
      </c>
      <c r="G56" s="90">
        <v>24</v>
      </c>
      <c r="H56" s="119" t="s">
        <v>228</v>
      </c>
      <c r="I56" s="21">
        <v>8</v>
      </c>
      <c r="L56" s="186"/>
      <c r="M56" s="186"/>
      <c r="N56" s="186"/>
      <c r="V56" s="14" t="s">
        <v>103</v>
      </c>
      <c r="W56" s="11">
        <f>W39+W22+W5</f>
        <v>47</v>
      </c>
      <c r="X56" s="11">
        <f t="shared" si="426"/>
        <v>51</v>
      </c>
      <c r="Y56" s="11">
        <f t="shared" si="426"/>
        <v>5</v>
      </c>
      <c r="Z56" s="11">
        <f t="shared" si="426"/>
        <v>1</v>
      </c>
      <c r="AA56" s="11">
        <f t="shared" si="426"/>
        <v>4</v>
      </c>
      <c r="AB56" s="11">
        <f t="shared" si="426"/>
        <v>13</v>
      </c>
      <c r="AC56" s="11">
        <f t="shared" si="426"/>
        <v>51</v>
      </c>
      <c r="AD56" s="11">
        <f t="shared" si="426"/>
        <v>7</v>
      </c>
      <c r="AE56" s="11">
        <f t="shared" si="426"/>
        <v>23</v>
      </c>
      <c r="AF56" s="11">
        <f>AF39+AF22+AF5</f>
        <v>20</v>
      </c>
      <c r="AG56" s="11">
        <f t="shared" si="426"/>
        <v>74</v>
      </c>
      <c r="AH56" s="149">
        <f t="shared" ref="AH56:AH67" si="459">AB56/AC56</f>
        <v>0.25490196078431371</v>
      </c>
      <c r="AI56" s="149">
        <f t="shared" ref="AI56:AI67" si="460">AD56/AE56</f>
        <v>0.30434782608695654</v>
      </c>
      <c r="AJ56" s="150">
        <f t="shared" ref="AJ56:AJ67" si="461">AF56/AG56</f>
        <v>0.27027027027027029</v>
      </c>
      <c r="AK56" s="14" t="s">
        <v>35</v>
      </c>
      <c r="AL56" s="11">
        <f>AL39+AL22+AL5</f>
        <v>50</v>
      </c>
      <c r="AM56" s="11">
        <f t="shared" ref="AM56:AU56" si="462">AM39+AM22+AM5</f>
        <v>33</v>
      </c>
      <c r="AN56" s="11">
        <f t="shared" si="462"/>
        <v>6</v>
      </c>
      <c r="AO56" s="11">
        <f t="shared" si="462"/>
        <v>0</v>
      </c>
      <c r="AP56" s="11">
        <f t="shared" si="462"/>
        <v>0</v>
      </c>
      <c r="AQ56" s="11">
        <f t="shared" si="462"/>
        <v>13</v>
      </c>
      <c r="AR56" s="11">
        <f t="shared" si="462"/>
        <v>22</v>
      </c>
      <c r="AS56" s="11">
        <f t="shared" si="462"/>
        <v>8</v>
      </c>
      <c r="AT56" s="11">
        <f t="shared" si="462"/>
        <v>24</v>
      </c>
      <c r="AU56" s="11">
        <f t="shared" si="462"/>
        <v>21</v>
      </c>
      <c r="AV56" s="11">
        <f>AV39+AV22+AV5</f>
        <v>46</v>
      </c>
      <c r="AW56" s="149">
        <f t="shared" ref="AW56:AW67" si="463">AQ56/AR56</f>
        <v>0.59090909090909094</v>
      </c>
      <c r="AX56" s="149">
        <f t="shared" ref="AX56:AX67" si="464">AS56/AT56</f>
        <v>0.33333333333333331</v>
      </c>
      <c r="AY56" s="150">
        <f t="shared" ref="AY56:AY67" si="465">AU56/AV56</f>
        <v>0.45652173913043476</v>
      </c>
      <c r="AZ56" s="14" t="s">
        <v>36</v>
      </c>
      <c r="BA56" s="11">
        <f>BA39+BA22+BA5</f>
        <v>35</v>
      </c>
      <c r="BB56" s="11">
        <f t="shared" si="428"/>
        <v>26</v>
      </c>
      <c r="BC56" s="11">
        <f t="shared" si="428"/>
        <v>3</v>
      </c>
      <c r="BD56" s="11">
        <f t="shared" si="428"/>
        <v>5</v>
      </c>
      <c r="BE56" s="11">
        <f t="shared" si="428"/>
        <v>6</v>
      </c>
      <c r="BF56" s="11">
        <f t="shared" si="428"/>
        <v>10</v>
      </c>
      <c r="BG56" s="11">
        <f t="shared" si="428"/>
        <v>25</v>
      </c>
      <c r="BH56" s="11">
        <f t="shared" si="428"/>
        <v>5</v>
      </c>
      <c r="BI56" s="11">
        <f t="shared" si="428"/>
        <v>21</v>
      </c>
      <c r="BJ56" s="11">
        <f t="shared" si="429"/>
        <v>15</v>
      </c>
      <c r="BK56" s="11">
        <f t="shared" si="429"/>
        <v>46</v>
      </c>
      <c r="BL56" s="149">
        <f t="shared" ref="BL56:BL67" si="466">BF56/BG56</f>
        <v>0.4</v>
      </c>
      <c r="BM56" s="149">
        <f t="shared" ref="BM56:BM67" si="467">BH56/BI56</f>
        <v>0.23809523809523808</v>
      </c>
      <c r="BN56" s="150">
        <f t="shared" ref="BN56:BN67" si="468">BJ56/BK56</f>
        <v>0.32608695652173914</v>
      </c>
      <c r="BO56" s="14" t="s">
        <v>207</v>
      </c>
      <c r="BP56" s="11">
        <f>BP39+BP22+BP5</f>
        <v>51</v>
      </c>
      <c r="BQ56" s="11">
        <f t="shared" ref="BQ56:BX58" si="469">BQ39+BQ22+BQ5</f>
        <v>58</v>
      </c>
      <c r="BR56" s="11">
        <f t="shared" si="469"/>
        <v>3</v>
      </c>
      <c r="BS56" s="11">
        <f t="shared" si="469"/>
        <v>6</v>
      </c>
      <c r="BT56" s="11">
        <f t="shared" si="469"/>
        <v>7</v>
      </c>
      <c r="BU56" s="11">
        <f t="shared" si="469"/>
        <v>15</v>
      </c>
      <c r="BV56" s="11">
        <f t="shared" si="469"/>
        <v>37</v>
      </c>
      <c r="BW56" s="11">
        <f t="shared" si="469"/>
        <v>7</v>
      </c>
      <c r="BX56" s="11">
        <f t="shared" si="469"/>
        <v>45</v>
      </c>
      <c r="BY56" s="11">
        <f t="shared" si="431"/>
        <v>22</v>
      </c>
      <c r="BZ56" s="11">
        <f t="shared" si="431"/>
        <v>82</v>
      </c>
      <c r="CA56" s="149">
        <f>BU56/BV56</f>
        <v>0.40540540540540543</v>
      </c>
      <c r="CB56" s="149">
        <f>BW56/BX56</f>
        <v>0.15555555555555556</v>
      </c>
      <c r="CC56" s="150">
        <f>BY56/BZ56</f>
        <v>0.26829268292682928</v>
      </c>
      <c r="CD56" s="14" t="s">
        <v>34</v>
      </c>
      <c r="CE56" s="11">
        <f>CE39+CE22+CE5</f>
        <v>50</v>
      </c>
      <c r="CF56" s="11">
        <f t="shared" si="432"/>
        <v>29</v>
      </c>
      <c r="CG56" s="11">
        <f t="shared" si="432"/>
        <v>16</v>
      </c>
      <c r="CH56" s="11">
        <f t="shared" si="432"/>
        <v>7</v>
      </c>
      <c r="CI56" s="11">
        <f t="shared" si="432"/>
        <v>5</v>
      </c>
      <c r="CJ56" s="11">
        <f t="shared" si="432"/>
        <v>16</v>
      </c>
      <c r="CK56" s="11">
        <f t="shared" si="432"/>
        <v>35</v>
      </c>
      <c r="CL56" s="11">
        <f t="shared" si="432"/>
        <v>6</v>
      </c>
      <c r="CM56" s="11">
        <f t="shared" si="432"/>
        <v>32</v>
      </c>
      <c r="CN56" s="11">
        <f>CN39+CN22+CN5</f>
        <v>22</v>
      </c>
      <c r="CO56" s="11">
        <f>CO39+CO22+CO5</f>
        <v>67</v>
      </c>
      <c r="CP56" s="149">
        <f t="shared" ref="CP56:CP68" si="470">CJ56/CK56</f>
        <v>0.45714285714285713</v>
      </c>
      <c r="CQ56" s="149">
        <f t="shared" ref="CQ56:CQ68" si="471">CL56/CM56</f>
        <v>0.1875</v>
      </c>
      <c r="CR56" s="150">
        <f t="shared" ref="CR56:CR68" si="472">CN56/CO56</f>
        <v>0.32835820895522388</v>
      </c>
      <c r="CS56" s="14" t="s">
        <v>31</v>
      </c>
      <c r="CT56" s="11">
        <f>CT39+CT22+CT5</f>
        <v>50</v>
      </c>
      <c r="CU56" s="11">
        <f t="shared" si="433"/>
        <v>31</v>
      </c>
      <c r="CV56" s="11">
        <f t="shared" si="433"/>
        <v>9</v>
      </c>
      <c r="CW56" s="11">
        <f t="shared" si="433"/>
        <v>2</v>
      </c>
      <c r="CX56" s="11">
        <f t="shared" si="433"/>
        <v>7</v>
      </c>
      <c r="CY56" s="11">
        <f t="shared" si="433"/>
        <v>16</v>
      </c>
      <c r="CZ56" s="11">
        <f t="shared" si="433"/>
        <v>36</v>
      </c>
      <c r="DA56" s="11">
        <f t="shared" si="433"/>
        <v>6</v>
      </c>
      <c r="DB56" s="11">
        <f t="shared" si="433"/>
        <v>16</v>
      </c>
      <c r="DC56" s="11">
        <f>DC39+DC22+DC5</f>
        <v>22</v>
      </c>
      <c r="DD56" s="11">
        <f t="shared" si="434"/>
        <v>52</v>
      </c>
      <c r="DE56" s="149">
        <f t="shared" ref="DE56:DE68" si="473">CY56/CZ56</f>
        <v>0.44444444444444442</v>
      </c>
      <c r="DF56" s="149">
        <f t="shared" ref="DF56:DF68" si="474">DA56/DB56</f>
        <v>0.375</v>
      </c>
      <c r="DG56" s="150">
        <f t="shared" ref="DG56:DG68" si="475">DC56/DD56</f>
        <v>0.42307692307692307</v>
      </c>
      <c r="DH56" s="14" t="s">
        <v>24</v>
      </c>
      <c r="DI56" s="11">
        <f t="shared" si="435"/>
        <v>43</v>
      </c>
      <c r="DJ56" s="11">
        <f t="shared" si="436"/>
        <v>37</v>
      </c>
      <c r="DK56" s="11">
        <f t="shared" si="436"/>
        <v>4</v>
      </c>
      <c r="DL56" s="11">
        <f t="shared" si="436"/>
        <v>1</v>
      </c>
      <c r="DM56" s="11">
        <f t="shared" si="436"/>
        <v>5</v>
      </c>
      <c r="DN56" s="11">
        <f t="shared" si="436"/>
        <v>17</v>
      </c>
      <c r="DO56" s="11">
        <f t="shared" si="436"/>
        <v>56</v>
      </c>
      <c r="DP56" s="11">
        <f t="shared" si="436"/>
        <v>3</v>
      </c>
      <c r="DQ56" s="11">
        <f t="shared" si="436"/>
        <v>19</v>
      </c>
      <c r="DR56" s="11">
        <f t="shared" si="437"/>
        <v>20</v>
      </c>
      <c r="DS56" s="11">
        <f t="shared" si="438"/>
        <v>75</v>
      </c>
      <c r="DT56" s="149">
        <f t="shared" ref="DT56:DT68" si="476">DN56/DO56</f>
        <v>0.30357142857142855</v>
      </c>
      <c r="DU56" s="149">
        <f t="shared" ref="DU56:DU68" si="477">DP56/DQ56</f>
        <v>0.15789473684210525</v>
      </c>
      <c r="DV56" s="150">
        <f t="shared" ref="DV56:DV68" si="478">DR56/DS56</f>
        <v>0.26666666666666666</v>
      </c>
      <c r="DW56" s="14" t="s">
        <v>51</v>
      </c>
      <c r="DX56" s="11">
        <f t="shared" si="439"/>
        <v>38</v>
      </c>
      <c r="DY56" s="11">
        <f t="shared" si="440"/>
        <v>29</v>
      </c>
      <c r="DZ56" s="11">
        <f t="shared" si="440"/>
        <v>1</v>
      </c>
      <c r="EA56" s="11">
        <f t="shared" si="440"/>
        <v>4</v>
      </c>
      <c r="EB56" s="11">
        <f t="shared" si="440"/>
        <v>7</v>
      </c>
      <c r="EC56" s="11">
        <f t="shared" si="440"/>
        <v>7</v>
      </c>
      <c r="ED56" s="11">
        <f t="shared" si="440"/>
        <v>27</v>
      </c>
      <c r="EE56" s="11">
        <f t="shared" si="440"/>
        <v>6</v>
      </c>
      <c r="EF56" s="11">
        <f t="shared" si="440"/>
        <v>24</v>
      </c>
      <c r="EG56" s="11">
        <f t="shared" si="441"/>
        <v>13</v>
      </c>
      <c r="EH56" s="11">
        <f t="shared" si="441"/>
        <v>51</v>
      </c>
      <c r="EI56" s="149">
        <f t="shared" ref="EI56:EI68" si="479">EC56/ED56</f>
        <v>0.25925925925925924</v>
      </c>
      <c r="EJ56" s="149">
        <f t="shared" ref="EJ56:EJ68" si="480">EE56/EF56</f>
        <v>0.25</v>
      </c>
      <c r="EK56" s="150">
        <f t="shared" ref="EK56:EK68" si="481">EG56/EH56</f>
        <v>0.25490196078431371</v>
      </c>
      <c r="EL56" s="14" t="s">
        <v>30</v>
      </c>
      <c r="EM56" s="11">
        <f t="shared" si="442"/>
        <v>41</v>
      </c>
      <c r="EN56" s="11">
        <f t="shared" si="443"/>
        <v>29</v>
      </c>
      <c r="EO56" s="11">
        <f t="shared" si="443"/>
        <v>9</v>
      </c>
      <c r="EP56" s="11">
        <f t="shared" si="443"/>
        <v>2</v>
      </c>
      <c r="EQ56" s="11">
        <f t="shared" si="443"/>
        <v>4</v>
      </c>
      <c r="ER56" s="11">
        <f t="shared" si="443"/>
        <v>13</v>
      </c>
      <c r="ES56" s="11">
        <f t="shared" si="443"/>
        <v>28</v>
      </c>
      <c r="ET56" s="11">
        <f t="shared" si="443"/>
        <v>5</v>
      </c>
      <c r="EU56" s="11">
        <f t="shared" si="443"/>
        <v>24</v>
      </c>
      <c r="EV56" s="11">
        <f>EV39+EV22+EV5</f>
        <v>18</v>
      </c>
      <c r="EW56" s="11">
        <f t="shared" si="444"/>
        <v>52</v>
      </c>
      <c r="EX56" s="149">
        <f t="shared" ref="EX56:EX68" si="482">ER56/ES56</f>
        <v>0.4642857142857143</v>
      </c>
      <c r="EY56" s="149">
        <f t="shared" ref="EY56:EY68" si="483">ET56/EU56</f>
        <v>0.20833333333333334</v>
      </c>
      <c r="EZ56" s="150">
        <f t="shared" ref="EZ56:EZ68" si="484">EV56/EW56</f>
        <v>0.34615384615384615</v>
      </c>
      <c r="FA56" s="14" t="s">
        <v>43</v>
      </c>
      <c r="FB56" s="11">
        <f>FB39+FB22+FB5</f>
        <v>24</v>
      </c>
      <c r="FC56" s="11">
        <f t="shared" si="445"/>
        <v>13</v>
      </c>
      <c r="FD56" s="11">
        <f t="shared" si="445"/>
        <v>2</v>
      </c>
      <c r="FE56" s="11">
        <f t="shared" si="445"/>
        <v>0</v>
      </c>
      <c r="FF56" s="11">
        <f t="shared" si="445"/>
        <v>1</v>
      </c>
      <c r="FG56" s="11">
        <f t="shared" si="445"/>
        <v>3</v>
      </c>
      <c r="FH56" s="11">
        <f t="shared" si="445"/>
        <v>11</v>
      </c>
      <c r="FI56" s="11">
        <f t="shared" si="445"/>
        <v>6</v>
      </c>
      <c r="FJ56" s="11">
        <f t="shared" si="445"/>
        <v>30</v>
      </c>
      <c r="FK56" s="11">
        <f>FK39+FK22+FK5</f>
        <v>9</v>
      </c>
      <c r="FL56" s="11">
        <f>FL39+FL22+FL5</f>
        <v>41</v>
      </c>
      <c r="FM56" s="149">
        <f t="shared" ref="FM56:FM68" si="485">FG56/FH56</f>
        <v>0.27272727272727271</v>
      </c>
      <c r="FN56" s="149">
        <f t="shared" ref="FN56:FN68" si="486">FI56/FJ56</f>
        <v>0.2</v>
      </c>
      <c r="FO56" s="150">
        <f t="shared" ref="FO56:FO68" si="487">FK56/FL56</f>
        <v>0.21951219512195122</v>
      </c>
      <c r="FP56" s="14" t="s">
        <v>44</v>
      </c>
      <c r="FQ56" s="11">
        <f>FQ39+FQ22+FQ5</f>
        <v>42</v>
      </c>
      <c r="FR56" s="11">
        <f t="shared" ref="FR56:GA57" si="488">FR39+FR22+FR5</f>
        <v>25</v>
      </c>
      <c r="FS56" s="11">
        <f t="shared" si="488"/>
        <v>4</v>
      </c>
      <c r="FT56" s="11">
        <f t="shared" si="488"/>
        <v>2</v>
      </c>
      <c r="FU56" s="11">
        <f t="shared" si="488"/>
        <v>5</v>
      </c>
      <c r="FV56" s="11">
        <f t="shared" si="488"/>
        <v>10</v>
      </c>
      <c r="FW56" s="11">
        <f t="shared" si="488"/>
        <v>30</v>
      </c>
      <c r="FX56" s="11">
        <f t="shared" si="488"/>
        <v>8</v>
      </c>
      <c r="FY56" s="11">
        <f t="shared" si="488"/>
        <v>24</v>
      </c>
      <c r="FZ56" s="11">
        <f t="shared" si="488"/>
        <v>18</v>
      </c>
      <c r="GA56" s="11">
        <f t="shared" si="488"/>
        <v>54</v>
      </c>
      <c r="GB56" s="149">
        <f t="shared" ref="GB56:GB68" si="489">FV56/FW56</f>
        <v>0.33333333333333331</v>
      </c>
      <c r="GC56" s="149">
        <f t="shared" ref="GC56:GC68" si="490">FX56/FY56</f>
        <v>0.33333333333333331</v>
      </c>
      <c r="GD56" s="150">
        <f t="shared" ref="GD56:GD68" si="491">FZ56/GA56</f>
        <v>0.33333333333333331</v>
      </c>
      <c r="GE56" s="14" t="s">
        <v>52</v>
      </c>
      <c r="GF56" s="11">
        <f>GF39+GF22+GF5</f>
        <v>50</v>
      </c>
      <c r="GG56" s="11">
        <f t="shared" si="447"/>
        <v>28</v>
      </c>
      <c r="GH56" s="11">
        <f t="shared" si="447"/>
        <v>9</v>
      </c>
      <c r="GI56" s="11">
        <f t="shared" si="447"/>
        <v>2</v>
      </c>
      <c r="GJ56" s="11">
        <f t="shared" si="447"/>
        <v>7</v>
      </c>
      <c r="GK56" s="11">
        <f t="shared" si="447"/>
        <v>14</v>
      </c>
      <c r="GL56" s="11">
        <f t="shared" si="447"/>
        <v>35</v>
      </c>
      <c r="GM56" s="11">
        <f t="shared" si="447"/>
        <v>6</v>
      </c>
      <c r="GN56" s="11">
        <f t="shared" si="447"/>
        <v>15</v>
      </c>
      <c r="GO56" s="11">
        <f t="shared" si="448"/>
        <v>20</v>
      </c>
      <c r="GP56" s="11">
        <f t="shared" si="448"/>
        <v>50</v>
      </c>
      <c r="GQ56" s="149">
        <f t="shared" ref="GQ56:GQ68" si="492">GK56/GL56</f>
        <v>0.4</v>
      </c>
      <c r="GR56" s="149">
        <f t="shared" ref="GR56:GR68" si="493">GM56/GN56</f>
        <v>0.4</v>
      </c>
      <c r="GS56" s="150">
        <f t="shared" ref="GS56:GS68" si="494">GO56/GP56</f>
        <v>0.4</v>
      </c>
      <c r="GT56" s="14" t="s">
        <v>208</v>
      </c>
      <c r="GU56" s="11">
        <f>GU39+GU22+GU5</f>
        <v>52</v>
      </c>
      <c r="GV56" s="11">
        <f t="shared" si="449"/>
        <v>25</v>
      </c>
      <c r="GW56" s="11">
        <f t="shared" si="449"/>
        <v>12</v>
      </c>
      <c r="GX56" s="11">
        <f t="shared" si="449"/>
        <v>1</v>
      </c>
      <c r="GY56" s="11">
        <f t="shared" si="449"/>
        <v>3</v>
      </c>
      <c r="GZ56" s="11">
        <f t="shared" si="449"/>
        <v>11</v>
      </c>
      <c r="HA56" s="11">
        <f t="shared" si="449"/>
        <v>27</v>
      </c>
      <c r="HB56" s="11">
        <f t="shared" si="449"/>
        <v>10</v>
      </c>
      <c r="HC56" s="11">
        <f t="shared" si="449"/>
        <v>28</v>
      </c>
      <c r="HD56" s="11">
        <f t="shared" si="450"/>
        <v>21</v>
      </c>
      <c r="HE56" s="11">
        <f t="shared" si="450"/>
        <v>55</v>
      </c>
      <c r="HF56" s="149">
        <f t="shared" ref="HF56:HF68" si="495">GZ56/HA56</f>
        <v>0.40740740740740738</v>
      </c>
      <c r="HG56" s="149">
        <f t="shared" ref="HG56:HG68" si="496">HB56/HC56</f>
        <v>0.35714285714285715</v>
      </c>
      <c r="HH56" s="150">
        <f t="shared" ref="HH56:HH68" si="497">HD56/HE56</f>
        <v>0.38181818181818183</v>
      </c>
      <c r="HI56" s="14" t="s">
        <v>209</v>
      </c>
      <c r="HJ56" s="11">
        <f>HJ39+HJ22+HJ5</f>
        <v>51</v>
      </c>
      <c r="HK56" s="11">
        <f t="shared" si="451"/>
        <v>37</v>
      </c>
      <c r="HL56" s="11">
        <f t="shared" si="451"/>
        <v>3</v>
      </c>
      <c r="HM56" s="11">
        <f t="shared" si="451"/>
        <v>10</v>
      </c>
      <c r="HN56" s="11">
        <f t="shared" si="451"/>
        <v>5</v>
      </c>
      <c r="HO56" s="11">
        <f t="shared" si="451"/>
        <v>18</v>
      </c>
      <c r="HP56" s="11">
        <f t="shared" si="451"/>
        <v>34</v>
      </c>
      <c r="HQ56" s="11">
        <f t="shared" si="451"/>
        <v>5</v>
      </c>
      <c r="HR56" s="11">
        <f t="shared" si="451"/>
        <v>24</v>
      </c>
      <c r="HS56" s="11">
        <f>HS39+HS22+HS5</f>
        <v>23</v>
      </c>
      <c r="HT56" s="11">
        <f>HT39+HT22+HT5</f>
        <v>58</v>
      </c>
      <c r="HU56" s="149">
        <f t="shared" ref="HU56:HU68" si="498">HO56/HP56</f>
        <v>0.52941176470588236</v>
      </c>
      <c r="HV56" s="149">
        <f t="shared" ref="HV56:HV68" si="499">HQ56/HR56</f>
        <v>0.20833333333333334</v>
      </c>
      <c r="HW56" s="150">
        <f t="shared" ref="HW56:HW68" si="500">HS56/HT56</f>
        <v>0.39655172413793105</v>
      </c>
      <c r="IA56" s="5" t="s">
        <v>63</v>
      </c>
      <c r="IB56" s="8">
        <f>AVERAGE(IB48:IB54)</f>
        <v>50.5</v>
      </c>
      <c r="IC56" s="8">
        <f t="shared" ref="IC56:IL56" si="501">AVERAGE(IC48:IC54)</f>
        <v>24</v>
      </c>
      <c r="ID56" s="8">
        <f t="shared" si="501"/>
        <v>9.5</v>
      </c>
      <c r="IE56" s="8">
        <f t="shared" si="501"/>
        <v>2</v>
      </c>
      <c r="IF56" s="8">
        <f t="shared" si="501"/>
        <v>5.5</v>
      </c>
      <c r="IG56" s="8">
        <f t="shared" si="501"/>
        <v>11</v>
      </c>
      <c r="IH56" s="8">
        <f t="shared" si="501"/>
        <v>24.5</v>
      </c>
      <c r="II56" s="8">
        <f t="shared" si="501"/>
        <v>9.5</v>
      </c>
      <c r="IJ56" s="8">
        <f t="shared" si="501"/>
        <v>25</v>
      </c>
      <c r="IK56" s="8">
        <f t="shared" si="501"/>
        <v>20.5</v>
      </c>
      <c r="IL56" s="8">
        <f t="shared" si="501"/>
        <v>49.5</v>
      </c>
      <c r="IM56" s="516"/>
      <c r="IN56" s="516"/>
      <c r="IO56" s="523"/>
      <c r="IP56" s="5" t="s">
        <v>63</v>
      </c>
      <c r="IQ56" s="8">
        <f>AVERAGE(IQ48:IQ54)</f>
        <v>48</v>
      </c>
      <c r="IR56" s="8">
        <f t="shared" ref="IR56:JA56" si="502">AVERAGE(IR48:IR54)</f>
        <v>33.5</v>
      </c>
      <c r="IS56" s="8">
        <f t="shared" si="502"/>
        <v>5.5</v>
      </c>
      <c r="IT56" s="8">
        <f t="shared" si="502"/>
        <v>2.25</v>
      </c>
      <c r="IU56" s="8">
        <f t="shared" si="502"/>
        <v>2.25</v>
      </c>
      <c r="IV56" s="8">
        <f t="shared" si="502"/>
        <v>15</v>
      </c>
      <c r="IW56" s="8">
        <f t="shared" si="502"/>
        <v>33.75</v>
      </c>
      <c r="IX56" s="8">
        <f t="shared" si="502"/>
        <v>6</v>
      </c>
      <c r="IY56" s="8">
        <f t="shared" si="502"/>
        <v>28.25</v>
      </c>
      <c r="IZ56" s="8">
        <f t="shared" si="502"/>
        <v>21</v>
      </c>
      <c r="JA56" s="8">
        <f t="shared" si="502"/>
        <v>62</v>
      </c>
      <c r="JB56" s="516"/>
      <c r="JC56" s="516"/>
      <c r="JD56" s="523"/>
      <c r="JE56" s="5" t="s">
        <v>63</v>
      </c>
      <c r="JF56" s="8">
        <f>AVERAGE(JF48:JF54)</f>
        <v>50</v>
      </c>
      <c r="JG56" s="8">
        <f t="shared" ref="JG56:JP56" si="503">AVERAGE(JG48:JG54)</f>
        <v>45</v>
      </c>
      <c r="JH56" s="8">
        <f t="shared" si="503"/>
        <v>7</v>
      </c>
      <c r="JI56" s="8">
        <f t="shared" si="503"/>
        <v>0</v>
      </c>
      <c r="JJ56" s="8">
        <f t="shared" si="503"/>
        <v>2</v>
      </c>
      <c r="JK56" s="8">
        <f t="shared" si="503"/>
        <v>13</v>
      </c>
      <c r="JL56" s="8">
        <f t="shared" si="503"/>
        <v>26</v>
      </c>
      <c r="JM56" s="8">
        <f t="shared" si="503"/>
        <v>8</v>
      </c>
      <c r="JN56" s="8">
        <f t="shared" si="503"/>
        <v>39</v>
      </c>
      <c r="JO56" s="8">
        <f t="shared" si="503"/>
        <v>21</v>
      </c>
      <c r="JP56" s="8">
        <f t="shared" si="503"/>
        <v>65</v>
      </c>
      <c r="JQ56" s="516"/>
      <c r="JR56" s="516"/>
      <c r="JS56" s="523"/>
      <c r="JT56" s="5" t="s">
        <v>63</v>
      </c>
      <c r="JU56" s="8">
        <f>AVERAGE(JU48:JU54)</f>
        <v>47.75</v>
      </c>
      <c r="JV56" s="8">
        <f t="shared" ref="JV56:KE56" si="504">AVERAGE(JV48:JV54)</f>
        <v>30.25</v>
      </c>
      <c r="JW56" s="8">
        <f t="shared" si="504"/>
        <v>4.25</v>
      </c>
      <c r="JX56" s="8">
        <f t="shared" si="504"/>
        <v>3.5</v>
      </c>
      <c r="JY56" s="8">
        <f t="shared" si="504"/>
        <v>1.75</v>
      </c>
      <c r="JZ56" s="8">
        <f t="shared" si="504"/>
        <v>14.25</v>
      </c>
      <c r="KA56" s="8">
        <f t="shared" si="504"/>
        <v>32.25</v>
      </c>
      <c r="KB56" s="8">
        <f t="shared" si="504"/>
        <v>5.75</v>
      </c>
      <c r="KC56" s="8">
        <f t="shared" si="504"/>
        <v>26.5</v>
      </c>
      <c r="KD56" s="8">
        <f t="shared" si="504"/>
        <v>20</v>
      </c>
      <c r="KE56" s="8">
        <f t="shared" si="504"/>
        <v>58.75</v>
      </c>
      <c r="KF56" s="516"/>
      <c r="KG56" s="516"/>
      <c r="KH56" s="523"/>
      <c r="KI56" s="5" t="s">
        <v>63</v>
      </c>
      <c r="KJ56" s="8">
        <f>AVERAGE(KJ48:KJ54)</f>
        <v>51</v>
      </c>
      <c r="KK56" s="8">
        <f t="shared" ref="KK56:KT56" si="505">AVERAGE(KK48:KK54)</f>
        <v>34</v>
      </c>
      <c r="KL56" s="8">
        <f t="shared" si="505"/>
        <v>7</v>
      </c>
      <c r="KM56" s="8">
        <f t="shared" si="505"/>
        <v>3</v>
      </c>
      <c r="KN56" s="8">
        <f t="shared" si="505"/>
        <v>5</v>
      </c>
      <c r="KO56" s="8">
        <f t="shared" si="505"/>
        <v>15</v>
      </c>
      <c r="KP56" s="8">
        <f t="shared" si="505"/>
        <v>43</v>
      </c>
      <c r="KQ56" s="8">
        <f t="shared" si="505"/>
        <v>7</v>
      </c>
      <c r="KR56" s="8">
        <f t="shared" si="505"/>
        <v>18</v>
      </c>
      <c r="KS56" s="8">
        <f t="shared" si="505"/>
        <v>22</v>
      </c>
      <c r="KT56" s="8">
        <f t="shared" si="505"/>
        <v>61</v>
      </c>
      <c r="KU56" s="516"/>
      <c r="KV56" s="516"/>
      <c r="KW56" s="523"/>
      <c r="KX56" s="5" t="s">
        <v>63</v>
      </c>
      <c r="KY56" s="8">
        <f>AVERAGE(KY48:KY54)</f>
        <v>40.166666666666664</v>
      </c>
      <c r="KZ56" s="8">
        <f t="shared" ref="KZ56:LI56" si="506">AVERAGE(KZ48:KZ54)</f>
        <v>27.666666666666668</v>
      </c>
      <c r="LA56" s="8">
        <f t="shared" si="506"/>
        <v>4</v>
      </c>
      <c r="LB56" s="8">
        <f t="shared" si="506"/>
        <v>4</v>
      </c>
      <c r="LC56" s="8">
        <f t="shared" si="506"/>
        <v>3.8333333333333335</v>
      </c>
      <c r="LD56" s="8">
        <f t="shared" si="506"/>
        <v>12.833333333333334</v>
      </c>
      <c r="LE56" s="8">
        <f t="shared" si="506"/>
        <v>30.333333333333332</v>
      </c>
      <c r="LF56" s="8">
        <f t="shared" si="506"/>
        <v>4.833333333333333</v>
      </c>
      <c r="LG56" s="8">
        <f t="shared" si="506"/>
        <v>24</v>
      </c>
      <c r="LH56" s="8">
        <f t="shared" si="506"/>
        <v>17.666666666666668</v>
      </c>
      <c r="LI56" s="8">
        <f t="shared" si="506"/>
        <v>54.333333333333336</v>
      </c>
      <c r="LJ56" s="516"/>
      <c r="LK56" s="516"/>
      <c r="LL56" s="523"/>
      <c r="LM56" s="5" t="s">
        <v>63</v>
      </c>
      <c r="LN56" s="8">
        <f>AVERAGE(LN48:LN54)</f>
        <v>50</v>
      </c>
      <c r="LO56" s="8">
        <f t="shared" ref="LO56:LX56" si="507">AVERAGE(LO48:LO54)</f>
        <v>24</v>
      </c>
      <c r="LP56" s="8">
        <f t="shared" si="507"/>
        <v>6</v>
      </c>
      <c r="LQ56" s="8">
        <f t="shared" si="507"/>
        <v>2</v>
      </c>
      <c r="LR56" s="8">
        <f t="shared" si="507"/>
        <v>8</v>
      </c>
      <c r="LS56" s="8">
        <f t="shared" si="507"/>
        <v>13</v>
      </c>
      <c r="LT56" s="8">
        <f t="shared" si="507"/>
        <v>30</v>
      </c>
      <c r="LU56" s="8">
        <f t="shared" si="507"/>
        <v>8</v>
      </c>
      <c r="LV56" s="8">
        <f t="shared" si="507"/>
        <v>28</v>
      </c>
      <c r="LW56" s="8">
        <f t="shared" si="507"/>
        <v>21</v>
      </c>
      <c r="LX56" s="8">
        <f t="shared" si="507"/>
        <v>58</v>
      </c>
      <c r="LY56" s="516"/>
      <c r="LZ56" s="516"/>
      <c r="MA56" s="523"/>
    </row>
    <row r="57" spans="1:339" ht="17" thickBot="1">
      <c r="A57" s="23" t="s">
        <v>155</v>
      </c>
      <c r="B57" s="84" t="s">
        <v>225</v>
      </c>
      <c r="C57" s="21">
        <v>47</v>
      </c>
      <c r="D57" s="84" t="s">
        <v>388</v>
      </c>
      <c r="E57" s="90">
        <v>31.4</v>
      </c>
      <c r="F57" s="84" t="s">
        <v>218</v>
      </c>
      <c r="G57" s="90">
        <v>82</v>
      </c>
      <c r="H57" s="119" t="s">
        <v>228</v>
      </c>
      <c r="I57" s="21">
        <v>26</v>
      </c>
      <c r="K57" s="18"/>
      <c r="L57" s="514"/>
      <c r="M57" s="514"/>
      <c r="N57" s="514"/>
      <c r="O57" s="514"/>
      <c r="P57" s="514"/>
      <c r="Q57" s="514"/>
      <c r="R57" s="18"/>
      <c r="V57" s="14" t="s">
        <v>36</v>
      </c>
      <c r="W57" s="11">
        <f>W40+W23+W6</f>
        <v>50</v>
      </c>
      <c r="X57" s="11">
        <f t="shared" si="426"/>
        <v>38</v>
      </c>
      <c r="Y57" s="11">
        <f t="shared" si="426"/>
        <v>3</v>
      </c>
      <c r="Z57" s="11">
        <f t="shared" si="426"/>
        <v>1</v>
      </c>
      <c r="AA57" s="11">
        <f t="shared" si="426"/>
        <v>7</v>
      </c>
      <c r="AB57" s="11">
        <f t="shared" si="426"/>
        <v>20</v>
      </c>
      <c r="AC57" s="11">
        <f t="shared" si="426"/>
        <v>31</v>
      </c>
      <c r="AD57" s="11">
        <f t="shared" si="426"/>
        <v>3</v>
      </c>
      <c r="AE57" s="11">
        <f t="shared" si="426"/>
        <v>11</v>
      </c>
      <c r="AF57" s="11">
        <f>AF40+AF23+AF6</f>
        <v>23</v>
      </c>
      <c r="AG57" s="11">
        <f t="shared" si="426"/>
        <v>42</v>
      </c>
      <c r="AH57" s="149">
        <f t="shared" si="459"/>
        <v>0.64516129032258063</v>
      </c>
      <c r="AI57" s="149">
        <f t="shared" si="460"/>
        <v>0.27272727272727271</v>
      </c>
      <c r="AJ57" s="150">
        <f t="shared" si="461"/>
        <v>0.54761904761904767</v>
      </c>
      <c r="AK57" s="14" t="s">
        <v>103</v>
      </c>
      <c r="AL57" s="11">
        <f>AL40+AL23+AL6</f>
        <v>32</v>
      </c>
      <c r="AM57" s="11">
        <f t="shared" ref="AM57:AV58" si="508">AM40+AM23+AM6</f>
        <v>40</v>
      </c>
      <c r="AN57" s="11">
        <f t="shared" si="508"/>
        <v>6</v>
      </c>
      <c r="AO57" s="11">
        <f t="shared" si="508"/>
        <v>1</v>
      </c>
      <c r="AP57" s="11">
        <f t="shared" si="508"/>
        <v>9</v>
      </c>
      <c r="AQ57" s="11">
        <f t="shared" si="508"/>
        <v>10</v>
      </c>
      <c r="AR57" s="11">
        <f t="shared" si="508"/>
        <v>40</v>
      </c>
      <c r="AS57" s="11">
        <f t="shared" si="508"/>
        <v>4</v>
      </c>
      <c r="AT57" s="11">
        <f t="shared" si="508"/>
        <v>32</v>
      </c>
      <c r="AU57" s="11">
        <f t="shared" si="508"/>
        <v>14</v>
      </c>
      <c r="AV57" s="11">
        <f t="shared" si="508"/>
        <v>72</v>
      </c>
      <c r="AW57" s="149">
        <f t="shared" si="463"/>
        <v>0.25</v>
      </c>
      <c r="AX57" s="149">
        <f t="shared" si="464"/>
        <v>0.125</v>
      </c>
      <c r="AY57" s="150">
        <f t="shared" si="465"/>
        <v>0.19444444444444445</v>
      </c>
      <c r="AZ57" s="14" t="s">
        <v>208</v>
      </c>
      <c r="BA57" s="11">
        <f>BA40+BA23+BA6</f>
        <v>50</v>
      </c>
      <c r="BB57" s="11">
        <f t="shared" si="428"/>
        <v>28</v>
      </c>
      <c r="BC57" s="11">
        <f t="shared" si="428"/>
        <v>8</v>
      </c>
      <c r="BD57" s="11">
        <f t="shared" si="428"/>
        <v>5</v>
      </c>
      <c r="BE57" s="11">
        <f t="shared" si="428"/>
        <v>4</v>
      </c>
      <c r="BF57" s="11">
        <f t="shared" si="428"/>
        <v>13</v>
      </c>
      <c r="BG57" s="11">
        <f t="shared" si="428"/>
        <v>33</v>
      </c>
      <c r="BH57" s="11">
        <f t="shared" si="428"/>
        <v>8</v>
      </c>
      <c r="BI57" s="11">
        <f t="shared" si="428"/>
        <v>23</v>
      </c>
      <c r="BJ57" s="11">
        <f t="shared" si="429"/>
        <v>21</v>
      </c>
      <c r="BK57" s="11">
        <f t="shared" si="429"/>
        <v>56</v>
      </c>
      <c r="BL57" s="149">
        <f t="shared" si="466"/>
        <v>0.39393939393939392</v>
      </c>
      <c r="BM57" s="149">
        <f t="shared" si="467"/>
        <v>0.34782608695652173</v>
      </c>
      <c r="BN57" s="150">
        <f t="shared" si="468"/>
        <v>0.375</v>
      </c>
      <c r="BO57" s="14" t="s">
        <v>30</v>
      </c>
      <c r="BP57" s="11">
        <f>BP40+BP23+BP6</f>
        <v>48</v>
      </c>
      <c r="BQ57" s="11">
        <f t="shared" si="469"/>
        <v>33</v>
      </c>
      <c r="BR57" s="11">
        <f t="shared" si="469"/>
        <v>5</v>
      </c>
      <c r="BS57" s="11">
        <f t="shared" si="469"/>
        <v>1</v>
      </c>
      <c r="BT57" s="11">
        <f t="shared" si="469"/>
        <v>3</v>
      </c>
      <c r="BU57" s="11">
        <f t="shared" si="469"/>
        <v>9</v>
      </c>
      <c r="BV57" s="11">
        <f t="shared" si="469"/>
        <v>22</v>
      </c>
      <c r="BW57" s="11">
        <f t="shared" si="469"/>
        <v>10</v>
      </c>
      <c r="BX57" s="11">
        <f t="shared" si="469"/>
        <v>42</v>
      </c>
      <c r="BY57" s="11">
        <f t="shared" si="431"/>
        <v>19</v>
      </c>
      <c r="BZ57" s="11">
        <f t="shared" si="431"/>
        <v>64</v>
      </c>
      <c r="CA57" s="149">
        <f>BU57/BV57</f>
        <v>0.40909090909090912</v>
      </c>
      <c r="CB57" s="149">
        <f>BW57/BX57</f>
        <v>0.23809523809523808</v>
      </c>
      <c r="CC57" s="150">
        <f>BY57/BZ57</f>
        <v>0.296875</v>
      </c>
      <c r="CD57" s="14" t="s">
        <v>43</v>
      </c>
      <c r="CE57" s="11">
        <f>CE40+CE23+CE6</f>
        <v>50</v>
      </c>
      <c r="CF57" s="11">
        <f t="shared" ref="CF57:CN57" si="509">CF40+CF23+CF6</f>
        <v>48</v>
      </c>
      <c r="CG57" s="11">
        <f t="shared" si="509"/>
        <v>5</v>
      </c>
      <c r="CH57" s="11">
        <f t="shared" si="509"/>
        <v>5</v>
      </c>
      <c r="CI57" s="11">
        <f t="shared" si="509"/>
        <v>5</v>
      </c>
      <c r="CJ57" s="11">
        <f t="shared" si="509"/>
        <v>13</v>
      </c>
      <c r="CK57" s="11">
        <f t="shared" si="509"/>
        <v>39</v>
      </c>
      <c r="CL57" s="11">
        <f t="shared" si="509"/>
        <v>8</v>
      </c>
      <c r="CM57" s="11">
        <f t="shared" si="509"/>
        <v>29</v>
      </c>
      <c r="CN57" s="11">
        <f t="shared" si="509"/>
        <v>21</v>
      </c>
      <c r="CO57" s="11">
        <f>CO40+CO23+CO6</f>
        <v>68</v>
      </c>
      <c r="CP57" s="149">
        <f t="shared" si="470"/>
        <v>0.33333333333333331</v>
      </c>
      <c r="CQ57" s="149">
        <f t="shared" si="471"/>
        <v>0.27586206896551724</v>
      </c>
      <c r="CR57" s="150">
        <f t="shared" si="472"/>
        <v>0.30882352941176472</v>
      </c>
      <c r="CS57" s="14" t="s">
        <v>34</v>
      </c>
      <c r="CT57" s="11">
        <f>CT40+CT23+CT6</f>
        <v>29</v>
      </c>
      <c r="CU57" s="11">
        <f t="shared" si="433"/>
        <v>18</v>
      </c>
      <c r="CV57" s="11">
        <f t="shared" si="433"/>
        <v>0</v>
      </c>
      <c r="CW57" s="11">
        <f t="shared" si="433"/>
        <v>1</v>
      </c>
      <c r="CX57" s="11">
        <f t="shared" si="433"/>
        <v>3</v>
      </c>
      <c r="CY57" s="11">
        <f t="shared" si="433"/>
        <v>13</v>
      </c>
      <c r="CZ57" s="11">
        <f t="shared" si="433"/>
        <v>35</v>
      </c>
      <c r="DA57" s="11">
        <f t="shared" si="433"/>
        <v>1</v>
      </c>
      <c r="DB57" s="11">
        <f t="shared" si="433"/>
        <v>15</v>
      </c>
      <c r="DC57" s="11">
        <f>DC40+DC23+DC6</f>
        <v>14</v>
      </c>
      <c r="DD57" s="11">
        <f t="shared" si="434"/>
        <v>50</v>
      </c>
      <c r="DE57" s="149">
        <f t="shared" si="473"/>
        <v>0.37142857142857144</v>
      </c>
      <c r="DF57" s="149">
        <f t="shared" si="474"/>
        <v>6.6666666666666666E-2</v>
      </c>
      <c r="DG57" s="150">
        <f t="shared" si="475"/>
        <v>0.28000000000000003</v>
      </c>
      <c r="DH57" s="14" t="s">
        <v>52</v>
      </c>
      <c r="DI57" s="11">
        <f t="shared" si="435"/>
        <v>51</v>
      </c>
      <c r="DJ57" s="11">
        <f t="shared" si="436"/>
        <v>23</v>
      </c>
      <c r="DK57" s="11">
        <f t="shared" si="436"/>
        <v>7</v>
      </c>
      <c r="DL57" s="11">
        <f t="shared" si="436"/>
        <v>0</v>
      </c>
      <c r="DM57" s="11">
        <f t="shared" si="436"/>
        <v>3</v>
      </c>
      <c r="DN57" s="11">
        <f t="shared" si="436"/>
        <v>12</v>
      </c>
      <c r="DO57" s="11">
        <f t="shared" si="436"/>
        <v>24</v>
      </c>
      <c r="DP57" s="11">
        <f t="shared" si="436"/>
        <v>9</v>
      </c>
      <c r="DQ57" s="11">
        <f t="shared" si="436"/>
        <v>19</v>
      </c>
      <c r="DR57" s="11">
        <f t="shared" si="437"/>
        <v>21</v>
      </c>
      <c r="DS57" s="11">
        <f t="shared" si="438"/>
        <v>43</v>
      </c>
      <c r="DT57" s="149">
        <f t="shared" si="476"/>
        <v>0.5</v>
      </c>
      <c r="DU57" s="149">
        <f t="shared" si="477"/>
        <v>0.47368421052631576</v>
      </c>
      <c r="DV57" s="150">
        <f t="shared" si="478"/>
        <v>0.48837209302325579</v>
      </c>
      <c r="DW57" s="14" t="s">
        <v>207</v>
      </c>
      <c r="DX57" s="11">
        <f t="shared" si="439"/>
        <v>39</v>
      </c>
      <c r="DY57" s="11">
        <f t="shared" si="440"/>
        <v>25</v>
      </c>
      <c r="DZ57" s="11">
        <f t="shared" si="440"/>
        <v>5</v>
      </c>
      <c r="EA57" s="11">
        <f t="shared" si="440"/>
        <v>5</v>
      </c>
      <c r="EB57" s="11">
        <f t="shared" si="440"/>
        <v>5</v>
      </c>
      <c r="EC57" s="11">
        <f t="shared" si="440"/>
        <v>15</v>
      </c>
      <c r="ED57" s="11">
        <f t="shared" si="440"/>
        <v>36</v>
      </c>
      <c r="EE57" s="11">
        <f t="shared" si="440"/>
        <v>3</v>
      </c>
      <c r="EF57" s="11">
        <f t="shared" si="440"/>
        <v>13</v>
      </c>
      <c r="EG57" s="11">
        <f t="shared" si="441"/>
        <v>18</v>
      </c>
      <c r="EH57" s="11">
        <f t="shared" si="441"/>
        <v>49</v>
      </c>
      <c r="EI57" s="149">
        <f t="shared" si="479"/>
        <v>0.41666666666666669</v>
      </c>
      <c r="EJ57" s="149">
        <f t="shared" si="480"/>
        <v>0.23076923076923078</v>
      </c>
      <c r="EK57" s="150">
        <f t="shared" si="481"/>
        <v>0.36734693877551022</v>
      </c>
      <c r="EL57" s="14" t="s">
        <v>31</v>
      </c>
      <c r="EM57" s="11">
        <f t="shared" si="442"/>
        <v>43</v>
      </c>
      <c r="EN57" s="11">
        <f t="shared" si="443"/>
        <v>38</v>
      </c>
      <c r="EO57" s="11">
        <f t="shared" si="443"/>
        <v>6</v>
      </c>
      <c r="EP57" s="11">
        <f t="shared" si="443"/>
        <v>2</v>
      </c>
      <c r="EQ57" s="11">
        <f t="shared" si="443"/>
        <v>2</v>
      </c>
      <c r="ER57" s="11">
        <f t="shared" si="443"/>
        <v>17</v>
      </c>
      <c r="ES57" s="11">
        <f t="shared" si="443"/>
        <v>51</v>
      </c>
      <c r="ET57" s="11">
        <f t="shared" si="443"/>
        <v>3</v>
      </c>
      <c r="EU57" s="11">
        <f t="shared" si="443"/>
        <v>16</v>
      </c>
      <c r="EV57" s="11">
        <f>EV40+EV23+EV6</f>
        <v>20</v>
      </c>
      <c r="EW57" s="11">
        <f t="shared" si="444"/>
        <v>67</v>
      </c>
      <c r="EX57" s="149">
        <f t="shared" si="482"/>
        <v>0.33333333333333331</v>
      </c>
      <c r="EY57" s="149">
        <f t="shared" si="483"/>
        <v>0.1875</v>
      </c>
      <c r="EZ57" s="150">
        <f t="shared" si="484"/>
        <v>0.29850746268656714</v>
      </c>
      <c r="FA57" s="14">
        <v>3</v>
      </c>
      <c r="FB57" s="212"/>
      <c r="FC57" s="212"/>
      <c r="FD57" s="212"/>
      <c r="FE57" s="212"/>
      <c r="FF57" s="212"/>
      <c r="FG57" s="212"/>
      <c r="FH57" s="212"/>
      <c r="FI57" s="212"/>
      <c r="FJ57" s="212"/>
      <c r="FK57" s="212"/>
      <c r="FL57" s="212"/>
      <c r="FM57" s="149" t="e">
        <f t="shared" si="485"/>
        <v>#DIV/0!</v>
      </c>
      <c r="FN57" s="149" t="e">
        <f t="shared" si="486"/>
        <v>#DIV/0!</v>
      </c>
      <c r="FO57" s="150" t="e">
        <f t="shared" si="487"/>
        <v>#DIV/0!</v>
      </c>
      <c r="FP57" s="14" t="s">
        <v>51</v>
      </c>
      <c r="FQ57" s="11">
        <f>FQ40+FQ23+FQ6</f>
        <v>51</v>
      </c>
      <c r="FR57" s="11">
        <f t="shared" si="488"/>
        <v>36</v>
      </c>
      <c r="FS57" s="11">
        <f t="shared" si="488"/>
        <v>6</v>
      </c>
      <c r="FT57" s="11">
        <f t="shared" si="488"/>
        <v>3</v>
      </c>
      <c r="FU57" s="11">
        <f t="shared" si="488"/>
        <v>6</v>
      </c>
      <c r="FV57" s="11">
        <f t="shared" si="488"/>
        <v>15</v>
      </c>
      <c r="FW57" s="11">
        <f t="shared" si="488"/>
        <v>41</v>
      </c>
      <c r="FX57" s="11">
        <f t="shared" si="488"/>
        <v>7</v>
      </c>
      <c r="FY57" s="11">
        <f t="shared" si="488"/>
        <v>23</v>
      </c>
      <c r="FZ57" s="11">
        <f t="shared" si="488"/>
        <v>22</v>
      </c>
      <c r="GA57" s="11">
        <f t="shared" si="488"/>
        <v>64</v>
      </c>
      <c r="GB57" s="149">
        <f t="shared" si="489"/>
        <v>0.36585365853658536</v>
      </c>
      <c r="GC57" s="149">
        <f t="shared" si="490"/>
        <v>0.30434782608695654</v>
      </c>
      <c r="GD57" s="150">
        <f t="shared" si="491"/>
        <v>0.34375</v>
      </c>
      <c r="GE57" s="14" t="s">
        <v>209</v>
      </c>
      <c r="GF57" s="11">
        <f>GF40+GF23+GF6</f>
        <v>49</v>
      </c>
      <c r="GG57" s="11">
        <f t="shared" si="447"/>
        <v>39</v>
      </c>
      <c r="GH57" s="11">
        <f t="shared" si="447"/>
        <v>5</v>
      </c>
      <c r="GI57" s="11">
        <f t="shared" si="447"/>
        <v>4</v>
      </c>
      <c r="GJ57" s="11">
        <f t="shared" si="447"/>
        <v>7</v>
      </c>
      <c r="GK57" s="11">
        <f t="shared" si="447"/>
        <v>20</v>
      </c>
      <c r="GL57" s="11">
        <f t="shared" si="447"/>
        <v>38</v>
      </c>
      <c r="GM57" s="11">
        <f t="shared" si="447"/>
        <v>3</v>
      </c>
      <c r="GN57" s="11">
        <f t="shared" si="447"/>
        <v>21</v>
      </c>
      <c r="GO57" s="11">
        <f t="shared" si="448"/>
        <v>23</v>
      </c>
      <c r="GP57" s="11">
        <f t="shared" si="448"/>
        <v>59</v>
      </c>
      <c r="GQ57" s="149">
        <f t="shared" si="492"/>
        <v>0.52631578947368418</v>
      </c>
      <c r="GR57" s="149">
        <f t="shared" si="493"/>
        <v>0.14285714285714285</v>
      </c>
      <c r="GS57" s="150">
        <f t="shared" si="494"/>
        <v>0.38983050847457629</v>
      </c>
      <c r="GT57" s="14" t="s">
        <v>24</v>
      </c>
      <c r="GU57" s="11">
        <f>GU40+GU23+GU6</f>
        <v>51</v>
      </c>
      <c r="GV57" s="11">
        <f t="shared" si="449"/>
        <v>36</v>
      </c>
      <c r="GW57" s="11">
        <f t="shared" si="449"/>
        <v>4</v>
      </c>
      <c r="GX57" s="11">
        <f t="shared" si="449"/>
        <v>3</v>
      </c>
      <c r="GY57" s="11">
        <f t="shared" si="449"/>
        <v>2</v>
      </c>
      <c r="GZ57" s="11">
        <f t="shared" si="449"/>
        <v>15</v>
      </c>
      <c r="HA57" s="11">
        <f t="shared" si="449"/>
        <v>32</v>
      </c>
      <c r="HB57" s="11">
        <f t="shared" si="449"/>
        <v>7</v>
      </c>
      <c r="HC57" s="11">
        <f t="shared" si="449"/>
        <v>32</v>
      </c>
      <c r="HD57" s="11">
        <f t="shared" si="450"/>
        <v>22</v>
      </c>
      <c r="HE57" s="11">
        <f t="shared" si="450"/>
        <v>64</v>
      </c>
      <c r="HF57" s="149">
        <f t="shared" si="495"/>
        <v>0.46875</v>
      </c>
      <c r="HG57" s="149">
        <f t="shared" si="496"/>
        <v>0.21875</v>
      </c>
      <c r="HH57" s="150">
        <f t="shared" si="497"/>
        <v>0.34375</v>
      </c>
      <c r="HI57" s="14">
        <v>3</v>
      </c>
      <c r="HJ57" s="211"/>
      <c r="HK57" s="211"/>
      <c r="HL57" s="211"/>
      <c r="HM57" s="211"/>
      <c r="HN57" s="211"/>
      <c r="HO57" s="211"/>
      <c r="HP57" s="211"/>
      <c r="HQ57" s="211"/>
      <c r="HR57" s="211"/>
      <c r="HS57" s="211"/>
      <c r="HT57" s="211"/>
      <c r="HU57" s="149" t="e">
        <f t="shared" si="498"/>
        <v>#DIV/0!</v>
      </c>
      <c r="HV57" s="149" t="e">
        <f t="shared" si="499"/>
        <v>#DIV/0!</v>
      </c>
      <c r="HW57" s="150" t="e">
        <f t="shared" si="500"/>
        <v>#DIV/0!</v>
      </c>
      <c r="JT57" s="23" t="s">
        <v>7</v>
      </c>
      <c r="JU57">
        <v>3</v>
      </c>
      <c r="JV57">
        <v>12</v>
      </c>
      <c r="JW57">
        <v>3</v>
      </c>
      <c r="JX57">
        <v>1</v>
      </c>
      <c r="JY57">
        <v>2</v>
      </c>
      <c r="JZ57">
        <v>0</v>
      </c>
      <c r="KA57">
        <v>3</v>
      </c>
      <c r="KB57">
        <v>1</v>
      </c>
      <c r="KC57">
        <v>6</v>
      </c>
      <c r="KD57">
        <f>JZ57+KB57</f>
        <v>1</v>
      </c>
      <c r="KE57">
        <f>KA57+KC57</f>
        <v>9</v>
      </c>
    </row>
    <row r="58" spans="1:339" ht="17" thickBot="1">
      <c r="A58" s="39" t="s">
        <v>161</v>
      </c>
      <c r="B58" s="5" t="s">
        <v>390</v>
      </c>
      <c r="C58" s="50">
        <v>0.67</v>
      </c>
      <c r="D58" s="116" t="s">
        <v>389</v>
      </c>
      <c r="E58" s="50">
        <v>0.49</v>
      </c>
      <c r="F58" s="39" t="s">
        <v>393</v>
      </c>
      <c r="G58" s="324">
        <v>0.55000000000000004</v>
      </c>
      <c r="H58" s="121" t="s">
        <v>411</v>
      </c>
      <c r="I58" s="324">
        <v>0.19</v>
      </c>
      <c r="K58" s="18"/>
      <c r="L58" s="249"/>
      <c r="M58" s="249"/>
      <c r="N58" s="249"/>
      <c r="O58" s="249"/>
      <c r="P58" s="249"/>
      <c r="Q58" s="249"/>
      <c r="R58" s="18"/>
      <c r="V58" s="14" t="s">
        <v>31</v>
      </c>
      <c r="W58" s="11">
        <f t="shared" ref="W58:AG61" si="510">W41+W24+W7</f>
        <v>38</v>
      </c>
      <c r="X58" s="11">
        <f t="shared" si="510"/>
        <v>28</v>
      </c>
      <c r="Y58" s="11">
        <f t="shared" si="510"/>
        <v>2</v>
      </c>
      <c r="Z58" s="11">
        <f t="shared" si="510"/>
        <v>2</v>
      </c>
      <c r="AA58" s="11">
        <f t="shared" si="510"/>
        <v>1</v>
      </c>
      <c r="AB58" s="11">
        <f t="shared" si="510"/>
        <v>13</v>
      </c>
      <c r="AC58" s="11">
        <f t="shared" si="510"/>
        <v>34</v>
      </c>
      <c r="AD58" s="11">
        <f t="shared" si="510"/>
        <v>4</v>
      </c>
      <c r="AE58" s="11">
        <f t="shared" si="510"/>
        <v>15</v>
      </c>
      <c r="AF58" s="11">
        <f t="shared" si="510"/>
        <v>17</v>
      </c>
      <c r="AG58" s="11">
        <f t="shared" si="510"/>
        <v>49</v>
      </c>
      <c r="AH58" s="149">
        <f t="shared" si="459"/>
        <v>0.38235294117647056</v>
      </c>
      <c r="AI58" s="149">
        <f t="shared" si="460"/>
        <v>0.26666666666666666</v>
      </c>
      <c r="AJ58" s="150">
        <f t="shared" si="461"/>
        <v>0.34693877551020408</v>
      </c>
      <c r="AK58" s="14" t="s">
        <v>51</v>
      </c>
      <c r="AL58" s="11">
        <f>AL41+AL24+AL7</f>
        <v>38</v>
      </c>
      <c r="AM58" s="11">
        <f t="shared" si="508"/>
        <v>20</v>
      </c>
      <c r="AN58" s="11">
        <f t="shared" si="508"/>
        <v>5</v>
      </c>
      <c r="AO58" s="11">
        <f t="shared" si="508"/>
        <v>2</v>
      </c>
      <c r="AP58" s="11">
        <f t="shared" si="508"/>
        <v>7</v>
      </c>
      <c r="AQ58" s="11">
        <f t="shared" si="508"/>
        <v>16</v>
      </c>
      <c r="AR58" s="11">
        <f t="shared" si="508"/>
        <v>33</v>
      </c>
      <c r="AS58" s="11">
        <f t="shared" si="508"/>
        <v>2</v>
      </c>
      <c r="AT58" s="11">
        <f t="shared" si="508"/>
        <v>14</v>
      </c>
      <c r="AU58" s="11">
        <f t="shared" si="508"/>
        <v>18</v>
      </c>
      <c r="AV58" s="11">
        <f t="shared" si="508"/>
        <v>47</v>
      </c>
      <c r="AW58" s="149">
        <f t="shared" si="463"/>
        <v>0.48484848484848486</v>
      </c>
      <c r="AX58" s="149">
        <f t="shared" si="464"/>
        <v>0.14285714285714285</v>
      </c>
      <c r="AY58" s="150">
        <f t="shared" si="465"/>
        <v>0.38297872340425532</v>
      </c>
      <c r="AZ58" s="14" t="s">
        <v>34</v>
      </c>
      <c r="BA58" s="11">
        <f>BA41+BA24+BA7</f>
        <v>50</v>
      </c>
      <c r="BB58" s="11">
        <f t="shared" si="428"/>
        <v>19</v>
      </c>
      <c r="BC58" s="11">
        <f t="shared" si="428"/>
        <v>7</v>
      </c>
      <c r="BD58" s="11">
        <f t="shared" si="428"/>
        <v>5</v>
      </c>
      <c r="BE58" s="11">
        <f t="shared" si="428"/>
        <v>1</v>
      </c>
      <c r="BF58" s="11">
        <f t="shared" si="428"/>
        <v>10</v>
      </c>
      <c r="BG58" s="11">
        <f t="shared" si="428"/>
        <v>21</v>
      </c>
      <c r="BH58" s="11">
        <f t="shared" si="428"/>
        <v>10</v>
      </c>
      <c r="BI58" s="11">
        <f t="shared" si="428"/>
        <v>25</v>
      </c>
      <c r="BJ58" s="11">
        <f t="shared" si="429"/>
        <v>20</v>
      </c>
      <c r="BK58" s="11">
        <f t="shared" si="429"/>
        <v>46</v>
      </c>
      <c r="BL58" s="149">
        <f t="shared" si="466"/>
        <v>0.47619047619047616</v>
      </c>
      <c r="BM58" s="149">
        <f t="shared" si="467"/>
        <v>0.4</v>
      </c>
      <c r="BN58" s="150">
        <f t="shared" si="468"/>
        <v>0.43478260869565216</v>
      </c>
      <c r="BO58" s="14" t="s">
        <v>52</v>
      </c>
      <c r="BP58" s="11">
        <f>BP41+BP24+BP7</f>
        <v>52</v>
      </c>
      <c r="BQ58" s="11">
        <f t="shared" si="469"/>
        <v>32</v>
      </c>
      <c r="BR58" s="11">
        <f t="shared" si="469"/>
        <v>4</v>
      </c>
      <c r="BS58" s="11">
        <f t="shared" si="469"/>
        <v>3</v>
      </c>
      <c r="BT58" s="11">
        <f t="shared" si="469"/>
        <v>3</v>
      </c>
      <c r="BU58" s="11">
        <f t="shared" si="469"/>
        <v>14</v>
      </c>
      <c r="BV58" s="11">
        <f t="shared" si="469"/>
        <v>23</v>
      </c>
      <c r="BW58" s="11">
        <f t="shared" si="469"/>
        <v>8</v>
      </c>
      <c r="BX58" s="11">
        <f t="shared" si="469"/>
        <v>28</v>
      </c>
      <c r="BY58" s="11">
        <f t="shared" si="431"/>
        <v>22</v>
      </c>
      <c r="BZ58" s="11">
        <f t="shared" si="431"/>
        <v>51</v>
      </c>
      <c r="CA58" s="149">
        <f>BU58/BV58</f>
        <v>0.60869565217391308</v>
      </c>
      <c r="CB58" s="149">
        <f>BW58/BX58</f>
        <v>0.2857142857142857</v>
      </c>
      <c r="CC58" s="150">
        <f>BY58/BZ58</f>
        <v>0.43137254901960786</v>
      </c>
      <c r="CD58" s="14">
        <v>4</v>
      </c>
      <c r="CE58" s="212"/>
      <c r="CF58" s="212"/>
      <c r="CG58" s="212"/>
      <c r="CH58" s="212"/>
      <c r="CI58" s="212"/>
      <c r="CJ58" s="212"/>
      <c r="CK58" s="212"/>
      <c r="CL58" s="212"/>
      <c r="CM58" s="212"/>
      <c r="CN58" s="212"/>
      <c r="CO58" s="212"/>
      <c r="CP58" s="149" t="e">
        <f t="shared" si="470"/>
        <v>#DIV/0!</v>
      </c>
      <c r="CQ58" s="149" t="e">
        <f t="shared" si="471"/>
        <v>#DIV/0!</v>
      </c>
      <c r="CR58" s="150" t="e">
        <f t="shared" si="472"/>
        <v>#DIV/0!</v>
      </c>
      <c r="CS58" s="14" t="s">
        <v>279</v>
      </c>
      <c r="CT58" s="11">
        <f t="shared" ref="CT58:DC60" si="511">CT41+CT24+CT7</f>
        <v>43</v>
      </c>
      <c r="CU58" s="11">
        <f t="shared" si="511"/>
        <v>41</v>
      </c>
      <c r="CV58" s="11">
        <f t="shared" si="511"/>
        <v>5</v>
      </c>
      <c r="CW58" s="11">
        <f t="shared" si="511"/>
        <v>2</v>
      </c>
      <c r="CX58" s="11">
        <f t="shared" si="511"/>
        <v>8</v>
      </c>
      <c r="CY58" s="11">
        <f t="shared" si="511"/>
        <v>11</v>
      </c>
      <c r="CZ58" s="11">
        <f t="shared" si="511"/>
        <v>37</v>
      </c>
      <c r="DA58" s="11">
        <f t="shared" si="511"/>
        <v>7</v>
      </c>
      <c r="DB58" s="11">
        <f t="shared" si="511"/>
        <v>24</v>
      </c>
      <c r="DC58" s="11">
        <f t="shared" si="511"/>
        <v>18</v>
      </c>
      <c r="DD58" s="11">
        <f t="shared" si="434"/>
        <v>61</v>
      </c>
      <c r="DE58" s="149">
        <f t="shared" si="473"/>
        <v>0.29729729729729731</v>
      </c>
      <c r="DF58" s="149">
        <f t="shared" si="474"/>
        <v>0.29166666666666669</v>
      </c>
      <c r="DG58" s="150">
        <f t="shared" si="475"/>
        <v>0.29508196721311475</v>
      </c>
      <c r="DH58" s="14" t="s">
        <v>36</v>
      </c>
      <c r="DI58" s="11">
        <f t="shared" si="435"/>
        <v>51</v>
      </c>
      <c r="DJ58" s="11">
        <f t="shared" si="436"/>
        <v>29</v>
      </c>
      <c r="DK58" s="11">
        <f t="shared" si="436"/>
        <v>6</v>
      </c>
      <c r="DL58" s="11">
        <f t="shared" si="436"/>
        <v>2</v>
      </c>
      <c r="DM58" s="11">
        <f t="shared" si="436"/>
        <v>9</v>
      </c>
      <c r="DN58" s="11">
        <f t="shared" si="436"/>
        <v>18</v>
      </c>
      <c r="DO58" s="11">
        <f t="shared" si="436"/>
        <v>47</v>
      </c>
      <c r="DP58" s="11">
        <f t="shared" si="436"/>
        <v>5</v>
      </c>
      <c r="DQ58" s="11">
        <f t="shared" si="436"/>
        <v>20</v>
      </c>
      <c r="DR58" s="11">
        <f t="shared" si="437"/>
        <v>23</v>
      </c>
      <c r="DS58" s="11">
        <f t="shared" si="438"/>
        <v>67</v>
      </c>
      <c r="DT58" s="149">
        <f t="shared" si="476"/>
        <v>0.38297872340425532</v>
      </c>
      <c r="DU58" s="149">
        <f t="shared" si="477"/>
        <v>0.25</v>
      </c>
      <c r="DV58" s="150">
        <f t="shared" si="478"/>
        <v>0.34328358208955223</v>
      </c>
      <c r="DW58" s="14" t="s">
        <v>24</v>
      </c>
      <c r="DX58" s="11">
        <f t="shared" si="439"/>
        <v>32</v>
      </c>
      <c r="DY58" s="11">
        <f t="shared" si="440"/>
        <v>18</v>
      </c>
      <c r="DZ58" s="11">
        <f t="shared" si="440"/>
        <v>2</v>
      </c>
      <c r="EA58" s="11">
        <f t="shared" si="440"/>
        <v>0</v>
      </c>
      <c r="EB58" s="11">
        <f t="shared" si="440"/>
        <v>1</v>
      </c>
      <c r="EC58" s="11">
        <f t="shared" si="440"/>
        <v>7</v>
      </c>
      <c r="ED58" s="11">
        <f t="shared" si="440"/>
        <v>28</v>
      </c>
      <c r="EE58" s="11">
        <f t="shared" si="440"/>
        <v>6</v>
      </c>
      <c r="EF58" s="11">
        <f t="shared" si="440"/>
        <v>26</v>
      </c>
      <c r="EG58" s="11">
        <f t="shared" si="441"/>
        <v>13</v>
      </c>
      <c r="EH58" s="11">
        <f t="shared" si="441"/>
        <v>54</v>
      </c>
      <c r="EI58" s="149">
        <f t="shared" si="479"/>
        <v>0.25</v>
      </c>
      <c r="EJ58" s="149">
        <f t="shared" si="480"/>
        <v>0.23076923076923078</v>
      </c>
      <c r="EK58" s="150">
        <f t="shared" si="481"/>
        <v>0.24074074074074073</v>
      </c>
      <c r="EL58" s="14" t="s">
        <v>209</v>
      </c>
      <c r="EM58" s="11">
        <f t="shared" si="442"/>
        <v>50</v>
      </c>
      <c r="EN58" s="11">
        <f t="shared" si="443"/>
        <v>26</v>
      </c>
      <c r="EO58" s="11">
        <f t="shared" si="443"/>
        <v>15</v>
      </c>
      <c r="EP58" s="11">
        <f t="shared" si="443"/>
        <v>9</v>
      </c>
      <c r="EQ58" s="11">
        <f t="shared" si="443"/>
        <v>12</v>
      </c>
      <c r="ER58" s="11">
        <f t="shared" si="443"/>
        <v>13</v>
      </c>
      <c r="ES58" s="11">
        <f t="shared" si="443"/>
        <v>36</v>
      </c>
      <c r="ET58" s="11">
        <f t="shared" si="443"/>
        <v>7</v>
      </c>
      <c r="EU58" s="11">
        <f t="shared" si="443"/>
        <v>22</v>
      </c>
      <c r="EV58" s="11">
        <f>EV41+EV24+EV7</f>
        <v>20</v>
      </c>
      <c r="EW58" s="11">
        <f t="shared" si="444"/>
        <v>58</v>
      </c>
      <c r="EX58" s="149">
        <f t="shared" si="482"/>
        <v>0.3611111111111111</v>
      </c>
      <c r="EY58" s="149">
        <f t="shared" si="483"/>
        <v>0.31818181818181818</v>
      </c>
      <c r="EZ58" s="150">
        <f t="shared" si="484"/>
        <v>0.34482758620689657</v>
      </c>
      <c r="FA58" s="14">
        <v>4</v>
      </c>
      <c r="FB58" s="212"/>
      <c r="FC58" s="212"/>
      <c r="FD58" s="212"/>
      <c r="FE58" s="212"/>
      <c r="FF58" s="212"/>
      <c r="FG58" s="212"/>
      <c r="FH58" s="212"/>
      <c r="FI58" s="212"/>
      <c r="FJ58" s="212"/>
      <c r="FK58" s="212"/>
      <c r="FL58" s="212"/>
      <c r="FM58" s="149" t="e">
        <f t="shared" si="485"/>
        <v>#DIV/0!</v>
      </c>
      <c r="FN58" s="149" t="e">
        <f t="shared" si="486"/>
        <v>#DIV/0!</v>
      </c>
      <c r="FO58" s="150" t="e">
        <f t="shared" si="487"/>
        <v>#DIV/0!</v>
      </c>
      <c r="FP58" s="14" t="s">
        <v>208</v>
      </c>
      <c r="FQ58" s="11">
        <f t="shared" ref="FQ58:GA60" si="512">FQ41+FQ24+FQ7</f>
        <v>41</v>
      </c>
      <c r="FR58" s="11">
        <f t="shared" si="512"/>
        <v>30</v>
      </c>
      <c r="FS58" s="11">
        <f t="shared" si="512"/>
        <v>7</v>
      </c>
      <c r="FT58" s="11">
        <f t="shared" si="512"/>
        <v>1</v>
      </c>
      <c r="FU58" s="11">
        <f t="shared" si="512"/>
        <v>8</v>
      </c>
      <c r="FV58" s="11">
        <f t="shared" si="512"/>
        <v>15</v>
      </c>
      <c r="FW58" s="11">
        <f t="shared" si="512"/>
        <v>35</v>
      </c>
      <c r="FX58" s="11">
        <f t="shared" si="512"/>
        <v>3</v>
      </c>
      <c r="FY58" s="11">
        <f t="shared" si="512"/>
        <v>13</v>
      </c>
      <c r="FZ58" s="11">
        <f t="shared" si="512"/>
        <v>18</v>
      </c>
      <c r="GA58" s="11">
        <f t="shared" si="512"/>
        <v>48</v>
      </c>
      <c r="GB58" s="149">
        <f t="shared" si="489"/>
        <v>0.42857142857142855</v>
      </c>
      <c r="GC58" s="149">
        <f t="shared" si="490"/>
        <v>0.23076923076923078</v>
      </c>
      <c r="GD58" s="150">
        <f t="shared" si="491"/>
        <v>0.375</v>
      </c>
      <c r="GE58" s="14" t="s">
        <v>43</v>
      </c>
      <c r="GF58" s="11">
        <f>GF41+GF24+GF7</f>
        <v>50</v>
      </c>
      <c r="GG58" s="11">
        <f t="shared" si="447"/>
        <v>16</v>
      </c>
      <c r="GH58" s="11">
        <f t="shared" si="447"/>
        <v>8</v>
      </c>
      <c r="GI58" s="11">
        <f t="shared" si="447"/>
        <v>0</v>
      </c>
      <c r="GJ58" s="11">
        <f t="shared" si="447"/>
        <v>6</v>
      </c>
      <c r="GK58" s="11">
        <f t="shared" si="447"/>
        <v>13</v>
      </c>
      <c r="GL58" s="11">
        <f t="shared" si="447"/>
        <v>25</v>
      </c>
      <c r="GM58" s="11">
        <f t="shared" si="447"/>
        <v>8</v>
      </c>
      <c r="GN58" s="11">
        <f t="shared" si="447"/>
        <v>19</v>
      </c>
      <c r="GO58" s="11">
        <f t="shared" si="448"/>
        <v>21</v>
      </c>
      <c r="GP58" s="11">
        <f t="shared" si="448"/>
        <v>44</v>
      </c>
      <c r="GQ58" s="149">
        <f t="shared" si="492"/>
        <v>0.52</v>
      </c>
      <c r="GR58" s="149">
        <f t="shared" si="493"/>
        <v>0.42105263157894735</v>
      </c>
      <c r="GS58" s="150">
        <f t="shared" si="494"/>
        <v>0.47727272727272729</v>
      </c>
      <c r="GT58" s="14" t="s">
        <v>44</v>
      </c>
      <c r="GU58" s="11">
        <f>GU41+GU24+GU7+GU87</f>
        <v>42</v>
      </c>
      <c r="GV58" s="11">
        <f t="shared" ref="GV58:HE58" si="513">GV41+GV24+GV7+GV87</f>
        <v>36</v>
      </c>
      <c r="GW58" s="11">
        <f t="shared" si="513"/>
        <v>7</v>
      </c>
      <c r="GX58" s="11">
        <f t="shared" si="513"/>
        <v>0</v>
      </c>
      <c r="GY58" s="11">
        <f t="shared" si="513"/>
        <v>2</v>
      </c>
      <c r="GZ58" s="11">
        <f t="shared" si="513"/>
        <v>12</v>
      </c>
      <c r="HA58" s="11">
        <f t="shared" si="513"/>
        <v>26</v>
      </c>
      <c r="HB58" s="11">
        <f t="shared" si="513"/>
        <v>6</v>
      </c>
      <c r="HC58" s="11">
        <f t="shared" si="513"/>
        <v>28</v>
      </c>
      <c r="HD58" s="11">
        <f t="shared" si="513"/>
        <v>18</v>
      </c>
      <c r="HE58" s="11">
        <f t="shared" si="513"/>
        <v>54</v>
      </c>
      <c r="HF58" s="149">
        <f t="shared" si="495"/>
        <v>0.46153846153846156</v>
      </c>
      <c r="HG58" s="149">
        <f t="shared" si="496"/>
        <v>0.21428571428571427</v>
      </c>
      <c r="HH58" s="150">
        <f t="shared" si="497"/>
        <v>0.33333333333333331</v>
      </c>
      <c r="HI58" s="14" t="s">
        <v>30</v>
      </c>
      <c r="HJ58" s="11">
        <f t="shared" ref="HJ58:HT58" si="514">HJ41+HJ24+HJ7</f>
        <v>51</v>
      </c>
      <c r="HK58" s="11">
        <f t="shared" si="514"/>
        <v>29</v>
      </c>
      <c r="HL58" s="11">
        <f t="shared" si="514"/>
        <v>8</v>
      </c>
      <c r="HM58" s="11">
        <f t="shared" si="514"/>
        <v>1</v>
      </c>
      <c r="HN58" s="11">
        <f t="shared" si="514"/>
        <v>6</v>
      </c>
      <c r="HO58" s="11">
        <f t="shared" si="514"/>
        <v>19</v>
      </c>
      <c r="HP58" s="11">
        <f t="shared" si="514"/>
        <v>38</v>
      </c>
      <c r="HQ58" s="11">
        <f t="shared" si="514"/>
        <v>5</v>
      </c>
      <c r="HR58" s="11">
        <f t="shared" si="514"/>
        <v>24</v>
      </c>
      <c r="HS58" s="11">
        <f t="shared" si="514"/>
        <v>24</v>
      </c>
      <c r="HT58" s="11">
        <f t="shared" si="514"/>
        <v>62</v>
      </c>
      <c r="HU58" s="149">
        <f t="shared" si="498"/>
        <v>0.5</v>
      </c>
      <c r="HV58" s="149">
        <f t="shared" si="499"/>
        <v>0.20833333333333334</v>
      </c>
      <c r="HW58" s="150">
        <f t="shared" si="500"/>
        <v>0.38709677419354838</v>
      </c>
      <c r="IA58" s="25" t="s">
        <v>116</v>
      </c>
      <c r="IB58" s="26" t="s">
        <v>80</v>
      </c>
      <c r="IC58" s="27" t="s">
        <v>81</v>
      </c>
    </row>
    <row r="59" spans="1:339" ht="17" thickBot="1">
      <c r="A59" s="18"/>
      <c r="B59" s="83"/>
      <c r="C59" s="83"/>
      <c r="E59" s="7"/>
      <c r="F59" s="18"/>
      <c r="G59" s="18"/>
      <c r="H59" s="91"/>
      <c r="I59" s="18"/>
      <c r="K59" s="18"/>
      <c r="L59" s="249"/>
      <c r="M59" s="249"/>
      <c r="N59" s="249"/>
      <c r="O59" s="249"/>
      <c r="P59" s="249"/>
      <c r="Q59" s="249"/>
      <c r="R59" s="18"/>
      <c r="V59" s="14" t="s">
        <v>24</v>
      </c>
      <c r="W59" s="11">
        <f t="shared" si="510"/>
        <v>51</v>
      </c>
      <c r="X59" s="11">
        <f t="shared" si="510"/>
        <v>42</v>
      </c>
      <c r="Y59" s="11">
        <f t="shared" si="510"/>
        <v>2</v>
      </c>
      <c r="Z59" s="11">
        <f t="shared" si="510"/>
        <v>2</v>
      </c>
      <c r="AA59" s="11">
        <f t="shared" si="510"/>
        <v>1</v>
      </c>
      <c r="AB59" s="11">
        <f t="shared" si="510"/>
        <v>18</v>
      </c>
      <c r="AC59" s="11">
        <f t="shared" si="510"/>
        <v>44</v>
      </c>
      <c r="AD59" s="11">
        <f t="shared" si="510"/>
        <v>5</v>
      </c>
      <c r="AE59" s="11">
        <f t="shared" si="510"/>
        <v>16</v>
      </c>
      <c r="AF59" s="11">
        <f t="shared" si="510"/>
        <v>23</v>
      </c>
      <c r="AG59" s="11">
        <f t="shared" si="510"/>
        <v>60</v>
      </c>
      <c r="AH59" s="149">
        <f t="shared" si="459"/>
        <v>0.40909090909090912</v>
      </c>
      <c r="AI59" s="149">
        <f t="shared" si="460"/>
        <v>0.3125</v>
      </c>
      <c r="AJ59" s="150">
        <f t="shared" si="461"/>
        <v>0.38333333333333336</v>
      </c>
      <c r="AK59" s="14" t="s">
        <v>44</v>
      </c>
      <c r="AL59" s="11">
        <f t="shared" ref="AL59:AV60" si="515">AL42+AL25+AL8</f>
        <v>44</v>
      </c>
      <c r="AM59" s="11">
        <f t="shared" si="515"/>
        <v>36</v>
      </c>
      <c r="AN59" s="11">
        <f t="shared" si="515"/>
        <v>1</v>
      </c>
      <c r="AO59" s="11">
        <f t="shared" si="515"/>
        <v>0</v>
      </c>
      <c r="AP59" s="11">
        <f t="shared" si="515"/>
        <v>9</v>
      </c>
      <c r="AQ59" s="11">
        <f t="shared" si="515"/>
        <v>16</v>
      </c>
      <c r="AR59" s="11">
        <f t="shared" si="515"/>
        <v>36</v>
      </c>
      <c r="AS59" s="11">
        <f t="shared" si="515"/>
        <v>4</v>
      </c>
      <c r="AT59" s="11">
        <f t="shared" si="515"/>
        <v>27</v>
      </c>
      <c r="AU59" s="11">
        <f t="shared" si="515"/>
        <v>20</v>
      </c>
      <c r="AV59" s="11">
        <f t="shared" si="515"/>
        <v>63</v>
      </c>
      <c r="AW59" s="149">
        <f t="shared" si="463"/>
        <v>0.44444444444444442</v>
      </c>
      <c r="AX59" s="149">
        <f t="shared" si="464"/>
        <v>0.14814814814814814</v>
      </c>
      <c r="AY59" s="150">
        <f t="shared" si="465"/>
        <v>0.31746031746031744</v>
      </c>
      <c r="AZ59" s="14">
        <v>5</v>
      </c>
      <c r="BA59" s="212"/>
      <c r="BB59" s="212"/>
      <c r="BC59" s="212"/>
      <c r="BD59" s="212"/>
      <c r="BE59" s="212"/>
      <c r="BF59" s="212"/>
      <c r="BG59" s="212"/>
      <c r="BH59" s="212"/>
      <c r="BI59" s="212"/>
      <c r="BJ59" s="212"/>
      <c r="BK59" s="212"/>
      <c r="BL59" s="149" t="e">
        <f t="shared" si="466"/>
        <v>#DIV/0!</v>
      </c>
      <c r="BM59" s="149" t="e">
        <f t="shared" si="467"/>
        <v>#DIV/0!</v>
      </c>
      <c r="BN59" s="150" t="e">
        <f t="shared" si="468"/>
        <v>#DIV/0!</v>
      </c>
      <c r="BO59" s="14" t="s">
        <v>34</v>
      </c>
      <c r="BP59" s="11">
        <f t="shared" ref="BP59:BZ59" si="516">BP42+BP25+BP8</f>
        <v>49</v>
      </c>
      <c r="BQ59" s="11">
        <f t="shared" si="516"/>
        <v>43</v>
      </c>
      <c r="BR59" s="11">
        <f t="shared" si="516"/>
        <v>0</v>
      </c>
      <c r="BS59" s="11">
        <f t="shared" si="516"/>
        <v>6</v>
      </c>
      <c r="BT59" s="11">
        <f t="shared" si="516"/>
        <v>0</v>
      </c>
      <c r="BU59" s="11">
        <f t="shared" si="516"/>
        <v>14</v>
      </c>
      <c r="BV59" s="11">
        <f t="shared" si="516"/>
        <v>33</v>
      </c>
      <c r="BW59" s="11">
        <f t="shared" si="516"/>
        <v>7</v>
      </c>
      <c r="BX59" s="11">
        <f t="shared" si="516"/>
        <v>40</v>
      </c>
      <c r="BY59" s="11">
        <f t="shared" si="516"/>
        <v>21</v>
      </c>
      <c r="BZ59" s="11">
        <f t="shared" si="516"/>
        <v>73</v>
      </c>
      <c r="CA59" s="149">
        <f t="shared" ref="CA59:CA68" si="517">BU59/BV59</f>
        <v>0.42424242424242425</v>
      </c>
      <c r="CB59" s="149">
        <f t="shared" ref="CB59:CB68" si="518">BW59/BX59</f>
        <v>0.17499999999999999</v>
      </c>
      <c r="CC59" s="150">
        <f t="shared" ref="CC59:CC68" si="519">BY59/BZ59</f>
        <v>0.28767123287671231</v>
      </c>
      <c r="CD59" s="14" t="s">
        <v>51</v>
      </c>
      <c r="CE59" s="11">
        <f t="shared" ref="CE59:CO62" si="520">CE42+CE25+CE8</f>
        <v>49</v>
      </c>
      <c r="CF59" s="11">
        <f t="shared" si="520"/>
        <v>51</v>
      </c>
      <c r="CG59" s="11">
        <f t="shared" si="520"/>
        <v>4</v>
      </c>
      <c r="CH59" s="11">
        <f t="shared" si="520"/>
        <v>1</v>
      </c>
      <c r="CI59" s="11">
        <f t="shared" si="520"/>
        <v>5</v>
      </c>
      <c r="CJ59" s="11">
        <f t="shared" si="520"/>
        <v>13</v>
      </c>
      <c r="CK59" s="11">
        <f t="shared" si="520"/>
        <v>33</v>
      </c>
      <c r="CL59" s="11">
        <f t="shared" si="520"/>
        <v>7</v>
      </c>
      <c r="CM59" s="11">
        <f t="shared" si="520"/>
        <v>43</v>
      </c>
      <c r="CN59" s="11">
        <f t="shared" si="520"/>
        <v>20</v>
      </c>
      <c r="CO59" s="11">
        <f t="shared" si="520"/>
        <v>76</v>
      </c>
      <c r="CP59" s="149">
        <f t="shared" si="470"/>
        <v>0.39393939393939392</v>
      </c>
      <c r="CQ59" s="149">
        <f t="shared" si="471"/>
        <v>0.16279069767441862</v>
      </c>
      <c r="CR59" s="150">
        <f t="shared" si="472"/>
        <v>0.26315789473684209</v>
      </c>
      <c r="CS59" s="14" t="s">
        <v>52</v>
      </c>
      <c r="CT59" s="11">
        <f t="shared" si="511"/>
        <v>35</v>
      </c>
      <c r="CU59" s="11">
        <f t="shared" si="511"/>
        <v>18</v>
      </c>
      <c r="CV59" s="11">
        <f t="shared" si="511"/>
        <v>1</v>
      </c>
      <c r="CW59" s="11">
        <f t="shared" si="511"/>
        <v>0</v>
      </c>
      <c r="CX59" s="11">
        <f t="shared" si="511"/>
        <v>5</v>
      </c>
      <c r="CY59" s="11">
        <f t="shared" si="511"/>
        <v>13</v>
      </c>
      <c r="CZ59" s="11">
        <f t="shared" si="511"/>
        <v>38</v>
      </c>
      <c r="DA59" s="11">
        <f t="shared" si="511"/>
        <v>3</v>
      </c>
      <c r="DB59" s="11">
        <f t="shared" si="511"/>
        <v>15</v>
      </c>
      <c r="DC59" s="11">
        <f t="shared" si="511"/>
        <v>16</v>
      </c>
      <c r="DD59" s="11">
        <f t="shared" si="434"/>
        <v>53</v>
      </c>
      <c r="DE59" s="149">
        <f t="shared" si="473"/>
        <v>0.34210526315789475</v>
      </c>
      <c r="DF59" s="149">
        <f t="shared" si="474"/>
        <v>0.2</v>
      </c>
      <c r="DG59" s="150">
        <f t="shared" si="475"/>
        <v>0.30188679245283018</v>
      </c>
      <c r="DH59" s="14" t="s">
        <v>208</v>
      </c>
      <c r="DI59" s="11">
        <f t="shared" si="435"/>
        <v>50</v>
      </c>
      <c r="DJ59" s="11">
        <f t="shared" si="436"/>
        <v>22</v>
      </c>
      <c r="DK59" s="11">
        <f t="shared" si="436"/>
        <v>8</v>
      </c>
      <c r="DL59" s="11">
        <f t="shared" si="436"/>
        <v>3</v>
      </c>
      <c r="DM59" s="11">
        <f t="shared" si="436"/>
        <v>3</v>
      </c>
      <c r="DN59" s="11">
        <f t="shared" si="436"/>
        <v>16</v>
      </c>
      <c r="DO59" s="11">
        <f t="shared" si="436"/>
        <v>24</v>
      </c>
      <c r="DP59" s="11">
        <f t="shared" si="436"/>
        <v>6</v>
      </c>
      <c r="DQ59" s="11">
        <f t="shared" si="436"/>
        <v>17</v>
      </c>
      <c r="DR59" s="11">
        <f t="shared" si="437"/>
        <v>22</v>
      </c>
      <c r="DS59" s="11">
        <f t="shared" si="438"/>
        <v>41</v>
      </c>
      <c r="DT59" s="149">
        <f t="shared" si="476"/>
        <v>0.66666666666666663</v>
      </c>
      <c r="DU59" s="149">
        <f t="shared" si="477"/>
        <v>0.35294117647058826</v>
      </c>
      <c r="DV59" s="150">
        <f t="shared" si="478"/>
        <v>0.53658536585365857</v>
      </c>
      <c r="DW59" s="14" t="s">
        <v>36</v>
      </c>
      <c r="DX59" s="11">
        <f t="shared" si="439"/>
        <v>50</v>
      </c>
      <c r="DY59" s="11">
        <f t="shared" ref="DY59:EH60" si="521">DY42+DY25+DY8</f>
        <v>24</v>
      </c>
      <c r="DZ59" s="11">
        <f t="shared" si="521"/>
        <v>7</v>
      </c>
      <c r="EA59" s="11">
        <f t="shared" si="521"/>
        <v>7</v>
      </c>
      <c r="EB59" s="11">
        <f t="shared" si="521"/>
        <v>3</v>
      </c>
      <c r="EC59" s="11">
        <f t="shared" si="521"/>
        <v>15</v>
      </c>
      <c r="ED59" s="11">
        <f t="shared" si="521"/>
        <v>35</v>
      </c>
      <c r="EE59" s="11">
        <f t="shared" si="521"/>
        <v>6</v>
      </c>
      <c r="EF59" s="11">
        <f t="shared" si="521"/>
        <v>11</v>
      </c>
      <c r="EG59" s="11">
        <f t="shared" si="521"/>
        <v>21</v>
      </c>
      <c r="EH59" s="11">
        <f t="shared" si="521"/>
        <v>46</v>
      </c>
      <c r="EI59" s="149">
        <f t="shared" si="479"/>
        <v>0.42857142857142855</v>
      </c>
      <c r="EJ59" s="149">
        <f t="shared" si="480"/>
        <v>0.54545454545454541</v>
      </c>
      <c r="EK59" s="150">
        <f t="shared" si="481"/>
        <v>0.45652173913043476</v>
      </c>
      <c r="EL59" s="14" t="s">
        <v>207</v>
      </c>
      <c r="EM59" s="11">
        <f t="shared" si="442"/>
        <v>40</v>
      </c>
      <c r="EN59" s="11">
        <f t="shared" si="443"/>
        <v>21</v>
      </c>
      <c r="EO59" s="11">
        <f t="shared" si="443"/>
        <v>10</v>
      </c>
      <c r="EP59" s="11">
        <f t="shared" si="443"/>
        <v>2</v>
      </c>
      <c r="EQ59" s="11">
        <f t="shared" si="443"/>
        <v>1</v>
      </c>
      <c r="ER59" s="11">
        <f t="shared" si="443"/>
        <v>8</v>
      </c>
      <c r="ES59" s="11">
        <f t="shared" si="443"/>
        <v>18</v>
      </c>
      <c r="ET59" s="11">
        <f t="shared" si="443"/>
        <v>8</v>
      </c>
      <c r="EU59" s="11">
        <f t="shared" si="443"/>
        <v>28</v>
      </c>
      <c r="EV59" s="11">
        <f>EV42+EV25+EV8</f>
        <v>16</v>
      </c>
      <c r="EW59" s="11">
        <f t="shared" si="444"/>
        <v>46</v>
      </c>
      <c r="EX59" s="149">
        <f t="shared" si="482"/>
        <v>0.44444444444444442</v>
      </c>
      <c r="EY59" s="149">
        <f t="shared" si="483"/>
        <v>0.2857142857142857</v>
      </c>
      <c r="EZ59" s="150">
        <f t="shared" si="484"/>
        <v>0.34782608695652173</v>
      </c>
      <c r="FA59" s="14">
        <v>5</v>
      </c>
      <c r="FB59" s="212"/>
      <c r="FC59" s="212"/>
      <c r="FD59" s="212"/>
      <c r="FE59" s="212"/>
      <c r="FF59" s="212"/>
      <c r="FG59" s="212"/>
      <c r="FH59" s="212"/>
      <c r="FI59" s="212"/>
      <c r="FJ59" s="212"/>
      <c r="FK59" s="212"/>
      <c r="FL59" s="212"/>
      <c r="FM59" s="149" t="e">
        <f t="shared" si="485"/>
        <v>#DIV/0!</v>
      </c>
      <c r="FN59" s="149" t="e">
        <f t="shared" si="486"/>
        <v>#DIV/0!</v>
      </c>
      <c r="FO59" s="150" t="e">
        <f t="shared" si="487"/>
        <v>#DIV/0!</v>
      </c>
      <c r="FP59" s="14" t="s">
        <v>30</v>
      </c>
      <c r="FQ59" s="11">
        <f t="shared" si="512"/>
        <v>43</v>
      </c>
      <c r="FR59" s="11">
        <f t="shared" si="512"/>
        <v>20</v>
      </c>
      <c r="FS59" s="11">
        <f t="shared" si="512"/>
        <v>4</v>
      </c>
      <c r="FT59" s="11">
        <f t="shared" si="512"/>
        <v>3</v>
      </c>
      <c r="FU59" s="11">
        <f t="shared" si="512"/>
        <v>3</v>
      </c>
      <c r="FV59" s="11">
        <f t="shared" si="512"/>
        <v>8</v>
      </c>
      <c r="FW59" s="11">
        <f t="shared" si="512"/>
        <v>23</v>
      </c>
      <c r="FX59" s="11">
        <f t="shared" si="512"/>
        <v>9</v>
      </c>
      <c r="FY59" s="11">
        <f t="shared" si="512"/>
        <v>22</v>
      </c>
      <c r="FZ59" s="11">
        <f t="shared" si="512"/>
        <v>17</v>
      </c>
      <c r="GA59" s="11">
        <f t="shared" si="512"/>
        <v>45</v>
      </c>
      <c r="GB59" s="149">
        <f t="shared" si="489"/>
        <v>0.34782608695652173</v>
      </c>
      <c r="GC59" s="149">
        <f t="shared" si="490"/>
        <v>0.40909090909090912</v>
      </c>
      <c r="GD59" s="150">
        <f t="shared" si="491"/>
        <v>0.37777777777777777</v>
      </c>
      <c r="GE59" s="14" t="s">
        <v>103</v>
      </c>
      <c r="GF59" s="11">
        <f t="shared" ref="GF59:GP60" si="522">GF42+GF25+GF8</f>
        <v>51</v>
      </c>
      <c r="GG59" s="11">
        <f t="shared" si="522"/>
        <v>31</v>
      </c>
      <c r="GH59" s="11">
        <f t="shared" si="522"/>
        <v>7</v>
      </c>
      <c r="GI59" s="11">
        <f t="shared" si="522"/>
        <v>0</v>
      </c>
      <c r="GJ59" s="11">
        <f t="shared" si="522"/>
        <v>7</v>
      </c>
      <c r="GK59" s="11">
        <f t="shared" si="522"/>
        <v>12</v>
      </c>
      <c r="GL59" s="11">
        <f t="shared" si="522"/>
        <v>34</v>
      </c>
      <c r="GM59" s="11">
        <f t="shared" si="522"/>
        <v>9</v>
      </c>
      <c r="GN59" s="11">
        <f t="shared" si="522"/>
        <v>28</v>
      </c>
      <c r="GO59" s="11">
        <f t="shared" si="522"/>
        <v>21</v>
      </c>
      <c r="GP59" s="11">
        <f t="shared" si="522"/>
        <v>62</v>
      </c>
      <c r="GQ59" s="149">
        <f t="shared" si="492"/>
        <v>0.35294117647058826</v>
      </c>
      <c r="GR59" s="149">
        <f t="shared" si="493"/>
        <v>0.32142857142857145</v>
      </c>
      <c r="GS59" s="150">
        <f t="shared" si="494"/>
        <v>0.33870967741935482</v>
      </c>
      <c r="GT59" s="14" t="s">
        <v>209</v>
      </c>
      <c r="GU59" s="11">
        <f>GU42+GU25+GU8</f>
        <v>50</v>
      </c>
      <c r="GV59" s="11">
        <f t="shared" ref="GV59:HE59" si="523">GV42+GV25+GV8</f>
        <v>33</v>
      </c>
      <c r="GW59" s="11">
        <f t="shared" si="523"/>
        <v>7</v>
      </c>
      <c r="GX59" s="11">
        <f t="shared" si="523"/>
        <v>4</v>
      </c>
      <c r="GY59" s="11">
        <f t="shared" si="523"/>
        <v>1</v>
      </c>
      <c r="GZ59" s="11">
        <f t="shared" si="523"/>
        <v>16</v>
      </c>
      <c r="HA59" s="11">
        <f t="shared" si="523"/>
        <v>32</v>
      </c>
      <c r="HB59" s="11">
        <f t="shared" si="523"/>
        <v>6</v>
      </c>
      <c r="HC59" s="11">
        <f t="shared" si="523"/>
        <v>25</v>
      </c>
      <c r="HD59" s="11">
        <f t="shared" si="523"/>
        <v>22</v>
      </c>
      <c r="HE59" s="11">
        <f t="shared" si="523"/>
        <v>57</v>
      </c>
      <c r="HF59" s="149">
        <f t="shared" si="495"/>
        <v>0.5</v>
      </c>
      <c r="HG59" s="149">
        <f t="shared" si="496"/>
        <v>0.24</v>
      </c>
      <c r="HH59" s="150">
        <f t="shared" si="497"/>
        <v>0.38596491228070173</v>
      </c>
      <c r="HI59" s="14" t="s">
        <v>43</v>
      </c>
      <c r="HJ59" s="11">
        <f>HJ42+HJ25+HJ8</f>
        <v>51</v>
      </c>
      <c r="HK59" s="11">
        <f t="shared" ref="HK59:HT60" si="524">HK42+HK25+HK8</f>
        <v>41</v>
      </c>
      <c r="HL59" s="11">
        <f t="shared" si="524"/>
        <v>3</v>
      </c>
      <c r="HM59" s="11">
        <f t="shared" si="524"/>
        <v>6</v>
      </c>
      <c r="HN59" s="11">
        <f t="shared" si="524"/>
        <v>7</v>
      </c>
      <c r="HO59" s="11">
        <f t="shared" si="524"/>
        <v>18</v>
      </c>
      <c r="HP59" s="11">
        <f t="shared" si="524"/>
        <v>54</v>
      </c>
      <c r="HQ59" s="11">
        <f t="shared" si="524"/>
        <v>5</v>
      </c>
      <c r="HR59" s="11">
        <f t="shared" si="524"/>
        <v>20</v>
      </c>
      <c r="HS59" s="11">
        <f t="shared" si="524"/>
        <v>23</v>
      </c>
      <c r="HT59" s="11">
        <f t="shared" si="524"/>
        <v>74</v>
      </c>
      <c r="HU59" s="149">
        <f t="shared" si="498"/>
        <v>0.33333333333333331</v>
      </c>
      <c r="HV59" s="149">
        <f t="shared" si="499"/>
        <v>0.25</v>
      </c>
      <c r="HW59" s="150">
        <f t="shared" si="500"/>
        <v>0.3108108108108108</v>
      </c>
      <c r="IA59" s="1" t="s">
        <v>212</v>
      </c>
      <c r="IB59" s="9">
        <v>0</v>
      </c>
      <c r="IC59" s="2">
        <v>2</v>
      </c>
    </row>
    <row r="60" spans="1:339" ht="17" thickBot="1">
      <c r="A60" s="507" t="s">
        <v>265</v>
      </c>
      <c r="B60" s="509"/>
      <c r="C60" s="509"/>
      <c r="D60" s="509"/>
      <c r="E60" s="509"/>
      <c r="F60" s="509"/>
      <c r="G60" s="509"/>
      <c r="H60" s="509"/>
      <c r="I60" s="508"/>
      <c r="K60" s="18"/>
      <c r="L60" s="249"/>
      <c r="M60" s="249"/>
      <c r="N60" s="249"/>
      <c r="O60" s="249"/>
      <c r="P60" s="249"/>
      <c r="Q60" s="249"/>
      <c r="R60" s="18"/>
      <c r="V60" s="14" t="s">
        <v>207</v>
      </c>
      <c r="W60" s="11">
        <f t="shared" si="510"/>
        <v>50</v>
      </c>
      <c r="X60" s="11">
        <f t="shared" si="510"/>
        <v>51</v>
      </c>
      <c r="Y60" s="11">
        <f t="shared" si="510"/>
        <v>4</v>
      </c>
      <c r="Z60" s="11">
        <f t="shared" si="510"/>
        <v>2</v>
      </c>
      <c r="AA60" s="11">
        <f t="shared" si="510"/>
        <v>5</v>
      </c>
      <c r="AB60" s="11">
        <f t="shared" si="510"/>
        <v>19</v>
      </c>
      <c r="AC60" s="11">
        <f t="shared" si="510"/>
        <v>53</v>
      </c>
      <c r="AD60" s="11">
        <f t="shared" si="510"/>
        <v>4</v>
      </c>
      <c r="AE60" s="11">
        <f t="shared" si="510"/>
        <v>19</v>
      </c>
      <c r="AF60" s="11">
        <f>AF43+AF26+AF9</f>
        <v>23</v>
      </c>
      <c r="AG60" s="11">
        <f t="shared" si="510"/>
        <v>72</v>
      </c>
      <c r="AH60" s="149">
        <f t="shared" si="459"/>
        <v>0.35849056603773582</v>
      </c>
      <c r="AI60" s="149">
        <f t="shared" si="460"/>
        <v>0.21052631578947367</v>
      </c>
      <c r="AJ60" s="150">
        <f t="shared" si="461"/>
        <v>0.31944444444444442</v>
      </c>
      <c r="AK60" s="14" t="s">
        <v>36</v>
      </c>
      <c r="AL60" s="11">
        <f t="shared" si="515"/>
        <v>52</v>
      </c>
      <c r="AM60" s="11">
        <f t="shared" si="515"/>
        <v>20</v>
      </c>
      <c r="AN60" s="11">
        <f t="shared" si="515"/>
        <v>10</v>
      </c>
      <c r="AO60" s="11">
        <f t="shared" si="515"/>
        <v>1</v>
      </c>
      <c r="AP60" s="11">
        <f t="shared" si="515"/>
        <v>3</v>
      </c>
      <c r="AQ60" s="11">
        <f t="shared" si="515"/>
        <v>10</v>
      </c>
      <c r="AR60" s="11">
        <f t="shared" si="515"/>
        <v>23</v>
      </c>
      <c r="AS60" s="11">
        <f t="shared" si="515"/>
        <v>10</v>
      </c>
      <c r="AT60" s="11">
        <f t="shared" si="515"/>
        <v>21</v>
      </c>
      <c r="AU60" s="11">
        <f t="shared" si="515"/>
        <v>20</v>
      </c>
      <c r="AV60" s="11">
        <f t="shared" si="515"/>
        <v>44</v>
      </c>
      <c r="AW60" s="149">
        <f t="shared" si="463"/>
        <v>0.43478260869565216</v>
      </c>
      <c r="AX60" s="149">
        <f t="shared" si="464"/>
        <v>0.47619047619047616</v>
      </c>
      <c r="AY60" s="150">
        <f t="shared" si="465"/>
        <v>0.45454545454545453</v>
      </c>
      <c r="AZ60" s="14" t="s">
        <v>24</v>
      </c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149" t="e">
        <f t="shared" si="466"/>
        <v>#DIV/0!</v>
      </c>
      <c r="BM60" s="149" t="e">
        <f t="shared" si="467"/>
        <v>#DIV/0!</v>
      </c>
      <c r="BN60" s="150" t="e">
        <f t="shared" si="468"/>
        <v>#DIV/0!</v>
      </c>
      <c r="BO60" s="14" t="s">
        <v>31</v>
      </c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149" t="e">
        <f t="shared" si="517"/>
        <v>#DIV/0!</v>
      </c>
      <c r="CB60" s="149" t="e">
        <f t="shared" si="518"/>
        <v>#DIV/0!</v>
      </c>
      <c r="CC60" s="150" t="e">
        <f t="shared" si="519"/>
        <v>#DIV/0!</v>
      </c>
      <c r="CD60" s="14" t="s">
        <v>209</v>
      </c>
      <c r="CE60" s="11">
        <f t="shared" si="520"/>
        <v>45</v>
      </c>
      <c r="CF60" s="11">
        <f t="shared" si="520"/>
        <v>25</v>
      </c>
      <c r="CG60" s="11">
        <f t="shared" si="520"/>
        <v>2</v>
      </c>
      <c r="CH60" s="11">
        <f t="shared" si="520"/>
        <v>1</v>
      </c>
      <c r="CI60" s="11">
        <f t="shared" si="520"/>
        <v>2</v>
      </c>
      <c r="CJ60" s="11">
        <f t="shared" si="520"/>
        <v>10</v>
      </c>
      <c r="CK60" s="11">
        <f t="shared" si="520"/>
        <v>22</v>
      </c>
      <c r="CL60" s="11">
        <f t="shared" si="520"/>
        <v>9</v>
      </c>
      <c r="CM60" s="11">
        <f t="shared" si="520"/>
        <v>24</v>
      </c>
      <c r="CN60" s="11">
        <f t="shared" si="520"/>
        <v>19</v>
      </c>
      <c r="CO60" s="11">
        <f t="shared" si="520"/>
        <v>46</v>
      </c>
      <c r="CP60" s="149">
        <f t="shared" si="470"/>
        <v>0.45454545454545453</v>
      </c>
      <c r="CQ60" s="149">
        <f t="shared" si="471"/>
        <v>0.375</v>
      </c>
      <c r="CR60" s="150">
        <f t="shared" si="472"/>
        <v>0.41304347826086957</v>
      </c>
      <c r="CS60" s="14" t="s">
        <v>43</v>
      </c>
      <c r="CT60" s="11">
        <f t="shared" si="511"/>
        <v>46</v>
      </c>
      <c r="CU60" s="11">
        <f t="shared" si="511"/>
        <v>21</v>
      </c>
      <c r="CV60" s="11">
        <f t="shared" si="511"/>
        <v>5</v>
      </c>
      <c r="CW60" s="11">
        <f t="shared" si="511"/>
        <v>0</v>
      </c>
      <c r="CX60" s="11">
        <f t="shared" si="511"/>
        <v>5</v>
      </c>
      <c r="CY60" s="11">
        <f t="shared" si="511"/>
        <v>14</v>
      </c>
      <c r="CZ60" s="11">
        <f t="shared" si="511"/>
        <v>29</v>
      </c>
      <c r="DA60" s="11">
        <f t="shared" si="511"/>
        <v>6</v>
      </c>
      <c r="DB60" s="11">
        <f t="shared" si="511"/>
        <v>13</v>
      </c>
      <c r="DC60" s="11">
        <f t="shared" si="511"/>
        <v>20</v>
      </c>
      <c r="DD60" s="11">
        <f t="shared" si="434"/>
        <v>42</v>
      </c>
      <c r="DE60" s="149">
        <f t="shared" si="473"/>
        <v>0.48275862068965519</v>
      </c>
      <c r="DF60" s="149">
        <f t="shared" si="474"/>
        <v>0.46153846153846156</v>
      </c>
      <c r="DG60" s="150">
        <f t="shared" si="475"/>
        <v>0.47619047619047616</v>
      </c>
      <c r="DH60" s="14" t="s">
        <v>34</v>
      </c>
      <c r="DI60" s="11">
        <f t="shared" si="435"/>
        <v>33</v>
      </c>
      <c r="DJ60" s="11">
        <f t="shared" si="436"/>
        <v>22</v>
      </c>
      <c r="DK60" s="11">
        <f t="shared" si="436"/>
        <v>4</v>
      </c>
      <c r="DL60" s="11">
        <f t="shared" si="436"/>
        <v>1</v>
      </c>
      <c r="DM60" s="11">
        <f t="shared" si="436"/>
        <v>4</v>
      </c>
      <c r="DN60" s="11">
        <f t="shared" si="436"/>
        <v>6</v>
      </c>
      <c r="DO60" s="11">
        <f t="shared" si="436"/>
        <v>27</v>
      </c>
      <c r="DP60" s="11">
        <f t="shared" si="436"/>
        <v>7</v>
      </c>
      <c r="DQ60" s="11">
        <f t="shared" si="436"/>
        <v>19</v>
      </c>
      <c r="DR60" s="11">
        <f t="shared" si="437"/>
        <v>13</v>
      </c>
      <c r="DS60" s="11">
        <f t="shared" si="438"/>
        <v>46</v>
      </c>
      <c r="DT60" s="149">
        <f t="shared" si="476"/>
        <v>0.22222222222222221</v>
      </c>
      <c r="DU60" s="149">
        <f t="shared" si="477"/>
        <v>0.36842105263157893</v>
      </c>
      <c r="DV60" s="150">
        <f t="shared" si="478"/>
        <v>0.28260869565217389</v>
      </c>
      <c r="DW60" s="14" t="s">
        <v>44</v>
      </c>
      <c r="DX60" s="11">
        <f t="shared" si="439"/>
        <v>45</v>
      </c>
      <c r="DY60" s="11">
        <f t="shared" si="521"/>
        <v>34</v>
      </c>
      <c r="DZ60" s="11">
        <f t="shared" si="521"/>
        <v>8</v>
      </c>
      <c r="EA60" s="11">
        <f t="shared" si="521"/>
        <v>2</v>
      </c>
      <c r="EB60" s="11">
        <f t="shared" si="521"/>
        <v>11</v>
      </c>
      <c r="EC60" s="11">
        <f t="shared" si="521"/>
        <v>15</v>
      </c>
      <c r="ED60" s="11">
        <f t="shared" si="521"/>
        <v>32</v>
      </c>
      <c r="EE60" s="11">
        <f t="shared" si="521"/>
        <v>5</v>
      </c>
      <c r="EF60" s="11">
        <f t="shared" si="521"/>
        <v>22</v>
      </c>
      <c r="EG60" s="11">
        <f t="shared" si="521"/>
        <v>20</v>
      </c>
      <c r="EH60" s="11">
        <f t="shared" si="521"/>
        <v>54</v>
      </c>
      <c r="EI60" s="149">
        <f t="shared" si="479"/>
        <v>0.46875</v>
      </c>
      <c r="EJ60" s="149">
        <f t="shared" si="480"/>
        <v>0.22727272727272727</v>
      </c>
      <c r="EK60" s="150">
        <f t="shared" si="481"/>
        <v>0.37037037037037035</v>
      </c>
      <c r="EL60" s="14" t="s">
        <v>35</v>
      </c>
      <c r="EM60" s="11">
        <f t="shared" si="442"/>
        <v>50</v>
      </c>
      <c r="EN60" s="11">
        <f t="shared" ref="EN60:EV60" si="525">EN43+EN26+EN9</f>
        <v>33</v>
      </c>
      <c r="EO60" s="11">
        <f t="shared" si="525"/>
        <v>11</v>
      </c>
      <c r="EP60" s="11">
        <f t="shared" si="525"/>
        <v>1</v>
      </c>
      <c r="EQ60" s="11">
        <f t="shared" si="525"/>
        <v>1</v>
      </c>
      <c r="ER60" s="11">
        <f t="shared" si="525"/>
        <v>16</v>
      </c>
      <c r="ES60" s="11">
        <f t="shared" si="525"/>
        <v>35</v>
      </c>
      <c r="ET60" s="11">
        <f t="shared" si="525"/>
        <v>6</v>
      </c>
      <c r="EU60" s="11">
        <f t="shared" si="525"/>
        <v>14</v>
      </c>
      <c r="EV60" s="11">
        <f t="shared" si="525"/>
        <v>22</v>
      </c>
      <c r="EW60" s="11">
        <f t="shared" si="444"/>
        <v>49</v>
      </c>
      <c r="EX60" s="149">
        <f t="shared" si="482"/>
        <v>0.45714285714285713</v>
      </c>
      <c r="EY60" s="149">
        <f t="shared" si="483"/>
        <v>0.42857142857142855</v>
      </c>
      <c r="EZ60" s="150">
        <f t="shared" si="484"/>
        <v>0.44897959183673469</v>
      </c>
      <c r="FA60" s="14" t="s">
        <v>208</v>
      </c>
      <c r="FB60" s="11">
        <f>FB9+FB26+FB43</f>
        <v>33</v>
      </c>
      <c r="FC60" s="11">
        <f t="shared" ref="FC60:FL60" si="526">FC9+FC26+FC43</f>
        <v>16</v>
      </c>
      <c r="FD60" s="11">
        <f t="shared" si="526"/>
        <v>7</v>
      </c>
      <c r="FE60" s="11">
        <f t="shared" si="526"/>
        <v>0</v>
      </c>
      <c r="FF60" s="11">
        <f t="shared" si="526"/>
        <v>2</v>
      </c>
      <c r="FG60" s="11">
        <f t="shared" si="526"/>
        <v>6</v>
      </c>
      <c r="FH60" s="11">
        <f t="shared" si="526"/>
        <v>17</v>
      </c>
      <c r="FI60" s="11">
        <f t="shared" si="526"/>
        <v>7</v>
      </c>
      <c r="FJ60" s="11">
        <f t="shared" si="526"/>
        <v>21</v>
      </c>
      <c r="FK60" s="11">
        <f t="shared" si="526"/>
        <v>13</v>
      </c>
      <c r="FL60" s="11">
        <f t="shared" si="526"/>
        <v>38</v>
      </c>
      <c r="FM60" s="149">
        <f t="shared" si="485"/>
        <v>0.35294117647058826</v>
      </c>
      <c r="FN60" s="149">
        <f t="shared" si="486"/>
        <v>0.33333333333333331</v>
      </c>
      <c r="FO60" s="150">
        <f t="shared" si="487"/>
        <v>0.34210526315789475</v>
      </c>
      <c r="FP60" s="14" t="s">
        <v>103</v>
      </c>
      <c r="FQ60" s="11">
        <f t="shared" si="512"/>
        <v>50</v>
      </c>
      <c r="FR60" s="11">
        <f t="shared" si="512"/>
        <v>33</v>
      </c>
      <c r="FS60" s="11">
        <f t="shared" si="512"/>
        <v>5</v>
      </c>
      <c r="FT60" s="11">
        <f t="shared" si="512"/>
        <v>0</v>
      </c>
      <c r="FU60" s="11">
        <f t="shared" si="512"/>
        <v>5</v>
      </c>
      <c r="FV60" s="11">
        <f t="shared" si="512"/>
        <v>13</v>
      </c>
      <c r="FW60" s="11">
        <f t="shared" si="512"/>
        <v>38</v>
      </c>
      <c r="FX60" s="11">
        <f t="shared" si="512"/>
        <v>8</v>
      </c>
      <c r="FY60" s="11">
        <f t="shared" si="512"/>
        <v>21</v>
      </c>
      <c r="FZ60" s="11">
        <f t="shared" si="512"/>
        <v>21</v>
      </c>
      <c r="GA60" s="11">
        <f t="shared" si="512"/>
        <v>59</v>
      </c>
      <c r="GB60" s="149">
        <f t="shared" si="489"/>
        <v>0.34210526315789475</v>
      </c>
      <c r="GC60" s="149">
        <f t="shared" si="490"/>
        <v>0.38095238095238093</v>
      </c>
      <c r="GD60" s="150">
        <f t="shared" si="491"/>
        <v>0.3559322033898305</v>
      </c>
      <c r="GE60" s="14" t="s">
        <v>30</v>
      </c>
      <c r="GF60" s="11">
        <f t="shared" si="522"/>
        <v>35</v>
      </c>
      <c r="GG60" s="11">
        <f t="shared" si="522"/>
        <v>21</v>
      </c>
      <c r="GH60" s="11">
        <f t="shared" si="522"/>
        <v>9</v>
      </c>
      <c r="GI60" s="11">
        <f t="shared" si="522"/>
        <v>0</v>
      </c>
      <c r="GJ60" s="11">
        <f t="shared" si="522"/>
        <v>5</v>
      </c>
      <c r="GK60" s="11">
        <f t="shared" si="522"/>
        <v>10</v>
      </c>
      <c r="GL60" s="11">
        <f t="shared" si="522"/>
        <v>19</v>
      </c>
      <c r="GM60" s="11">
        <f t="shared" si="522"/>
        <v>5</v>
      </c>
      <c r="GN60" s="11">
        <f t="shared" si="522"/>
        <v>26</v>
      </c>
      <c r="GO60" s="11">
        <f t="shared" si="522"/>
        <v>15</v>
      </c>
      <c r="GP60" s="11">
        <f t="shared" si="522"/>
        <v>45</v>
      </c>
      <c r="GQ60" s="149">
        <f t="shared" si="492"/>
        <v>0.52631578947368418</v>
      </c>
      <c r="GR60" s="149">
        <f t="shared" si="493"/>
        <v>0.19230769230769232</v>
      </c>
      <c r="GS60" s="150">
        <f t="shared" si="494"/>
        <v>0.33333333333333331</v>
      </c>
      <c r="GT60" s="14" t="s">
        <v>51</v>
      </c>
      <c r="GU60" s="11">
        <f t="shared" ref="GU60:HE61" si="527">GU43+GU26+GU9</f>
        <v>51</v>
      </c>
      <c r="GV60" s="11">
        <f t="shared" si="527"/>
        <v>33</v>
      </c>
      <c r="GW60" s="11">
        <f t="shared" si="527"/>
        <v>11</v>
      </c>
      <c r="GX60" s="11">
        <f t="shared" si="527"/>
        <v>3</v>
      </c>
      <c r="GY60" s="11">
        <f t="shared" si="527"/>
        <v>4</v>
      </c>
      <c r="GZ60" s="11">
        <f t="shared" si="527"/>
        <v>12</v>
      </c>
      <c r="HA60" s="11">
        <f t="shared" si="527"/>
        <v>27</v>
      </c>
      <c r="HB60" s="11">
        <f t="shared" si="527"/>
        <v>9</v>
      </c>
      <c r="HC60" s="11">
        <f t="shared" si="527"/>
        <v>23</v>
      </c>
      <c r="HD60" s="11">
        <f t="shared" si="527"/>
        <v>21</v>
      </c>
      <c r="HE60" s="11">
        <f t="shared" si="527"/>
        <v>50</v>
      </c>
      <c r="HF60" s="149">
        <f t="shared" si="495"/>
        <v>0.44444444444444442</v>
      </c>
      <c r="HG60" s="149">
        <f t="shared" si="496"/>
        <v>0.39130434782608697</v>
      </c>
      <c r="HH60" s="150">
        <f t="shared" si="497"/>
        <v>0.42</v>
      </c>
      <c r="HI60" s="14" t="s">
        <v>52</v>
      </c>
      <c r="HJ60" s="11">
        <f>HJ43+HJ26+HJ9</f>
        <v>51</v>
      </c>
      <c r="HK60" s="11">
        <f t="shared" si="524"/>
        <v>28</v>
      </c>
      <c r="HL60" s="11">
        <f t="shared" si="524"/>
        <v>7</v>
      </c>
      <c r="HM60" s="11">
        <f t="shared" si="524"/>
        <v>5</v>
      </c>
      <c r="HN60" s="11">
        <f t="shared" si="524"/>
        <v>7</v>
      </c>
      <c r="HO60" s="11">
        <f t="shared" si="524"/>
        <v>15</v>
      </c>
      <c r="HP60" s="11">
        <f t="shared" si="524"/>
        <v>30</v>
      </c>
      <c r="HQ60" s="11">
        <f t="shared" si="524"/>
        <v>7</v>
      </c>
      <c r="HR60" s="11">
        <f t="shared" si="524"/>
        <v>25</v>
      </c>
      <c r="HS60" s="11">
        <f t="shared" si="524"/>
        <v>22</v>
      </c>
      <c r="HT60" s="11">
        <f t="shared" si="524"/>
        <v>55</v>
      </c>
      <c r="HU60" s="149">
        <f t="shared" si="498"/>
        <v>0.5</v>
      </c>
      <c r="HV60" s="149">
        <f t="shared" si="499"/>
        <v>0.28000000000000003</v>
      </c>
      <c r="HW60" s="150">
        <f t="shared" si="500"/>
        <v>0.4</v>
      </c>
      <c r="IA60" s="3" t="s">
        <v>217</v>
      </c>
      <c r="IB60" s="7">
        <v>2</v>
      </c>
      <c r="IC60" s="4">
        <v>2</v>
      </c>
    </row>
    <row r="61" spans="1:339" ht="17" thickBot="1">
      <c r="A61" s="43" t="s">
        <v>160</v>
      </c>
      <c r="B61" s="500" t="s">
        <v>157</v>
      </c>
      <c r="C61" s="501"/>
      <c r="D61" s="502" t="s">
        <v>199</v>
      </c>
      <c r="E61" s="503"/>
      <c r="F61" s="502" t="s">
        <v>164</v>
      </c>
      <c r="G61" s="503"/>
      <c r="H61" s="502" t="s">
        <v>165</v>
      </c>
      <c r="I61" s="503"/>
      <c r="K61" s="18"/>
      <c r="L61" s="249"/>
      <c r="M61" s="249"/>
      <c r="N61" s="249"/>
      <c r="O61" s="249"/>
      <c r="P61" s="249"/>
      <c r="Q61" s="249"/>
      <c r="R61" s="18"/>
      <c r="V61" s="14" t="s">
        <v>43</v>
      </c>
      <c r="W61" s="11">
        <f t="shared" si="510"/>
        <v>51</v>
      </c>
      <c r="X61" s="11">
        <f t="shared" si="510"/>
        <v>43</v>
      </c>
      <c r="Y61" s="11">
        <f t="shared" si="510"/>
        <v>8</v>
      </c>
      <c r="Z61" s="11">
        <f t="shared" si="510"/>
        <v>4</v>
      </c>
      <c r="AA61" s="11">
        <f t="shared" si="510"/>
        <v>2</v>
      </c>
      <c r="AB61" s="11">
        <f t="shared" si="510"/>
        <v>12</v>
      </c>
      <c r="AC61" s="11">
        <f t="shared" si="510"/>
        <v>38</v>
      </c>
      <c r="AD61" s="11">
        <f t="shared" si="510"/>
        <v>9</v>
      </c>
      <c r="AE61" s="11">
        <f t="shared" si="510"/>
        <v>21</v>
      </c>
      <c r="AF61" s="11">
        <f t="shared" si="510"/>
        <v>21</v>
      </c>
      <c r="AG61" s="11">
        <f t="shared" si="510"/>
        <v>59</v>
      </c>
      <c r="AH61" s="149">
        <f t="shared" si="459"/>
        <v>0.31578947368421051</v>
      </c>
      <c r="AI61" s="149">
        <f t="shared" si="460"/>
        <v>0.42857142857142855</v>
      </c>
      <c r="AJ61" s="150">
        <f t="shared" si="461"/>
        <v>0.3559322033898305</v>
      </c>
      <c r="AK61" s="14" t="s">
        <v>34</v>
      </c>
      <c r="AL61" s="11">
        <f t="shared" ref="AL61:AV61" si="528">AL44+AL27+AL10</f>
        <v>28</v>
      </c>
      <c r="AM61" s="11">
        <f t="shared" si="528"/>
        <v>18</v>
      </c>
      <c r="AN61" s="11">
        <f t="shared" si="528"/>
        <v>5</v>
      </c>
      <c r="AO61" s="11">
        <f t="shared" si="528"/>
        <v>0</v>
      </c>
      <c r="AP61" s="11">
        <f t="shared" si="528"/>
        <v>3</v>
      </c>
      <c r="AQ61" s="11">
        <f t="shared" si="528"/>
        <v>8</v>
      </c>
      <c r="AR61" s="11">
        <f t="shared" si="528"/>
        <v>20</v>
      </c>
      <c r="AS61" s="11">
        <f t="shared" si="528"/>
        <v>4</v>
      </c>
      <c r="AT61" s="11">
        <f t="shared" si="528"/>
        <v>20</v>
      </c>
      <c r="AU61" s="11">
        <f t="shared" si="528"/>
        <v>12</v>
      </c>
      <c r="AV61" s="11">
        <f t="shared" si="528"/>
        <v>40</v>
      </c>
      <c r="AW61" s="149">
        <f t="shared" si="463"/>
        <v>0.4</v>
      </c>
      <c r="AX61" s="149">
        <f t="shared" si="464"/>
        <v>0.2</v>
      </c>
      <c r="AY61" s="150">
        <f t="shared" si="465"/>
        <v>0.3</v>
      </c>
      <c r="AZ61" s="14" t="s">
        <v>35</v>
      </c>
      <c r="BA61" s="11">
        <f>BA10+BA27+BA44</f>
        <v>52</v>
      </c>
      <c r="BB61" s="11">
        <f t="shared" ref="BB61:BK61" si="529">BB10+BB27+BB44</f>
        <v>23</v>
      </c>
      <c r="BC61" s="11">
        <f t="shared" si="529"/>
        <v>9</v>
      </c>
      <c r="BD61" s="11">
        <f t="shared" si="529"/>
        <v>1</v>
      </c>
      <c r="BE61" s="11">
        <f t="shared" si="529"/>
        <v>1</v>
      </c>
      <c r="BF61" s="11">
        <f t="shared" si="529"/>
        <v>15</v>
      </c>
      <c r="BG61" s="11">
        <f t="shared" si="529"/>
        <v>23</v>
      </c>
      <c r="BH61" s="11">
        <f t="shared" si="529"/>
        <v>8</v>
      </c>
      <c r="BI61" s="11">
        <f t="shared" si="529"/>
        <v>19</v>
      </c>
      <c r="BJ61" s="11">
        <f t="shared" si="529"/>
        <v>23</v>
      </c>
      <c r="BK61" s="11">
        <f t="shared" si="529"/>
        <v>42</v>
      </c>
      <c r="BL61" s="149">
        <f t="shared" si="466"/>
        <v>0.65217391304347827</v>
      </c>
      <c r="BM61" s="149">
        <f t="shared" si="467"/>
        <v>0.42105263157894735</v>
      </c>
      <c r="BN61" s="150">
        <f t="shared" si="468"/>
        <v>0.54761904761904767</v>
      </c>
      <c r="BO61" s="14" t="s">
        <v>103</v>
      </c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149" t="e">
        <f t="shared" si="517"/>
        <v>#DIV/0!</v>
      </c>
      <c r="CB61" s="149" t="e">
        <f t="shared" si="518"/>
        <v>#DIV/0!</v>
      </c>
      <c r="CC61" s="150" t="e">
        <f t="shared" si="519"/>
        <v>#DIV/0!</v>
      </c>
      <c r="CD61" s="14">
        <v>7</v>
      </c>
      <c r="CE61" s="182"/>
      <c r="CF61" s="182"/>
      <c r="CG61" s="182"/>
      <c r="CH61" s="182"/>
      <c r="CI61" s="182"/>
      <c r="CJ61" s="182"/>
      <c r="CK61" s="182"/>
      <c r="CL61" s="182"/>
      <c r="CM61" s="182"/>
      <c r="CN61" s="182"/>
      <c r="CO61" s="182"/>
      <c r="CP61" s="149" t="e">
        <f t="shared" si="470"/>
        <v>#DIV/0!</v>
      </c>
      <c r="CQ61" s="149" t="e">
        <f t="shared" si="471"/>
        <v>#DIV/0!</v>
      </c>
      <c r="CR61" s="150" t="e">
        <f t="shared" si="472"/>
        <v>#DIV/0!</v>
      </c>
      <c r="CS61" s="14" t="s">
        <v>51</v>
      </c>
      <c r="CT61" s="11">
        <f t="shared" ref="CT61:DD63" si="530">CT44+CT27+CT10</f>
        <v>50</v>
      </c>
      <c r="CU61" s="11">
        <f t="shared" si="530"/>
        <v>45</v>
      </c>
      <c r="CV61" s="11">
        <f t="shared" si="530"/>
        <v>8</v>
      </c>
      <c r="CW61" s="11">
        <f t="shared" si="530"/>
        <v>2</v>
      </c>
      <c r="CX61" s="11">
        <f t="shared" si="530"/>
        <v>5</v>
      </c>
      <c r="CY61" s="11">
        <f t="shared" si="530"/>
        <v>19</v>
      </c>
      <c r="CZ61" s="11">
        <f t="shared" si="530"/>
        <v>58</v>
      </c>
      <c r="DA61" s="11">
        <f t="shared" si="530"/>
        <v>4</v>
      </c>
      <c r="DB61" s="11">
        <f t="shared" si="530"/>
        <v>16</v>
      </c>
      <c r="DC61" s="11">
        <f t="shared" si="530"/>
        <v>23</v>
      </c>
      <c r="DD61" s="11">
        <f t="shared" si="530"/>
        <v>74</v>
      </c>
      <c r="DE61" s="149">
        <f t="shared" si="473"/>
        <v>0.32758620689655171</v>
      </c>
      <c r="DF61" s="149">
        <f t="shared" si="474"/>
        <v>0.25</v>
      </c>
      <c r="DG61" s="150">
        <f t="shared" si="475"/>
        <v>0.3108108108108108</v>
      </c>
      <c r="DH61" s="14" t="s">
        <v>30</v>
      </c>
      <c r="DI61" s="11">
        <f t="shared" si="435"/>
        <v>44</v>
      </c>
      <c r="DJ61" s="11">
        <f t="shared" si="436"/>
        <v>20</v>
      </c>
      <c r="DK61" s="11">
        <f t="shared" si="436"/>
        <v>10</v>
      </c>
      <c r="DL61" s="11">
        <f t="shared" si="436"/>
        <v>1</v>
      </c>
      <c r="DM61" s="11">
        <f t="shared" si="436"/>
        <v>3</v>
      </c>
      <c r="DN61" s="11">
        <f t="shared" si="436"/>
        <v>9</v>
      </c>
      <c r="DO61" s="11">
        <f t="shared" si="436"/>
        <v>18</v>
      </c>
      <c r="DP61" s="11">
        <f t="shared" si="436"/>
        <v>8</v>
      </c>
      <c r="DQ61" s="11">
        <f t="shared" si="436"/>
        <v>26</v>
      </c>
      <c r="DR61" s="11">
        <f t="shared" si="437"/>
        <v>17</v>
      </c>
      <c r="DS61" s="11">
        <f t="shared" si="438"/>
        <v>44</v>
      </c>
      <c r="DT61" s="149">
        <f t="shared" si="476"/>
        <v>0.5</v>
      </c>
      <c r="DU61" s="149">
        <f t="shared" si="477"/>
        <v>0.30769230769230771</v>
      </c>
      <c r="DV61" s="150">
        <f t="shared" si="478"/>
        <v>0.38636363636363635</v>
      </c>
      <c r="DW61" s="14" t="s">
        <v>209</v>
      </c>
      <c r="DX61" s="11">
        <f>DX44+DX27+DX10+DX87</f>
        <v>44</v>
      </c>
      <c r="DY61" s="11">
        <f t="shared" ref="DY61:EH61" si="531">DY44+DY27+DY10+DY87</f>
        <v>47</v>
      </c>
      <c r="DZ61" s="11">
        <f t="shared" si="531"/>
        <v>7</v>
      </c>
      <c r="EA61" s="11">
        <f t="shared" si="531"/>
        <v>6</v>
      </c>
      <c r="EB61" s="11">
        <f t="shared" si="531"/>
        <v>0</v>
      </c>
      <c r="EC61" s="11">
        <f t="shared" si="531"/>
        <v>16</v>
      </c>
      <c r="ED61" s="11">
        <f t="shared" si="531"/>
        <v>51</v>
      </c>
      <c r="EE61" s="11">
        <f t="shared" si="531"/>
        <v>4</v>
      </c>
      <c r="EF61" s="11">
        <f t="shared" si="531"/>
        <v>20</v>
      </c>
      <c r="EG61" s="11">
        <f t="shared" si="531"/>
        <v>20</v>
      </c>
      <c r="EH61" s="11">
        <f t="shared" si="531"/>
        <v>71</v>
      </c>
      <c r="EI61" s="149">
        <f t="shared" si="479"/>
        <v>0.31372549019607843</v>
      </c>
      <c r="EJ61" s="149">
        <f t="shared" si="480"/>
        <v>0.2</v>
      </c>
      <c r="EK61" s="150">
        <f t="shared" si="481"/>
        <v>0.28169014084507044</v>
      </c>
      <c r="EL61" s="14" t="s">
        <v>44</v>
      </c>
      <c r="EM61" s="11">
        <f t="shared" ref="EM61:EW62" si="532">EM44+EM27+EM10</f>
        <v>47</v>
      </c>
      <c r="EN61" s="11">
        <f t="shared" si="532"/>
        <v>35</v>
      </c>
      <c r="EO61" s="11">
        <f t="shared" si="532"/>
        <v>8</v>
      </c>
      <c r="EP61" s="11">
        <f t="shared" si="532"/>
        <v>5</v>
      </c>
      <c r="EQ61" s="11">
        <f t="shared" si="532"/>
        <v>9</v>
      </c>
      <c r="ER61" s="11">
        <f t="shared" si="532"/>
        <v>16</v>
      </c>
      <c r="ES61" s="11">
        <f t="shared" si="532"/>
        <v>42</v>
      </c>
      <c r="ET61" s="11">
        <f t="shared" si="532"/>
        <v>5</v>
      </c>
      <c r="EU61" s="11">
        <f t="shared" si="532"/>
        <v>26</v>
      </c>
      <c r="EV61" s="11">
        <f t="shared" si="532"/>
        <v>21</v>
      </c>
      <c r="EW61" s="11">
        <f t="shared" si="532"/>
        <v>68</v>
      </c>
      <c r="EX61" s="149">
        <f t="shared" si="482"/>
        <v>0.38095238095238093</v>
      </c>
      <c r="EY61" s="149">
        <f t="shared" si="483"/>
        <v>0.19230769230769232</v>
      </c>
      <c r="EZ61" s="150">
        <f t="shared" si="484"/>
        <v>0.30882352941176472</v>
      </c>
      <c r="FA61" s="14" t="s">
        <v>31</v>
      </c>
      <c r="FB61" s="11">
        <f>FB10+FB27+FB44+FB87</f>
        <v>25</v>
      </c>
      <c r="FC61" s="11">
        <f t="shared" ref="FC61:FL61" si="533">FC10+FC27+FC44+FC87</f>
        <v>12</v>
      </c>
      <c r="FD61" s="11">
        <f t="shared" si="533"/>
        <v>2</v>
      </c>
      <c r="FE61" s="11">
        <f t="shared" si="533"/>
        <v>0</v>
      </c>
      <c r="FF61" s="11">
        <f t="shared" si="533"/>
        <v>0</v>
      </c>
      <c r="FG61" s="11">
        <f t="shared" si="533"/>
        <v>2</v>
      </c>
      <c r="FH61" s="11">
        <f t="shared" si="533"/>
        <v>8</v>
      </c>
      <c r="FI61" s="11">
        <f t="shared" si="533"/>
        <v>7</v>
      </c>
      <c r="FJ61" s="11">
        <f t="shared" si="533"/>
        <v>26</v>
      </c>
      <c r="FK61" s="11">
        <f t="shared" si="533"/>
        <v>9</v>
      </c>
      <c r="FL61" s="11">
        <f t="shared" si="533"/>
        <v>34</v>
      </c>
      <c r="FM61" s="149">
        <f t="shared" si="485"/>
        <v>0.25</v>
      </c>
      <c r="FN61" s="149">
        <f t="shared" si="486"/>
        <v>0.26923076923076922</v>
      </c>
      <c r="FO61" s="150">
        <f t="shared" si="487"/>
        <v>0.26470588235294118</v>
      </c>
      <c r="FP61" s="14" t="s">
        <v>52</v>
      </c>
      <c r="FQ61" s="11">
        <f t="shared" ref="FQ61:GA65" si="534">FQ44+FQ27+FQ10</f>
        <v>50</v>
      </c>
      <c r="FR61" s="11">
        <f t="shared" si="534"/>
        <v>38</v>
      </c>
      <c r="FS61" s="11">
        <f t="shared" si="534"/>
        <v>7</v>
      </c>
      <c r="FT61" s="11">
        <f t="shared" si="534"/>
        <v>1</v>
      </c>
      <c r="FU61" s="11">
        <f t="shared" si="534"/>
        <v>3</v>
      </c>
      <c r="FV61" s="11">
        <f t="shared" si="534"/>
        <v>16</v>
      </c>
      <c r="FW61" s="11">
        <f t="shared" si="534"/>
        <v>44</v>
      </c>
      <c r="FX61" s="11">
        <f t="shared" si="534"/>
        <v>6</v>
      </c>
      <c r="FY61" s="11">
        <f t="shared" si="534"/>
        <v>30</v>
      </c>
      <c r="FZ61" s="11">
        <f t="shared" si="534"/>
        <v>22</v>
      </c>
      <c r="GA61" s="11">
        <f t="shared" si="534"/>
        <v>74</v>
      </c>
      <c r="GB61" s="149">
        <f t="shared" si="489"/>
        <v>0.36363636363636365</v>
      </c>
      <c r="GC61" s="149">
        <f t="shared" si="490"/>
        <v>0.2</v>
      </c>
      <c r="GD61" s="150">
        <f t="shared" si="491"/>
        <v>0.29729729729729731</v>
      </c>
      <c r="GE61" s="14" t="s">
        <v>36</v>
      </c>
      <c r="GF61" s="11">
        <f t="shared" ref="GF61:GP64" si="535">GF44+GF27+GF10</f>
        <v>48</v>
      </c>
      <c r="GG61" s="11">
        <f t="shared" si="535"/>
        <v>31</v>
      </c>
      <c r="GH61" s="11">
        <f t="shared" si="535"/>
        <v>5</v>
      </c>
      <c r="GI61" s="11">
        <f t="shared" si="535"/>
        <v>7</v>
      </c>
      <c r="GJ61" s="11">
        <f t="shared" si="535"/>
        <v>7</v>
      </c>
      <c r="GK61" s="11">
        <f t="shared" si="535"/>
        <v>12</v>
      </c>
      <c r="GL61" s="11">
        <f t="shared" si="535"/>
        <v>39</v>
      </c>
      <c r="GM61" s="11">
        <f t="shared" si="535"/>
        <v>8</v>
      </c>
      <c r="GN61" s="11">
        <f t="shared" si="535"/>
        <v>27</v>
      </c>
      <c r="GO61" s="11">
        <f t="shared" si="535"/>
        <v>20</v>
      </c>
      <c r="GP61" s="11">
        <f t="shared" si="535"/>
        <v>66</v>
      </c>
      <c r="GQ61" s="149">
        <f t="shared" si="492"/>
        <v>0.30769230769230771</v>
      </c>
      <c r="GR61" s="149">
        <f t="shared" si="493"/>
        <v>0.29629629629629628</v>
      </c>
      <c r="GS61" s="150">
        <f t="shared" si="494"/>
        <v>0.30303030303030304</v>
      </c>
      <c r="GT61" s="14" t="s">
        <v>207</v>
      </c>
      <c r="GU61" s="11">
        <f t="shared" si="527"/>
        <v>51</v>
      </c>
      <c r="GV61" s="11">
        <f t="shared" si="527"/>
        <v>36</v>
      </c>
      <c r="GW61" s="11">
        <f t="shared" si="527"/>
        <v>11</v>
      </c>
      <c r="GX61" s="11">
        <f t="shared" si="527"/>
        <v>1</v>
      </c>
      <c r="GY61" s="11">
        <f t="shared" si="527"/>
        <v>1</v>
      </c>
      <c r="GZ61" s="11">
        <f t="shared" si="527"/>
        <v>12</v>
      </c>
      <c r="HA61" s="11">
        <f t="shared" si="527"/>
        <v>32</v>
      </c>
      <c r="HB61" s="11">
        <f t="shared" si="527"/>
        <v>9</v>
      </c>
      <c r="HC61" s="11">
        <f t="shared" si="527"/>
        <v>25</v>
      </c>
      <c r="HD61" s="11">
        <f t="shared" si="527"/>
        <v>21</v>
      </c>
      <c r="HE61" s="11">
        <f t="shared" si="527"/>
        <v>57</v>
      </c>
      <c r="HF61" s="149">
        <f t="shared" si="495"/>
        <v>0.375</v>
      </c>
      <c r="HG61" s="149">
        <f t="shared" si="496"/>
        <v>0.36</v>
      </c>
      <c r="HH61" s="150">
        <f t="shared" si="497"/>
        <v>0.36842105263157893</v>
      </c>
      <c r="HI61" s="14" t="s">
        <v>208</v>
      </c>
      <c r="HJ61" s="11">
        <f t="shared" ref="HJ61:HT61" si="536">HJ44+HJ27+HJ10</f>
        <v>51</v>
      </c>
      <c r="HK61" s="11">
        <f t="shared" si="536"/>
        <v>32</v>
      </c>
      <c r="HL61" s="11">
        <f t="shared" si="536"/>
        <v>4</v>
      </c>
      <c r="HM61" s="11">
        <f t="shared" si="536"/>
        <v>1</v>
      </c>
      <c r="HN61" s="11">
        <f t="shared" si="536"/>
        <v>3</v>
      </c>
      <c r="HO61" s="11">
        <f t="shared" si="536"/>
        <v>12</v>
      </c>
      <c r="HP61" s="11">
        <f t="shared" si="536"/>
        <v>29</v>
      </c>
      <c r="HQ61" s="11">
        <f t="shared" si="536"/>
        <v>9</v>
      </c>
      <c r="HR61" s="11">
        <f t="shared" si="536"/>
        <v>30</v>
      </c>
      <c r="HS61" s="11">
        <f t="shared" si="536"/>
        <v>21</v>
      </c>
      <c r="HT61" s="11">
        <f t="shared" si="536"/>
        <v>59</v>
      </c>
      <c r="HU61" s="149">
        <f t="shared" si="498"/>
        <v>0.41379310344827586</v>
      </c>
      <c r="HV61" s="149">
        <f t="shared" si="499"/>
        <v>0.3</v>
      </c>
      <c r="HW61" s="150">
        <f t="shared" si="500"/>
        <v>0.3559322033898305</v>
      </c>
      <c r="IA61" s="3" t="s">
        <v>232</v>
      </c>
      <c r="IB61" s="7">
        <v>0</v>
      </c>
      <c r="IC61" s="4">
        <v>1</v>
      </c>
    </row>
    <row r="62" spans="1:339">
      <c r="A62" s="1" t="s">
        <v>13</v>
      </c>
      <c r="B62" s="1" t="s">
        <v>44</v>
      </c>
      <c r="C62" s="2">
        <v>37</v>
      </c>
      <c r="D62" s="3"/>
      <c r="E62" s="4"/>
      <c r="F62" s="1"/>
      <c r="G62" s="2"/>
      <c r="H62" s="1"/>
      <c r="I62" s="118"/>
      <c r="K62" s="18"/>
      <c r="L62" s="249"/>
      <c r="M62" s="249"/>
      <c r="N62" s="249"/>
      <c r="O62" s="249"/>
      <c r="P62" s="249"/>
      <c r="Q62" s="249"/>
      <c r="R62" s="18"/>
      <c r="V62" s="14" t="s">
        <v>30</v>
      </c>
      <c r="W62" s="11">
        <f t="shared" ref="W62:AG64" si="537">W45+W28+W11</f>
        <v>50</v>
      </c>
      <c r="X62" s="11">
        <f t="shared" si="537"/>
        <v>44</v>
      </c>
      <c r="Y62" s="11">
        <f t="shared" si="537"/>
        <v>6</v>
      </c>
      <c r="Z62" s="11">
        <f t="shared" si="537"/>
        <v>0</v>
      </c>
      <c r="AA62" s="11">
        <f t="shared" si="537"/>
        <v>3</v>
      </c>
      <c r="AB62" s="11">
        <f t="shared" si="537"/>
        <v>19</v>
      </c>
      <c r="AC62" s="11">
        <f t="shared" si="537"/>
        <v>38</v>
      </c>
      <c r="AD62" s="11">
        <f t="shared" si="537"/>
        <v>4</v>
      </c>
      <c r="AE62" s="11">
        <f t="shared" si="537"/>
        <v>25</v>
      </c>
      <c r="AF62" s="11">
        <f t="shared" si="537"/>
        <v>23</v>
      </c>
      <c r="AG62" s="11">
        <f t="shared" si="537"/>
        <v>63</v>
      </c>
      <c r="AH62" s="149">
        <f t="shared" si="459"/>
        <v>0.5</v>
      </c>
      <c r="AI62" s="149">
        <f t="shared" si="460"/>
        <v>0.16</v>
      </c>
      <c r="AJ62" s="150">
        <f t="shared" si="461"/>
        <v>0.36507936507936506</v>
      </c>
      <c r="AK62" s="14" t="s">
        <v>207</v>
      </c>
      <c r="AL62" s="11">
        <f t="shared" ref="AL62:AV63" si="538">AL45+AL28+AL11</f>
        <v>47</v>
      </c>
      <c r="AM62" s="11">
        <f t="shared" si="538"/>
        <v>28</v>
      </c>
      <c r="AN62" s="11">
        <f t="shared" si="538"/>
        <v>6</v>
      </c>
      <c r="AO62" s="11">
        <f t="shared" si="538"/>
        <v>3</v>
      </c>
      <c r="AP62" s="11">
        <f t="shared" si="538"/>
        <v>2</v>
      </c>
      <c r="AQ62" s="11">
        <f t="shared" si="538"/>
        <v>13</v>
      </c>
      <c r="AR62" s="11">
        <f t="shared" si="538"/>
        <v>25</v>
      </c>
      <c r="AS62" s="11">
        <f t="shared" si="538"/>
        <v>7</v>
      </c>
      <c r="AT62" s="11">
        <f t="shared" si="538"/>
        <v>27</v>
      </c>
      <c r="AU62" s="11">
        <f t="shared" si="538"/>
        <v>20</v>
      </c>
      <c r="AV62" s="11">
        <f t="shared" si="538"/>
        <v>52</v>
      </c>
      <c r="AW62" s="149">
        <f t="shared" si="463"/>
        <v>0.52</v>
      </c>
      <c r="AX62" s="149">
        <f t="shared" si="464"/>
        <v>0.25925925925925924</v>
      </c>
      <c r="AY62" s="150">
        <f t="shared" si="465"/>
        <v>0.38461538461538464</v>
      </c>
      <c r="AZ62" s="14">
        <v>8</v>
      </c>
      <c r="BA62" s="212"/>
      <c r="BB62" s="212"/>
      <c r="BC62" s="212"/>
      <c r="BD62" s="212"/>
      <c r="BE62" s="212"/>
      <c r="BF62" s="212"/>
      <c r="BG62" s="212"/>
      <c r="BH62" s="212"/>
      <c r="BI62" s="212"/>
      <c r="BJ62" s="212"/>
      <c r="BK62" s="212"/>
      <c r="BL62" s="149" t="e">
        <f t="shared" si="466"/>
        <v>#DIV/0!</v>
      </c>
      <c r="BM62" s="149" t="e">
        <f t="shared" si="467"/>
        <v>#DIV/0!</v>
      </c>
      <c r="BN62" s="150" t="e">
        <f t="shared" si="468"/>
        <v>#DIV/0!</v>
      </c>
      <c r="BO62" s="14" t="s">
        <v>209</v>
      </c>
      <c r="BP62" s="11">
        <f t="shared" ref="BP62:BZ62" si="539">BP45+BP28+BP11</f>
        <v>52</v>
      </c>
      <c r="BQ62" s="11">
        <f t="shared" si="539"/>
        <v>29</v>
      </c>
      <c r="BR62" s="11">
        <f t="shared" si="539"/>
        <v>5</v>
      </c>
      <c r="BS62" s="11">
        <f t="shared" si="539"/>
        <v>4</v>
      </c>
      <c r="BT62" s="11">
        <f t="shared" si="539"/>
        <v>5</v>
      </c>
      <c r="BU62" s="11">
        <f t="shared" si="539"/>
        <v>14</v>
      </c>
      <c r="BV62" s="11">
        <f t="shared" si="539"/>
        <v>28</v>
      </c>
      <c r="BW62" s="11">
        <f t="shared" si="539"/>
        <v>8</v>
      </c>
      <c r="BX62" s="11">
        <f t="shared" si="539"/>
        <v>34</v>
      </c>
      <c r="BY62" s="11">
        <f t="shared" si="539"/>
        <v>22</v>
      </c>
      <c r="BZ62" s="11">
        <f t="shared" si="539"/>
        <v>61</v>
      </c>
      <c r="CA62" s="149">
        <f t="shared" si="517"/>
        <v>0.5</v>
      </c>
      <c r="CB62" s="149">
        <f t="shared" si="518"/>
        <v>0.23529411764705882</v>
      </c>
      <c r="CC62" s="150">
        <f t="shared" si="519"/>
        <v>0.36065573770491804</v>
      </c>
      <c r="CD62" s="14" t="s">
        <v>35</v>
      </c>
      <c r="CE62" s="11">
        <f t="shared" si="520"/>
        <v>51</v>
      </c>
      <c r="CF62" s="11">
        <f t="shared" si="520"/>
        <v>41</v>
      </c>
      <c r="CG62" s="11">
        <f t="shared" si="520"/>
        <v>11</v>
      </c>
      <c r="CH62" s="11">
        <f t="shared" si="520"/>
        <v>3</v>
      </c>
      <c r="CI62" s="11">
        <f t="shared" si="520"/>
        <v>7</v>
      </c>
      <c r="CJ62" s="11">
        <f t="shared" si="520"/>
        <v>21</v>
      </c>
      <c r="CK62" s="11">
        <f t="shared" si="520"/>
        <v>43</v>
      </c>
      <c r="CL62" s="11">
        <f t="shared" si="520"/>
        <v>3</v>
      </c>
      <c r="CM62" s="11">
        <f t="shared" si="520"/>
        <v>24</v>
      </c>
      <c r="CN62" s="11">
        <f t="shared" si="520"/>
        <v>24</v>
      </c>
      <c r="CO62" s="11">
        <f t="shared" si="520"/>
        <v>67</v>
      </c>
      <c r="CP62" s="149">
        <f t="shared" si="470"/>
        <v>0.48837209302325579</v>
      </c>
      <c r="CQ62" s="149">
        <f t="shared" si="471"/>
        <v>0.125</v>
      </c>
      <c r="CR62" s="150">
        <f t="shared" si="472"/>
        <v>0.35820895522388058</v>
      </c>
      <c r="CS62" s="14" t="s">
        <v>208</v>
      </c>
      <c r="CT62" s="11">
        <f t="shared" si="530"/>
        <v>52</v>
      </c>
      <c r="CU62" s="11">
        <f t="shared" si="530"/>
        <v>33</v>
      </c>
      <c r="CV62" s="11">
        <f t="shared" si="530"/>
        <v>7</v>
      </c>
      <c r="CW62" s="11">
        <f t="shared" si="530"/>
        <v>4</v>
      </c>
      <c r="CX62" s="11">
        <f t="shared" si="530"/>
        <v>2</v>
      </c>
      <c r="CY62" s="11">
        <f t="shared" si="530"/>
        <v>14</v>
      </c>
      <c r="CZ62" s="11">
        <f t="shared" si="530"/>
        <v>32</v>
      </c>
      <c r="DA62" s="11">
        <f t="shared" si="530"/>
        <v>8</v>
      </c>
      <c r="DB62" s="11">
        <f t="shared" si="530"/>
        <v>17</v>
      </c>
      <c r="DC62" s="11">
        <f t="shared" si="530"/>
        <v>22</v>
      </c>
      <c r="DD62" s="11">
        <f t="shared" si="530"/>
        <v>49</v>
      </c>
      <c r="DE62" s="149">
        <f t="shared" si="473"/>
        <v>0.4375</v>
      </c>
      <c r="DF62" s="149">
        <f t="shared" si="474"/>
        <v>0.47058823529411764</v>
      </c>
      <c r="DG62" s="150">
        <f t="shared" si="475"/>
        <v>0.44897959183673469</v>
      </c>
      <c r="DH62" s="14" t="s">
        <v>43</v>
      </c>
      <c r="DI62" s="11">
        <f t="shared" si="435"/>
        <v>50</v>
      </c>
      <c r="DJ62" s="11">
        <f t="shared" ref="DJ62:DR63" si="540">DJ45+DJ28+DJ11</f>
        <v>30</v>
      </c>
      <c r="DK62" s="11">
        <f t="shared" si="540"/>
        <v>15</v>
      </c>
      <c r="DL62" s="11">
        <f t="shared" si="540"/>
        <v>2</v>
      </c>
      <c r="DM62" s="11">
        <f t="shared" si="540"/>
        <v>7</v>
      </c>
      <c r="DN62" s="11">
        <f t="shared" si="540"/>
        <v>16</v>
      </c>
      <c r="DO62" s="11">
        <f t="shared" si="540"/>
        <v>42</v>
      </c>
      <c r="DP62" s="11">
        <f t="shared" si="540"/>
        <v>6</v>
      </c>
      <c r="DQ62" s="11">
        <f t="shared" si="540"/>
        <v>20</v>
      </c>
      <c r="DR62" s="11">
        <f t="shared" si="540"/>
        <v>22</v>
      </c>
      <c r="DS62" s="11">
        <f t="shared" si="438"/>
        <v>62</v>
      </c>
      <c r="DT62" s="149">
        <f t="shared" si="476"/>
        <v>0.38095238095238093</v>
      </c>
      <c r="DU62" s="149">
        <f t="shared" si="477"/>
        <v>0.3</v>
      </c>
      <c r="DV62" s="150">
        <f t="shared" si="478"/>
        <v>0.35483870967741937</v>
      </c>
      <c r="DW62" s="14">
        <v>8</v>
      </c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149" t="e">
        <f t="shared" si="479"/>
        <v>#DIV/0!</v>
      </c>
      <c r="EJ62" s="149" t="e">
        <f t="shared" si="480"/>
        <v>#DIV/0!</v>
      </c>
      <c r="EK62" s="150" t="e">
        <f t="shared" si="481"/>
        <v>#DIV/0!</v>
      </c>
      <c r="EL62" s="14" t="s">
        <v>36</v>
      </c>
      <c r="EM62" s="11">
        <f t="shared" si="532"/>
        <v>33</v>
      </c>
      <c r="EN62" s="11">
        <f t="shared" si="532"/>
        <v>20</v>
      </c>
      <c r="EO62" s="11">
        <f t="shared" si="532"/>
        <v>7</v>
      </c>
      <c r="EP62" s="11">
        <f t="shared" si="532"/>
        <v>3</v>
      </c>
      <c r="EQ62" s="11">
        <f t="shared" si="532"/>
        <v>5</v>
      </c>
      <c r="ER62" s="11">
        <f t="shared" si="532"/>
        <v>9</v>
      </c>
      <c r="ES62" s="11">
        <f t="shared" si="532"/>
        <v>26</v>
      </c>
      <c r="ET62" s="11">
        <f t="shared" si="532"/>
        <v>5</v>
      </c>
      <c r="EU62" s="11">
        <f t="shared" si="532"/>
        <v>24</v>
      </c>
      <c r="EV62" s="11">
        <f t="shared" si="532"/>
        <v>14</v>
      </c>
      <c r="EW62" s="11">
        <f t="shared" si="532"/>
        <v>50</v>
      </c>
      <c r="EX62" s="149">
        <f t="shared" si="482"/>
        <v>0.34615384615384615</v>
      </c>
      <c r="EY62" s="149">
        <f t="shared" si="483"/>
        <v>0.20833333333333334</v>
      </c>
      <c r="EZ62" s="150">
        <f t="shared" si="484"/>
        <v>0.28000000000000003</v>
      </c>
      <c r="FA62" s="14" t="s">
        <v>103</v>
      </c>
      <c r="FB62" s="11">
        <f t="shared" ref="FB62:FL63" si="541">FB45+FB28+FB11</f>
        <v>33</v>
      </c>
      <c r="FC62" s="11">
        <f t="shared" si="541"/>
        <v>30</v>
      </c>
      <c r="FD62" s="11">
        <f t="shared" si="541"/>
        <v>1</v>
      </c>
      <c r="FE62" s="11">
        <f t="shared" si="541"/>
        <v>0</v>
      </c>
      <c r="FF62" s="11">
        <f t="shared" si="541"/>
        <v>3</v>
      </c>
      <c r="FG62" s="11">
        <f t="shared" si="541"/>
        <v>6</v>
      </c>
      <c r="FH62" s="11">
        <f t="shared" si="541"/>
        <v>16</v>
      </c>
      <c r="FI62" s="11">
        <f t="shared" si="541"/>
        <v>7</v>
      </c>
      <c r="FJ62" s="11">
        <f t="shared" si="541"/>
        <v>37</v>
      </c>
      <c r="FK62" s="11">
        <f t="shared" si="541"/>
        <v>13</v>
      </c>
      <c r="FL62" s="11">
        <f t="shared" si="541"/>
        <v>53</v>
      </c>
      <c r="FM62" s="149">
        <f t="shared" si="485"/>
        <v>0.375</v>
      </c>
      <c r="FN62" s="149">
        <f t="shared" si="486"/>
        <v>0.1891891891891892</v>
      </c>
      <c r="FO62" s="150">
        <f t="shared" si="487"/>
        <v>0.24528301886792453</v>
      </c>
      <c r="FP62" s="14" t="s">
        <v>24</v>
      </c>
      <c r="FQ62" s="11">
        <f t="shared" si="534"/>
        <v>50</v>
      </c>
      <c r="FR62" s="11">
        <f t="shared" si="534"/>
        <v>25</v>
      </c>
      <c r="FS62" s="11">
        <f t="shared" si="534"/>
        <v>3</v>
      </c>
      <c r="FT62" s="11">
        <f t="shared" si="534"/>
        <v>3</v>
      </c>
      <c r="FU62" s="11">
        <f t="shared" si="534"/>
        <v>2</v>
      </c>
      <c r="FV62" s="11">
        <f t="shared" si="534"/>
        <v>10</v>
      </c>
      <c r="FW62" s="11">
        <f t="shared" si="534"/>
        <v>19</v>
      </c>
      <c r="FX62" s="11">
        <f t="shared" si="534"/>
        <v>10</v>
      </c>
      <c r="FY62" s="11">
        <f t="shared" si="534"/>
        <v>33</v>
      </c>
      <c r="FZ62" s="11">
        <f t="shared" si="534"/>
        <v>20</v>
      </c>
      <c r="GA62" s="11">
        <f t="shared" si="534"/>
        <v>52</v>
      </c>
      <c r="GB62" s="149">
        <f t="shared" si="489"/>
        <v>0.52631578947368418</v>
      </c>
      <c r="GC62" s="149">
        <f t="shared" si="490"/>
        <v>0.30303030303030304</v>
      </c>
      <c r="GD62" s="150">
        <f t="shared" si="491"/>
        <v>0.38461538461538464</v>
      </c>
      <c r="GE62" s="14" t="s">
        <v>44</v>
      </c>
      <c r="GF62" s="11">
        <f t="shared" si="535"/>
        <v>49</v>
      </c>
      <c r="GG62" s="11">
        <f t="shared" si="535"/>
        <v>30</v>
      </c>
      <c r="GH62" s="11">
        <f t="shared" si="535"/>
        <v>7</v>
      </c>
      <c r="GI62" s="11">
        <f t="shared" si="535"/>
        <v>1</v>
      </c>
      <c r="GJ62" s="11">
        <f t="shared" si="535"/>
        <v>4</v>
      </c>
      <c r="GK62" s="11">
        <f t="shared" si="535"/>
        <v>11</v>
      </c>
      <c r="GL62" s="11">
        <f t="shared" si="535"/>
        <v>32</v>
      </c>
      <c r="GM62" s="11">
        <f t="shared" si="535"/>
        <v>9</v>
      </c>
      <c r="GN62" s="11">
        <f t="shared" si="535"/>
        <v>28</v>
      </c>
      <c r="GO62" s="11">
        <f t="shared" si="535"/>
        <v>20</v>
      </c>
      <c r="GP62" s="11">
        <f t="shared" si="535"/>
        <v>60</v>
      </c>
      <c r="GQ62" s="149">
        <f t="shared" si="492"/>
        <v>0.34375</v>
      </c>
      <c r="GR62" s="149">
        <f t="shared" si="493"/>
        <v>0.32142857142857145</v>
      </c>
      <c r="GS62" s="150">
        <f t="shared" si="494"/>
        <v>0.33333333333333331</v>
      </c>
      <c r="GT62" s="14" t="s">
        <v>34</v>
      </c>
      <c r="GU62" s="11">
        <f t="shared" ref="GU62:HE63" si="542">GU45+GU28+GU11</f>
        <v>41</v>
      </c>
      <c r="GV62" s="11">
        <f t="shared" si="542"/>
        <v>24</v>
      </c>
      <c r="GW62" s="11">
        <f t="shared" si="542"/>
        <v>9</v>
      </c>
      <c r="GX62" s="11">
        <f t="shared" si="542"/>
        <v>1</v>
      </c>
      <c r="GY62" s="11">
        <f t="shared" si="542"/>
        <v>9</v>
      </c>
      <c r="GZ62" s="11">
        <f t="shared" si="542"/>
        <v>15</v>
      </c>
      <c r="HA62" s="11">
        <f t="shared" si="542"/>
        <v>30</v>
      </c>
      <c r="HB62" s="11">
        <f t="shared" si="542"/>
        <v>3</v>
      </c>
      <c r="HC62" s="11">
        <f t="shared" si="542"/>
        <v>29</v>
      </c>
      <c r="HD62" s="11">
        <f t="shared" si="542"/>
        <v>18</v>
      </c>
      <c r="HE62" s="11">
        <f t="shared" si="542"/>
        <v>59</v>
      </c>
      <c r="HF62" s="149">
        <f t="shared" si="495"/>
        <v>0.5</v>
      </c>
      <c r="HG62" s="149">
        <f t="shared" si="496"/>
        <v>0.10344827586206896</v>
      </c>
      <c r="HH62" s="150">
        <f t="shared" si="497"/>
        <v>0.30508474576271188</v>
      </c>
      <c r="HI62" s="14" t="s">
        <v>51</v>
      </c>
      <c r="HJ62" s="11">
        <f t="shared" ref="HJ62:HT65" si="543">HJ45+HJ28+HJ11</f>
        <v>52</v>
      </c>
      <c r="HK62" s="11">
        <f t="shared" si="543"/>
        <v>39</v>
      </c>
      <c r="HL62" s="11">
        <f t="shared" si="543"/>
        <v>8</v>
      </c>
      <c r="HM62" s="11">
        <f t="shared" si="543"/>
        <v>10</v>
      </c>
      <c r="HN62" s="11">
        <f t="shared" si="543"/>
        <v>9</v>
      </c>
      <c r="HO62" s="11">
        <f t="shared" si="543"/>
        <v>20</v>
      </c>
      <c r="HP62" s="11">
        <f t="shared" si="543"/>
        <v>34</v>
      </c>
      <c r="HQ62" s="11">
        <f t="shared" si="543"/>
        <v>4</v>
      </c>
      <c r="HR62" s="11">
        <f t="shared" si="543"/>
        <v>26</v>
      </c>
      <c r="HS62" s="11">
        <f t="shared" si="543"/>
        <v>24</v>
      </c>
      <c r="HT62" s="11">
        <f t="shared" si="543"/>
        <v>60</v>
      </c>
      <c r="HU62" s="149">
        <f t="shared" si="498"/>
        <v>0.58823529411764708</v>
      </c>
      <c r="HV62" s="149">
        <f t="shared" si="499"/>
        <v>0.15384615384615385</v>
      </c>
      <c r="HW62" s="150">
        <f t="shared" si="500"/>
        <v>0.4</v>
      </c>
      <c r="IA62" s="264" t="s">
        <v>233</v>
      </c>
      <c r="IB62" s="7">
        <v>4</v>
      </c>
      <c r="IC62" s="4">
        <v>3</v>
      </c>
    </row>
    <row r="63" spans="1:339">
      <c r="A63" s="3" t="s">
        <v>150</v>
      </c>
      <c r="B63" s="3" t="s">
        <v>10</v>
      </c>
      <c r="C63" s="4">
        <v>25</v>
      </c>
      <c r="D63" s="3"/>
      <c r="E63" s="4"/>
      <c r="F63" s="114"/>
      <c r="G63" s="117"/>
      <c r="H63" s="114"/>
      <c r="I63" s="117"/>
      <c r="K63" s="18"/>
      <c r="L63" s="249"/>
      <c r="M63" s="249"/>
      <c r="N63" s="249"/>
      <c r="O63" s="249"/>
      <c r="P63" s="249"/>
      <c r="Q63" s="249"/>
      <c r="R63" s="18"/>
      <c r="V63" s="14" t="s">
        <v>44</v>
      </c>
      <c r="W63" s="11">
        <f t="shared" si="537"/>
        <v>51</v>
      </c>
      <c r="X63" s="11">
        <f t="shared" si="537"/>
        <v>38</v>
      </c>
      <c r="Y63" s="11">
        <f t="shared" si="537"/>
        <v>4</v>
      </c>
      <c r="Z63" s="11">
        <f t="shared" si="537"/>
        <v>3</v>
      </c>
      <c r="AA63" s="11">
        <f t="shared" si="537"/>
        <v>4</v>
      </c>
      <c r="AB63" s="11">
        <f t="shared" si="537"/>
        <v>18</v>
      </c>
      <c r="AC63" s="11">
        <f t="shared" si="537"/>
        <v>41</v>
      </c>
      <c r="AD63" s="11">
        <f t="shared" si="537"/>
        <v>5</v>
      </c>
      <c r="AE63" s="11">
        <f t="shared" si="537"/>
        <v>17</v>
      </c>
      <c r="AF63" s="11">
        <f t="shared" si="537"/>
        <v>23</v>
      </c>
      <c r="AG63" s="11">
        <f t="shared" si="537"/>
        <v>58</v>
      </c>
      <c r="AH63" s="149">
        <f t="shared" si="459"/>
        <v>0.43902439024390244</v>
      </c>
      <c r="AI63" s="149">
        <f t="shared" si="460"/>
        <v>0.29411764705882354</v>
      </c>
      <c r="AJ63" s="150">
        <f t="shared" si="461"/>
        <v>0.39655172413793105</v>
      </c>
      <c r="AK63" s="14" t="s">
        <v>31</v>
      </c>
      <c r="AL63" s="11">
        <f t="shared" si="538"/>
        <v>36</v>
      </c>
      <c r="AM63" s="11">
        <f t="shared" si="538"/>
        <v>29</v>
      </c>
      <c r="AN63" s="11">
        <f t="shared" si="538"/>
        <v>6</v>
      </c>
      <c r="AO63" s="11">
        <f t="shared" si="538"/>
        <v>3</v>
      </c>
      <c r="AP63" s="11">
        <f t="shared" si="538"/>
        <v>5</v>
      </c>
      <c r="AQ63" s="11">
        <f t="shared" si="538"/>
        <v>9</v>
      </c>
      <c r="AR63" s="11">
        <f t="shared" si="538"/>
        <v>25</v>
      </c>
      <c r="AS63" s="11">
        <f t="shared" si="538"/>
        <v>6</v>
      </c>
      <c r="AT63" s="11">
        <f t="shared" si="538"/>
        <v>30</v>
      </c>
      <c r="AU63" s="11">
        <f t="shared" si="538"/>
        <v>15</v>
      </c>
      <c r="AV63" s="11">
        <f t="shared" si="538"/>
        <v>55</v>
      </c>
      <c r="AW63" s="149">
        <f t="shared" si="463"/>
        <v>0.36</v>
      </c>
      <c r="AX63" s="149">
        <f t="shared" si="464"/>
        <v>0.2</v>
      </c>
      <c r="AY63" s="150">
        <f t="shared" si="465"/>
        <v>0.27272727272727271</v>
      </c>
      <c r="AZ63" s="14" t="s">
        <v>43</v>
      </c>
      <c r="BA63" s="11">
        <f t="shared" ref="BA63:BK64" si="544">BA12+BA29+BA46</f>
        <v>50</v>
      </c>
      <c r="BB63" s="11">
        <f t="shared" si="544"/>
        <v>40</v>
      </c>
      <c r="BC63" s="11">
        <f t="shared" si="544"/>
        <v>11</v>
      </c>
      <c r="BD63" s="11">
        <f t="shared" si="544"/>
        <v>7</v>
      </c>
      <c r="BE63" s="11">
        <f t="shared" si="544"/>
        <v>5</v>
      </c>
      <c r="BF63" s="11">
        <f t="shared" si="544"/>
        <v>16</v>
      </c>
      <c r="BG63" s="11">
        <f t="shared" si="544"/>
        <v>36</v>
      </c>
      <c r="BH63" s="11">
        <f t="shared" si="544"/>
        <v>6</v>
      </c>
      <c r="BI63" s="11">
        <f t="shared" si="544"/>
        <v>18</v>
      </c>
      <c r="BJ63" s="11">
        <f t="shared" si="544"/>
        <v>22</v>
      </c>
      <c r="BK63" s="11">
        <f t="shared" si="544"/>
        <v>54</v>
      </c>
      <c r="BL63" s="149">
        <f t="shared" si="466"/>
        <v>0.44444444444444442</v>
      </c>
      <c r="BM63" s="149">
        <f t="shared" si="467"/>
        <v>0.33333333333333331</v>
      </c>
      <c r="BN63" s="150">
        <f t="shared" si="468"/>
        <v>0.40740740740740738</v>
      </c>
      <c r="BO63" s="14">
        <v>9</v>
      </c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149" t="e">
        <f t="shared" si="517"/>
        <v>#DIV/0!</v>
      </c>
      <c r="CB63" s="149" t="e">
        <f t="shared" si="518"/>
        <v>#DIV/0!</v>
      </c>
      <c r="CC63" s="150" t="e">
        <f t="shared" si="519"/>
        <v>#DIV/0!</v>
      </c>
      <c r="CD63" s="14">
        <v>9</v>
      </c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9" t="e">
        <f t="shared" si="470"/>
        <v>#DIV/0!</v>
      </c>
      <c r="CQ63" s="149" t="e">
        <f t="shared" si="471"/>
        <v>#DIV/0!</v>
      </c>
      <c r="CR63" s="150" t="e">
        <f t="shared" si="472"/>
        <v>#DIV/0!</v>
      </c>
      <c r="CS63" s="14" t="s">
        <v>30</v>
      </c>
      <c r="CT63" s="11">
        <f t="shared" si="530"/>
        <v>38</v>
      </c>
      <c r="CU63" s="11">
        <f t="shared" si="530"/>
        <v>17</v>
      </c>
      <c r="CV63" s="11">
        <f t="shared" si="530"/>
        <v>6</v>
      </c>
      <c r="CW63" s="11">
        <f t="shared" si="530"/>
        <v>1</v>
      </c>
      <c r="CX63" s="11">
        <f t="shared" si="530"/>
        <v>3</v>
      </c>
      <c r="CY63" s="11">
        <f t="shared" si="530"/>
        <v>10</v>
      </c>
      <c r="CZ63" s="11">
        <f t="shared" si="530"/>
        <v>21</v>
      </c>
      <c r="DA63" s="11">
        <f t="shared" si="530"/>
        <v>6</v>
      </c>
      <c r="DB63" s="11">
        <f t="shared" si="530"/>
        <v>13</v>
      </c>
      <c r="DC63" s="11">
        <f t="shared" si="530"/>
        <v>16</v>
      </c>
      <c r="DD63" s="11">
        <f t="shared" si="530"/>
        <v>34</v>
      </c>
      <c r="DE63" s="149">
        <f t="shared" si="473"/>
        <v>0.47619047619047616</v>
      </c>
      <c r="DF63" s="149">
        <f t="shared" si="474"/>
        <v>0.46153846153846156</v>
      </c>
      <c r="DG63" s="150">
        <f t="shared" si="475"/>
        <v>0.47058823529411764</v>
      </c>
      <c r="DH63" s="14" t="s">
        <v>51</v>
      </c>
      <c r="DI63" s="11">
        <f t="shared" si="435"/>
        <v>51</v>
      </c>
      <c r="DJ63" s="11">
        <f t="shared" si="540"/>
        <v>57</v>
      </c>
      <c r="DK63" s="11">
        <f t="shared" si="540"/>
        <v>3</v>
      </c>
      <c r="DL63" s="11">
        <f t="shared" si="540"/>
        <v>2</v>
      </c>
      <c r="DM63" s="11">
        <f t="shared" si="540"/>
        <v>2</v>
      </c>
      <c r="DN63" s="11">
        <f t="shared" si="540"/>
        <v>15</v>
      </c>
      <c r="DO63" s="11">
        <f t="shared" si="540"/>
        <v>42</v>
      </c>
      <c r="DP63" s="11">
        <f t="shared" si="540"/>
        <v>7</v>
      </c>
      <c r="DQ63" s="11">
        <f t="shared" si="540"/>
        <v>33</v>
      </c>
      <c r="DR63" s="11">
        <f t="shared" si="540"/>
        <v>22</v>
      </c>
      <c r="DS63" s="11">
        <f t="shared" si="438"/>
        <v>75</v>
      </c>
      <c r="DT63" s="149">
        <f t="shared" si="476"/>
        <v>0.35714285714285715</v>
      </c>
      <c r="DU63" s="149">
        <f t="shared" si="477"/>
        <v>0.21212121212121213</v>
      </c>
      <c r="DV63" s="150">
        <f t="shared" si="478"/>
        <v>0.29333333333333333</v>
      </c>
      <c r="DW63" s="14">
        <v>9</v>
      </c>
      <c r="DX63" s="182"/>
      <c r="DY63" s="182"/>
      <c r="DZ63" s="182"/>
      <c r="EA63" s="182"/>
      <c r="EB63" s="182"/>
      <c r="EC63" s="182"/>
      <c r="ED63" s="182"/>
      <c r="EE63" s="182"/>
      <c r="EF63" s="182"/>
      <c r="EG63" s="182"/>
      <c r="EH63" s="182"/>
      <c r="EI63" s="149" t="e">
        <f t="shared" si="479"/>
        <v>#DIV/0!</v>
      </c>
      <c r="EJ63" s="149" t="e">
        <f t="shared" si="480"/>
        <v>#DIV/0!</v>
      </c>
      <c r="EK63" s="150" t="e">
        <f t="shared" si="481"/>
        <v>#DIV/0!</v>
      </c>
      <c r="EL63" s="14" t="s">
        <v>24</v>
      </c>
      <c r="EM63" s="231"/>
      <c r="EN63" s="231"/>
      <c r="EO63" s="231"/>
      <c r="EP63" s="231"/>
      <c r="EQ63" s="231"/>
      <c r="ER63" s="231"/>
      <c r="ES63" s="231"/>
      <c r="ET63" s="231"/>
      <c r="EU63" s="231"/>
      <c r="EV63" s="231"/>
      <c r="EW63" s="231"/>
      <c r="EX63" s="149" t="e">
        <f t="shared" si="482"/>
        <v>#DIV/0!</v>
      </c>
      <c r="EY63" s="149" t="e">
        <f t="shared" si="483"/>
        <v>#DIV/0!</v>
      </c>
      <c r="EZ63" s="150" t="e">
        <f t="shared" si="484"/>
        <v>#DIV/0!</v>
      </c>
      <c r="FA63" s="14" t="s">
        <v>209</v>
      </c>
      <c r="FB63" s="11">
        <f t="shared" si="541"/>
        <v>48</v>
      </c>
      <c r="FC63" s="11">
        <f t="shared" si="541"/>
        <v>34</v>
      </c>
      <c r="FD63" s="11">
        <f t="shared" si="541"/>
        <v>11</v>
      </c>
      <c r="FE63" s="11">
        <f t="shared" si="541"/>
        <v>3</v>
      </c>
      <c r="FF63" s="11">
        <f t="shared" si="541"/>
        <v>1</v>
      </c>
      <c r="FG63" s="11">
        <f t="shared" si="541"/>
        <v>18</v>
      </c>
      <c r="FH63" s="11">
        <f t="shared" si="541"/>
        <v>38</v>
      </c>
      <c r="FI63" s="11">
        <f t="shared" si="541"/>
        <v>4</v>
      </c>
      <c r="FJ63" s="11">
        <f t="shared" si="541"/>
        <v>24</v>
      </c>
      <c r="FK63" s="11">
        <f t="shared" si="541"/>
        <v>22</v>
      </c>
      <c r="FL63" s="11">
        <f t="shared" si="541"/>
        <v>62</v>
      </c>
      <c r="FM63" s="149">
        <f t="shared" si="485"/>
        <v>0.47368421052631576</v>
      </c>
      <c r="FN63" s="149">
        <f t="shared" si="486"/>
        <v>0.16666666666666666</v>
      </c>
      <c r="FO63" s="150">
        <f t="shared" si="487"/>
        <v>0.35483870967741937</v>
      </c>
      <c r="FP63" s="14" t="s">
        <v>35</v>
      </c>
      <c r="FQ63" s="11">
        <f t="shared" si="534"/>
        <v>50</v>
      </c>
      <c r="FR63" s="11">
        <f t="shared" si="534"/>
        <v>33</v>
      </c>
      <c r="FS63" s="11">
        <f t="shared" si="534"/>
        <v>8</v>
      </c>
      <c r="FT63" s="11">
        <f t="shared" si="534"/>
        <v>5</v>
      </c>
      <c r="FU63" s="11">
        <f t="shared" si="534"/>
        <v>5</v>
      </c>
      <c r="FV63" s="11">
        <f t="shared" si="534"/>
        <v>16</v>
      </c>
      <c r="FW63" s="11">
        <f t="shared" si="534"/>
        <v>39</v>
      </c>
      <c r="FX63" s="11">
        <f t="shared" si="534"/>
        <v>6</v>
      </c>
      <c r="FY63" s="11">
        <f t="shared" si="534"/>
        <v>22</v>
      </c>
      <c r="FZ63" s="11">
        <f t="shared" si="534"/>
        <v>22</v>
      </c>
      <c r="GA63" s="11">
        <f t="shared" si="534"/>
        <v>61</v>
      </c>
      <c r="GB63" s="149">
        <f t="shared" si="489"/>
        <v>0.41025641025641024</v>
      </c>
      <c r="GC63" s="149">
        <f t="shared" si="490"/>
        <v>0.27272727272727271</v>
      </c>
      <c r="GD63" s="150">
        <f t="shared" si="491"/>
        <v>0.36065573770491804</v>
      </c>
      <c r="GE63" s="14" t="s">
        <v>207</v>
      </c>
      <c r="GF63" s="11">
        <f t="shared" si="535"/>
        <v>45</v>
      </c>
      <c r="GG63" s="11">
        <f t="shared" si="535"/>
        <v>27</v>
      </c>
      <c r="GH63" s="11">
        <f t="shared" si="535"/>
        <v>3</v>
      </c>
      <c r="GI63" s="11">
        <f t="shared" si="535"/>
        <v>2</v>
      </c>
      <c r="GJ63" s="11">
        <f t="shared" si="535"/>
        <v>9</v>
      </c>
      <c r="GK63" s="11">
        <f t="shared" si="535"/>
        <v>9</v>
      </c>
      <c r="GL63" s="11">
        <f t="shared" si="535"/>
        <v>35</v>
      </c>
      <c r="GM63" s="11">
        <f t="shared" si="535"/>
        <v>9</v>
      </c>
      <c r="GN63" s="11">
        <f t="shared" si="535"/>
        <v>28</v>
      </c>
      <c r="GO63" s="11">
        <f t="shared" si="535"/>
        <v>18</v>
      </c>
      <c r="GP63" s="11">
        <f t="shared" si="535"/>
        <v>63</v>
      </c>
      <c r="GQ63" s="149">
        <f t="shared" si="492"/>
        <v>0.25714285714285712</v>
      </c>
      <c r="GR63" s="149">
        <f t="shared" si="493"/>
        <v>0.32142857142857145</v>
      </c>
      <c r="GS63" s="150">
        <f t="shared" si="494"/>
        <v>0.2857142857142857</v>
      </c>
      <c r="GT63" s="14" t="s">
        <v>36</v>
      </c>
      <c r="GU63" s="11">
        <f t="shared" si="542"/>
        <v>52</v>
      </c>
      <c r="GV63" s="11">
        <f t="shared" si="542"/>
        <v>17</v>
      </c>
      <c r="GW63" s="11">
        <f t="shared" si="542"/>
        <v>11</v>
      </c>
      <c r="GX63" s="11">
        <f t="shared" si="542"/>
        <v>3</v>
      </c>
      <c r="GY63" s="11">
        <f t="shared" si="542"/>
        <v>5</v>
      </c>
      <c r="GZ63" s="11">
        <f t="shared" si="542"/>
        <v>5</v>
      </c>
      <c r="HA63" s="11">
        <f t="shared" si="542"/>
        <v>14</v>
      </c>
      <c r="HB63" s="11">
        <f t="shared" si="542"/>
        <v>14</v>
      </c>
      <c r="HC63" s="11">
        <f t="shared" si="542"/>
        <v>23</v>
      </c>
      <c r="HD63" s="11">
        <f t="shared" si="542"/>
        <v>19</v>
      </c>
      <c r="HE63" s="11">
        <f t="shared" si="542"/>
        <v>37</v>
      </c>
      <c r="HF63" s="149">
        <f t="shared" si="495"/>
        <v>0.35714285714285715</v>
      </c>
      <c r="HG63" s="149">
        <f t="shared" si="496"/>
        <v>0.60869565217391308</v>
      </c>
      <c r="HH63" s="150">
        <f t="shared" si="497"/>
        <v>0.51351351351351349</v>
      </c>
      <c r="HI63" s="14" t="s">
        <v>10</v>
      </c>
      <c r="HJ63" s="11">
        <f t="shared" si="543"/>
        <v>36</v>
      </c>
      <c r="HK63" s="11">
        <f t="shared" si="543"/>
        <v>20</v>
      </c>
      <c r="HL63" s="11">
        <f t="shared" si="543"/>
        <v>6</v>
      </c>
      <c r="HM63" s="11">
        <f t="shared" si="543"/>
        <v>4</v>
      </c>
      <c r="HN63" s="11">
        <f t="shared" si="543"/>
        <v>7</v>
      </c>
      <c r="HO63" s="11">
        <f t="shared" si="543"/>
        <v>12</v>
      </c>
      <c r="HP63" s="11">
        <f t="shared" si="543"/>
        <v>26</v>
      </c>
      <c r="HQ63" s="11">
        <f t="shared" si="543"/>
        <v>4</v>
      </c>
      <c r="HR63" s="11">
        <f t="shared" si="543"/>
        <v>21</v>
      </c>
      <c r="HS63" s="11">
        <f t="shared" si="543"/>
        <v>16</v>
      </c>
      <c r="HT63" s="11">
        <f t="shared" si="543"/>
        <v>47</v>
      </c>
      <c r="HU63" s="149">
        <f t="shared" si="498"/>
        <v>0.46153846153846156</v>
      </c>
      <c r="HV63" s="149">
        <f t="shared" si="499"/>
        <v>0.19047619047619047</v>
      </c>
      <c r="HW63" s="150">
        <f t="shared" si="500"/>
        <v>0.34042553191489361</v>
      </c>
      <c r="IA63" s="3" t="s">
        <v>218</v>
      </c>
      <c r="IB63" s="7">
        <v>0</v>
      </c>
      <c r="IC63" s="4">
        <v>1</v>
      </c>
    </row>
    <row r="64" spans="1:339" ht="20">
      <c r="A64" s="3" t="s">
        <v>151</v>
      </c>
      <c r="B64" s="3" t="s">
        <v>414</v>
      </c>
      <c r="C64" s="4">
        <v>5</v>
      </c>
      <c r="D64" s="3"/>
      <c r="E64" s="4"/>
      <c r="F64" s="3"/>
      <c r="G64" s="117"/>
      <c r="H64" s="3"/>
      <c r="I64" s="4"/>
      <c r="K64" s="18"/>
      <c r="L64" s="249"/>
      <c r="M64" s="249"/>
      <c r="N64" s="249"/>
      <c r="O64" s="249"/>
      <c r="P64" s="249"/>
      <c r="Q64" s="249"/>
      <c r="R64" s="18"/>
      <c r="V64" s="14" t="s">
        <v>51</v>
      </c>
      <c r="W64" s="11">
        <f t="shared" si="537"/>
        <v>51</v>
      </c>
      <c r="X64" s="11">
        <f t="shared" si="537"/>
        <v>49</v>
      </c>
      <c r="Y64" s="11">
        <f t="shared" si="537"/>
        <v>5</v>
      </c>
      <c r="Z64" s="11">
        <f t="shared" si="537"/>
        <v>10</v>
      </c>
      <c r="AA64" s="11">
        <f t="shared" si="537"/>
        <v>5</v>
      </c>
      <c r="AB64" s="11">
        <f t="shared" si="537"/>
        <v>19</v>
      </c>
      <c r="AC64" s="11">
        <f t="shared" si="537"/>
        <v>39</v>
      </c>
      <c r="AD64" s="11">
        <f t="shared" si="537"/>
        <v>4</v>
      </c>
      <c r="AE64" s="11">
        <f t="shared" si="537"/>
        <v>28</v>
      </c>
      <c r="AF64" s="11">
        <f t="shared" si="537"/>
        <v>23</v>
      </c>
      <c r="AG64" s="11">
        <f t="shared" si="537"/>
        <v>67</v>
      </c>
      <c r="AH64" s="149">
        <f t="shared" si="459"/>
        <v>0.48717948717948717</v>
      </c>
      <c r="AI64" s="149">
        <f t="shared" si="460"/>
        <v>0.14285714285714285</v>
      </c>
      <c r="AJ64" s="150">
        <f t="shared" si="461"/>
        <v>0.34328358208955223</v>
      </c>
      <c r="AK64" s="14" t="s">
        <v>30</v>
      </c>
      <c r="AL64" s="11">
        <f t="shared" ref="AL64:AV64" si="545">AL47+AL30+AL13</f>
        <v>35</v>
      </c>
      <c r="AM64" s="11">
        <f t="shared" si="545"/>
        <v>10</v>
      </c>
      <c r="AN64" s="11">
        <f t="shared" si="545"/>
        <v>6</v>
      </c>
      <c r="AO64" s="11">
        <f t="shared" si="545"/>
        <v>0</v>
      </c>
      <c r="AP64" s="11">
        <f t="shared" si="545"/>
        <v>2</v>
      </c>
      <c r="AQ64" s="11">
        <f t="shared" si="545"/>
        <v>7</v>
      </c>
      <c r="AR64" s="11">
        <f t="shared" si="545"/>
        <v>12</v>
      </c>
      <c r="AS64" s="11">
        <f t="shared" si="545"/>
        <v>7</v>
      </c>
      <c r="AT64" s="11">
        <f t="shared" si="545"/>
        <v>20</v>
      </c>
      <c r="AU64" s="11">
        <f t="shared" si="545"/>
        <v>14</v>
      </c>
      <c r="AV64" s="11">
        <f t="shared" si="545"/>
        <v>32</v>
      </c>
      <c r="AW64" s="149">
        <f t="shared" si="463"/>
        <v>0.58333333333333337</v>
      </c>
      <c r="AX64" s="149">
        <f t="shared" si="464"/>
        <v>0.35</v>
      </c>
      <c r="AY64" s="150">
        <f t="shared" si="465"/>
        <v>0.4375</v>
      </c>
      <c r="AZ64" s="14" t="s">
        <v>209</v>
      </c>
      <c r="BA64" s="11">
        <f t="shared" si="544"/>
        <v>50</v>
      </c>
      <c r="BB64" s="11">
        <f t="shared" si="544"/>
        <v>34</v>
      </c>
      <c r="BC64" s="11">
        <f t="shared" si="544"/>
        <v>6</v>
      </c>
      <c r="BD64" s="11">
        <f t="shared" si="544"/>
        <v>6</v>
      </c>
      <c r="BE64" s="11">
        <f t="shared" si="544"/>
        <v>8</v>
      </c>
      <c r="BF64" s="11">
        <f t="shared" si="544"/>
        <v>19</v>
      </c>
      <c r="BG64" s="11">
        <f t="shared" si="544"/>
        <v>41</v>
      </c>
      <c r="BH64" s="11">
        <f t="shared" si="544"/>
        <v>4</v>
      </c>
      <c r="BI64" s="11">
        <f t="shared" si="544"/>
        <v>16</v>
      </c>
      <c r="BJ64" s="11">
        <f t="shared" si="544"/>
        <v>23</v>
      </c>
      <c r="BK64" s="11">
        <f t="shared" si="544"/>
        <v>57</v>
      </c>
      <c r="BL64" s="149">
        <f t="shared" si="466"/>
        <v>0.46341463414634149</v>
      </c>
      <c r="BM64" s="149">
        <f t="shared" si="467"/>
        <v>0.25</v>
      </c>
      <c r="BN64" s="150">
        <f t="shared" si="468"/>
        <v>0.40350877192982454</v>
      </c>
      <c r="BO64" s="14" t="s">
        <v>44</v>
      </c>
      <c r="BP64" s="11">
        <f t="shared" ref="BP64:BZ64" si="546">BP47+BP30+BP13</f>
        <v>50</v>
      </c>
      <c r="BQ64" s="11">
        <f t="shared" si="546"/>
        <v>29</v>
      </c>
      <c r="BR64" s="11">
        <f t="shared" si="546"/>
        <v>3</v>
      </c>
      <c r="BS64" s="11">
        <f t="shared" si="546"/>
        <v>1</v>
      </c>
      <c r="BT64" s="11">
        <f t="shared" si="546"/>
        <v>4</v>
      </c>
      <c r="BU64" s="11">
        <f t="shared" si="546"/>
        <v>15</v>
      </c>
      <c r="BV64" s="11">
        <f t="shared" si="546"/>
        <v>29</v>
      </c>
      <c r="BW64" s="11">
        <f t="shared" si="546"/>
        <v>6</v>
      </c>
      <c r="BX64" s="11">
        <f t="shared" si="546"/>
        <v>26</v>
      </c>
      <c r="BY64" s="11">
        <f t="shared" si="546"/>
        <v>21</v>
      </c>
      <c r="BZ64" s="11">
        <f t="shared" si="546"/>
        <v>53</v>
      </c>
      <c r="CA64" s="149">
        <f t="shared" si="517"/>
        <v>0.51724137931034486</v>
      </c>
      <c r="CB64" s="149">
        <f t="shared" si="518"/>
        <v>0.23076923076923078</v>
      </c>
      <c r="CC64" s="150">
        <f t="shared" si="519"/>
        <v>0.39622641509433965</v>
      </c>
      <c r="CD64" s="14" t="s">
        <v>208</v>
      </c>
      <c r="CE64" s="11">
        <f t="shared" ref="CE64:CO65" si="547">CE47+CE30+CE13</f>
        <v>50</v>
      </c>
      <c r="CF64" s="11">
        <f t="shared" si="547"/>
        <v>31</v>
      </c>
      <c r="CG64" s="11">
        <f t="shared" si="547"/>
        <v>8</v>
      </c>
      <c r="CH64" s="11">
        <f t="shared" si="547"/>
        <v>1</v>
      </c>
      <c r="CI64" s="11">
        <f t="shared" si="547"/>
        <v>2</v>
      </c>
      <c r="CJ64" s="11">
        <f t="shared" si="547"/>
        <v>9</v>
      </c>
      <c r="CK64" s="11">
        <f t="shared" si="547"/>
        <v>21</v>
      </c>
      <c r="CL64" s="11">
        <f t="shared" si="547"/>
        <v>11</v>
      </c>
      <c r="CM64" s="11">
        <f t="shared" si="547"/>
        <v>28</v>
      </c>
      <c r="CN64" s="11">
        <f t="shared" si="547"/>
        <v>20</v>
      </c>
      <c r="CO64" s="11">
        <f t="shared" si="547"/>
        <v>49</v>
      </c>
      <c r="CP64" s="149">
        <f t="shared" si="470"/>
        <v>0.42857142857142855</v>
      </c>
      <c r="CQ64" s="149">
        <f t="shared" si="471"/>
        <v>0.39285714285714285</v>
      </c>
      <c r="CR64" s="150">
        <f t="shared" si="472"/>
        <v>0.40816326530612246</v>
      </c>
      <c r="CS64" s="14" t="s">
        <v>35</v>
      </c>
      <c r="CT64" s="11">
        <f t="shared" ref="CT64:DD65" si="548">CT47+CT30+CT13</f>
        <v>50</v>
      </c>
      <c r="CU64" s="11">
        <f t="shared" si="548"/>
        <v>15</v>
      </c>
      <c r="CV64" s="11">
        <f t="shared" si="548"/>
        <v>4</v>
      </c>
      <c r="CW64" s="11">
        <f t="shared" si="548"/>
        <v>1</v>
      </c>
      <c r="CX64" s="11">
        <f t="shared" si="548"/>
        <v>4</v>
      </c>
      <c r="CY64" s="11">
        <f t="shared" si="548"/>
        <v>16</v>
      </c>
      <c r="CZ64" s="11">
        <f t="shared" si="548"/>
        <v>30</v>
      </c>
      <c r="DA64" s="11">
        <f t="shared" si="548"/>
        <v>6</v>
      </c>
      <c r="DB64" s="11">
        <f t="shared" si="548"/>
        <v>9</v>
      </c>
      <c r="DC64" s="11">
        <f t="shared" si="548"/>
        <v>22</v>
      </c>
      <c r="DD64" s="11">
        <f t="shared" si="548"/>
        <v>39</v>
      </c>
      <c r="DE64" s="149">
        <f t="shared" si="473"/>
        <v>0.53333333333333333</v>
      </c>
      <c r="DF64" s="149">
        <f t="shared" si="474"/>
        <v>0.66666666666666663</v>
      </c>
      <c r="DG64" s="150">
        <f t="shared" si="475"/>
        <v>0.5641025641025641</v>
      </c>
      <c r="DH64" s="14">
        <v>10</v>
      </c>
      <c r="DI64" s="148"/>
      <c r="DJ64" s="148"/>
      <c r="DK64" s="148"/>
      <c r="DL64" s="148"/>
      <c r="DM64" s="148"/>
      <c r="DN64" s="148"/>
      <c r="DO64" s="148"/>
      <c r="DP64" s="148"/>
      <c r="DQ64" s="148"/>
      <c r="DR64" s="148"/>
      <c r="DS64" s="148"/>
      <c r="DT64" s="149" t="e">
        <f t="shared" si="476"/>
        <v>#DIV/0!</v>
      </c>
      <c r="DU64" s="149" t="e">
        <f t="shared" si="477"/>
        <v>#DIV/0!</v>
      </c>
      <c r="DV64" s="150" t="e">
        <f t="shared" si="478"/>
        <v>#DIV/0!</v>
      </c>
      <c r="DW64" s="14">
        <v>10</v>
      </c>
      <c r="DX64" s="182"/>
      <c r="DY64" s="182"/>
      <c r="DZ64" s="182"/>
      <c r="EA64" s="182"/>
      <c r="EB64" s="182"/>
      <c r="EC64" s="182"/>
      <c r="ED64" s="182"/>
      <c r="EE64" s="182"/>
      <c r="EF64" s="182"/>
      <c r="EG64" s="182"/>
      <c r="EH64" s="182"/>
      <c r="EI64" s="149" t="e">
        <f t="shared" si="479"/>
        <v>#DIV/0!</v>
      </c>
      <c r="EJ64" s="149" t="e">
        <f t="shared" si="480"/>
        <v>#DIV/0!</v>
      </c>
      <c r="EK64" s="150" t="e">
        <f t="shared" si="481"/>
        <v>#DIV/0!</v>
      </c>
      <c r="EL64" s="14" t="s">
        <v>103</v>
      </c>
      <c r="EM64" s="11">
        <f t="shared" ref="EM64:EW64" si="549">EM47+EM30+EM13</f>
        <v>32</v>
      </c>
      <c r="EN64" s="11">
        <f t="shared" si="549"/>
        <v>24</v>
      </c>
      <c r="EO64" s="11">
        <f t="shared" si="549"/>
        <v>7</v>
      </c>
      <c r="EP64" s="11">
        <f t="shared" si="549"/>
        <v>2</v>
      </c>
      <c r="EQ64" s="11">
        <f t="shared" si="549"/>
        <v>5</v>
      </c>
      <c r="ER64" s="11">
        <f t="shared" si="549"/>
        <v>13</v>
      </c>
      <c r="ES64" s="11">
        <f t="shared" si="549"/>
        <v>33</v>
      </c>
      <c r="ET64" s="11">
        <f t="shared" si="549"/>
        <v>2</v>
      </c>
      <c r="EU64" s="11">
        <f t="shared" si="549"/>
        <v>18</v>
      </c>
      <c r="EV64" s="11">
        <f t="shared" si="549"/>
        <v>15</v>
      </c>
      <c r="EW64" s="11">
        <f t="shared" si="549"/>
        <v>51</v>
      </c>
      <c r="EX64" s="149">
        <f t="shared" si="482"/>
        <v>0.39393939393939392</v>
      </c>
      <c r="EY64" s="149">
        <f t="shared" si="483"/>
        <v>0.1111111111111111</v>
      </c>
      <c r="EZ64" s="150">
        <f t="shared" si="484"/>
        <v>0.29411764705882354</v>
      </c>
      <c r="FA64" s="14" t="s">
        <v>36</v>
      </c>
      <c r="FB64" s="11">
        <f t="shared" ref="FB64:FL65" si="550">FB47+FB30+FB13</f>
        <v>31</v>
      </c>
      <c r="FC64" s="11">
        <f t="shared" si="550"/>
        <v>10</v>
      </c>
      <c r="FD64" s="11">
        <f t="shared" si="550"/>
        <v>7</v>
      </c>
      <c r="FE64" s="11">
        <f t="shared" si="550"/>
        <v>1</v>
      </c>
      <c r="FF64" s="11">
        <f t="shared" si="550"/>
        <v>1</v>
      </c>
      <c r="FG64" s="11">
        <f t="shared" si="550"/>
        <v>11</v>
      </c>
      <c r="FH64" s="11">
        <f t="shared" si="550"/>
        <v>20</v>
      </c>
      <c r="FI64" s="11">
        <f t="shared" si="550"/>
        <v>3</v>
      </c>
      <c r="FJ64" s="11">
        <f t="shared" si="550"/>
        <v>12</v>
      </c>
      <c r="FK64" s="11">
        <f t="shared" si="550"/>
        <v>14</v>
      </c>
      <c r="FL64" s="11">
        <f t="shared" si="550"/>
        <v>32</v>
      </c>
      <c r="FM64" s="149">
        <f t="shared" si="485"/>
        <v>0.55000000000000004</v>
      </c>
      <c r="FN64" s="149">
        <f t="shared" si="486"/>
        <v>0.25</v>
      </c>
      <c r="FO64" s="150">
        <f t="shared" si="487"/>
        <v>0.4375</v>
      </c>
      <c r="FP64" s="14" t="s">
        <v>31</v>
      </c>
      <c r="FQ64" s="11">
        <f t="shared" si="534"/>
        <v>43</v>
      </c>
      <c r="FR64" s="11">
        <f t="shared" si="534"/>
        <v>30</v>
      </c>
      <c r="FS64" s="11">
        <f t="shared" si="534"/>
        <v>7</v>
      </c>
      <c r="FT64" s="11">
        <f t="shared" si="534"/>
        <v>4</v>
      </c>
      <c r="FU64" s="11">
        <f t="shared" si="534"/>
        <v>5</v>
      </c>
      <c r="FV64" s="11">
        <f t="shared" si="534"/>
        <v>14</v>
      </c>
      <c r="FW64" s="11">
        <f t="shared" si="534"/>
        <v>33</v>
      </c>
      <c r="FX64" s="11">
        <f t="shared" si="534"/>
        <v>5</v>
      </c>
      <c r="FY64" s="11">
        <f t="shared" si="534"/>
        <v>23</v>
      </c>
      <c r="FZ64" s="11">
        <f t="shared" si="534"/>
        <v>19</v>
      </c>
      <c r="GA64" s="11">
        <f t="shared" si="534"/>
        <v>56</v>
      </c>
      <c r="GB64" s="149">
        <f t="shared" si="489"/>
        <v>0.42424242424242425</v>
      </c>
      <c r="GC64" s="149">
        <f t="shared" si="490"/>
        <v>0.21739130434782608</v>
      </c>
      <c r="GD64" s="150">
        <f t="shared" si="491"/>
        <v>0.3392857142857143</v>
      </c>
      <c r="GE64" s="14" t="s">
        <v>10</v>
      </c>
      <c r="GF64" s="11">
        <f t="shared" si="535"/>
        <v>46</v>
      </c>
      <c r="GG64" s="11">
        <f t="shared" si="535"/>
        <v>33</v>
      </c>
      <c r="GH64" s="11">
        <f t="shared" si="535"/>
        <v>5</v>
      </c>
      <c r="GI64" s="11">
        <f t="shared" si="535"/>
        <v>4</v>
      </c>
      <c r="GJ64" s="11">
        <f t="shared" si="535"/>
        <v>11</v>
      </c>
      <c r="GK64" s="11">
        <f t="shared" si="535"/>
        <v>13</v>
      </c>
      <c r="GL64" s="11">
        <f t="shared" si="535"/>
        <v>28</v>
      </c>
      <c r="GM64" s="11">
        <f t="shared" si="535"/>
        <v>6</v>
      </c>
      <c r="GN64" s="11">
        <f t="shared" si="535"/>
        <v>29</v>
      </c>
      <c r="GO64" s="11">
        <f t="shared" si="535"/>
        <v>19</v>
      </c>
      <c r="GP64" s="11">
        <f t="shared" si="535"/>
        <v>57</v>
      </c>
      <c r="GQ64" s="149">
        <f t="shared" si="492"/>
        <v>0.4642857142857143</v>
      </c>
      <c r="GR64" s="149">
        <f t="shared" si="493"/>
        <v>0.20689655172413793</v>
      </c>
      <c r="GS64" s="150">
        <f t="shared" si="494"/>
        <v>0.33333333333333331</v>
      </c>
      <c r="GT64" s="14" t="s">
        <v>43</v>
      </c>
      <c r="GU64" s="11">
        <f t="shared" ref="GU64:HE65" si="551">GU47+GU30+GU13</f>
        <v>51</v>
      </c>
      <c r="GV64" s="11">
        <f t="shared" si="551"/>
        <v>23</v>
      </c>
      <c r="GW64" s="11">
        <f t="shared" si="551"/>
        <v>15</v>
      </c>
      <c r="GX64" s="11">
        <f t="shared" si="551"/>
        <v>1</v>
      </c>
      <c r="GY64" s="11">
        <f t="shared" si="551"/>
        <v>4</v>
      </c>
      <c r="GZ64" s="11">
        <f t="shared" si="551"/>
        <v>12</v>
      </c>
      <c r="HA64" s="11">
        <f t="shared" si="551"/>
        <v>22</v>
      </c>
      <c r="HB64" s="11">
        <f t="shared" si="551"/>
        <v>9</v>
      </c>
      <c r="HC64" s="11">
        <f t="shared" si="551"/>
        <v>19</v>
      </c>
      <c r="HD64" s="11">
        <f t="shared" si="551"/>
        <v>21</v>
      </c>
      <c r="HE64" s="11">
        <f t="shared" si="551"/>
        <v>41</v>
      </c>
      <c r="HF64" s="149">
        <f t="shared" si="495"/>
        <v>0.54545454545454541</v>
      </c>
      <c r="HG64" s="149">
        <f t="shared" si="496"/>
        <v>0.47368421052631576</v>
      </c>
      <c r="HH64" s="150">
        <f t="shared" si="497"/>
        <v>0.51219512195121952</v>
      </c>
      <c r="HI64" s="14" t="s">
        <v>24</v>
      </c>
      <c r="HJ64" s="11">
        <f t="shared" si="543"/>
        <v>34</v>
      </c>
      <c r="HK64" s="11">
        <f t="shared" si="543"/>
        <v>20</v>
      </c>
      <c r="HL64" s="11">
        <f t="shared" si="543"/>
        <v>2</v>
      </c>
      <c r="HM64" s="11">
        <f t="shared" si="543"/>
        <v>5</v>
      </c>
      <c r="HN64" s="11">
        <f t="shared" si="543"/>
        <v>2</v>
      </c>
      <c r="HO64" s="11">
        <f t="shared" si="543"/>
        <v>5</v>
      </c>
      <c r="HP64" s="11">
        <f t="shared" si="543"/>
        <v>17</v>
      </c>
      <c r="HQ64" s="11">
        <f t="shared" si="543"/>
        <v>8</v>
      </c>
      <c r="HR64" s="11">
        <f t="shared" si="543"/>
        <v>26</v>
      </c>
      <c r="HS64" s="11">
        <f t="shared" si="543"/>
        <v>13</v>
      </c>
      <c r="HT64" s="11">
        <f t="shared" si="543"/>
        <v>43</v>
      </c>
      <c r="HU64" s="149">
        <f t="shared" si="498"/>
        <v>0.29411764705882354</v>
      </c>
      <c r="HV64" s="149">
        <f t="shared" si="499"/>
        <v>0.30769230769230771</v>
      </c>
      <c r="HW64" s="150">
        <f t="shared" si="500"/>
        <v>0.30232558139534882</v>
      </c>
      <c r="IA64" s="3" t="s">
        <v>229</v>
      </c>
      <c r="IB64" s="7">
        <v>5</v>
      </c>
      <c r="IC64" s="4">
        <v>1</v>
      </c>
      <c r="IE64" s="352"/>
      <c r="IF64" s="353"/>
      <c r="IG64" s="355"/>
      <c r="IH64" s="355"/>
      <c r="II64" s="553" t="s">
        <v>432</v>
      </c>
      <c r="IJ64" s="553"/>
      <c r="IK64" s="355"/>
      <c r="IL64" s="355"/>
      <c r="IM64" s="355"/>
      <c r="IN64" s="355"/>
      <c r="IO64" s="352"/>
      <c r="IP64" s="352"/>
    </row>
    <row r="65" spans="1:250" ht="21" thickBot="1">
      <c r="A65" s="3" t="s">
        <v>16</v>
      </c>
      <c r="B65" s="3"/>
      <c r="C65" s="4"/>
      <c r="D65" s="3"/>
      <c r="E65" s="21"/>
      <c r="F65" s="3"/>
      <c r="G65" s="4"/>
      <c r="H65" s="3"/>
      <c r="I65" s="4"/>
      <c r="K65" s="18"/>
      <c r="L65" s="18"/>
      <c r="M65" s="18"/>
      <c r="N65" s="18"/>
      <c r="O65" s="18"/>
      <c r="P65" s="18"/>
      <c r="Q65" s="18"/>
      <c r="R65" s="18"/>
      <c r="V65" s="14">
        <v>11</v>
      </c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149" t="e">
        <f t="shared" si="459"/>
        <v>#DIV/0!</v>
      </c>
      <c r="AI65" s="149" t="e">
        <f t="shared" si="460"/>
        <v>#DIV/0!</v>
      </c>
      <c r="AJ65" s="150" t="e">
        <f t="shared" si="461"/>
        <v>#DIV/0!</v>
      </c>
      <c r="AK65" s="14">
        <v>11</v>
      </c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49" t="e">
        <f t="shared" si="463"/>
        <v>#DIV/0!</v>
      </c>
      <c r="AX65" s="149" t="e">
        <f t="shared" si="464"/>
        <v>#DIV/0!</v>
      </c>
      <c r="AY65" s="150" t="e">
        <f t="shared" si="465"/>
        <v>#DIV/0!</v>
      </c>
      <c r="AZ65" s="14" t="s">
        <v>103</v>
      </c>
      <c r="BA65" s="11">
        <f t="shared" ref="BA65:BK65" si="552">BA14+BA31+BA48</f>
        <v>50</v>
      </c>
      <c r="BB65" s="11">
        <f t="shared" si="552"/>
        <v>31</v>
      </c>
      <c r="BC65" s="11">
        <f t="shared" si="552"/>
        <v>8</v>
      </c>
      <c r="BD65" s="11">
        <f t="shared" si="552"/>
        <v>3</v>
      </c>
      <c r="BE65" s="11">
        <f t="shared" si="552"/>
        <v>5</v>
      </c>
      <c r="BF65" s="11">
        <f t="shared" si="552"/>
        <v>10</v>
      </c>
      <c r="BG65" s="11">
        <f t="shared" si="552"/>
        <v>28</v>
      </c>
      <c r="BH65" s="11">
        <f t="shared" si="552"/>
        <v>10</v>
      </c>
      <c r="BI65" s="11">
        <f t="shared" si="552"/>
        <v>27</v>
      </c>
      <c r="BJ65" s="11">
        <f t="shared" si="552"/>
        <v>20</v>
      </c>
      <c r="BK65" s="11">
        <f t="shared" si="552"/>
        <v>55</v>
      </c>
      <c r="BL65" s="149">
        <f t="shared" si="466"/>
        <v>0.35714285714285715</v>
      </c>
      <c r="BM65" s="149">
        <f t="shared" si="467"/>
        <v>0.37037037037037035</v>
      </c>
      <c r="BN65" s="150">
        <f t="shared" si="468"/>
        <v>0.36363636363636365</v>
      </c>
      <c r="BO65" s="14">
        <v>11</v>
      </c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149" t="e">
        <f t="shared" si="517"/>
        <v>#DIV/0!</v>
      </c>
      <c r="CB65" s="149" t="e">
        <f t="shared" si="518"/>
        <v>#DIV/0!</v>
      </c>
      <c r="CC65" s="150" t="e">
        <f t="shared" si="519"/>
        <v>#DIV/0!</v>
      </c>
      <c r="CD65" s="14" t="s">
        <v>31</v>
      </c>
      <c r="CE65" s="11">
        <f t="shared" si="547"/>
        <v>33</v>
      </c>
      <c r="CF65" s="11">
        <f t="shared" si="547"/>
        <v>36</v>
      </c>
      <c r="CG65" s="11">
        <f t="shared" si="547"/>
        <v>4</v>
      </c>
      <c r="CH65" s="11">
        <f t="shared" si="547"/>
        <v>1</v>
      </c>
      <c r="CI65" s="11">
        <f t="shared" si="547"/>
        <v>2</v>
      </c>
      <c r="CJ65" s="11">
        <f t="shared" si="547"/>
        <v>6</v>
      </c>
      <c r="CK65" s="11">
        <f t="shared" si="547"/>
        <v>27</v>
      </c>
      <c r="CL65" s="11">
        <f t="shared" si="547"/>
        <v>7</v>
      </c>
      <c r="CM65" s="11">
        <f t="shared" si="547"/>
        <v>33</v>
      </c>
      <c r="CN65" s="11">
        <f t="shared" si="547"/>
        <v>13</v>
      </c>
      <c r="CO65" s="11">
        <f t="shared" si="547"/>
        <v>60</v>
      </c>
      <c r="CP65" s="149">
        <f t="shared" si="470"/>
        <v>0.22222222222222221</v>
      </c>
      <c r="CQ65" s="149">
        <f t="shared" si="471"/>
        <v>0.21212121212121213</v>
      </c>
      <c r="CR65" s="150">
        <f t="shared" si="472"/>
        <v>0.21666666666666667</v>
      </c>
      <c r="CS65" s="14" t="s">
        <v>209</v>
      </c>
      <c r="CT65" s="11">
        <f t="shared" si="548"/>
        <v>37</v>
      </c>
      <c r="CU65" s="11">
        <f t="shared" si="548"/>
        <v>24</v>
      </c>
      <c r="CV65" s="11">
        <f t="shared" si="548"/>
        <v>5</v>
      </c>
      <c r="CW65" s="11">
        <f t="shared" si="548"/>
        <v>3</v>
      </c>
      <c r="CX65" s="11">
        <f t="shared" si="548"/>
        <v>4</v>
      </c>
      <c r="CY65" s="11">
        <f t="shared" si="548"/>
        <v>14</v>
      </c>
      <c r="CZ65" s="11">
        <f t="shared" si="548"/>
        <v>38</v>
      </c>
      <c r="DA65" s="11">
        <f t="shared" si="548"/>
        <v>3</v>
      </c>
      <c r="DB65" s="11">
        <f t="shared" si="548"/>
        <v>11</v>
      </c>
      <c r="DC65" s="11">
        <f t="shared" si="548"/>
        <v>17</v>
      </c>
      <c r="DD65" s="11">
        <f t="shared" si="548"/>
        <v>49</v>
      </c>
      <c r="DE65" s="149">
        <f t="shared" si="473"/>
        <v>0.36842105263157893</v>
      </c>
      <c r="DF65" s="149">
        <f t="shared" si="474"/>
        <v>0.27272727272727271</v>
      </c>
      <c r="DG65" s="150">
        <f t="shared" si="475"/>
        <v>0.34693877551020408</v>
      </c>
      <c r="DH65" s="14" t="s">
        <v>44</v>
      </c>
      <c r="DI65" s="11">
        <f t="shared" ref="DI65:DS65" si="553">DI48+DI31+DI14</f>
        <v>38</v>
      </c>
      <c r="DJ65" s="11">
        <f t="shared" si="553"/>
        <v>22</v>
      </c>
      <c r="DK65" s="11">
        <f t="shared" si="553"/>
        <v>6</v>
      </c>
      <c r="DL65" s="11">
        <f t="shared" si="553"/>
        <v>3</v>
      </c>
      <c r="DM65" s="11">
        <f t="shared" si="553"/>
        <v>3</v>
      </c>
      <c r="DN65" s="11">
        <f t="shared" si="553"/>
        <v>19</v>
      </c>
      <c r="DO65" s="11">
        <f t="shared" si="553"/>
        <v>40</v>
      </c>
      <c r="DP65" s="11">
        <f t="shared" si="553"/>
        <v>0</v>
      </c>
      <c r="DQ65" s="11">
        <f t="shared" si="553"/>
        <v>12</v>
      </c>
      <c r="DR65" s="11">
        <f t="shared" si="553"/>
        <v>19</v>
      </c>
      <c r="DS65" s="11">
        <f t="shared" si="553"/>
        <v>52</v>
      </c>
      <c r="DT65" s="149">
        <f t="shared" si="476"/>
        <v>0.47499999999999998</v>
      </c>
      <c r="DU65" s="149">
        <f t="shared" si="477"/>
        <v>0</v>
      </c>
      <c r="DV65" s="150">
        <f t="shared" si="478"/>
        <v>0.36538461538461536</v>
      </c>
      <c r="DW65" s="14">
        <v>11</v>
      </c>
      <c r="DX65" s="182"/>
      <c r="DY65" s="182"/>
      <c r="DZ65" s="182"/>
      <c r="EA65" s="182"/>
      <c r="EB65" s="182"/>
      <c r="EC65" s="182"/>
      <c r="ED65" s="182"/>
      <c r="EE65" s="182"/>
      <c r="EF65" s="182"/>
      <c r="EG65" s="182"/>
      <c r="EH65" s="182"/>
      <c r="EI65" s="149" t="e">
        <f t="shared" si="479"/>
        <v>#DIV/0!</v>
      </c>
      <c r="EJ65" s="149" t="e">
        <f t="shared" si="480"/>
        <v>#DIV/0!</v>
      </c>
      <c r="EK65" s="150" t="e">
        <f t="shared" si="481"/>
        <v>#DIV/0!</v>
      </c>
      <c r="EL65" s="14" t="s">
        <v>34</v>
      </c>
      <c r="EM65" s="231"/>
      <c r="EN65" s="231"/>
      <c r="EO65" s="231"/>
      <c r="EP65" s="231"/>
      <c r="EQ65" s="231"/>
      <c r="ER65" s="231"/>
      <c r="ES65" s="231"/>
      <c r="ET65" s="231"/>
      <c r="EU65" s="231"/>
      <c r="EV65" s="231"/>
      <c r="EW65" s="231"/>
      <c r="EX65" s="149" t="e">
        <f t="shared" si="482"/>
        <v>#DIV/0!</v>
      </c>
      <c r="EY65" s="149" t="e">
        <f t="shared" si="483"/>
        <v>#DIV/0!</v>
      </c>
      <c r="EZ65" s="150" t="e">
        <f t="shared" si="484"/>
        <v>#DIV/0!</v>
      </c>
      <c r="FA65" s="14" t="s">
        <v>30</v>
      </c>
      <c r="FB65" s="11">
        <f t="shared" si="550"/>
        <v>20</v>
      </c>
      <c r="FC65" s="11">
        <f t="shared" si="550"/>
        <v>9</v>
      </c>
      <c r="FD65" s="11">
        <f t="shared" si="550"/>
        <v>1</v>
      </c>
      <c r="FE65" s="11">
        <f t="shared" si="550"/>
        <v>1</v>
      </c>
      <c r="FF65" s="11">
        <f t="shared" si="550"/>
        <v>1</v>
      </c>
      <c r="FG65" s="11">
        <f t="shared" si="550"/>
        <v>4</v>
      </c>
      <c r="FH65" s="11">
        <f t="shared" si="550"/>
        <v>8</v>
      </c>
      <c r="FI65" s="11">
        <f t="shared" si="550"/>
        <v>4</v>
      </c>
      <c r="FJ65" s="11">
        <f t="shared" si="550"/>
        <v>18</v>
      </c>
      <c r="FK65" s="11">
        <f t="shared" si="550"/>
        <v>8</v>
      </c>
      <c r="FL65" s="11">
        <f t="shared" si="550"/>
        <v>26</v>
      </c>
      <c r="FM65" s="149">
        <f t="shared" si="485"/>
        <v>0.5</v>
      </c>
      <c r="FN65" s="149">
        <f t="shared" si="486"/>
        <v>0.22222222222222221</v>
      </c>
      <c r="FO65" s="150">
        <f t="shared" si="487"/>
        <v>0.30769230769230771</v>
      </c>
      <c r="FP65" s="14" t="s">
        <v>36</v>
      </c>
      <c r="FQ65" s="11">
        <f t="shared" si="534"/>
        <v>51</v>
      </c>
      <c r="FR65" s="11">
        <f t="shared" si="534"/>
        <v>29</v>
      </c>
      <c r="FS65" s="11">
        <f t="shared" si="534"/>
        <v>7</v>
      </c>
      <c r="FT65" s="11">
        <f t="shared" si="534"/>
        <v>5</v>
      </c>
      <c r="FU65" s="11">
        <f t="shared" si="534"/>
        <v>2</v>
      </c>
      <c r="FV65" s="11">
        <f t="shared" si="534"/>
        <v>13</v>
      </c>
      <c r="FW65" s="11">
        <f t="shared" si="534"/>
        <v>32</v>
      </c>
      <c r="FX65" s="11">
        <f t="shared" si="534"/>
        <v>8</v>
      </c>
      <c r="FY65" s="11">
        <f t="shared" si="534"/>
        <v>21</v>
      </c>
      <c r="FZ65" s="11">
        <f t="shared" si="534"/>
        <v>21</v>
      </c>
      <c r="GA65" s="11">
        <f t="shared" si="534"/>
        <v>53</v>
      </c>
      <c r="GB65" s="149">
        <f t="shared" si="489"/>
        <v>0.40625</v>
      </c>
      <c r="GC65" s="149">
        <f t="shared" si="490"/>
        <v>0.38095238095238093</v>
      </c>
      <c r="GD65" s="150">
        <f t="shared" si="491"/>
        <v>0.39622641509433965</v>
      </c>
      <c r="GE65" s="14">
        <v>11</v>
      </c>
      <c r="GF65" s="148"/>
      <c r="GG65" s="148"/>
      <c r="GH65" s="148"/>
      <c r="GI65" s="148"/>
      <c r="GJ65" s="148"/>
      <c r="GK65" s="148"/>
      <c r="GL65" s="148"/>
      <c r="GM65" s="148"/>
      <c r="GN65" s="148"/>
      <c r="GO65" s="148"/>
      <c r="GP65" s="148"/>
      <c r="GQ65" s="149" t="e">
        <f t="shared" si="492"/>
        <v>#DIV/0!</v>
      </c>
      <c r="GR65" s="149" t="e">
        <f t="shared" si="493"/>
        <v>#DIV/0!</v>
      </c>
      <c r="GS65" s="150" t="e">
        <f t="shared" si="494"/>
        <v>#DIV/0!</v>
      </c>
      <c r="GT65" s="14" t="s">
        <v>35</v>
      </c>
      <c r="GU65" s="11">
        <f t="shared" si="551"/>
        <v>50</v>
      </c>
      <c r="GV65" s="11">
        <f t="shared" si="551"/>
        <v>33</v>
      </c>
      <c r="GW65" s="11">
        <f t="shared" si="551"/>
        <v>14</v>
      </c>
      <c r="GX65" s="11">
        <f t="shared" si="551"/>
        <v>0</v>
      </c>
      <c r="GY65" s="11">
        <f t="shared" si="551"/>
        <v>1</v>
      </c>
      <c r="GZ65" s="11">
        <f t="shared" si="551"/>
        <v>16</v>
      </c>
      <c r="HA65" s="11">
        <f t="shared" si="551"/>
        <v>27</v>
      </c>
      <c r="HB65" s="11">
        <f t="shared" si="551"/>
        <v>6</v>
      </c>
      <c r="HC65" s="11">
        <f t="shared" si="551"/>
        <v>19</v>
      </c>
      <c r="HD65" s="11">
        <f t="shared" si="551"/>
        <v>22</v>
      </c>
      <c r="HE65" s="11">
        <f t="shared" si="551"/>
        <v>46</v>
      </c>
      <c r="HF65" s="149">
        <f t="shared" si="495"/>
        <v>0.59259259259259256</v>
      </c>
      <c r="HG65" s="149">
        <f t="shared" si="496"/>
        <v>0.31578947368421051</v>
      </c>
      <c r="HH65" s="150">
        <f t="shared" si="497"/>
        <v>0.47826086956521741</v>
      </c>
      <c r="HI65" s="14" t="s">
        <v>207</v>
      </c>
      <c r="HJ65" s="11">
        <f t="shared" si="543"/>
        <v>51</v>
      </c>
      <c r="HK65" s="11">
        <f t="shared" si="543"/>
        <v>28</v>
      </c>
      <c r="HL65" s="11">
        <f t="shared" si="543"/>
        <v>9</v>
      </c>
      <c r="HM65" s="11">
        <f t="shared" si="543"/>
        <v>1</v>
      </c>
      <c r="HN65" s="11">
        <f t="shared" si="543"/>
        <v>1</v>
      </c>
      <c r="HO65" s="11">
        <f t="shared" si="543"/>
        <v>15</v>
      </c>
      <c r="HP65" s="11">
        <f t="shared" si="543"/>
        <v>28</v>
      </c>
      <c r="HQ65" s="11">
        <f t="shared" si="543"/>
        <v>7</v>
      </c>
      <c r="HR65" s="11">
        <f t="shared" si="543"/>
        <v>21</v>
      </c>
      <c r="HS65" s="11">
        <f t="shared" si="543"/>
        <v>22</v>
      </c>
      <c r="HT65" s="11">
        <f t="shared" si="543"/>
        <v>49</v>
      </c>
      <c r="HU65" s="149">
        <f t="shared" si="498"/>
        <v>0.5357142857142857</v>
      </c>
      <c r="HV65" s="149">
        <f t="shared" si="499"/>
        <v>0.33333333333333331</v>
      </c>
      <c r="HW65" s="150">
        <f t="shared" si="500"/>
        <v>0.44897959183673469</v>
      </c>
      <c r="IA65" s="5" t="s">
        <v>412</v>
      </c>
      <c r="IB65" s="8">
        <v>0</v>
      </c>
      <c r="IC65" s="6">
        <v>1</v>
      </c>
      <c r="IE65" s="352"/>
      <c r="IF65" s="353"/>
      <c r="IG65" s="355"/>
      <c r="IH65" s="355"/>
      <c r="II65" s="554"/>
      <c r="IJ65" s="554"/>
      <c r="IK65" s="355"/>
      <c r="IL65" s="355"/>
      <c r="IM65" s="355"/>
      <c r="IN65" s="355"/>
      <c r="IO65" s="352"/>
      <c r="IP65" s="352"/>
    </row>
    <row r="66" spans="1:250" ht="20">
      <c r="A66" s="3" t="s">
        <v>17</v>
      </c>
      <c r="B66" s="3"/>
      <c r="C66" s="4"/>
      <c r="D66" s="23"/>
      <c r="E66" s="21"/>
      <c r="F66" s="23"/>
      <c r="G66" s="21"/>
      <c r="H66" s="23"/>
      <c r="I66" s="21"/>
      <c r="K66" s="18"/>
      <c r="L66" s="514"/>
      <c r="M66" s="514"/>
      <c r="N66" s="514"/>
      <c r="O66" s="514"/>
      <c r="P66" s="514"/>
      <c r="Q66" s="514"/>
      <c r="R66" s="18"/>
      <c r="V66" s="14">
        <v>12</v>
      </c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49" t="e">
        <f t="shared" si="459"/>
        <v>#DIV/0!</v>
      </c>
      <c r="AI66" s="149" t="e">
        <f t="shared" si="460"/>
        <v>#DIV/0!</v>
      </c>
      <c r="AJ66" s="150" t="e">
        <f t="shared" si="461"/>
        <v>#DIV/0!</v>
      </c>
      <c r="AK66" s="14">
        <v>12</v>
      </c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49" t="e">
        <f t="shared" si="463"/>
        <v>#DIV/0!</v>
      </c>
      <c r="AX66" s="149" t="e">
        <f t="shared" si="464"/>
        <v>#DIV/0!</v>
      </c>
      <c r="AY66" s="150" t="e">
        <f t="shared" si="465"/>
        <v>#DIV/0!</v>
      </c>
      <c r="AZ66" s="14">
        <v>12</v>
      </c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49" t="e">
        <f t="shared" si="466"/>
        <v>#DIV/0!</v>
      </c>
      <c r="BM66" s="149" t="e">
        <f t="shared" si="467"/>
        <v>#DIV/0!</v>
      </c>
      <c r="BN66" s="150" t="e">
        <f t="shared" si="468"/>
        <v>#DIV/0!</v>
      </c>
      <c r="BO66" s="14">
        <v>12</v>
      </c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49" t="e">
        <f t="shared" si="517"/>
        <v>#DIV/0!</v>
      </c>
      <c r="CB66" s="149" t="e">
        <f t="shared" si="518"/>
        <v>#DIV/0!</v>
      </c>
      <c r="CC66" s="150" t="e">
        <f t="shared" si="519"/>
        <v>#DIV/0!</v>
      </c>
      <c r="CD66" s="14">
        <v>12</v>
      </c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49" t="e">
        <f t="shared" si="470"/>
        <v>#DIV/0!</v>
      </c>
      <c r="CQ66" s="149" t="e">
        <f t="shared" si="471"/>
        <v>#DIV/0!</v>
      </c>
      <c r="CR66" s="150" t="e">
        <f t="shared" si="472"/>
        <v>#DIV/0!</v>
      </c>
      <c r="CS66" s="14">
        <v>12</v>
      </c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49" t="e">
        <f t="shared" si="473"/>
        <v>#DIV/0!</v>
      </c>
      <c r="DF66" s="149" t="e">
        <f t="shared" si="474"/>
        <v>#DIV/0!</v>
      </c>
      <c r="DG66" s="150" t="e">
        <f t="shared" si="475"/>
        <v>#DIV/0!</v>
      </c>
      <c r="DH66" s="14">
        <v>12</v>
      </c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49" t="e">
        <f t="shared" si="476"/>
        <v>#DIV/0!</v>
      </c>
      <c r="DU66" s="149" t="e">
        <f t="shared" si="477"/>
        <v>#DIV/0!</v>
      </c>
      <c r="DV66" s="150" t="e">
        <f t="shared" si="478"/>
        <v>#DIV/0!</v>
      </c>
      <c r="DW66" s="14">
        <v>12</v>
      </c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49" t="e">
        <f t="shared" si="479"/>
        <v>#DIV/0!</v>
      </c>
      <c r="EJ66" s="149" t="e">
        <f t="shared" si="480"/>
        <v>#DIV/0!</v>
      </c>
      <c r="EK66" s="150" t="e">
        <f t="shared" si="481"/>
        <v>#DIV/0!</v>
      </c>
      <c r="EL66" s="14">
        <v>12</v>
      </c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49" t="e">
        <f t="shared" si="482"/>
        <v>#DIV/0!</v>
      </c>
      <c r="EY66" s="149" t="e">
        <f t="shared" si="483"/>
        <v>#DIV/0!</v>
      </c>
      <c r="EZ66" s="150" t="e">
        <f t="shared" si="484"/>
        <v>#DIV/0!</v>
      </c>
      <c r="FA66" s="14">
        <v>12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49" t="e">
        <f t="shared" si="485"/>
        <v>#DIV/0!</v>
      </c>
      <c r="FN66" s="149" t="e">
        <f t="shared" si="486"/>
        <v>#DIV/0!</v>
      </c>
      <c r="FO66" s="150" t="e">
        <f t="shared" si="487"/>
        <v>#DIV/0!</v>
      </c>
      <c r="FP66" s="14">
        <v>12</v>
      </c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49" t="e">
        <f t="shared" si="489"/>
        <v>#DIV/0!</v>
      </c>
      <c r="GC66" s="149" t="e">
        <f t="shared" si="490"/>
        <v>#DIV/0!</v>
      </c>
      <c r="GD66" s="150" t="e">
        <f t="shared" si="491"/>
        <v>#DIV/0!</v>
      </c>
      <c r="GE66" s="14">
        <v>12</v>
      </c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49" t="e">
        <f t="shared" si="492"/>
        <v>#DIV/0!</v>
      </c>
      <c r="GR66" s="149" t="e">
        <f t="shared" si="493"/>
        <v>#DIV/0!</v>
      </c>
      <c r="GS66" s="150" t="e">
        <f t="shared" si="494"/>
        <v>#DIV/0!</v>
      </c>
      <c r="GT66" s="14">
        <v>12</v>
      </c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49" t="e">
        <f t="shared" si="495"/>
        <v>#DIV/0!</v>
      </c>
      <c r="HG66" s="149" t="e">
        <f t="shared" si="496"/>
        <v>#DIV/0!</v>
      </c>
      <c r="HH66" s="150" t="e">
        <f t="shared" si="497"/>
        <v>#DIV/0!</v>
      </c>
      <c r="HI66" s="14">
        <v>12</v>
      </c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49" t="e">
        <f t="shared" si="498"/>
        <v>#DIV/0!</v>
      </c>
      <c r="HV66" s="149" t="e">
        <f t="shared" si="499"/>
        <v>#DIV/0!</v>
      </c>
      <c r="HW66" s="150" t="e">
        <f t="shared" si="500"/>
        <v>#DIV/0!</v>
      </c>
      <c r="IE66" s="352"/>
      <c r="IF66" s="353"/>
      <c r="IG66" s="355"/>
      <c r="IH66" s="355"/>
      <c r="II66" s="356"/>
      <c r="IJ66" s="357"/>
      <c r="IK66" s="355"/>
      <c r="IL66" s="355"/>
      <c r="IM66" s="355"/>
      <c r="IN66" s="355"/>
      <c r="IO66" s="352"/>
      <c r="IP66" s="352"/>
    </row>
    <row r="67" spans="1:250" ht="20">
      <c r="A67" s="23" t="s">
        <v>152</v>
      </c>
      <c r="B67" s="23"/>
      <c r="C67" s="21"/>
      <c r="D67" s="23"/>
      <c r="E67" s="21"/>
      <c r="F67" s="84"/>
      <c r="G67" s="90"/>
      <c r="H67" s="119"/>
      <c r="I67" s="21"/>
      <c r="K67" s="18"/>
      <c r="L67" s="249"/>
      <c r="M67" s="249"/>
      <c r="N67" s="249"/>
      <c r="O67" s="249"/>
      <c r="P67" s="249"/>
      <c r="Q67" s="249"/>
      <c r="R67" s="18"/>
      <c r="V67" s="14">
        <v>13</v>
      </c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49" t="e">
        <f t="shared" si="459"/>
        <v>#DIV/0!</v>
      </c>
      <c r="AI67" s="149" t="e">
        <f t="shared" si="460"/>
        <v>#DIV/0!</v>
      </c>
      <c r="AJ67" s="150" t="e">
        <f t="shared" si="461"/>
        <v>#DIV/0!</v>
      </c>
      <c r="AK67" s="14">
        <v>13</v>
      </c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49" t="e">
        <f t="shared" si="463"/>
        <v>#DIV/0!</v>
      </c>
      <c r="AX67" s="149" t="e">
        <f t="shared" si="464"/>
        <v>#DIV/0!</v>
      </c>
      <c r="AY67" s="150" t="e">
        <f t="shared" si="465"/>
        <v>#DIV/0!</v>
      </c>
      <c r="AZ67" s="14">
        <v>13</v>
      </c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49" t="e">
        <f t="shared" si="466"/>
        <v>#DIV/0!</v>
      </c>
      <c r="BM67" s="149" t="e">
        <f t="shared" si="467"/>
        <v>#DIV/0!</v>
      </c>
      <c r="BN67" s="150" t="e">
        <f t="shared" si="468"/>
        <v>#DIV/0!</v>
      </c>
      <c r="BO67" s="14">
        <v>13</v>
      </c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49" t="e">
        <f t="shared" si="517"/>
        <v>#DIV/0!</v>
      </c>
      <c r="CB67" s="149" t="e">
        <f t="shared" si="518"/>
        <v>#DIV/0!</v>
      </c>
      <c r="CC67" s="150" t="e">
        <f t="shared" si="519"/>
        <v>#DIV/0!</v>
      </c>
      <c r="CD67" s="14">
        <v>13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49" t="e">
        <f t="shared" si="470"/>
        <v>#DIV/0!</v>
      </c>
      <c r="CQ67" s="149" t="e">
        <f t="shared" si="471"/>
        <v>#DIV/0!</v>
      </c>
      <c r="CR67" s="150" t="e">
        <f t="shared" si="472"/>
        <v>#DIV/0!</v>
      </c>
      <c r="CS67" s="14">
        <v>13</v>
      </c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49" t="e">
        <f t="shared" si="473"/>
        <v>#DIV/0!</v>
      </c>
      <c r="DF67" s="149" t="e">
        <f t="shared" si="474"/>
        <v>#DIV/0!</v>
      </c>
      <c r="DG67" s="150" t="e">
        <f t="shared" si="475"/>
        <v>#DIV/0!</v>
      </c>
      <c r="DH67" s="14">
        <v>13</v>
      </c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49" t="e">
        <f t="shared" si="476"/>
        <v>#DIV/0!</v>
      </c>
      <c r="DU67" s="149" t="e">
        <f t="shared" si="477"/>
        <v>#DIV/0!</v>
      </c>
      <c r="DV67" s="150" t="e">
        <f t="shared" si="478"/>
        <v>#DIV/0!</v>
      </c>
      <c r="DW67" s="14">
        <v>13</v>
      </c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49" t="e">
        <f t="shared" si="479"/>
        <v>#DIV/0!</v>
      </c>
      <c r="EJ67" s="149" t="e">
        <f t="shared" si="480"/>
        <v>#DIV/0!</v>
      </c>
      <c r="EK67" s="150" t="e">
        <f t="shared" si="481"/>
        <v>#DIV/0!</v>
      </c>
      <c r="EL67" s="14">
        <v>13</v>
      </c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49" t="e">
        <f t="shared" si="482"/>
        <v>#DIV/0!</v>
      </c>
      <c r="EY67" s="149" t="e">
        <f t="shared" si="483"/>
        <v>#DIV/0!</v>
      </c>
      <c r="EZ67" s="150" t="e">
        <f t="shared" si="484"/>
        <v>#DIV/0!</v>
      </c>
      <c r="FA67" s="14">
        <v>13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49" t="e">
        <f t="shared" si="485"/>
        <v>#DIV/0!</v>
      </c>
      <c r="FN67" s="149" t="e">
        <f t="shared" si="486"/>
        <v>#DIV/0!</v>
      </c>
      <c r="FO67" s="150" t="e">
        <f t="shared" si="487"/>
        <v>#DIV/0!</v>
      </c>
      <c r="FP67" s="14">
        <v>13</v>
      </c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49" t="e">
        <f t="shared" si="489"/>
        <v>#DIV/0!</v>
      </c>
      <c r="GC67" s="149" t="e">
        <f t="shared" si="490"/>
        <v>#DIV/0!</v>
      </c>
      <c r="GD67" s="150" t="e">
        <f t="shared" si="491"/>
        <v>#DIV/0!</v>
      </c>
      <c r="GE67" s="14">
        <v>13</v>
      </c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49" t="e">
        <f t="shared" si="492"/>
        <v>#DIV/0!</v>
      </c>
      <c r="GR67" s="149" t="e">
        <f t="shared" si="493"/>
        <v>#DIV/0!</v>
      </c>
      <c r="GS67" s="150" t="e">
        <f t="shared" si="494"/>
        <v>#DIV/0!</v>
      </c>
      <c r="GT67" s="14">
        <v>13</v>
      </c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49" t="e">
        <f t="shared" si="495"/>
        <v>#DIV/0!</v>
      </c>
      <c r="HG67" s="149" t="e">
        <f t="shared" si="496"/>
        <v>#DIV/0!</v>
      </c>
      <c r="HH67" s="150" t="e">
        <f t="shared" si="497"/>
        <v>#DIV/0!</v>
      </c>
      <c r="HI67" s="14">
        <v>13</v>
      </c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49" t="e">
        <f t="shared" si="498"/>
        <v>#DIV/0!</v>
      </c>
      <c r="HV67" s="149" t="e">
        <f t="shared" si="499"/>
        <v>#DIV/0!</v>
      </c>
      <c r="HW67" s="150" t="e">
        <f t="shared" si="500"/>
        <v>#DIV/0!</v>
      </c>
      <c r="IE67" s="352"/>
      <c r="IF67" s="353"/>
      <c r="IG67" s="355"/>
      <c r="IH67" s="355"/>
      <c r="II67" s="356"/>
      <c r="IJ67" s="357"/>
      <c r="IK67" s="355"/>
      <c r="IL67" s="355"/>
      <c r="IM67" s="355"/>
      <c r="IN67" s="355"/>
      <c r="IO67" s="352"/>
      <c r="IP67" s="352"/>
    </row>
    <row r="68" spans="1:250" ht="20">
      <c r="A68" s="23" t="s">
        <v>153</v>
      </c>
      <c r="B68" s="23"/>
      <c r="C68" s="21"/>
      <c r="D68" s="84"/>
      <c r="E68" s="90"/>
      <c r="F68" s="84"/>
      <c r="G68" s="90"/>
      <c r="H68" s="119"/>
      <c r="I68" s="21"/>
      <c r="K68" s="18"/>
      <c r="L68" s="249"/>
      <c r="M68" s="249"/>
      <c r="N68" s="249"/>
      <c r="O68" s="249"/>
      <c r="P68" s="249"/>
      <c r="Q68" s="249"/>
      <c r="R68" s="18"/>
      <c r="V68" s="14" t="s">
        <v>22</v>
      </c>
      <c r="W68" s="11">
        <f>SUM(W55:W67)</f>
        <v>490</v>
      </c>
      <c r="X68" s="11">
        <f t="shared" ref="X68:AG68" si="554">SUM(X55:X67)</f>
        <v>429</v>
      </c>
      <c r="Y68" s="11">
        <f t="shared" si="554"/>
        <v>47</v>
      </c>
      <c r="Z68" s="11">
        <f t="shared" si="554"/>
        <v>26</v>
      </c>
      <c r="AA68" s="11">
        <f t="shared" si="554"/>
        <v>35</v>
      </c>
      <c r="AB68" s="11">
        <f t="shared" si="554"/>
        <v>172</v>
      </c>
      <c r="AC68" s="11">
        <f t="shared" si="554"/>
        <v>414</v>
      </c>
      <c r="AD68" s="11">
        <f t="shared" si="554"/>
        <v>48</v>
      </c>
      <c r="AE68" s="11">
        <f t="shared" si="554"/>
        <v>195</v>
      </c>
      <c r="AF68" s="11">
        <f t="shared" si="554"/>
        <v>220</v>
      </c>
      <c r="AG68" s="11">
        <f t="shared" si="554"/>
        <v>609</v>
      </c>
      <c r="AH68" s="517">
        <f>AB68/AC68</f>
        <v>0.41545893719806765</v>
      </c>
      <c r="AI68" s="517">
        <f>AD68/AE68</f>
        <v>0.24615384615384617</v>
      </c>
      <c r="AJ68" s="519">
        <f>AF68/AG68</f>
        <v>0.36124794745484401</v>
      </c>
      <c r="AK68" s="14" t="s">
        <v>22</v>
      </c>
      <c r="AL68" s="11">
        <f t="shared" ref="AL68:AV68" si="555">SUM(AL55:AL67)</f>
        <v>412</v>
      </c>
      <c r="AM68" s="11">
        <f t="shared" si="555"/>
        <v>273</v>
      </c>
      <c r="AN68" s="11">
        <f t="shared" si="555"/>
        <v>61</v>
      </c>
      <c r="AO68" s="11">
        <f t="shared" si="555"/>
        <v>16</v>
      </c>
      <c r="AP68" s="11">
        <f t="shared" si="555"/>
        <v>46</v>
      </c>
      <c r="AQ68" s="11">
        <f t="shared" si="555"/>
        <v>112</v>
      </c>
      <c r="AR68" s="11">
        <f t="shared" si="555"/>
        <v>266</v>
      </c>
      <c r="AS68" s="11">
        <f t="shared" si="555"/>
        <v>62</v>
      </c>
      <c r="AT68" s="11">
        <f t="shared" si="555"/>
        <v>251</v>
      </c>
      <c r="AU68" s="11">
        <f t="shared" si="555"/>
        <v>174</v>
      </c>
      <c r="AV68" s="11">
        <f t="shared" si="555"/>
        <v>517</v>
      </c>
      <c r="AW68" s="517">
        <f>AQ68/AR68</f>
        <v>0.42105263157894735</v>
      </c>
      <c r="AX68" s="517">
        <f>AS68/AT68</f>
        <v>0.24701195219123506</v>
      </c>
      <c r="AY68" s="519">
        <f>AU68/AV68</f>
        <v>0.3365570599613153</v>
      </c>
      <c r="AZ68" s="14" t="s">
        <v>22</v>
      </c>
      <c r="BA68" s="11">
        <f t="shared" ref="BA68:BK68" si="556">SUM(BA55:BA67)</f>
        <v>387</v>
      </c>
      <c r="BB68" s="11">
        <f t="shared" si="556"/>
        <v>215</v>
      </c>
      <c r="BC68" s="11">
        <f t="shared" si="556"/>
        <v>57</v>
      </c>
      <c r="BD68" s="11">
        <f t="shared" si="556"/>
        <v>34</v>
      </c>
      <c r="BE68" s="11">
        <f t="shared" si="556"/>
        <v>33</v>
      </c>
      <c r="BF68" s="11">
        <f t="shared" si="556"/>
        <v>100</v>
      </c>
      <c r="BG68" s="11">
        <f t="shared" si="556"/>
        <v>218</v>
      </c>
      <c r="BH68" s="11">
        <f t="shared" si="556"/>
        <v>63</v>
      </c>
      <c r="BI68" s="11">
        <f t="shared" si="556"/>
        <v>177</v>
      </c>
      <c r="BJ68" s="11">
        <f t="shared" si="556"/>
        <v>163</v>
      </c>
      <c r="BK68" s="11">
        <f t="shared" si="556"/>
        <v>395</v>
      </c>
      <c r="BL68" s="517">
        <f>BF68/BG68</f>
        <v>0.45871559633027525</v>
      </c>
      <c r="BM68" s="517">
        <f>BH68/BI68</f>
        <v>0.3559322033898305</v>
      </c>
      <c r="BN68" s="519">
        <f>BJ68/BK68</f>
        <v>0.41265822784810124</v>
      </c>
      <c r="BO68" s="14" t="s">
        <v>22</v>
      </c>
      <c r="BP68" s="11">
        <f t="shared" ref="BP68:BZ68" si="557">SUM(BP55:BP67)</f>
        <v>340</v>
      </c>
      <c r="BQ68" s="11">
        <f t="shared" si="557"/>
        <v>247</v>
      </c>
      <c r="BR68" s="11">
        <f t="shared" si="557"/>
        <v>25</v>
      </c>
      <c r="BS68" s="11">
        <f t="shared" si="557"/>
        <v>30</v>
      </c>
      <c r="BT68" s="11">
        <f t="shared" si="557"/>
        <v>23</v>
      </c>
      <c r="BU68" s="11">
        <f t="shared" si="557"/>
        <v>91</v>
      </c>
      <c r="BV68" s="11">
        <f t="shared" si="557"/>
        <v>199</v>
      </c>
      <c r="BW68" s="11">
        <f t="shared" si="557"/>
        <v>52</v>
      </c>
      <c r="BX68" s="11">
        <f t="shared" si="557"/>
        <v>241</v>
      </c>
      <c r="BY68" s="11">
        <f t="shared" si="557"/>
        <v>143</v>
      </c>
      <c r="BZ68" s="11">
        <f t="shared" si="557"/>
        <v>437</v>
      </c>
      <c r="CA68" s="517">
        <f t="shared" si="517"/>
        <v>0.457286432160804</v>
      </c>
      <c r="CB68" s="517">
        <f t="shared" si="518"/>
        <v>0.21576763485477179</v>
      </c>
      <c r="CC68" s="519">
        <f t="shared" si="519"/>
        <v>0.32723112128146453</v>
      </c>
      <c r="CD68" s="14" t="s">
        <v>22</v>
      </c>
      <c r="CE68" s="11">
        <f t="shared" ref="CE68:CO68" si="558">SUM(CE55:CE67)</f>
        <v>379</v>
      </c>
      <c r="CF68" s="11">
        <f t="shared" si="558"/>
        <v>306</v>
      </c>
      <c r="CG68" s="11">
        <f t="shared" si="558"/>
        <v>52</v>
      </c>
      <c r="CH68" s="11">
        <f t="shared" si="558"/>
        <v>22</v>
      </c>
      <c r="CI68" s="11">
        <f t="shared" si="558"/>
        <v>31</v>
      </c>
      <c r="CJ68" s="11">
        <f t="shared" si="558"/>
        <v>100</v>
      </c>
      <c r="CK68" s="11">
        <f t="shared" si="558"/>
        <v>248</v>
      </c>
      <c r="CL68" s="11">
        <f t="shared" si="558"/>
        <v>60</v>
      </c>
      <c r="CM68" s="11">
        <f t="shared" si="558"/>
        <v>259</v>
      </c>
      <c r="CN68" s="11">
        <f t="shared" si="558"/>
        <v>160</v>
      </c>
      <c r="CO68" s="11">
        <f t="shared" si="558"/>
        <v>507</v>
      </c>
      <c r="CP68" s="517">
        <f t="shared" si="470"/>
        <v>0.40322580645161288</v>
      </c>
      <c r="CQ68" s="517">
        <f t="shared" si="471"/>
        <v>0.23166023166023167</v>
      </c>
      <c r="CR68" s="519">
        <f t="shared" si="472"/>
        <v>0.31558185404339251</v>
      </c>
      <c r="CS68" s="14" t="s">
        <v>22</v>
      </c>
      <c r="CT68" s="11">
        <f t="shared" ref="CT68:DD68" si="559">SUM(CT55:CT67)</f>
        <v>480</v>
      </c>
      <c r="CU68" s="11">
        <f t="shared" si="559"/>
        <v>296</v>
      </c>
      <c r="CV68" s="11">
        <f t="shared" si="559"/>
        <v>52</v>
      </c>
      <c r="CW68" s="11">
        <f t="shared" si="559"/>
        <v>19</v>
      </c>
      <c r="CX68" s="11">
        <f t="shared" si="559"/>
        <v>46</v>
      </c>
      <c r="CY68" s="11">
        <f t="shared" si="559"/>
        <v>153</v>
      </c>
      <c r="CZ68" s="11">
        <f t="shared" si="559"/>
        <v>392</v>
      </c>
      <c r="DA68" s="11">
        <f t="shared" si="559"/>
        <v>58</v>
      </c>
      <c r="DB68" s="11">
        <f t="shared" si="559"/>
        <v>161</v>
      </c>
      <c r="DC68" s="11">
        <f t="shared" si="559"/>
        <v>211</v>
      </c>
      <c r="DD68" s="11">
        <f t="shared" si="559"/>
        <v>553</v>
      </c>
      <c r="DE68" s="517">
        <f t="shared" si="473"/>
        <v>0.39030612244897961</v>
      </c>
      <c r="DF68" s="517">
        <f t="shared" si="474"/>
        <v>0.36024844720496896</v>
      </c>
      <c r="DG68" s="519">
        <f t="shared" si="475"/>
        <v>0.38155515370705245</v>
      </c>
      <c r="DH68" s="14" t="s">
        <v>22</v>
      </c>
      <c r="DI68" s="11">
        <f t="shared" ref="DI68:DS68" si="560">SUM(DI55:DI67)</f>
        <v>449</v>
      </c>
      <c r="DJ68" s="11">
        <f t="shared" si="560"/>
        <v>292</v>
      </c>
      <c r="DK68" s="11">
        <f t="shared" si="560"/>
        <v>66</v>
      </c>
      <c r="DL68" s="11">
        <f t="shared" si="560"/>
        <v>16</v>
      </c>
      <c r="DM68" s="11">
        <f t="shared" si="560"/>
        <v>45</v>
      </c>
      <c r="DN68" s="11">
        <f t="shared" si="560"/>
        <v>144</v>
      </c>
      <c r="DO68" s="11">
        <f t="shared" si="560"/>
        <v>366</v>
      </c>
      <c r="DP68" s="11">
        <f t="shared" si="560"/>
        <v>53</v>
      </c>
      <c r="DQ68" s="11">
        <f t="shared" si="560"/>
        <v>197</v>
      </c>
      <c r="DR68" s="11">
        <f t="shared" si="560"/>
        <v>197</v>
      </c>
      <c r="DS68" s="11">
        <f t="shared" si="560"/>
        <v>563</v>
      </c>
      <c r="DT68" s="517">
        <f t="shared" si="476"/>
        <v>0.39344262295081966</v>
      </c>
      <c r="DU68" s="517">
        <f t="shared" si="477"/>
        <v>0.26903553299492383</v>
      </c>
      <c r="DV68" s="519">
        <f t="shared" si="478"/>
        <v>0.34991119005328597</v>
      </c>
      <c r="DW68" s="14" t="s">
        <v>22</v>
      </c>
      <c r="DX68" s="11">
        <f t="shared" ref="DX68:EH68" si="561">SUM(DX55:DX67)</f>
        <v>293</v>
      </c>
      <c r="DY68" s="11">
        <f t="shared" si="561"/>
        <v>227</v>
      </c>
      <c r="DZ68" s="11">
        <f t="shared" si="561"/>
        <v>34</v>
      </c>
      <c r="EA68" s="11">
        <f t="shared" si="561"/>
        <v>31</v>
      </c>
      <c r="EB68" s="11">
        <f t="shared" si="561"/>
        <v>36</v>
      </c>
      <c r="EC68" s="11">
        <f t="shared" si="561"/>
        <v>93</v>
      </c>
      <c r="ED68" s="11">
        <f t="shared" si="561"/>
        <v>271</v>
      </c>
      <c r="EE68" s="11">
        <f t="shared" si="561"/>
        <v>33</v>
      </c>
      <c r="EF68" s="11">
        <f t="shared" si="561"/>
        <v>135</v>
      </c>
      <c r="EG68" s="11">
        <f t="shared" si="561"/>
        <v>126</v>
      </c>
      <c r="EH68" s="11">
        <f t="shared" si="561"/>
        <v>406</v>
      </c>
      <c r="EI68" s="517">
        <f t="shared" si="479"/>
        <v>0.34317343173431736</v>
      </c>
      <c r="EJ68" s="517">
        <f t="shared" si="480"/>
        <v>0.24444444444444444</v>
      </c>
      <c r="EK68" s="519">
        <f t="shared" si="481"/>
        <v>0.31034482758620691</v>
      </c>
      <c r="EL68" s="14" t="s">
        <v>22</v>
      </c>
      <c r="EM68" s="11">
        <f t="shared" ref="EM68:EW68" si="562">SUM(EM55:EM67)</f>
        <v>376</v>
      </c>
      <c r="EN68" s="11">
        <f t="shared" si="562"/>
        <v>256</v>
      </c>
      <c r="EO68" s="11">
        <f t="shared" si="562"/>
        <v>80</v>
      </c>
      <c r="EP68" s="11">
        <f t="shared" si="562"/>
        <v>30</v>
      </c>
      <c r="EQ68" s="11">
        <f t="shared" si="562"/>
        <v>43</v>
      </c>
      <c r="ER68" s="11">
        <f t="shared" si="562"/>
        <v>119</v>
      </c>
      <c r="ES68" s="11">
        <f t="shared" si="562"/>
        <v>305</v>
      </c>
      <c r="ET68" s="11">
        <f t="shared" si="562"/>
        <v>45</v>
      </c>
      <c r="EU68" s="11">
        <f t="shared" si="562"/>
        <v>185</v>
      </c>
      <c r="EV68" s="11">
        <f t="shared" si="562"/>
        <v>164</v>
      </c>
      <c r="EW68" s="11">
        <f t="shared" si="562"/>
        <v>490</v>
      </c>
      <c r="EX68" s="517">
        <f t="shared" si="482"/>
        <v>0.39016393442622949</v>
      </c>
      <c r="EY68" s="517">
        <f t="shared" si="483"/>
        <v>0.24324324324324326</v>
      </c>
      <c r="EZ68" s="519">
        <f t="shared" si="484"/>
        <v>0.33469387755102042</v>
      </c>
      <c r="FA68" s="14" t="s">
        <v>22</v>
      </c>
      <c r="FB68" s="11">
        <f t="shared" ref="FB68:FL68" si="563">SUM(FB55:FB67)</f>
        <v>259</v>
      </c>
      <c r="FC68" s="11">
        <f t="shared" si="563"/>
        <v>155</v>
      </c>
      <c r="FD68" s="11">
        <f t="shared" si="563"/>
        <v>36</v>
      </c>
      <c r="FE68" s="11">
        <f t="shared" si="563"/>
        <v>8</v>
      </c>
      <c r="FF68" s="11">
        <f t="shared" si="563"/>
        <v>11</v>
      </c>
      <c r="FG68" s="11">
        <f t="shared" si="563"/>
        <v>53</v>
      </c>
      <c r="FH68" s="11">
        <f t="shared" si="563"/>
        <v>130</v>
      </c>
      <c r="FI68" s="11">
        <f t="shared" si="563"/>
        <v>51</v>
      </c>
      <c r="FJ68" s="11">
        <f t="shared" si="563"/>
        <v>215</v>
      </c>
      <c r="FK68" s="11">
        <f t="shared" si="563"/>
        <v>104</v>
      </c>
      <c r="FL68" s="11">
        <f t="shared" si="563"/>
        <v>345</v>
      </c>
      <c r="FM68" s="517">
        <f t="shared" si="485"/>
        <v>0.40769230769230769</v>
      </c>
      <c r="FN68" s="517">
        <f t="shared" si="486"/>
        <v>0.23720930232558141</v>
      </c>
      <c r="FO68" s="519">
        <f t="shared" si="487"/>
        <v>0.30144927536231886</v>
      </c>
      <c r="FP68" s="14" t="s">
        <v>22</v>
      </c>
      <c r="FQ68" s="11">
        <f t="shared" ref="FQ68:GA68" si="564">SUM(FQ55:FQ67)</f>
        <v>521</v>
      </c>
      <c r="FR68" s="11">
        <f t="shared" si="564"/>
        <v>326</v>
      </c>
      <c r="FS68" s="11">
        <f t="shared" si="564"/>
        <v>67</v>
      </c>
      <c r="FT68" s="11">
        <f t="shared" si="564"/>
        <v>32</v>
      </c>
      <c r="FU68" s="11">
        <f t="shared" si="564"/>
        <v>47</v>
      </c>
      <c r="FV68" s="11">
        <f t="shared" si="564"/>
        <v>146</v>
      </c>
      <c r="FW68" s="11">
        <f t="shared" si="564"/>
        <v>366</v>
      </c>
      <c r="FX68" s="11">
        <f t="shared" si="564"/>
        <v>76</v>
      </c>
      <c r="FY68" s="11">
        <f t="shared" si="564"/>
        <v>247</v>
      </c>
      <c r="FZ68" s="11">
        <f t="shared" si="564"/>
        <v>222</v>
      </c>
      <c r="GA68" s="11">
        <f t="shared" si="564"/>
        <v>613</v>
      </c>
      <c r="GB68" s="517">
        <f t="shared" si="489"/>
        <v>0.39890710382513661</v>
      </c>
      <c r="GC68" s="517">
        <f t="shared" si="490"/>
        <v>0.30769230769230771</v>
      </c>
      <c r="GD68" s="519">
        <f t="shared" si="491"/>
        <v>0.36215334420880912</v>
      </c>
      <c r="GE68" s="14" t="s">
        <v>22</v>
      </c>
      <c r="GF68" s="11">
        <f t="shared" ref="GF68:GP68" si="565">SUM(GF55:GF67)</f>
        <v>474</v>
      </c>
      <c r="GG68" s="11">
        <f t="shared" si="565"/>
        <v>280</v>
      </c>
      <c r="GH68" s="11">
        <f t="shared" si="565"/>
        <v>65</v>
      </c>
      <c r="GI68" s="11">
        <f t="shared" si="565"/>
        <v>22</v>
      </c>
      <c r="GJ68" s="11">
        <f t="shared" si="565"/>
        <v>69</v>
      </c>
      <c r="GK68" s="11">
        <f t="shared" si="565"/>
        <v>129</v>
      </c>
      <c r="GL68" s="11">
        <f t="shared" si="565"/>
        <v>318</v>
      </c>
      <c r="GM68" s="11">
        <f t="shared" si="565"/>
        <v>70</v>
      </c>
      <c r="GN68" s="11">
        <f t="shared" si="565"/>
        <v>243</v>
      </c>
      <c r="GO68" s="11">
        <f t="shared" si="565"/>
        <v>199</v>
      </c>
      <c r="GP68" s="11">
        <f t="shared" si="565"/>
        <v>561</v>
      </c>
      <c r="GQ68" s="517">
        <f t="shared" si="492"/>
        <v>0.40566037735849059</v>
      </c>
      <c r="GR68" s="517">
        <f t="shared" si="493"/>
        <v>0.2880658436213992</v>
      </c>
      <c r="GS68" s="519">
        <f t="shared" si="494"/>
        <v>0.35472370766488415</v>
      </c>
      <c r="GT68" s="14" t="s">
        <v>22</v>
      </c>
      <c r="GU68" s="11">
        <f t="shared" ref="GU68:HE68" si="566">SUM(GU55:GU67)</f>
        <v>537</v>
      </c>
      <c r="GV68" s="11">
        <f t="shared" si="566"/>
        <v>350</v>
      </c>
      <c r="GW68" s="11">
        <f t="shared" si="566"/>
        <v>112</v>
      </c>
      <c r="GX68" s="11">
        <f t="shared" si="566"/>
        <v>19</v>
      </c>
      <c r="GY68" s="11">
        <f t="shared" si="566"/>
        <v>35</v>
      </c>
      <c r="GZ68" s="11">
        <f t="shared" si="566"/>
        <v>133</v>
      </c>
      <c r="HA68" s="11">
        <f t="shared" si="566"/>
        <v>306</v>
      </c>
      <c r="HB68" s="11">
        <f t="shared" si="566"/>
        <v>89</v>
      </c>
      <c r="HC68" s="11">
        <f t="shared" si="566"/>
        <v>290</v>
      </c>
      <c r="HD68" s="11">
        <f t="shared" si="566"/>
        <v>222</v>
      </c>
      <c r="HE68" s="11">
        <f t="shared" si="566"/>
        <v>596</v>
      </c>
      <c r="HF68" s="517">
        <f t="shared" si="495"/>
        <v>0.434640522875817</v>
      </c>
      <c r="HG68" s="517">
        <f t="shared" si="496"/>
        <v>0.30689655172413793</v>
      </c>
      <c r="HH68" s="519">
        <f t="shared" si="497"/>
        <v>0.37248322147651008</v>
      </c>
      <c r="HI68" s="14" t="s">
        <v>22</v>
      </c>
      <c r="HJ68" s="11">
        <f t="shared" ref="HJ68:HT68" si="567">SUM(HJ55:HJ67)</f>
        <v>458</v>
      </c>
      <c r="HK68" s="11">
        <f t="shared" si="567"/>
        <v>299</v>
      </c>
      <c r="HL68" s="11">
        <f t="shared" si="567"/>
        <v>56</v>
      </c>
      <c r="HM68" s="11">
        <f t="shared" si="567"/>
        <v>45</v>
      </c>
      <c r="HN68" s="11">
        <f t="shared" si="567"/>
        <v>47</v>
      </c>
      <c r="HO68" s="11">
        <f t="shared" si="567"/>
        <v>146</v>
      </c>
      <c r="HP68" s="11">
        <f t="shared" si="567"/>
        <v>320</v>
      </c>
      <c r="HQ68" s="11">
        <f t="shared" si="567"/>
        <v>56</v>
      </c>
      <c r="HR68" s="11">
        <f t="shared" si="567"/>
        <v>233</v>
      </c>
      <c r="HS68" s="11">
        <f t="shared" si="567"/>
        <v>202</v>
      </c>
      <c r="HT68" s="11">
        <f t="shared" si="567"/>
        <v>553</v>
      </c>
      <c r="HU68" s="517">
        <f t="shared" si="498"/>
        <v>0.45624999999999999</v>
      </c>
      <c r="HV68" s="517">
        <f t="shared" si="499"/>
        <v>0.24034334763948498</v>
      </c>
      <c r="HW68" s="519">
        <f t="shared" si="500"/>
        <v>0.36528028933092227</v>
      </c>
      <c r="IE68" s="352"/>
      <c r="IF68" s="353"/>
      <c r="IG68" s="355"/>
      <c r="IH68" s="355"/>
      <c r="II68" s="356"/>
      <c r="IJ68" s="357"/>
      <c r="IK68" s="555" t="s">
        <v>431</v>
      </c>
      <c r="IL68" s="555"/>
      <c r="IM68" s="355"/>
      <c r="IN68" s="355"/>
      <c r="IO68" s="352"/>
      <c r="IP68" s="352"/>
    </row>
    <row r="69" spans="1:250" ht="21" thickBot="1">
      <c r="A69" s="23" t="s">
        <v>97</v>
      </c>
      <c r="B69" s="3"/>
      <c r="C69" s="49"/>
      <c r="D69" s="84"/>
      <c r="E69" s="115"/>
      <c r="F69" s="23"/>
      <c r="G69" s="21"/>
      <c r="H69" s="120"/>
      <c r="I69" s="21"/>
      <c r="K69" s="18"/>
      <c r="L69" s="249"/>
      <c r="M69" s="249"/>
      <c r="N69" s="249"/>
      <c r="O69" s="249"/>
      <c r="P69" s="249"/>
      <c r="Q69" s="249"/>
      <c r="R69" s="18"/>
      <c r="V69" s="16" t="s">
        <v>63</v>
      </c>
      <c r="W69" s="17">
        <f>AVERAGE(W55:W67)</f>
        <v>49</v>
      </c>
      <c r="X69" s="17">
        <f t="shared" ref="X69:AG69" si="568">AVERAGE(X55:X67)</f>
        <v>42.9</v>
      </c>
      <c r="Y69" s="17">
        <f t="shared" si="568"/>
        <v>4.7</v>
      </c>
      <c r="Z69" s="17">
        <f t="shared" si="568"/>
        <v>2.6</v>
      </c>
      <c r="AA69" s="17">
        <f t="shared" si="568"/>
        <v>3.5</v>
      </c>
      <c r="AB69" s="17">
        <f t="shared" si="568"/>
        <v>17.2</v>
      </c>
      <c r="AC69" s="17">
        <f t="shared" si="568"/>
        <v>41.4</v>
      </c>
      <c r="AD69" s="17">
        <f t="shared" si="568"/>
        <v>4.8</v>
      </c>
      <c r="AE69" s="17">
        <f t="shared" si="568"/>
        <v>19.5</v>
      </c>
      <c r="AF69" s="17">
        <f t="shared" si="568"/>
        <v>22</v>
      </c>
      <c r="AG69" s="17">
        <f t="shared" si="568"/>
        <v>60.9</v>
      </c>
      <c r="AH69" s="518"/>
      <c r="AI69" s="518"/>
      <c r="AJ69" s="520"/>
      <c r="AK69" s="16" t="s">
        <v>63</v>
      </c>
      <c r="AL69" s="17">
        <f>AVERAGE(AL55:AL67)</f>
        <v>41.2</v>
      </c>
      <c r="AM69" s="17">
        <f t="shared" ref="AM69:AV69" si="569">AVERAGE(AM55:AM67)</f>
        <v>27.3</v>
      </c>
      <c r="AN69" s="17">
        <f t="shared" si="569"/>
        <v>6.1</v>
      </c>
      <c r="AO69" s="17">
        <f t="shared" si="569"/>
        <v>1.6</v>
      </c>
      <c r="AP69" s="17">
        <f t="shared" si="569"/>
        <v>4.5999999999999996</v>
      </c>
      <c r="AQ69" s="17">
        <f t="shared" si="569"/>
        <v>11.2</v>
      </c>
      <c r="AR69" s="17">
        <f t="shared" si="569"/>
        <v>26.6</v>
      </c>
      <c r="AS69" s="17">
        <f t="shared" si="569"/>
        <v>6.2</v>
      </c>
      <c r="AT69" s="17">
        <f t="shared" si="569"/>
        <v>25.1</v>
      </c>
      <c r="AU69" s="17">
        <f t="shared" si="569"/>
        <v>17.399999999999999</v>
      </c>
      <c r="AV69" s="17">
        <f t="shared" si="569"/>
        <v>51.7</v>
      </c>
      <c r="AW69" s="518"/>
      <c r="AX69" s="518"/>
      <c r="AY69" s="520"/>
      <c r="AZ69" s="16" t="s">
        <v>63</v>
      </c>
      <c r="BA69" s="17">
        <f>AVERAGE(BA55:BA67)</f>
        <v>48.375</v>
      </c>
      <c r="BB69" s="17">
        <f t="shared" ref="BB69:BK69" si="570">AVERAGE(BB55:BB67)</f>
        <v>26.875</v>
      </c>
      <c r="BC69" s="17">
        <f t="shared" si="570"/>
        <v>7.125</v>
      </c>
      <c r="BD69" s="17">
        <f t="shared" si="570"/>
        <v>4.25</v>
      </c>
      <c r="BE69" s="17">
        <f t="shared" si="570"/>
        <v>4.125</v>
      </c>
      <c r="BF69" s="17">
        <f t="shared" si="570"/>
        <v>12.5</v>
      </c>
      <c r="BG69" s="17">
        <f t="shared" si="570"/>
        <v>27.25</v>
      </c>
      <c r="BH69" s="17">
        <f t="shared" si="570"/>
        <v>7.875</v>
      </c>
      <c r="BI69" s="17">
        <f t="shared" si="570"/>
        <v>22.125</v>
      </c>
      <c r="BJ69" s="17">
        <f t="shared" si="570"/>
        <v>20.375</v>
      </c>
      <c r="BK69" s="17">
        <f t="shared" si="570"/>
        <v>49.375</v>
      </c>
      <c r="BL69" s="518"/>
      <c r="BM69" s="518"/>
      <c r="BN69" s="520"/>
      <c r="BO69" s="16" t="s">
        <v>63</v>
      </c>
      <c r="BP69" s="17">
        <f>AVERAGE(BP55:BP67)</f>
        <v>48.571428571428569</v>
      </c>
      <c r="BQ69" s="17">
        <f t="shared" ref="BQ69:BZ69" si="571">AVERAGE(BQ55:BQ67)</f>
        <v>35.285714285714285</v>
      </c>
      <c r="BR69" s="17">
        <f t="shared" si="571"/>
        <v>3.5714285714285716</v>
      </c>
      <c r="BS69" s="17">
        <f t="shared" si="571"/>
        <v>4.2857142857142856</v>
      </c>
      <c r="BT69" s="17">
        <f t="shared" si="571"/>
        <v>3.2857142857142856</v>
      </c>
      <c r="BU69" s="17">
        <f t="shared" si="571"/>
        <v>13</v>
      </c>
      <c r="BV69" s="17">
        <f t="shared" si="571"/>
        <v>28.428571428571427</v>
      </c>
      <c r="BW69" s="17">
        <f t="shared" si="571"/>
        <v>7.4285714285714288</v>
      </c>
      <c r="BX69" s="17">
        <f t="shared" si="571"/>
        <v>34.428571428571431</v>
      </c>
      <c r="BY69" s="17">
        <f t="shared" si="571"/>
        <v>20.428571428571427</v>
      </c>
      <c r="BZ69" s="17">
        <f t="shared" si="571"/>
        <v>62.428571428571431</v>
      </c>
      <c r="CA69" s="518"/>
      <c r="CB69" s="518"/>
      <c r="CC69" s="520"/>
      <c r="CD69" s="16" t="s">
        <v>63</v>
      </c>
      <c r="CE69" s="17">
        <f>AVERAGE(CE55:CE67)</f>
        <v>47.375</v>
      </c>
      <c r="CF69" s="17">
        <f t="shared" ref="CF69:CO69" si="572">AVERAGE(CF55:CF67)</f>
        <v>38.25</v>
      </c>
      <c r="CG69" s="17">
        <f t="shared" si="572"/>
        <v>6.5</v>
      </c>
      <c r="CH69" s="17">
        <f t="shared" si="572"/>
        <v>2.75</v>
      </c>
      <c r="CI69" s="17">
        <f t="shared" si="572"/>
        <v>3.875</v>
      </c>
      <c r="CJ69" s="17">
        <f t="shared" si="572"/>
        <v>12.5</v>
      </c>
      <c r="CK69" s="17">
        <f t="shared" si="572"/>
        <v>31</v>
      </c>
      <c r="CL69" s="17">
        <f t="shared" si="572"/>
        <v>7.5</v>
      </c>
      <c r="CM69" s="17">
        <f t="shared" si="572"/>
        <v>32.375</v>
      </c>
      <c r="CN69" s="17">
        <f t="shared" si="572"/>
        <v>20</v>
      </c>
      <c r="CO69" s="17">
        <f t="shared" si="572"/>
        <v>63.375</v>
      </c>
      <c r="CP69" s="518"/>
      <c r="CQ69" s="518"/>
      <c r="CR69" s="520"/>
      <c r="CS69" s="16" t="s">
        <v>63</v>
      </c>
      <c r="CT69" s="17">
        <f>AVERAGE(CT55:CT67)</f>
        <v>43.636363636363633</v>
      </c>
      <c r="CU69" s="17">
        <f t="shared" ref="CU69:DD69" si="573">AVERAGE(CU55:CU67)</f>
        <v>26.90909090909091</v>
      </c>
      <c r="CV69" s="17">
        <f t="shared" si="573"/>
        <v>4.7272727272727275</v>
      </c>
      <c r="CW69" s="17">
        <f t="shared" si="573"/>
        <v>1.7272727272727273</v>
      </c>
      <c r="CX69" s="17">
        <f t="shared" si="573"/>
        <v>4.1818181818181817</v>
      </c>
      <c r="CY69" s="17">
        <f t="shared" si="573"/>
        <v>13.909090909090908</v>
      </c>
      <c r="CZ69" s="17">
        <f t="shared" si="573"/>
        <v>35.636363636363633</v>
      </c>
      <c r="DA69" s="17">
        <f t="shared" si="573"/>
        <v>5.2727272727272725</v>
      </c>
      <c r="DB69" s="17">
        <f t="shared" si="573"/>
        <v>14.636363636363637</v>
      </c>
      <c r="DC69" s="17">
        <f t="shared" si="573"/>
        <v>19.181818181818183</v>
      </c>
      <c r="DD69" s="17">
        <f t="shared" si="573"/>
        <v>50.272727272727273</v>
      </c>
      <c r="DE69" s="518"/>
      <c r="DF69" s="518"/>
      <c r="DG69" s="520"/>
      <c r="DH69" s="16" t="s">
        <v>63</v>
      </c>
      <c r="DI69" s="17">
        <f>AVERAGE(DI55:DI67)</f>
        <v>44.9</v>
      </c>
      <c r="DJ69" s="17">
        <f t="shared" ref="DJ69:DS69" si="574">AVERAGE(DJ55:DJ67)</f>
        <v>29.2</v>
      </c>
      <c r="DK69" s="17">
        <f t="shared" si="574"/>
        <v>6.6</v>
      </c>
      <c r="DL69" s="17">
        <f t="shared" si="574"/>
        <v>1.6</v>
      </c>
      <c r="DM69" s="17">
        <f t="shared" si="574"/>
        <v>4.5</v>
      </c>
      <c r="DN69" s="17">
        <f t="shared" si="574"/>
        <v>14.4</v>
      </c>
      <c r="DO69" s="17">
        <f t="shared" si="574"/>
        <v>36.6</v>
      </c>
      <c r="DP69" s="17">
        <f t="shared" si="574"/>
        <v>5.3</v>
      </c>
      <c r="DQ69" s="17">
        <f t="shared" si="574"/>
        <v>19.7</v>
      </c>
      <c r="DR69" s="17">
        <f t="shared" si="574"/>
        <v>19.7</v>
      </c>
      <c r="DS69" s="17">
        <f t="shared" si="574"/>
        <v>56.3</v>
      </c>
      <c r="DT69" s="518"/>
      <c r="DU69" s="518"/>
      <c r="DV69" s="520"/>
      <c r="DW69" s="16" t="s">
        <v>63</v>
      </c>
      <c r="DX69" s="17">
        <f>AVERAGE(DX55:DX67)</f>
        <v>41.857142857142854</v>
      </c>
      <c r="DY69" s="17">
        <f t="shared" ref="DY69:EH69" si="575">AVERAGE(DY55:DY67)</f>
        <v>32.428571428571431</v>
      </c>
      <c r="DZ69" s="17">
        <f t="shared" si="575"/>
        <v>4.8571428571428568</v>
      </c>
      <c r="EA69" s="17">
        <f t="shared" si="575"/>
        <v>4.4285714285714288</v>
      </c>
      <c r="EB69" s="17">
        <f t="shared" si="575"/>
        <v>5.1428571428571432</v>
      </c>
      <c r="EC69" s="17">
        <f t="shared" si="575"/>
        <v>13.285714285714286</v>
      </c>
      <c r="ED69" s="17">
        <f t="shared" si="575"/>
        <v>38.714285714285715</v>
      </c>
      <c r="EE69" s="17">
        <f t="shared" si="575"/>
        <v>4.7142857142857144</v>
      </c>
      <c r="EF69" s="17">
        <f t="shared" si="575"/>
        <v>19.285714285714285</v>
      </c>
      <c r="EG69" s="17">
        <f t="shared" si="575"/>
        <v>18</v>
      </c>
      <c r="EH69" s="17">
        <f t="shared" si="575"/>
        <v>58</v>
      </c>
      <c r="EI69" s="518"/>
      <c r="EJ69" s="518"/>
      <c r="EK69" s="520"/>
      <c r="EL69" s="16" t="s">
        <v>63</v>
      </c>
      <c r="EM69" s="17">
        <f>AVERAGE(EM55:EM67)</f>
        <v>41.777777777777779</v>
      </c>
      <c r="EN69" s="17">
        <f t="shared" ref="EN69:EW69" si="576">AVERAGE(EN55:EN67)</f>
        <v>28.444444444444443</v>
      </c>
      <c r="EO69" s="17">
        <f t="shared" si="576"/>
        <v>8.8888888888888893</v>
      </c>
      <c r="EP69" s="17">
        <f t="shared" si="576"/>
        <v>3.3333333333333335</v>
      </c>
      <c r="EQ69" s="17">
        <f t="shared" si="576"/>
        <v>4.7777777777777777</v>
      </c>
      <c r="ER69" s="17">
        <f t="shared" si="576"/>
        <v>13.222222222222221</v>
      </c>
      <c r="ES69" s="17">
        <f t="shared" si="576"/>
        <v>33.888888888888886</v>
      </c>
      <c r="ET69" s="17">
        <f t="shared" si="576"/>
        <v>5</v>
      </c>
      <c r="EU69" s="17">
        <f t="shared" si="576"/>
        <v>20.555555555555557</v>
      </c>
      <c r="EV69" s="17">
        <f t="shared" si="576"/>
        <v>18.222222222222221</v>
      </c>
      <c r="EW69" s="17">
        <f t="shared" si="576"/>
        <v>54.444444444444443</v>
      </c>
      <c r="EX69" s="518"/>
      <c r="EY69" s="518"/>
      <c r="EZ69" s="520"/>
      <c r="FA69" s="16" t="s">
        <v>63</v>
      </c>
      <c r="FB69" s="17">
        <f>AVERAGE(FB55:FB67)</f>
        <v>32.375</v>
      </c>
      <c r="FC69" s="17">
        <f t="shared" ref="FC69:FL69" si="577">AVERAGE(FC55:FC67)</f>
        <v>19.375</v>
      </c>
      <c r="FD69" s="17">
        <f t="shared" si="577"/>
        <v>4.5</v>
      </c>
      <c r="FE69" s="17">
        <f t="shared" si="577"/>
        <v>1</v>
      </c>
      <c r="FF69" s="17">
        <f t="shared" si="577"/>
        <v>1.375</v>
      </c>
      <c r="FG69" s="17">
        <f t="shared" si="577"/>
        <v>6.625</v>
      </c>
      <c r="FH69" s="17">
        <f t="shared" si="577"/>
        <v>16.25</v>
      </c>
      <c r="FI69" s="17">
        <f t="shared" si="577"/>
        <v>6.375</v>
      </c>
      <c r="FJ69" s="17">
        <f t="shared" si="577"/>
        <v>26.875</v>
      </c>
      <c r="FK69" s="17">
        <f t="shared" si="577"/>
        <v>13</v>
      </c>
      <c r="FL69" s="17">
        <f t="shared" si="577"/>
        <v>43.125</v>
      </c>
      <c r="FM69" s="518"/>
      <c r="FN69" s="518"/>
      <c r="FO69" s="520"/>
      <c r="FP69" s="16" t="s">
        <v>63</v>
      </c>
      <c r="FQ69" s="17">
        <f>AVERAGE(FQ55:FQ67)</f>
        <v>47.363636363636367</v>
      </c>
      <c r="FR69" s="17">
        <f t="shared" ref="FR69:GA69" si="578">AVERAGE(FR55:FR67)</f>
        <v>29.636363636363637</v>
      </c>
      <c r="FS69" s="17">
        <f t="shared" si="578"/>
        <v>6.0909090909090908</v>
      </c>
      <c r="FT69" s="17">
        <f t="shared" si="578"/>
        <v>2.9090909090909092</v>
      </c>
      <c r="FU69" s="17">
        <f t="shared" si="578"/>
        <v>4.2727272727272725</v>
      </c>
      <c r="FV69" s="17">
        <f t="shared" si="578"/>
        <v>13.272727272727273</v>
      </c>
      <c r="FW69" s="17">
        <f t="shared" si="578"/>
        <v>33.272727272727273</v>
      </c>
      <c r="FX69" s="17">
        <f t="shared" si="578"/>
        <v>6.9090909090909092</v>
      </c>
      <c r="FY69" s="17">
        <f t="shared" si="578"/>
        <v>22.454545454545453</v>
      </c>
      <c r="FZ69" s="17">
        <f t="shared" si="578"/>
        <v>20.181818181818183</v>
      </c>
      <c r="GA69" s="17">
        <f t="shared" si="578"/>
        <v>55.727272727272727</v>
      </c>
      <c r="GB69" s="518"/>
      <c r="GC69" s="518"/>
      <c r="GD69" s="520"/>
      <c r="GE69" s="16" t="s">
        <v>63</v>
      </c>
      <c r="GF69" s="17">
        <f>AVERAGE(GF55:GF67)</f>
        <v>47.4</v>
      </c>
      <c r="GG69" s="17">
        <f t="shared" ref="GG69:GP69" si="579">AVERAGE(GG55:GG67)</f>
        <v>28</v>
      </c>
      <c r="GH69" s="17">
        <f t="shared" si="579"/>
        <v>6.5</v>
      </c>
      <c r="GI69" s="17">
        <f t="shared" si="579"/>
        <v>2.2000000000000002</v>
      </c>
      <c r="GJ69" s="17">
        <f t="shared" si="579"/>
        <v>6.9</v>
      </c>
      <c r="GK69" s="17">
        <f t="shared" si="579"/>
        <v>12.9</v>
      </c>
      <c r="GL69" s="17">
        <f t="shared" si="579"/>
        <v>31.8</v>
      </c>
      <c r="GM69" s="17">
        <f t="shared" si="579"/>
        <v>7</v>
      </c>
      <c r="GN69" s="17">
        <f t="shared" si="579"/>
        <v>24.3</v>
      </c>
      <c r="GO69" s="17">
        <f t="shared" si="579"/>
        <v>19.899999999999999</v>
      </c>
      <c r="GP69" s="17">
        <f t="shared" si="579"/>
        <v>56.1</v>
      </c>
      <c r="GQ69" s="518"/>
      <c r="GR69" s="518"/>
      <c r="GS69" s="520"/>
      <c r="GT69" s="16" t="s">
        <v>63</v>
      </c>
      <c r="GU69" s="17">
        <f>AVERAGE(GU55:GU67)</f>
        <v>48.81818181818182</v>
      </c>
      <c r="GV69" s="17">
        <f t="shared" ref="GV69:HE69" si="580">AVERAGE(GV55:GV67)</f>
        <v>31.818181818181817</v>
      </c>
      <c r="GW69" s="17">
        <f t="shared" si="580"/>
        <v>10.181818181818182</v>
      </c>
      <c r="GX69" s="17">
        <f t="shared" si="580"/>
        <v>1.7272727272727273</v>
      </c>
      <c r="GY69" s="17">
        <f t="shared" si="580"/>
        <v>3.1818181818181817</v>
      </c>
      <c r="GZ69" s="17">
        <f t="shared" si="580"/>
        <v>12.090909090909092</v>
      </c>
      <c r="HA69" s="17">
        <f t="shared" si="580"/>
        <v>27.818181818181817</v>
      </c>
      <c r="HB69" s="17">
        <f t="shared" si="580"/>
        <v>8.0909090909090917</v>
      </c>
      <c r="HC69" s="17">
        <f t="shared" si="580"/>
        <v>26.363636363636363</v>
      </c>
      <c r="HD69" s="17">
        <f t="shared" si="580"/>
        <v>20.181818181818183</v>
      </c>
      <c r="HE69" s="17">
        <f t="shared" si="580"/>
        <v>54.18181818181818</v>
      </c>
      <c r="HF69" s="518"/>
      <c r="HG69" s="518"/>
      <c r="HH69" s="520"/>
      <c r="HI69" s="16" t="s">
        <v>63</v>
      </c>
      <c r="HJ69" s="17">
        <f>AVERAGE(HJ55:HJ67)</f>
        <v>45.8</v>
      </c>
      <c r="HK69" s="17">
        <f t="shared" ref="HK69:HT69" si="581">AVERAGE(HK55:HK67)</f>
        <v>29.9</v>
      </c>
      <c r="HL69" s="17">
        <f t="shared" si="581"/>
        <v>5.6</v>
      </c>
      <c r="HM69" s="17">
        <f t="shared" si="581"/>
        <v>4.5</v>
      </c>
      <c r="HN69" s="17">
        <f t="shared" si="581"/>
        <v>4.7</v>
      </c>
      <c r="HO69" s="17">
        <f t="shared" si="581"/>
        <v>14.6</v>
      </c>
      <c r="HP69" s="17">
        <f t="shared" si="581"/>
        <v>32</v>
      </c>
      <c r="HQ69" s="17">
        <f t="shared" si="581"/>
        <v>5.6</v>
      </c>
      <c r="HR69" s="17">
        <f t="shared" si="581"/>
        <v>23.3</v>
      </c>
      <c r="HS69" s="17">
        <f t="shared" si="581"/>
        <v>20.2</v>
      </c>
      <c r="HT69" s="17">
        <f t="shared" si="581"/>
        <v>55.3</v>
      </c>
      <c r="HU69" s="518"/>
      <c r="HV69" s="518"/>
      <c r="HW69" s="520"/>
      <c r="IE69" s="352"/>
      <c r="IF69" s="353"/>
      <c r="IG69" s="355"/>
      <c r="IH69" s="355"/>
      <c r="II69" s="356"/>
      <c r="IJ69" s="357"/>
      <c r="IK69" s="556"/>
      <c r="IL69" s="556"/>
      <c r="IM69" s="355"/>
      <c r="IN69" s="355"/>
      <c r="IO69" s="352"/>
      <c r="IP69" s="352"/>
    </row>
    <row r="70" spans="1:250" ht="20">
      <c r="A70" s="23" t="s">
        <v>154</v>
      </c>
      <c r="B70" s="84"/>
      <c r="C70" s="21"/>
      <c r="D70" s="84"/>
      <c r="E70" s="90"/>
      <c r="F70" s="84"/>
      <c r="G70" s="90"/>
      <c r="H70" s="119"/>
      <c r="I70" s="21"/>
      <c r="K70" s="18"/>
      <c r="L70" s="249"/>
      <c r="M70" s="249"/>
      <c r="N70" s="249"/>
      <c r="O70" s="249"/>
      <c r="P70" s="249"/>
      <c r="Q70" s="249"/>
      <c r="R70" s="18"/>
      <c r="V70" s="10" t="s">
        <v>76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3"/>
      <c r="AK70" s="10" t="s">
        <v>76</v>
      </c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3"/>
      <c r="AZ70" s="10" t="s">
        <v>76</v>
      </c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3"/>
      <c r="BO70" s="10" t="s">
        <v>76</v>
      </c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3"/>
      <c r="CD70" s="10" t="s">
        <v>76</v>
      </c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3"/>
      <c r="CS70" s="10" t="s">
        <v>76</v>
      </c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3"/>
      <c r="DH70" s="10" t="s">
        <v>76</v>
      </c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3"/>
      <c r="DW70" s="10" t="s">
        <v>76</v>
      </c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3"/>
      <c r="EL70" s="10" t="s">
        <v>76</v>
      </c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3"/>
      <c r="FA70" s="10" t="s">
        <v>76</v>
      </c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3"/>
      <c r="FP70" s="10" t="s">
        <v>76</v>
      </c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3"/>
      <c r="GE70" s="10" t="s">
        <v>76</v>
      </c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3"/>
      <c r="GT70" s="10" t="s">
        <v>76</v>
      </c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3"/>
      <c r="HI70" s="10" t="s">
        <v>76</v>
      </c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3"/>
      <c r="IE70" s="352"/>
      <c r="IF70" s="353"/>
      <c r="IG70" s="553" t="s">
        <v>426</v>
      </c>
      <c r="IH70" s="553"/>
      <c r="II70" s="356"/>
      <c r="IJ70" s="357"/>
      <c r="IK70" s="355"/>
      <c r="IL70" s="357"/>
      <c r="IM70" s="355"/>
      <c r="IN70" s="355"/>
      <c r="IO70" s="352"/>
      <c r="IP70" s="352"/>
    </row>
    <row r="71" spans="1:250" ht="21" thickBot="1">
      <c r="A71" s="23" t="s">
        <v>155</v>
      </c>
      <c r="B71" s="84"/>
      <c r="C71" s="21"/>
      <c r="D71" s="84"/>
      <c r="E71" s="90"/>
      <c r="F71" s="84"/>
      <c r="G71" s="90"/>
      <c r="H71" s="119"/>
      <c r="I71" s="21"/>
      <c r="K71" s="18"/>
      <c r="L71" s="249"/>
      <c r="M71" s="249"/>
      <c r="N71" s="249"/>
      <c r="O71" s="249"/>
      <c r="P71" s="249"/>
      <c r="Q71" s="249"/>
      <c r="R71" s="18"/>
      <c r="V71" s="14" t="s">
        <v>12</v>
      </c>
      <c r="W71" s="31" t="s">
        <v>13</v>
      </c>
      <c r="X71" s="31" t="s">
        <v>14</v>
      </c>
      <c r="Y71" s="31" t="s">
        <v>15</v>
      </c>
      <c r="Z71" s="31" t="s">
        <v>16</v>
      </c>
      <c r="AA71" s="31" t="s">
        <v>17</v>
      </c>
      <c r="AB71" s="31" t="s">
        <v>28</v>
      </c>
      <c r="AC71" s="31" t="s">
        <v>27</v>
      </c>
      <c r="AD71" s="31" t="s">
        <v>21</v>
      </c>
      <c r="AE71" s="31" t="s">
        <v>20</v>
      </c>
      <c r="AF71" s="31" t="s">
        <v>19</v>
      </c>
      <c r="AG71" s="31" t="s">
        <v>18</v>
      </c>
      <c r="AH71" s="152">
        <v>0.02</v>
      </c>
      <c r="AI71" s="152">
        <v>0.03</v>
      </c>
      <c r="AJ71" s="15" t="s">
        <v>213</v>
      </c>
      <c r="AK71" s="14" t="s">
        <v>12</v>
      </c>
      <c r="AL71" s="31" t="s">
        <v>13</v>
      </c>
      <c r="AM71" s="31" t="s">
        <v>14</v>
      </c>
      <c r="AN71" s="31" t="s">
        <v>15</v>
      </c>
      <c r="AO71" s="31" t="s">
        <v>16</v>
      </c>
      <c r="AP71" s="31" t="s">
        <v>17</v>
      </c>
      <c r="AQ71" s="31" t="s">
        <v>28</v>
      </c>
      <c r="AR71" s="31" t="s">
        <v>27</v>
      </c>
      <c r="AS71" s="31" t="s">
        <v>21</v>
      </c>
      <c r="AT71" s="31" t="s">
        <v>20</v>
      </c>
      <c r="AU71" s="31" t="s">
        <v>19</v>
      </c>
      <c r="AV71" s="31" t="s">
        <v>18</v>
      </c>
      <c r="AW71" s="152">
        <v>0.02</v>
      </c>
      <c r="AX71" s="152">
        <v>0.03</v>
      </c>
      <c r="AY71" s="15" t="s">
        <v>213</v>
      </c>
      <c r="AZ71" s="14" t="s">
        <v>12</v>
      </c>
      <c r="BA71" s="31" t="s">
        <v>13</v>
      </c>
      <c r="BB71" s="31" t="s">
        <v>14</v>
      </c>
      <c r="BC71" s="31" t="s">
        <v>15</v>
      </c>
      <c r="BD71" s="31" t="s">
        <v>16</v>
      </c>
      <c r="BE71" s="31" t="s">
        <v>17</v>
      </c>
      <c r="BF71" s="31" t="s">
        <v>28</v>
      </c>
      <c r="BG71" s="31" t="s">
        <v>27</v>
      </c>
      <c r="BH71" s="31" t="s">
        <v>21</v>
      </c>
      <c r="BI71" s="31" t="s">
        <v>20</v>
      </c>
      <c r="BJ71" s="31" t="s">
        <v>19</v>
      </c>
      <c r="BK71" s="31" t="s">
        <v>18</v>
      </c>
      <c r="BL71" s="152">
        <v>0.02</v>
      </c>
      <c r="BM71" s="152">
        <v>0.03</v>
      </c>
      <c r="BN71" s="15" t="s">
        <v>213</v>
      </c>
      <c r="BO71" s="14" t="s">
        <v>12</v>
      </c>
      <c r="BP71" s="31" t="s">
        <v>13</v>
      </c>
      <c r="BQ71" s="31" t="s">
        <v>14</v>
      </c>
      <c r="BR71" s="31" t="s">
        <v>15</v>
      </c>
      <c r="BS71" s="31" t="s">
        <v>16</v>
      </c>
      <c r="BT71" s="31" t="s">
        <v>17</v>
      </c>
      <c r="BU71" s="31" t="s">
        <v>28</v>
      </c>
      <c r="BV71" s="31" t="s">
        <v>27</v>
      </c>
      <c r="BW71" s="31" t="s">
        <v>21</v>
      </c>
      <c r="BX71" s="31" t="s">
        <v>20</v>
      </c>
      <c r="BY71" s="31" t="s">
        <v>19</v>
      </c>
      <c r="BZ71" s="31" t="s">
        <v>18</v>
      </c>
      <c r="CA71" s="152">
        <v>0.02</v>
      </c>
      <c r="CB71" s="152">
        <v>0.03</v>
      </c>
      <c r="CC71" s="15" t="s">
        <v>213</v>
      </c>
      <c r="CD71" s="14" t="s">
        <v>12</v>
      </c>
      <c r="CE71" s="31" t="s">
        <v>13</v>
      </c>
      <c r="CF71" s="31" t="s">
        <v>14</v>
      </c>
      <c r="CG71" s="31" t="s">
        <v>15</v>
      </c>
      <c r="CH71" s="31" t="s">
        <v>16</v>
      </c>
      <c r="CI71" s="31" t="s">
        <v>17</v>
      </c>
      <c r="CJ71" s="31" t="s">
        <v>28</v>
      </c>
      <c r="CK71" s="31" t="s">
        <v>27</v>
      </c>
      <c r="CL71" s="31" t="s">
        <v>21</v>
      </c>
      <c r="CM71" s="31" t="s">
        <v>20</v>
      </c>
      <c r="CN71" s="31" t="s">
        <v>19</v>
      </c>
      <c r="CO71" s="31" t="s">
        <v>18</v>
      </c>
      <c r="CP71" s="152">
        <v>0.02</v>
      </c>
      <c r="CQ71" s="152">
        <v>0.03</v>
      </c>
      <c r="CR71" s="15" t="s">
        <v>213</v>
      </c>
      <c r="CS71" s="14" t="s">
        <v>12</v>
      </c>
      <c r="CT71" s="31" t="s">
        <v>13</v>
      </c>
      <c r="CU71" s="31" t="s">
        <v>14</v>
      </c>
      <c r="CV71" s="31" t="s">
        <v>15</v>
      </c>
      <c r="CW71" s="31" t="s">
        <v>16</v>
      </c>
      <c r="CX71" s="31" t="s">
        <v>17</v>
      </c>
      <c r="CY71" s="31" t="s">
        <v>28</v>
      </c>
      <c r="CZ71" s="31" t="s">
        <v>27</v>
      </c>
      <c r="DA71" s="31" t="s">
        <v>21</v>
      </c>
      <c r="DB71" s="31" t="s">
        <v>20</v>
      </c>
      <c r="DC71" s="31" t="s">
        <v>19</v>
      </c>
      <c r="DD71" s="31" t="s">
        <v>18</v>
      </c>
      <c r="DE71" s="152">
        <v>0.02</v>
      </c>
      <c r="DF71" s="152">
        <v>0.03</v>
      </c>
      <c r="DG71" s="15" t="s">
        <v>213</v>
      </c>
      <c r="DH71" s="14" t="s">
        <v>12</v>
      </c>
      <c r="DI71" s="31" t="s">
        <v>13</v>
      </c>
      <c r="DJ71" s="31" t="s">
        <v>14</v>
      </c>
      <c r="DK71" s="31" t="s">
        <v>15</v>
      </c>
      <c r="DL71" s="31" t="s">
        <v>16</v>
      </c>
      <c r="DM71" s="31" t="s">
        <v>17</v>
      </c>
      <c r="DN71" s="31" t="s">
        <v>28</v>
      </c>
      <c r="DO71" s="31" t="s">
        <v>27</v>
      </c>
      <c r="DP71" s="31" t="s">
        <v>21</v>
      </c>
      <c r="DQ71" s="31" t="s">
        <v>20</v>
      </c>
      <c r="DR71" s="31" t="s">
        <v>19</v>
      </c>
      <c r="DS71" s="31" t="s">
        <v>18</v>
      </c>
      <c r="DT71" s="152">
        <v>0.02</v>
      </c>
      <c r="DU71" s="152">
        <v>0.03</v>
      </c>
      <c r="DV71" s="15" t="s">
        <v>213</v>
      </c>
      <c r="DW71" s="14" t="s">
        <v>12</v>
      </c>
      <c r="DX71" s="31" t="s">
        <v>13</v>
      </c>
      <c r="DY71" s="31" t="s">
        <v>14</v>
      </c>
      <c r="DZ71" s="31" t="s">
        <v>15</v>
      </c>
      <c r="EA71" s="31" t="s">
        <v>16</v>
      </c>
      <c r="EB71" s="31" t="s">
        <v>17</v>
      </c>
      <c r="EC71" s="31" t="s">
        <v>28</v>
      </c>
      <c r="ED71" s="31" t="s">
        <v>27</v>
      </c>
      <c r="EE71" s="31" t="s">
        <v>21</v>
      </c>
      <c r="EF71" s="31" t="s">
        <v>20</v>
      </c>
      <c r="EG71" s="31" t="s">
        <v>19</v>
      </c>
      <c r="EH71" s="31" t="s">
        <v>18</v>
      </c>
      <c r="EI71" s="152">
        <v>0.02</v>
      </c>
      <c r="EJ71" s="152">
        <v>0.03</v>
      </c>
      <c r="EK71" s="15" t="s">
        <v>213</v>
      </c>
      <c r="EL71" s="14" t="s">
        <v>12</v>
      </c>
      <c r="EM71" s="31" t="s">
        <v>13</v>
      </c>
      <c r="EN71" s="31" t="s">
        <v>14</v>
      </c>
      <c r="EO71" s="31" t="s">
        <v>15</v>
      </c>
      <c r="EP71" s="31" t="s">
        <v>16</v>
      </c>
      <c r="EQ71" s="31" t="s">
        <v>17</v>
      </c>
      <c r="ER71" s="31" t="s">
        <v>28</v>
      </c>
      <c r="ES71" s="31" t="s">
        <v>27</v>
      </c>
      <c r="ET71" s="31" t="s">
        <v>21</v>
      </c>
      <c r="EU71" s="31" t="s">
        <v>20</v>
      </c>
      <c r="EV71" s="31" t="s">
        <v>19</v>
      </c>
      <c r="EW71" s="31" t="s">
        <v>18</v>
      </c>
      <c r="EX71" s="152">
        <v>0.02</v>
      </c>
      <c r="EY71" s="152">
        <v>0.03</v>
      </c>
      <c r="EZ71" s="15" t="s">
        <v>213</v>
      </c>
      <c r="FA71" s="14" t="s">
        <v>12</v>
      </c>
      <c r="FB71" s="31" t="s">
        <v>13</v>
      </c>
      <c r="FC71" s="31" t="s">
        <v>14</v>
      </c>
      <c r="FD71" s="31" t="s">
        <v>15</v>
      </c>
      <c r="FE71" s="31" t="s">
        <v>16</v>
      </c>
      <c r="FF71" s="31" t="s">
        <v>17</v>
      </c>
      <c r="FG71" s="31" t="s">
        <v>28</v>
      </c>
      <c r="FH71" s="31" t="s">
        <v>27</v>
      </c>
      <c r="FI71" s="31" t="s">
        <v>21</v>
      </c>
      <c r="FJ71" s="31" t="s">
        <v>20</v>
      </c>
      <c r="FK71" s="31" t="s">
        <v>19</v>
      </c>
      <c r="FL71" s="31" t="s">
        <v>18</v>
      </c>
      <c r="FM71" s="152">
        <v>0.02</v>
      </c>
      <c r="FN71" s="152">
        <v>0.03</v>
      </c>
      <c r="FO71" s="15" t="s">
        <v>213</v>
      </c>
      <c r="FP71" s="14" t="s">
        <v>12</v>
      </c>
      <c r="FQ71" s="31" t="s">
        <v>13</v>
      </c>
      <c r="FR71" s="31" t="s">
        <v>14</v>
      </c>
      <c r="FS71" s="31" t="s">
        <v>15</v>
      </c>
      <c r="FT71" s="31" t="s">
        <v>16</v>
      </c>
      <c r="FU71" s="31" t="s">
        <v>17</v>
      </c>
      <c r="FV71" s="31" t="s">
        <v>28</v>
      </c>
      <c r="FW71" s="31" t="s">
        <v>27</v>
      </c>
      <c r="FX71" s="31" t="s">
        <v>21</v>
      </c>
      <c r="FY71" s="31" t="s">
        <v>20</v>
      </c>
      <c r="FZ71" s="31" t="s">
        <v>19</v>
      </c>
      <c r="GA71" s="31" t="s">
        <v>18</v>
      </c>
      <c r="GB71" s="152">
        <v>0.02</v>
      </c>
      <c r="GC71" s="152">
        <v>0.03</v>
      </c>
      <c r="GD71" s="15" t="s">
        <v>213</v>
      </c>
      <c r="GE71" s="14" t="s">
        <v>12</v>
      </c>
      <c r="GF71" s="31" t="s">
        <v>13</v>
      </c>
      <c r="GG71" s="31" t="s">
        <v>14</v>
      </c>
      <c r="GH71" s="31" t="s">
        <v>15</v>
      </c>
      <c r="GI71" s="31" t="s">
        <v>16</v>
      </c>
      <c r="GJ71" s="31" t="s">
        <v>17</v>
      </c>
      <c r="GK71" s="31" t="s">
        <v>28</v>
      </c>
      <c r="GL71" s="31" t="s">
        <v>27</v>
      </c>
      <c r="GM71" s="31" t="s">
        <v>21</v>
      </c>
      <c r="GN71" s="31" t="s">
        <v>20</v>
      </c>
      <c r="GO71" s="31" t="s">
        <v>19</v>
      </c>
      <c r="GP71" s="31" t="s">
        <v>18</v>
      </c>
      <c r="GQ71" s="152">
        <v>0.02</v>
      </c>
      <c r="GR71" s="152">
        <v>0.03</v>
      </c>
      <c r="GS71" s="15" t="s">
        <v>213</v>
      </c>
      <c r="GT71" s="14" t="s">
        <v>12</v>
      </c>
      <c r="GU71" s="31" t="s">
        <v>13</v>
      </c>
      <c r="GV71" s="31" t="s">
        <v>14</v>
      </c>
      <c r="GW71" s="31" t="s">
        <v>15</v>
      </c>
      <c r="GX71" s="31" t="s">
        <v>16</v>
      </c>
      <c r="GY71" s="31" t="s">
        <v>17</v>
      </c>
      <c r="GZ71" s="31" t="s">
        <v>28</v>
      </c>
      <c r="HA71" s="31" t="s">
        <v>27</v>
      </c>
      <c r="HB71" s="31" t="s">
        <v>21</v>
      </c>
      <c r="HC71" s="31" t="s">
        <v>20</v>
      </c>
      <c r="HD71" s="31" t="s">
        <v>19</v>
      </c>
      <c r="HE71" s="31" t="s">
        <v>18</v>
      </c>
      <c r="HF71" s="152">
        <v>0.02</v>
      </c>
      <c r="HG71" s="152">
        <v>0.03</v>
      </c>
      <c r="HH71" s="15" t="s">
        <v>213</v>
      </c>
      <c r="HI71" s="14" t="s">
        <v>12</v>
      </c>
      <c r="HJ71" s="31" t="s">
        <v>13</v>
      </c>
      <c r="HK71" s="31" t="s">
        <v>14</v>
      </c>
      <c r="HL71" s="31" t="s">
        <v>15</v>
      </c>
      <c r="HM71" s="31" t="s">
        <v>16</v>
      </c>
      <c r="HN71" s="31" t="s">
        <v>17</v>
      </c>
      <c r="HO71" s="31" t="s">
        <v>28</v>
      </c>
      <c r="HP71" s="31" t="s">
        <v>27</v>
      </c>
      <c r="HQ71" s="31" t="s">
        <v>21</v>
      </c>
      <c r="HR71" s="31" t="s">
        <v>20</v>
      </c>
      <c r="HS71" s="31" t="s">
        <v>19</v>
      </c>
      <c r="HT71" s="31" t="s">
        <v>18</v>
      </c>
      <c r="HU71" s="152">
        <v>0.02</v>
      </c>
      <c r="HV71" s="152">
        <v>0.03</v>
      </c>
      <c r="HW71" s="15" t="s">
        <v>213</v>
      </c>
      <c r="IE71" s="352"/>
      <c r="IF71" s="353"/>
      <c r="IG71" s="554"/>
      <c r="IH71" s="554"/>
      <c r="II71" s="356"/>
      <c r="IJ71" s="357"/>
      <c r="IK71" s="355"/>
      <c r="IL71" s="357"/>
      <c r="IM71" s="355"/>
      <c r="IN71" s="355"/>
      <c r="IO71" s="352"/>
      <c r="IP71" s="352"/>
    </row>
    <row r="72" spans="1:250" ht="21" thickBot="1">
      <c r="A72" s="39" t="s">
        <v>161</v>
      </c>
      <c r="B72" s="5"/>
      <c r="C72" s="50"/>
      <c r="D72" s="116"/>
      <c r="E72" s="50"/>
      <c r="F72" s="39"/>
      <c r="G72" s="42"/>
      <c r="H72" s="121"/>
      <c r="I72" s="42"/>
      <c r="K72" s="18"/>
      <c r="L72" s="249"/>
      <c r="M72" s="249"/>
      <c r="N72" s="249"/>
      <c r="O72" s="249"/>
      <c r="P72" s="249"/>
      <c r="Q72" s="249"/>
      <c r="R72" s="18"/>
      <c r="V72" s="14" t="s">
        <v>35</v>
      </c>
      <c r="W72" s="31">
        <f t="shared" ref="W72:AG72" si="582">FB4+FB21+FB38</f>
        <v>45</v>
      </c>
      <c r="X72" s="31">
        <f t="shared" si="582"/>
        <v>31</v>
      </c>
      <c r="Y72" s="31">
        <f t="shared" si="582"/>
        <v>5</v>
      </c>
      <c r="Z72" s="31">
        <f t="shared" si="582"/>
        <v>3</v>
      </c>
      <c r="AA72" s="31">
        <f t="shared" si="582"/>
        <v>2</v>
      </c>
      <c r="AB72" s="31">
        <f t="shared" si="582"/>
        <v>3</v>
      </c>
      <c r="AC72" s="31">
        <f t="shared" si="582"/>
        <v>12</v>
      </c>
      <c r="AD72" s="31">
        <f t="shared" si="582"/>
        <v>13</v>
      </c>
      <c r="AE72" s="31">
        <f t="shared" si="582"/>
        <v>47</v>
      </c>
      <c r="AF72" s="31">
        <f t="shared" si="582"/>
        <v>16</v>
      </c>
      <c r="AG72" s="31">
        <f t="shared" si="582"/>
        <v>59</v>
      </c>
      <c r="AH72" s="152">
        <f>AB72/AC72</f>
        <v>0.25</v>
      </c>
      <c r="AI72" s="152">
        <f>AD72/AE72</f>
        <v>0.27659574468085107</v>
      </c>
      <c r="AJ72" s="150">
        <f>AF72/AG72</f>
        <v>0.2711864406779661</v>
      </c>
      <c r="AK72" s="14" t="s">
        <v>52</v>
      </c>
      <c r="AL72" s="31">
        <f>DX4+DX21+DX38</f>
        <v>45</v>
      </c>
      <c r="AM72" s="31">
        <f t="shared" ref="AM72:AV72" si="583">DY4+DY21+DY38</f>
        <v>50</v>
      </c>
      <c r="AN72" s="31">
        <f t="shared" si="583"/>
        <v>4</v>
      </c>
      <c r="AO72" s="31">
        <f t="shared" si="583"/>
        <v>7</v>
      </c>
      <c r="AP72" s="31">
        <f t="shared" si="583"/>
        <v>9</v>
      </c>
      <c r="AQ72" s="31">
        <f t="shared" si="583"/>
        <v>18</v>
      </c>
      <c r="AR72" s="31">
        <f t="shared" si="583"/>
        <v>62</v>
      </c>
      <c r="AS72" s="31">
        <f t="shared" si="583"/>
        <v>3</v>
      </c>
      <c r="AT72" s="31">
        <f t="shared" si="583"/>
        <v>19</v>
      </c>
      <c r="AU72" s="31">
        <f t="shared" si="583"/>
        <v>21</v>
      </c>
      <c r="AV72" s="31">
        <f t="shared" si="583"/>
        <v>81</v>
      </c>
      <c r="AW72" s="152">
        <f>AQ72/AR72</f>
        <v>0.29032258064516131</v>
      </c>
      <c r="AX72" s="152">
        <f>AS72/AT72</f>
        <v>0.15789473684210525</v>
      </c>
      <c r="AY72" s="150">
        <f>AU72/AV72</f>
        <v>0.25925925925925924</v>
      </c>
      <c r="AZ72" s="14" t="s">
        <v>44</v>
      </c>
      <c r="BA72" s="31">
        <f>HJ4+HJ21+HJ38</f>
        <v>30</v>
      </c>
      <c r="BB72" s="31">
        <f t="shared" ref="BB72:BI72" si="584">HK4+HK21+HK38</f>
        <v>25</v>
      </c>
      <c r="BC72" s="31">
        <f t="shared" si="584"/>
        <v>6</v>
      </c>
      <c r="BD72" s="31">
        <f t="shared" si="584"/>
        <v>2</v>
      </c>
      <c r="BE72" s="31">
        <f t="shared" si="584"/>
        <v>0</v>
      </c>
      <c r="BF72" s="31">
        <f t="shared" si="584"/>
        <v>12</v>
      </c>
      <c r="BG72" s="31">
        <f t="shared" si="584"/>
        <v>30</v>
      </c>
      <c r="BH72" s="31">
        <f t="shared" si="584"/>
        <v>2</v>
      </c>
      <c r="BI72" s="31">
        <f t="shared" si="584"/>
        <v>16</v>
      </c>
      <c r="BJ72" s="31">
        <f>HS4+HS21+HS38</f>
        <v>14</v>
      </c>
      <c r="BK72" s="31">
        <f>HT4+HT21+HT38</f>
        <v>46</v>
      </c>
      <c r="BL72" s="152">
        <f>BF72/BG72</f>
        <v>0.4</v>
      </c>
      <c r="BM72" s="152">
        <f>BH72/BI72</f>
        <v>0.125</v>
      </c>
      <c r="BN72" s="150">
        <f>BJ72/BK72</f>
        <v>0.30434782608695654</v>
      </c>
      <c r="BO72" s="14" t="s">
        <v>36</v>
      </c>
      <c r="BP72" s="31">
        <f>CT4+CT21+CT38</f>
        <v>50</v>
      </c>
      <c r="BQ72" s="31">
        <f t="shared" ref="BQ72:BZ72" si="585">CU4+CU21+CU38</f>
        <v>33</v>
      </c>
      <c r="BR72" s="31">
        <f t="shared" si="585"/>
        <v>2</v>
      </c>
      <c r="BS72" s="31">
        <f t="shared" si="585"/>
        <v>3</v>
      </c>
      <c r="BT72" s="31">
        <f t="shared" si="585"/>
        <v>0</v>
      </c>
      <c r="BU72" s="31">
        <f t="shared" si="585"/>
        <v>13</v>
      </c>
      <c r="BV72" s="31">
        <f t="shared" si="585"/>
        <v>38</v>
      </c>
      <c r="BW72" s="31">
        <f t="shared" si="585"/>
        <v>8</v>
      </c>
      <c r="BX72" s="31">
        <f t="shared" si="585"/>
        <v>12</v>
      </c>
      <c r="BY72" s="31">
        <f t="shared" si="585"/>
        <v>21</v>
      </c>
      <c r="BZ72" s="31">
        <f t="shared" si="585"/>
        <v>50</v>
      </c>
      <c r="CA72" s="152">
        <f>BU72/BV72</f>
        <v>0.34210526315789475</v>
      </c>
      <c r="CB72" s="152">
        <f>BW72/BX72</f>
        <v>0.66666666666666663</v>
      </c>
      <c r="CC72" s="150">
        <f>BY72/BZ72</f>
        <v>0.42</v>
      </c>
      <c r="CD72" s="14" t="s">
        <v>30</v>
      </c>
      <c r="CE72" s="31">
        <f>GU4+GU21+GU38</f>
        <v>46</v>
      </c>
      <c r="CF72" s="31">
        <f t="shared" ref="CF72:CO72" si="586">GV4+GV21+GV38</f>
        <v>54</v>
      </c>
      <c r="CG72" s="31">
        <f t="shared" si="586"/>
        <v>11</v>
      </c>
      <c r="CH72" s="31">
        <f t="shared" si="586"/>
        <v>2</v>
      </c>
      <c r="CI72" s="31">
        <f t="shared" si="586"/>
        <v>3</v>
      </c>
      <c r="CJ72" s="31">
        <f t="shared" si="586"/>
        <v>7</v>
      </c>
      <c r="CK72" s="31">
        <f t="shared" si="586"/>
        <v>37</v>
      </c>
      <c r="CL72" s="31">
        <f t="shared" si="586"/>
        <v>10</v>
      </c>
      <c r="CM72" s="31">
        <f t="shared" si="586"/>
        <v>39</v>
      </c>
      <c r="CN72" s="31">
        <f t="shared" si="586"/>
        <v>17</v>
      </c>
      <c r="CO72" s="31">
        <f t="shared" si="586"/>
        <v>76</v>
      </c>
      <c r="CP72" s="152">
        <f>CJ72/CK72</f>
        <v>0.1891891891891892</v>
      </c>
      <c r="CQ72" s="152">
        <f>CL72/CM72</f>
        <v>0.25641025641025639</v>
      </c>
      <c r="CR72" s="150">
        <f>CN72/CO72</f>
        <v>0.22368421052631579</v>
      </c>
      <c r="CS72" s="14" t="s">
        <v>24</v>
      </c>
      <c r="CT72" s="31">
        <f>BP4+BP21+BP38</f>
        <v>38</v>
      </c>
      <c r="CU72" s="31">
        <f t="shared" ref="CU72:DD72" si="587">BQ4+BQ21+BQ38</f>
        <v>23</v>
      </c>
      <c r="CV72" s="31">
        <f t="shared" si="587"/>
        <v>5</v>
      </c>
      <c r="CW72" s="31">
        <f t="shared" si="587"/>
        <v>9</v>
      </c>
      <c r="CX72" s="31">
        <f t="shared" si="587"/>
        <v>1</v>
      </c>
      <c r="CY72" s="31">
        <f t="shared" si="587"/>
        <v>10</v>
      </c>
      <c r="CZ72" s="31">
        <f t="shared" si="587"/>
        <v>27</v>
      </c>
      <c r="DA72" s="31">
        <f t="shared" si="587"/>
        <v>6</v>
      </c>
      <c r="DB72" s="31">
        <f t="shared" si="587"/>
        <v>26</v>
      </c>
      <c r="DC72" s="31">
        <f t="shared" si="587"/>
        <v>16</v>
      </c>
      <c r="DD72" s="31">
        <f t="shared" si="587"/>
        <v>53</v>
      </c>
      <c r="DE72" s="152">
        <f>CY72/CZ72</f>
        <v>0.37037037037037035</v>
      </c>
      <c r="DF72" s="152">
        <f>DA72/DB72</f>
        <v>0.23076923076923078</v>
      </c>
      <c r="DG72" s="150">
        <f>DC72/DD72</f>
        <v>0.30188679245283018</v>
      </c>
      <c r="DH72" s="14" t="s">
        <v>209</v>
      </c>
      <c r="DI72" s="31">
        <f>FQ4+FQ21+FQ38</f>
        <v>50</v>
      </c>
      <c r="DJ72" s="31">
        <f t="shared" ref="DJ72:DS72" si="588">FR4+FR21+FR38</f>
        <v>27</v>
      </c>
      <c r="DK72" s="31">
        <f t="shared" si="588"/>
        <v>9</v>
      </c>
      <c r="DL72" s="31">
        <f t="shared" si="588"/>
        <v>5</v>
      </c>
      <c r="DM72" s="31">
        <f t="shared" si="588"/>
        <v>3</v>
      </c>
      <c r="DN72" s="31">
        <f t="shared" si="588"/>
        <v>16</v>
      </c>
      <c r="DO72" s="31">
        <f t="shared" si="588"/>
        <v>32</v>
      </c>
      <c r="DP72" s="31">
        <f t="shared" si="588"/>
        <v>6</v>
      </c>
      <c r="DQ72" s="31">
        <f t="shared" si="588"/>
        <v>15</v>
      </c>
      <c r="DR72" s="31">
        <f t="shared" si="588"/>
        <v>22</v>
      </c>
      <c r="DS72" s="31">
        <f t="shared" si="588"/>
        <v>47</v>
      </c>
      <c r="DT72" s="152">
        <f>DN72/DO72</f>
        <v>0.5</v>
      </c>
      <c r="DU72" s="152">
        <f>DP72/DQ72</f>
        <v>0.4</v>
      </c>
      <c r="DV72" s="150">
        <f>DR72/DS72</f>
        <v>0.46808510638297873</v>
      </c>
      <c r="DW72" s="14" t="s">
        <v>43</v>
      </c>
      <c r="DX72" s="31">
        <f>AL4+AL21+AL38</f>
        <v>50</v>
      </c>
      <c r="DY72" s="31">
        <f t="shared" ref="DY72:EH72" si="589">AM4+AM21+AM38</f>
        <v>39</v>
      </c>
      <c r="DZ72" s="31">
        <f t="shared" si="589"/>
        <v>10</v>
      </c>
      <c r="EA72" s="31">
        <f t="shared" si="589"/>
        <v>6</v>
      </c>
      <c r="EB72" s="31">
        <f t="shared" si="589"/>
        <v>6</v>
      </c>
      <c r="EC72" s="31">
        <f t="shared" si="589"/>
        <v>10</v>
      </c>
      <c r="ED72" s="31">
        <f t="shared" si="589"/>
        <v>30</v>
      </c>
      <c r="EE72" s="31">
        <f t="shared" si="589"/>
        <v>10</v>
      </c>
      <c r="EF72" s="31">
        <f t="shared" si="589"/>
        <v>36</v>
      </c>
      <c r="EG72" s="31">
        <f t="shared" si="589"/>
        <v>20</v>
      </c>
      <c r="EH72" s="31">
        <f t="shared" si="589"/>
        <v>66</v>
      </c>
      <c r="EI72" s="152">
        <f>EC72/ED72</f>
        <v>0.33333333333333331</v>
      </c>
      <c r="EJ72" s="152">
        <f>EE72/EF72</f>
        <v>0.27777777777777779</v>
      </c>
      <c r="EK72" s="150">
        <f>EG72/EH72</f>
        <v>0.30303030303030304</v>
      </c>
      <c r="EL72" s="14" t="s">
        <v>51</v>
      </c>
      <c r="EM72" s="31">
        <f>GF4+GF21+GF38</f>
        <v>51</v>
      </c>
      <c r="EN72" s="31">
        <f t="shared" ref="EN72:EW72" si="590">GG4+GG21+GG38</f>
        <v>24</v>
      </c>
      <c r="EO72" s="31">
        <f t="shared" si="590"/>
        <v>7</v>
      </c>
      <c r="EP72" s="31">
        <f t="shared" si="590"/>
        <v>2</v>
      </c>
      <c r="EQ72" s="31">
        <f t="shared" si="590"/>
        <v>6</v>
      </c>
      <c r="ER72" s="31">
        <f t="shared" si="590"/>
        <v>15</v>
      </c>
      <c r="ES72" s="31">
        <f t="shared" si="590"/>
        <v>33</v>
      </c>
      <c r="ET72" s="31">
        <f t="shared" si="590"/>
        <v>7</v>
      </c>
      <c r="EU72" s="31">
        <f t="shared" si="590"/>
        <v>22</v>
      </c>
      <c r="EV72" s="31">
        <f t="shared" si="590"/>
        <v>22</v>
      </c>
      <c r="EW72" s="31">
        <f t="shared" si="590"/>
        <v>55</v>
      </c>
      <c r="EX72" s="152">
        <f>ER72/ES72</f>
        <v>0.45454545454545453</v>
      </c>
      <c r="EY72" s="152">
        <f>ET72/EU72</f>
        <v>0.31818181818181818</v>
      </c>
      <c r="EZ72" s="150">
        <f>EV72/EW72</f>
        <v>0.4</v>
      </c>
      <c r="FA72" s="14" t="s">
        <v>34</v>
      </c>
      <c r="FB72" s="31">
        <f>W4+W21+W38</f>
        <v>51</v>
      </c>
      <c r="FC72" s="31">
        <f t="shared" ref="FC72:FL72" si="591">X4+X21+X38</f>
        <v>45</v>
      </c>
      <c r="FD72" s="31">
        <f t="shared" si="591"/>
        <v>8</v>
      </c>
      <c r="FE72" s="31">
        <f t="shared" si="591"/>
        <v>1</v>
      </c>
      <c r="FF72" s="31">
        <f t="shared" si="591"/>
        <v>3</v>
      </c>
      <c r="FG72" s="31">
        <f t="shared" si="591"/>
        <v>21</v>
      </c>
      <c r="FH72" s="31">
        <f t="shared" si="591"/>
        <v>45</v>
      </c>
      <c r="FI72" s="31">
        <f t="shared" si="591"/>
        <v>3</v>
      </c>
      <c r="FJ72" s="31">
        <f t="shared" si="591"/>
        <v>20</v>
      </c>
      <c r="FK72" s="31">
        <f t="shared" si="591"/>
        <v>24</v>
      </c>
      <c r="FL72" s="31">
        <f t="shared" si="591"/>
        <v>65</v>
      </c>
      <c r="FM72" s="152">
        <f>FG72/FH72</f>
        <v>0.46666666666666667</v>
      </c>
      <c r="FN72" s="152">
        <f>FI72/FJ72</f>
        <v>0.15</v>
      </c>
      <c r="FO72" s="150">
        <f>FK72/FL72</f>
        <v>0.36923076923076925</v>
      </c>
      <c r="FP72" s="14" t="s">
        <v>207</v>
      </c>
      <c r="FQ72" s="31">
        <f>DI4+DI21+DI38</f>
        <v>38</v>
      </c>
      <c r="FR72" s="31">
        <f t="shared" ref="FR72:GA72" si="592">DJ4+DJ21+DJ38</f>
        <v>30</v>
      </c>
      <c r="FS72" s="31">
        <f t="shared" si="592"/>
        <v>3</v>
      </c>
      <c r="FT72" s="31">
        <f t="shared" si="592"/>
        <v>1</v>
      </c>
      <c r="FU72" s="31">
        <f t="shared" si="592"/>
        <v>6</v>
      </c>
      <c r="FV72" s="31">
        <f t="shared" si="592"/>
        <v>16</v>
      </c>
      <c r="FW72" s="31">
        <f t="shared" si="592"/>
        <v>46</v>
      </c>
      <c r="FX72" s="31">
        <f t="shared" si="592"/>
        <v>2</v>
      </c>
      <c r="FY72" s="31">
        <f t="shared" si="592"/>
        <v>12</v>
      </c>
      <c r="FZ72" s="31">
        <f t="shared" si="592"/>
        <v>18</v>
      </c>
      <c r="GA72" s="31">
        <f t="shared" si="592"/>
        <v>58</v>
      </c>
      <c r="GB72" s="152">
        <f>FV72/FW72</f>
        <v>0.34782608695652173</v>
      </c>
      <c r="GC72" s="152">
        <f>FX72/FY72</f>
        <v>0.16666666666666666</v>
      </c>
      <c r="GD72" s="150">
        <f>FZ72/GA72</f>
        <v>0.31034482758620691</v>
      </c>
      <c r="GE72" s="14" t="s">
        <v>208</v>
      </c>
      <c r="GF72" s="31">
        <f>EM4+EM21+EM38</f>
        <v>40</v>
      </c>
      <c r="GG72" s="31">
        <f t="shared" ref="GG72:GP72" si="593">EN4+EN21+EN38</f>
        <v>30</v>
      </c>
      <c r="GH72" s="31">
        <f t="shared" si="593"/>
        <v>7</v>
      </c>
      <c r="GI72" s="31">
        <f t="shared" si="593"/>
        <v>4</v>
      </c>
      <c r="GJ72" s="31">
        <f t="shared" si="593"/>
        <v>4</v>
      </c>
      <c r="GK72" s="31">
        <f t="shared" si="593"/>
        <v>14</v>
      </c>
      <c r="GL72" s="31">
        <f t="shared" si="593"/>
        <v>36</v>
      </c>
      <c r="GM72" s="31">
        <f t="shared" si="593"/>
        <v>4</v>
      </c>
      <c r="GN72" s="31">
        <f t="shared" si="593"/>
        <v>13</v>
      </c>
      <c r="GO72" s="31">
        <f t="shared" si="593"/>
        <v>18</v>
      </c>
      <c r="GP72" s="31">
        <f t="shared" si="593"/>
        <v>49</v>
      </c>
      <c r="GQ72" s="152">
        <f>GK72/GL72</f>
        <v>0.3888888888888889</v>
      </c>
      <c r="GR72" s="152">
        <f>GM72/GN72</f>
        <v>0.30769230769230771</v>
      </c>
      <c r="GS72" s="150">
        <f>GO72/GP72</f>
        <v>0.36734693877551022</v>
      </c>
      <c r="GT72" s="14" t="s">
        <v>103</v>
      </c>
      <c r="GU72" s="31">
        <f>CE4+CE21+CE38</f>
        <v>51</v>
      </c>
      <c r="GV72" s="31">
        <f t="shared" ref="GV72:HE72" si="594">CF4+CF21+CF38</f>
        <v>45</v>
      </c>
      <c r="GW72" s="31">
        <f t="shared" si="594"/>
        <v>2</v>
      </c>
      <c r="GX72" s="31">
        <f t="shared" si="594"/>
        <v>3</v>
      </c>
      <c r="GY72" s="31">
        <f t="shared" si="594"/>
        <v>3</v>
      </c>
      <c r="GZ72" s="31">
        <f t="shared" si="594"/>
        <v>12</v>
      </c>
      <c r="HA72" s="31">
        <f t="shared" si="594"/>
        <v>28</v>
      </c>
      <c r="HB72" s="31">
        <f t="shared" si="594"/>
        <v>9</v>
      </c>
      <c r="HC72" s="31">
        <f t="shared" si="594"/>
        <v>46</v>
      </c>
      <c r="HD72" s="31">
        <f t="shared" si="594"/>
        <v>21</v>
      </c>
      <c r="HE72" s="31">
        <f t="shared" si="594"/>
        <v>74</v>
      </c>
      <c r="HF72" s="152">
        <f>GZ72/HA72</f>
        <v>0.42857142857142855</v>
      </c>
      <c r="HG72" s="152">
        <f>HB72/HC72</f>
        <v>0.19565217391304349</v>
      </c>
      <c r="HH72" s="150">
        <f>HD72/HE72</f>
        <v>0.28378378378378377</v>
      </c>
      <c r="HI72" s="14" t="s">
        <v>31</v>
      </c>
      <c r="HJ72" s="31">
        <f>BA4+BA21+BA38</f>
        <v>50</v>
      </c>
      <c r="HK72" s="31">
        <f t="shared" ref="HK72:HT72" si="595">BB4+BB21+BB38</f>
        <v>14</v>
      </c>
      <c r="HL72" s="31">
        <f t="shared" si="595"/>
        <v>5</v>
      </c>
      <c r="HM72" s="31">
        <f t="shared" si="595"/>
        <v>2</v>
      </c>
      <c r="HN72" s="31">
        <f t="shared" si="595"/>
        <v>3</v>
      </c>
      <c r="HO72" s="31">
        <f t="shared" si="595"/>
        <v>7</v>
      </c>
      <c r="HP72" s="31">
        <f t="shared" si="595"/>
        <v>11</v>
      </c>
      <c r="HQ72" s="31">
        <f t="shared" si="595"/>
        <v>12</v>
      </c>
      <c r="HR72" s="31">
        <f t="shared" si="595"/>
        <v>28</v>
      </c>
      <c r="HS72" s="31">
        <f t="shared" si="595"/>
        <v>19</v>
      </c>
      <c r="HT72" s="31">
        <f t="shared" si="595"/>
        <v>39</v>
      </c>
      <c r="HU72" s="152">
        <f>HO72/HP72</f>
        <v>0.63636363636363635</v>
      </c>
      <c r="HV72" s="152">
        <f>HQ72/HR72</f>
        <v>0.42857142857142855</v>
      </c>
      <c r="HW72" s="150">
        <f>HS72/HT72</f>
        <v>0.48717948717948717</v>
      </c>
      <c r="IE72" s="352"/>
      <c r="IF72" s="353"/>
      <c r="IG72" s="355"/>
      <c r="IH72" s="357"/>
      <c r="II72" s="561" t="s">
        <v>431</v>
      </c>
      <c r="IJ72" s="562"/>
      <c r="IK72" s="355"/>
      <c r="IL72" s="357"/>
      <c r="IM72" s="355"/>
      <c r="IN72" s="355"/>
      <c r="IO72" s="352"/>
      <c r="IP72" s="352"/>
    </row>
    <row r="73" spans="1:250" ht="21" thickBot="1">
      <c r="K73" s="18"/>
      <c r="L73" s="249"/>
      <c r="M73" s="249"/>
      <c r="N73" s="249"/>
      <c r="O73" s="249"/>
      <c r="P73" s="249"/>
      <c r="Q73" s="249"/>
      <c r="R73" s="18"/>
      <c r="V73" s="14" t="s">
        <v>103</v>
      </c>
      <c r="W73" s="31">
        <f>CE5+CE22+CE39</f>
        <v>50</v>
      </c>
      <c r="X73" s="31">
        <f t="shared" ref="X73:AG73" si="596">CF5+CF22+CF39</f>
        <v>29</v>
      </c>
      <c r="Y73" s="31">
        <f t="shared" si="596"/>
        <v>16</v>
      </c>
      <c r="Z73" s="31">
        <f t="shared" si="596"/>
        <v>7</v>
      </c>
      <c r="AA73" s="31">
        <f t="shared" si="596"/>
        <v>5</v>
      </c>
      <c r="AB73" s="31">
        <f t="shared" si="596"/>
        <v>16</v>
      </c>
      <c r="AC73" s="31">
        <f t="shared" si="596"/>
        <v>35</v>
      </c>
      <c r="AD73" s="31">
        <f t="shared" si="596"/>
        <v>6</v>
      </c>
      <c r="AE73" s="31">
        <f t="shared" si="596"/>
        <v>32</v>
      </c>
      <c r="AF73" s="31">
        <f t="shared" si="596"/>
        <v>22</v>
      </c>
      <c r="AG73" s="31">
        <f t="shared" si="596"/>
        <v>67</v>
      </c>
      <c r="AH73" s="152">
        <f>AB73/AC73</f>
        <v>0.45714285714285713</v>
      </c>
      <c r="AI73" s="152">
        <f>AD73/AE73</f>
        <v>0.1875</v>
      </c>
      <c r="AJ73" s="150">
        <f t="shared" ref="AJ73:AJ84" si="597">AF73/AG73</f>
        <v>0.32835820895522388</v>
      </c>
      <c r="AK73" s="14" t="s">
        <v>35</v>
      </c>
      <c r="AL73" s="31">
        <v>24</v>
      </c>
      <c r="AM73" s="31">
        <f t="shared" ref="AM73:AV73" si="598">FC5+FC22+FC39</f>
        <v>13</v>
      </c>
      <c r="AN73" s="31">
        <f t="shared" si="598"/>
        <v>2</v>
      </c>
      <c r="AO73" s="31">
        <f t="shared" si="598"/>
        <v>0</v>
      </c>
      <c r="AP73" s="31">
        <f t="shared" si="598"/>
        <v>1</v>
      </c>
      <c r="AQ73" s="31">
        <f t="shared" si="598"/>
        <v>3</v>
      </c>
      <c r="AR73" s="31">
        <f t="shared" si="598"/>
        <v>11</v>
      </c>
      <c r="AS73" s="31">
        <f t="shared" si="598"/>
        <v>6</v>
      </c>
      <c r="AT73" s="31">
        <f t="shared" si="598"/>
        <v>30</v>
      </c>
      <c r="AU73" s="31">
        <f t="shared" si="598"/>
        <v>9</v>
      </c>
      <c r="AV73" s="31">
        <f t="shared" si="598"/>
        <v>41</v>
      </c>
      <c r="AW73" s="152">
        <f t="shared" ref="AW73:AW84" si="599">AQ73/AR73</f>
        <v>0.27272727272727271</v>
      </c>
      <c r="AX73" s="152">
        <f t="shared" ref="AX73:AX84" si="600">AS73/AT73</f>
        <v>0.2</v>
      </c>
      <c r="AY73" s="150">
        <f t="shared" ref="AY73:AY84" si="601">AU73/AV73</f>
        <v>0.21951219512195122</v>
      </c>
      <c r="AZ73" s="14" t="s">
        <v>36</v>
      </c>
      <c r="BA73" s="31">
        <f>CT5+CT22+CT39</f>
        <v>50</v>
      </c>
      <c r="BB73" s="31">
        <f t="shared" ref="BB73:BK73" si="602">CU5+CU22+CU39</f>
        <v>31</v>
      </c>
      <c r="BC73" s="31">
        <f t="shared" si="602"/>
        <v>9</v>
      </c>
      <c r="BD73" s="31">
        <f t="shared" si="602"/>
        <v>2</v>
      </c>
      <c r="BE73" s="31">
        <f t="shared" si="602"/>
        <v>7</v>
      </c>
      <c r="BF73" s="31">
        <f t="shared" si="602"/>
        <v>16</v>
      </c>
      <c r="BG73" s="31">
        <f t="shared" si="602"/>
        <v>36</v>
      </c>
      <c r="BH73" s="31">
        <f t="shared" si="602"/>
        <v>6</v>
      </c>
      <c r="BI73" s="31">
        <f t="shared" si="602"/>
        <v>16</v>
      </c>
      <c r="BJ73" s="31">
        <f t="shared" si="602"/>
        <v>22</v>
      </c>
      <c r="BK73" s="31">
        <f t="shared" si="602"/>
        <v>52</v>
      </c>
      <c r="BL73" s="152">
        <f t="shared" ref="BL73:BL84" si="603">BF73/BG73</f>
        <v>0.44444444444444442</v>
      </c>
      <c r="BM73" s="152">
        <f t="shared" ref="BM73:BM84" si="604">BH73/BI73</f>
        <v>0.375</v>
      </c>
      <c r="BN73" s="150">
        <f t="shared" ref="BN73:BN84" si="605">BJ73/BK73</f>
        <v>0.42307692307692307</v>
      </c>
      <c r="BO73" s="14" t="s">
        <v>207</v>
      </c>
      <c r="BP73" s="31">
        <f>DI5+DI22+DI39</f>
        <v>43</v>
      </c>
      <c r="BQ73" s="31">
        <f t="shared" ref="BQ73:BZ73" si="606">DJ5+DJ22+DJ39</f>
        <v>37</v>
      </c>
      <c r="BR73" s="31">
        <f t="shared" si="606"/>
        <v>4</v>
      </c>
      <c r="BS73" s="31">
        <f t="shared" si="606"/>
        <v>1</v>
      </c>
      <c r="BT73" s="31">
        <f t="shared" si="606"/>
        <v>5</v>
      </c>
      <c r="BU73" s="31">
        <f t="shared" si="606"/>
        <v>17</v>
      </c>
      <c r="BV73" s="31">
        <f t="shared" si="606"/>
        <v>56</v>
      </c>
      <c r="BW73" s="31">
        <f t="shared" si="606"/>
        <v>3</v>
      </c>
      <c r="BX73" s="31">
        <f t="shared" si="606"/>
        <v>19</v>
      </c>
      <c r="BY73" s="31">
        <f t="shared" si="606"/>
        <v>20</v>
      </c>
      <c r="BZ73" s="31">
        <f t="shared" si="606"/>
        <v>75</v>
      </c>
      <c r="CA73" s="152">
        <f t="shared" ref="CA73:CA85" si="607">BU73/BV73</f>
        <v>0.30357142857142855</v>
      </c>
      <c r="CB73" s="152">
        <f t="shared" ref="CB73:CB85" si="608">BW73/BX73</f>
        <v>0.15789473684210525</v>
      </c>
      <c r="CC73" s="150">
        <f t="shared" ref="CC73:CC85" si="609">BY73/BZ73</f>
        <v>0.26666666666666666</v>
      </c>
      <c r="CD73" s="14" t="s">
        <v>34</v>
      </c>
      <c r="CE73" s="31">
        <f>W5+W22+W39</f>
        <v>47</v>
      </c>
      <c r="CF73" s="31">
        <f t="shared" ref="CF73:CO73" si="610">X5+X22+X39</f>
        <v>51</v>
      </c>
      <c r="CG73" s="31">
        <f t="shared" si="610"/>
        <v>5</v>
      </c>
      <c r="CH73" s="31">
        <f t="shared" si="610"/>
        <v>1</v>
      </c>
      <c r="CI73" s="31">
        <f t="shared" si="610"/>
        <v>4</v>
      </c>
      <c r="CJ73" s="31">
        <f t="shared" si="610"/>
        <v>13</v>
      </c>
      <c r="CK73" s="31">
        <f t="shared" si="610"/>
        <v>51</v>
      </c>
      <c r="CL73" s="31">
        <f t="shared" si="610"/>
        <v>7</v>
      </c>
      <c r="CM73" s="31">
        <f t="shared" si="610"/>
        <v>23</v>
      </c>
      <c r="CN73" s="31">
        <f t="shared" si="610"/>
        <v>20</v>
      </c>
      <c r="CO73" s="31">
        <f t="shared" si="610"/>
        <v>74</v>
      </c>
      <c r="CP73" s="152">
        <f t="shared" ref="CP73:CP84" si="611">CJ73/CK73</f>
        <v>0.25490196078431371</v>
      </c>
      <c r="CQ73" s="152">
        <f t="shared" ref="CQ73:CQ85" si="612">CL73/CM73</f>
        <v>0.30434782608695654</v>
      </c>
      <c r="CR73" s="150">
        <f t="shared" ref="CR73:CR85" si="613">CN73/CO73</f>
        <v>0.27027027027027029</v>
      </c>
      <c r="CS73" s="14" t="s">
        <v>31</v>
      </c>
      <c r="CT73" s="31">
        <f>BA5+BA22+BA39</f>
        <v>35</v>
      </c>
      <c r="CU73" s="31">
        <f t="shared" ref="CU73:DD73" si="614">BB5+BB22+BB39</f>
        <v>26</v>
      </c>
      <c r="CV73" s="31">
        <f t="shared" si="614"/>
        <v>3</v>
      </c>
      <c r="CW73" s="31">
        <f t="shared" si="614"/>
        <v>5</v>
      </c>
      <c r="CX73" s="31">
        <f t="shared" si="614"/>
        <v>6</v>
      </c>
      <c r="CY73" s="31">
        <f t="shared" si="614"/>
        <v>10</v>
      </c>
      <c r="CZ73" s="31">
        <f t="shared" si="614"/>
        <v>25</v>
      </c>
      <c r="DA73" s="31">
        <f t="shared" si="614"/>
        <v>5</v>
      </c>
      <c r="DB73" s="31">
        <f t="shared" si="614"/>
        <v>21</v>
      </c>
      <c r="DC73" s="31">
        <f t="shared" si="614"/>
        <v>15</v>
      </c>
      <c r="DD73" s="31">
        <f t="shared" si="614"/>
        <v>46</v>
      </c>
      <c r="DE73" s="152">
        <f t="shared" ref="DE73:DE85" si="615">CY73/CZ73</f>
        <v>0.4</v>
      </c>
      <c r="DF73" s="152">
        <f t="shared" ref="DF73:DF85" si="616">DA73/DB73</f>
        <v>0.23809523809523808</v>
      </c>
      <c r="DG73" s="150">
        <f t="shared" ref="DG73:DG85" si="617">DC73/DD73</f>
        <v>0.32608695652173914</v>
      </c>
      <c r="DH73" s="14" t="s">
        <v>24</v>
      </c>
      <c r="DI73" s="31">
        <f>BP5+BP22+BP39</f>
        <v>51</v>
      </c>
      <c r="DJ73" s="31">
        <f t="shared" ref="DJ73:DS73" si="618">BQ5+BQ22+BQ39</f>
        <v>58</v>
      </c>
      <c r="DK73" s="31">
        <f t="shared" si="618"/>
        <v>3</v>
      </c>
      <c r="DL73" s="31">
        <f t="shared" si="618"/>
        <v>6</v>
      </c>
      <c r="DM73" s="31">
        <f t="shared" si="618"/>
        <v>7</v>
      </c>
      <c r="DN73" s="31">
        <f t="shared" si="618"/>
        <v>15</v>
      </c>
      <c r="DO73" s="31">
        <f t="shared" si="618"/>
        <v>37</v>
      </c>
      <c r="DP73" s="31">
        <f t="shared" si="618"/>
        <v>7</v>
      </c>
      <c r="DQ73" s="31">
        <f t="shared" si="618"/>
        <v>45</v>
      </c>
      <c r="DR73" s="31">
        <f t="shared" si="618"/>
        <v>22</v>
      </c>
      <c r="DS73" s="31">
        <f t="shared" si="618"/>
        <v>82</v>
      </c>
      <c r="DT73" s="152">
        <f t="shared" ref="DT73:DT85" si="619">DN73/DO73</f>
        <v>0.40540540540540543</v>
      </c>
      <c r="DU73" s="152">
        <f t="shared" ref="DU73:DU85" si="620">DP73/DQ73</f>
        <v>0.15555555555555556</v>
      </c>
      <c r="DV73" s="150">
        <f t="shared" ref="DV73:DV85" si="621">DR73/DS73</f>
        <v>0.26829268292682928</v>
      </c>
      <c r="DW73" s="14" t="s">
        <v>51</v>
      </c>
      <c r="DX73" s="31">
        <f>GF5+GF22+GF39</f>
        <v>50</v>
      </c>
      <c r="DY73" s="31">
        <f t="shared" ref="DY73:EH73" si="622">GG5+GG22+GG39</f>
        <v>28</v>
      </c>
      <c r="DZ73" s="31">
        <f t="shared" si="622"/>
        <v>9</v>
      </c>
      <c r="EA73" s="31">
        <f t="shared" si="622"/>
        <v>2</v>
      </c>
      <c r="EB73" s="31">
        <f t="shared" si="622"/>
        <v>7</v>
      </c>
      <c r="EC73" s="31">
        <f t="shared" si="622"/>
        <v>14</v>
      </c>
      <c r="ED73" s="31">
        <f t="shared" si="622"/>
        <v>35</v>
      </c>
      <c r="EE73" s="31">
        <f t="shared" si="622"/>
        <v>6</v>
      </c>
      <c r="EF73" s="31">
        <f t="shared" si="622"/>
        <v>15</v>
      </c>
      <c r="EG73" s="31">
        <f t="shared" si="622"/>
        <v>20</v>
      </c>
      <c r="EH73" s="31">
        <f t="shared" si="622"/>
        <v>50</v>
      </c>
      <c r="EI73" s="152">
        <f t="shared" ref="EI73:EI85" si="623">EC73/ED73</f>
        <v>0.4</v>
      </c>
      <c r="EJ73" s="152">
        <f t="shared" ref="EJ73:EJ85" si="624">EE73/EF73</f>
        <v>0.4</v>
      </c>
      <c r="EK73" s="150">
        <f t="shared" ref="EK73:EK85" si="625">EG73/EH73</f>
        <v>0.4</v>
      </c>
      <c r="EL73" s="14" t="s">
        <v>30</v>
      </c>
      <c r="EM73" s="31">
        <f>GU5+GU22+GU39</f>
        <v>52</v>
      </c>
      <c r="EN73" s="31">
        <f t="shared" ref="EN73:EW73" si="626">GV5+GV22+GV39</f>
        <v>25</v>
      </c>
      <c r="EO73" s="31">
        <f t="shared" si="626"/>
        <v>12</v>
      </c>
      <c r="EP73" s="31">
        <f t="shared" si="626"/>
        <v>1</v>
      </c>
      <c r="EQ73" s="31">
        <f t="shared" si="626"/>
        <v>3</v>
      </c>
      <c r="ER73" s="31">
        <f t="shared" si="626"/>
        <v>11</v>
      </c>
      <c r="ES73" s="31">
        <f t="shared" si="626"/>
        <v>27</v>
      </c>
      <c r="ET73" s="31">
        <f t="shared" si="626"/>
        <v>10</v>
      </c>
      <c r="EU73" s="31">
        <f t="shared" si="626"/>
        <v>28</v>
      </c>
      <c r="EV73" s="31">
        <f t="shared" si="626"/>
        <v>21</v>
      </c>
      <c r="EW73" s="31">
        <f t="shared" si="626"/>
        <v>55</v>
      </c>
      <c r="EX73" s="152">
        <f t="shared" ref="EX73:EX85" si="627">ER73/ES73</f>
        <v>0.40740740740740738</v>
      </c>
      <c r="EY73" s="152">
        <f t="shared" ref="EY73:EY85" si="628">ET73/EU73</f>
        <v>0.35714285714285715</v>
      </c>
      <c r="EZ73" s="150">
        <f t="shared" ref="EZ73:EZ85" si="629">EV73/EW73</f>
        <v>0.38181818181818183</v>
      </c>
      <c r="FA73" s="14" t="s">
        <v>43</v>
      </c>
      <c r="FB73" s="31">
        <f>AL5+AL22+AL39</f>
        <v>50</v>
      </c>
      <c r="FC73" s="31">
        <f t="shared" ref="FC73:FL73" si="630">AM5+AM22+AM39</f>
        <v>33</v>
      </c>
      <c r="FD73" s="31">
        <f t="shared" si="630"/>
        <v>6</v>
      </c>
      <c r="FE73" s="31">
        <f t="shared" si="630"/>
        <v>0</v>
      </c>
      <c r="FF73" s="31">
        <f t="shared" si="630"/>
        <v>0</v>
      </c>
      <c r="FG73" s="31">
        <f t="shared" si="630"/>
        <v>13</v>
      </c>
      <c r="FH73" s="31">
        <f t="shared" si="630"/>
        <v>22</v>
      </c>
      <c r="FI73" s="31">
        <f t="shared" si="630"/>
        <v>8</v>
      </c>
      <c r="FJ73" s="31">
        <f t="shared" si="630"/>
        <v>24</v>
      </c>
      <c r="FK73" s="31">
        <f t="shared" si="630"/>
        <v>21</v>
      </c>
      <c r="FL73" s="31">
        <f t="shared" si="630"/>
        <v>46</v>
      </c>
      <c r="FM73" s="152">
        <f t="shared" ref="FM73:FM85" si="631">FG73/FH73</f>
        <v>0.59090909090909094</v>
      </c>
      <c r="FN73" s="152">
        <f t="shared" ref="FN73:FN85" si="632">FI73/FJ73</f>
        <v>0.33333333333333331</v>
      </c>
      <c r="FO73" s="150">
        <f t="shared" ref="FO73:FO85" si="633">FK73/FL73</f>
        <v>0.45652173913043476</v>
      </c>
      <c r="FP73" s="14" t="s">
        <v>44</v>
      </c>
      <c r="FQ73" s="31">
        <f>HJ5+HJ22+HJ39</f>
        <v>51</v>
      </c>
      <c r="FR73" s="31">
        <f t="shared" ref="FR73:FY73" si="634">HK5+HK22+HK39</f>
        <v>37</v>
      </c>
      <c r="FS73" s="31">
        <f t="shared" si="634"/>
        <v>3</v>
      </c>
      <c r="FT73" s="31">
        <f t="shared" si="634"/>
        <v>10</v>
      </c>
      <c r="FU73" s="31">
        <f t="shared" si="634"/>
        <v>5</v>
      </c>
      <c r="FV73" s="31">
        <f t="shared" si="634"/>
        <v>18</v>
      </c>
      <c r="FW73" s="31">
        <f t="shared" si="634"/>
        <v>34</v>
      </c>
      <c r="FX73" s="31">
        <f t="shared" si="634"/>
        <v>5</v>
      </c>
      <c r="FY73" s="31">
        <f t="shared" si="634"/>
        <v>24</v>
      </c>
      <c r="FZ73" s="31">
        <f>HS5+HS22+HS39</f>
        <v>23</v>
      </c>
      <c r="GA73" s="31">
        <f>HT5+HT22+HT39</f>
        <v>58</v>
      </c>
      <c r="GB73" s="152">
        <f t="shared" ref="GB73:GB85" si="635">FV73/FW73</f>
        <v>0.52941176470588236</v>
      </c>
      <c r="GC73" s="152">
        <f t="shared" ref="GC73:GC85" si="636">FX73/FY73</f>
        <v>0.20833333333333334</v>
      </c>
      <c r="GD73" s="150">
        <f t="shared" ref="GD73:GD85" si="637">FZ73/GA73</f>
        <v>0.39655172413793105</v>
      </c>
      <c r="GE73" s="14" t="s">
        <v>52</v>
      </c>
      <c r="GF73" s="31">
        <f>DX5+DX22+DX39</f>
        <v>38</v>
      </c>
      <c r="GG73" s="31">
        <f t="shared" ref="GG73:GP73" si="638">DY5+DY22+DY39</f>
        <v>29</v>
      </c>
      <c r="GH73" s="31">
        <f t="shared" si="638"/>
        <v>1</v>
      </c>
      <c r="GI73" s="31">
        <f t="shared" si="638"/>
        <v>4</v>
      </c>
      <c r="GJ73" s="31">
        <f t="shared" si="638"/>
        <v>7</v>
      </c>
      <c r="GK73" s="31">
        <f t="shared" si="638"/>
        <v>7</v>
      </c>
      <c r="GL73" s="31">
        <f t="shared" si="638"/>
        <v>27</v>
      </c>
      <c r="GM73" s="31">
        <f t="shared" si="638"/>
        <v>6</v>
      </c>
      <c r="GN73" s="31">
        <f t="shared" si="638"/>
        <v>24</v>
      </c>
      <c r="GO73" s="31">
        <f t="shared" si="638"/>
        <v>13</v>
      </c>
      <c r="GP73" s="31">
        <f t="shared" si="638"/>
        <v>51</v>
      </c>
      <c r="GQ73" s="152">
        <f t="shared" ref="GQ73:GQ85" si="639">GK73/GL73</f>
        <v>0.25925925925925924</v>
      </c>
      <c r="GR73" s="152">
        <f t="shared" ref="GR73:GR85" si="640">GM73/GN73</f>
        <v>0.25</v>
      </c>
      <c r="GS73" s="150">
        <f t="shared" ref="GS73:GS85" si="641">GO73/GP73</f>
        <v>0.25490196078431371</v>
      </c>
      <c r="GT73" s="14" t="s">
        <v>208</v>
      </c>
      <c r="GU73" s="31">
        <f>EM5+EM22+EM39</f>
        <v>41</v>
      </c>
      <c r="GV73" s="31">
        <f t="shared" ref="GV73:HE73" si="642">EN5+EN22+EN39</f>
        <v>29</v>
      </c>
      <c r="GW73" s="31">
        <f t="shared" si="642"/>
        <v>9</v>
      </c>
      <c r="GX73" s="31">
        <f t="shared" si="642"/>
        <v>2</v>
      </c>
      <c r="GY73" s="31">
        <f t="shared" si="642"/>
        <v>4</v>
      </c>
      <c r="GZ73" s="31">
        <f t="shared" si="642"/>
        <v>13</v>
      </c>
      <c r="HA73" s="31">
        <f t="shared" si="642"/>
        <v>28</v>
      </c>
      <c r="HB73" s="31">
        <f t="shared" si="642"/>
        <v>5</v>
      </c>
      <c r="HC73" s="31">
        <f t="shared" si="642"/>
        <v>24</v>
      </c>
      <c r="HD73" s="31">
        <f t="shared" si="642"/>
        <v>18</v>
      </c>
      <c r="HE73" s="31">
        <f t="shared" si="642"/>
        <v>52</v>
      </c>
      <c r="HF73" s="152">
        <f t="shared" ref="HF73:HF85" si="643">GZ73/HA73</f>
        <v>0.4642857142857143</v>
      </c>
      <c r="HG73" s="152">
        <f t="shared" ref="HG73:HG85" si="644">HB73/HC73</f>
        <v>0.20833333333333334</v>
      </c>
      <c r="HH73" s="150">
        <f t="shared" ref="HH73:HH85" si="645">HD73/HE73</f>
        <v>0.34615384615384615</v>
      </c>
      <c r="HI73" s="14" t="s">
        <v>209</v>
      </c>
      <c r="HJ73" s="31">
        <f>FQ5+FQ22+FQ39</f>
        <v>42</v>
      </c>
      <c r="HK73" s="31">
        <f t="shared" ref="HK73:HT73" si="646">FR5+FR22+FR39</f>
        <v>25</v>
      </c>
      <c r="HL73" s="31">
        <f t="shared" si="646"/>
        <v>4</v>
      </c>
      <c r="HM73" s="31">
        <f t="shared" si="646"/>
        <v>2</v>
      </c>
      <c r="HN73" s="31">
        <f t="shared" si="646"/>
        <v>5</v>
      </c>
      <c r="HO73" s="31">
        <f t="shared" si="646"/>
        <v>10</v>
      </c>
      <c r="HP73" s="31">
        <f t="shared" si="646"/>
        <v>30</v>
      </c>
      <c r="HQ73" s="31">
        <f t="shared" si="646"/>
        <v>8</v>
      </c>
      <c r="HR73" s="31">
        <f t="shared" si="646"/>
        <v>24</v>
      </c>
      <c r="HS73" s="31">
        <f t="shared" si="646"/>
        <v>18</v>
      </c>
      <c r="HT73" s="31">
        <f t="shared" si="646"/>
        <v>54</v>
      </c>
      <c r="HU73" s="152">
        <f t="shared" ref="HU73:HU85" si="647">HO73/HP73</f>
        <v>0.33333333333333331</v>
      </c>
      <c r="HV73" s="152">
        <f t="shared" ref="HV73:HV85" si="648">HQ73/HR73</f>
        <v>0.33333333333333331</v>
      </c>
      <c r="HW73" s="150">
        <f t="shared" ref="HW73:HW85" si="649">HS73/HT73</f>
        <v>0.33333333333333331</v>
      </c>
      <c r="IE73" s="352"/>
      <c r="IF73" s="353"/>
      <c r="IG73" s="355"/>
      <c r="IH73" s="357"/>
      <c r="II73" s="563"/>
      <c r="IJ73" s="564"/>
      <c r="IK73" s="355"/>
      <c r="IL73" s="357"/>
      <c r="IM73" s="355"/>
      <c r="IN73" s="355"/>
      <c r="IO73" s="352"/>
      <c r="IP73" s="352"/>
    </row>
    <row r="74" spans="1:250" ht="20">
      <c r="K74" s="18"/>
      <c r="L74" s="18"/>
      <c r="M74" s="18"/>
      <c r="N74" s="18"/>
      <c r="O74" s="18"/>
      <c r="P74" s="18"/>
      <c r="Q74" s="18"/>
      <c r="R74" s="18"/>
      <c r="V74" s="14" t="s">
        <v>36</v>
      </c>
      <c r="W74" s="31">
        <f>CT6+CT23+CT40</f>
        <v>29</v>
      </c>
      <c r="X74" s="31">
        <f t="shared" ref="X74:AG74" si="650">CU6+CU23+CU40</f>
        <v>18</v>
      </c>
      <c r="Y74" s="31">
        <f t="shared" si="650"/>
        <v>0</v>
      </c>
      <c r="Z74" s="31">
        <f t="shared" si="650"/>
        <v>1</v>
      </c>
      <c r="AA74" s="31">
        <f t="shared" si="650"/>
        <v>3</v>
      </c>
      <c r="AB74" s="31">
        <f t="shared" si="650"/>
        <v>13</v>
      </c>
      <c r="AC74" s="31">
        <f t="shared" si="650"/>
        <v>35</v>
      </c>
      <c r="AD74" s="31">
        <f t="shared" si="650"/>
        <v>1</v>
      </c>
      <c r="AE74" s="31">
        <f t="shared" si="650"/>
        <v>15</v>
      </c>
      <c r="AF74" s="31">
        <f t="shared" si="650"/>
        <v>14</v>
      </c>
      <c r="AG74" s="31">
        <f t="shared" si="650"/>
        <v>50</v>
      </c>
      <c r="AH74" s="152">
        <f>AB74/AC74</f>
        <v>0.37142857142857144</v>
      </c>
      <c r="AI74" s="152">
        <f t="shared" ref="AI74:AI84" si="651">AD74/AE74</f>
        <v>6.6666666666666666E-2</v>
      </c>
      <c r="AJ74" s="150">
        <f t="shared" si="597"/>
        <v>0.28000000000000003</v>
      </c>
      <c r="AK74" s="14" t="s">
        <v>103</v>
      </c>
      <c r="AL74" s="31">
        <f>CE6+CE23+CE40</f>
        <v>50</v>
      </c>
      <c r="AM74" s="31">
        <f t="shared" ref="AM74:AV74" si="652">CF6+CF23+CF40</f>
        <v>48</v>
      </c>
      <c r="AN74" s="31">
        <f t="shared" si="652"/>
        <v>5</v>
      </c>
      <c r="AO74" s="31">
        <f t="shared" si="652"/>
        <v>5</v>
      </c>
      <c r="AP74" s="31">
        <f t="shared" si="652"/>
        <v>5</v>
      </c>
      <c r="AQ74" s="31">
        <f t="shared" si="652"/>
        <v>13</v>
      </c>
      <c r="AR74" s="31">
        <f t="shared" si="652"/>
        <v>39</v>
      </c>
      <c r="AS74" s="31">
        <f t="shared" si="652"/>
        <v>8</v>
      </c>
      <c r="AT74" s="31">
        <f t="shared" si="652"/>
        <v>29</v>
      </c>
      <c r="AU74" s="31">
        <f t="shared" si="652"/>
        <v>21</v>
      </c>
      <c r="AV74" s="31">
        <f t="shared" si="652"/>
        <v>68</v>
      </c>
      <c r="AW74" s="152">
        <f t="shared" si="599"/>
        <v>0.33333333333333331</v>
      </c>
      <c r="AX74" s="152">
        <f t="shared" si="600"/>
        <v>0.27586206896551724</v>
      </c>
      <c r="AY74" s="150">
        <f t="shared" si="601"/>
        <v>0.30882352941176472</v>
      </c>
      <c r="AZ74" s="14" t="s">
        <v>208</v>
      </c>
      <c r="BA74" s="31">
        <f>EM6+EM23+EM40</f>
        <v>43</v>
      </c>
      <c r="BB74" s="31">
        <f t="shared" ref="BB74:BK74" si="653">EN6+EN23+EN40</f>
        <v>38</v>
      </c>
      <c r="BC74" s="31">
        <f t="shared" si="653"/>
        <v>6</v>
      </c>
      <c r="BD74" s="31">
        <f t="shared" si="653"/>
        <v>2</v>
      </c>
      <c r="BE74" s="31">
        <f t="shared" si="653"/>
        <v>2</v>
      </c>
      <c r="BF74" s="31">
        <f t="shared" si="653"/>
        <v>17</v>
      </c>
      <c r="BG74" s="31">
        <f t="shared" si="653"/>
        <v>51</v>
      </c>
      <c r="BH74" s="31">
        <f t="shared" si="653"/>
        <v>3</v>
      </c>
      <c r="BI74" s="31">
        <f t="shared" si="653"/>
        <v>16</v>
      </c>
      <c r="BJ74" s="31">
        <f t="shared" si="653"/>
        <v>20</v>
      </c>
      <c r="BK74" s="31">
        <f t="shared" si="653"/>
        <v>67</v>
      </c>
      <c r="BL74" s="152">
        <f t="shared" si="603"/>
        <v>0.33333333333333331</v>
      </c>
      <c r="BM74" s="152">
        <f t="shared" si="604"/>
        <v>0.1875</v>
      </c>
      <c r="BN74" s="150">
        <f t="shared" si="605"/>
        <v>0.29850746268656714</v>
      </c>
      <c r="BO74" s="14" t="s">
        <v>30</v>
      </c>
      <c r="BP74" s="31">
        <f>GU6+GU23+GU40</f>
        <v>51</v>
      </c>
      <c r="BQ74" s="31">
        <f t="shared" ref="BQ74:BZ74" si="654">GV6+GV23+GV40</f>
        <v>36</v>
      </c>
      <c r="BR74" s="31">
        <f t="shared" si="654"/>
        <v>4</v>
      </c>
      <c r="BS74" s="31">
        <f t="shared" si="654"/>
        <v>3</v>
      </c>
      <c r="BT74" s="31">
        <f t="shared" si="654"/>
        <v>2</v>
      </c>
      <c r="BU74" s="31">
        <f t="shared" si="654"/>
        <v>15</v>
      </c>
      <c r="BV74" s="31">
        <f t="shared" si="654"/>
        <v>32</v>
      </c>
      <c r="BW74" s="31">
        <f t="shared" si="654"/>
        <v>7</v>
      </c>
      <c r="BX74" s="31">
        <f t="shared" si="654"/>
        <v>32</v>
      </c>
      <c r="BY74" s="31">
        <f t="shared" si="654"/>
        <v>22</v>
      </c>
      <c r="BZ74" s="31">
        <f t="shared" si="654"/>
        <v>64</v>
      </c>
      <c r="CA74" s="152">
        <f t="shared" si="607"/>
        <v>0.46875</v>
      </c>
      <c r="CB74" s="152">
        <f t="shared" si="608"/>
        <v>0.21875</v>
      </c>
      <c r="CC74" s="150">
        <f t="shared" si="609"/>
        <v>0.34375</v>
      </c>
      <c r="CD74" s="14" t="s">
        <v>43</v>
      </c>
      <c r="CE74" s="31">
        <f>AL6+AL23+AL40</f>
        <v>32</v>
      </c>
      <c r="CF74" s="31">
        <f t="shared" ref="CF74:CO74" si="655">AM6+AM23+AM40</f>
        <v>40</v>
      </c>
      <c r="CG74" s="31">
        <f t="shared" si="655"/>
        <v>6</v>
      </c>
      <c r="CH74" s="31">
        <f t="shared" si="655"/>
        <v>1</v>
      </c>
      <c r="CI74" s="31">
        <f t="shared" si="655"/>
        <v>9</v>
      </c>
      <c r="CJ74" s="31">
        <f t="shared" si="655"/>
        <v>10</v>
      </c>
      <c r="CK74" s="31">
        <f t="shared" si="655"/>
        <v>40</v>
      </c>
      <c r="CL74" s="31">
        <f t="shared" si="655"/>
        <v>4</v>
      </c>
      <c r="CM74" s="31">
        <f t="shared" si="655"/>
        <v>32</v>
      </c>
      <c r="CN74" s="31">
        <f t="shared" si="655"/>
        <v>14</v>
      </c>
      <c r="CO74" s="31">
        <f t="shared" si="655"/>
        <v>72</v>
      </c>
      <c r="CP74" s="152">
        <f t="shared" si="611"/>
        <v>0.25</v>
      </c>
      <c r="CQ74" s="152">
        <f t="shared" si="612"/>
        <v>0.125</v>
      </c>
      <c r="CR74" s="150">
        <f t="shared" si="613"/>
        <v>0.19444444444444445</v>
      </c>
      <c r="CS74" s="14" t="s">
        <v>34</v>
      </c>
      <c r="CT74" s="31">
        <f>W6+W23+W40</f>
        <v>50</v>
      </c>
      <c r="CU74" s="31">
        <f t="shared" ref="CU74:DD74" si="656">X6+X23+X40</f>
        <v>38</v>
      </c>
      <c r="CV74" s="31">
        <f t="shared" si="656"/>
        <v>3</v>
      </c>
      <c r="CW74" s="31">
        <f t="shared" si="656"/>
        <v>1</v>
      </c>
      <c r="CX74" s="31">
        <f t="shared" si="656"/>
        <v>7</v>
      </c>
      <c r="CY74" s="31">
        <f t="shared" si="656"/>
        <v>20</v>
      </c>
      <c r="CZ74" s="31">
        <f t="shared" si="656"/>
        <v>31</v>
      </c>
      <c r="DA74" s="31">
        <f t="shared" si="656"/>
        <v>3</v>
      </c>
      <c r="DB74" s="31">
        <f t="shared" si="656"/>
        <v>11</v>
      </c>
      <c r="DC74" s="31">
        <f t="shared" si="656"/>
        <v>23</v>
      </c>
      <c r="DD74" s="31">
        <f t="shared" si="656"/>
        <v>42</v>
      </c>
      <c r="DE74" s="152">
        <f t="shared" si="615"/>
        <v>0.64516129032258063</v>
      </c>
      <c r="DF74" s="152">
        <f t="shared" si="616"/>
        <v>0.27272727272727271</v>
      </c>
      <c r="DG74" s="150">
        <f t="shared" si="617"/>
        <v>0.54761904761904767</v>
      </c>
      <c r="DH74" s="14" t="s">
        <v>52</v>
      </c>
      <c r="DI74" s="31">
        <f>DX6+DX23+DX40</f>
        <v>39</v>
      </c>
      <c r="DJ74" s="31">
        <f t="shared" ref="DJ74:DS74" si="657">DY6+DY23+DY40</f>
        <v>25</v>
      </c>
      <c r="DK74" s="31">
        <f t="shared" si="657"/>
        <v>5</v>
      </c>
      <c r="DL74" s="31">
        <f t="shared" si="657"/>
        <v>5</v>
      </c>
      <c r="DM74" s="31">
        <f t="shared" si="657"/>
        <v>5</v>
      </c>
      <c r="DN74" s="31">
        <f t="shared" si="657"/>
        <v>15</v>
      </c>
      <c r="DO74" s="31">
        <f t="shared" si="657"/>
        <v>36</v>
      </c>
      <c r="DP74" s="31">
        <f t="shared" si="657"/>
        <v>3</v>
      </c>
      <c r="DQ74" s="31">
        <f t="shared" si="657"/>
        <v>13</v>
      </c>
      <c r="DR74" s="31">
        <f t="shared" si="657"/>
        <v>18</v>
      </c>
      <c r="DS74" s="31">
        <f t="shared" si="657"/>
        <v>49</v>
      </c>
      <c r="DT74" s="152">
        <f t="shared" si="619"/>
        <v>0.41666666666666669</v>
      </c>
      <c r="DU74" s="152">
        <f t="shared" si="620"/>
        <v>0.23076923076923078</v>
      </c>
      <c r="DV74" s="150">
        <f t="shared" si="621"/>
        <v>0.36734693877551022</v>
      </c>
      <c r="DW74" s="14" t="s">
        <v>207</v>
      </c>
      <c r="DX74" s="31">
        <f>DI6+DI23+DI40</f>
        <v>51</v>
      </c>
      <c r="DY74" s="31">
        <f t="shared" ref="DY74:EH74" si="658">DJ6+DJ23+DJ40</f>
        <v>23</v>
      </c>
      <c r="DZ74" s="31">
        <f t="shared" si="658"/>
        <v>7</v>
      </c>
      <c r="EA74" s="31">
        <f t="shared" si="658"/>
        <v>0</v>
      </c>
      <c r="EB74" s="31">
        <f t="shared" si="658"/>
        <v>3</v>
      </c>
      <c r="EC74" s="31">
        <f t="shared" si="658"/>
        <v>12</v>
      </c>
      <c r="ED74" s="31">
        <f t="shared" si="658"/>
        <v>24</v>
      </c>
      <c r="EE74" s="31">
        <f t="shared" si="658"/>
        <v>9</v>
      </c>
      <c r="EF74" s="31">
        <f t="shared" si="658"/>
        <v>19</v>
      </c>
      <c r="EG74" s="31">
        <f t="shared" si="658"/>
        <v>21</v>
      </c>
      <c r="EH74" s="31">
        <f t="shared" si="658"/>
        <v>43</v>
      </c>
      <c r="EI74" s="152">
        <f t="shared" si="623"/>
        <v>0.5</v>
      </c>
      <c r="EJ74" s="152">
        <f t="shared" si="624"/>
        <v>0.47368421052631576</v>
      </c>
      <c r="EK74" s="150">
        <f t="shared" si="625"/>
        <v>0.48837209302325579</v>
      </c>
      <c r="EL74" s="14" t="s">
        <v>31</v>
      </c>
      <c r="EM74" s="31">
        <f>BA6+BA23+BA40</f>
        <v>50</v>
      </c>
      <c r="EN74" s="31">
        <f t="shared" ref="EN74:EW74" si="659">BB6+BB23+BB40</f>
        <v>28</v>
      </c>
      <c r="EO74" s="31">
        <f t="shared" si="659"/>
        <v>8</v>
      </c>
      <c r="EP74" s="31">
        <f t="shared" si="659"/>
        <v>5</v>
      </c>
      <c r="EQ74" s="31">
        <f t="shared" si="659"/>
        <v>4</v>
      </c>
      <c r="ER74" s="31">
        <f t="shared" si="659"/>
        <v>13</v>
      </c>
      <c r="ES74" s="31">
        <f t="shared" si="659"/>
        <v>33</v>
      </c>
      <c r="ET74" s="31">
        <f t="shared" si="659"/>
        <v>8</v>
      </c>
      <c r="EU74" s="31">
        <f t="shared" si="659"/>
        <v>23</v>
      </c>
      <c r="EV74" s="31">
        <f t="shared" si="659"/>
        <v>21</v>
      </c>
      <c r="EW74" s="31">
        <f t="shared" si="659"/>
        <v>56</v>
      </c>
      <c r="EX74" s="152">
        <f t="shared" si="627"/>
        <v>0.39393939393939392</v>
      </c>
      <c r="EY74" s="152">
        <f t="shared" si="628"/>
        <v>0.34782608695652173</v>
      </c>
      <c r="EZ74" s="150">
        <f t="shared" si="629"/>
        <v>0.375</v>
      </c>
      <c r="FA74" s="14">
        <v>3</v>
      </c>
      <c r="FB74" s="213"/>
      <c r="FC74" s="213"/>
      <c r="FD74" s="213"/>
      <c r="FE74" s="213"/>
      <c r="FF74" s="213"/>
      <c r="FG74" s="213"/>
      <c r="FH74" s="213"/>
      <c r="FI74" s="213"/>
      <c r="FJ74" s="213"/>
      <c r="FK74" s="213"/>
      <c r="FL74" s="213"/>
      <c r="FM74" s="152" t="e">
        <f t="shared" si="631"/>
        <v>#DIV/0!</v>
      </c>
      <c r="FN74" s="152" t="e">
        <f t="shared" si="632"/>
        <v>#DIV/0!</v>
      </c>
      <c r="FO74" s="150" t="e">
        <f t="shared" si="633"/>
        <v>#DIV/0!</v>
      </c>
      <c r="FP74" s="14" t="s">
        <v>51</v>
      </c>
      <c r="FQ74" s="31">
        <f>GF6+GF23+GF40</f>
        <v>49</v>
      </c>
      <c r="FR74" s="31">
        <f t="shared" ref="FR74:GA74" si="660">GG6+GG23+GG40</f>
        <v>39</v>
      </c>
      <c r="FS74" s="31">
        <f t="shared" si="660"/>
        <v>5</v>
      </c>
      <c r="FT74" s="31">
        <f t="shared" si="660"/>
        <v>4</v>
      </c>
      <c r="FU74" s="31">
        <f t="shared" si="660"/>
        <v>7</v>
      </c>
      <c r="FV74" s="31">
        <f t="shared" si="660"/>
        <v>20</v>
      </c>
      <c r="FW74" s="31">
        <f t="shared" si="660"/>
        <v>38</v>
      </c>
      <c r="FX74" s="31">
        <f t="shared" si="660"/>
        <v>3</v>
      </c>
      <c r="FY74" s="31">
        <f t="shared" si="660"/>
        <v>21</v>
      </c>
      <c r="FZ74" s="31">
        <f t="shared" si="660"/>
        <v>23</v>
      </c>
      <c r="GA74" s="31">
        <f t="shared" si="660"/>
        <v>59</v>
      </c>
      <c r="GB74" s="152">
        <f t="shared" si="635"/>
        <v>0.52631578947368418</v>
      </c>
      <c r="GC74" s="152">
        <f t="shared" si="636"/>
        <v>0.14285714285714285</v>
      </c>
      <c r="GD74" s="150">
        <f t="shared" si="637"/>
        <v>0.38983050847457629</v>
      </c>
      <c r="GE74" s="14" t="s">
        <v>209</v>
      </c>
      <c r="GF74" s="31">
        <f>FQ6+FQ23+FQ40</f>
        <v>51</v>
      </c>
      <c r="GG74" s="31">
        <f t="shared" ref="GG74:GP74" si="661">FR6+FR23+FR40</f>
        <v>36</v>
      </c>
      <c r="GH74" s="31">
        <f t="shared" si="661"/>
        <v>6</v>
      </c>
      <c r="GI74" s="31">
        <f t="shared" si="661"/>
        <v>3</v>
      </c>
      <c r="GJ74" s="31">
        <f t="shared" si="661"/>
        <v>6</v>
      </c>
      <c r="GK74" s="31">
        <f t="shared" si="661"/>
        <v>15</v>
      </c>
      <c r="GL74" s="31">
        <f t="shared" si="661"/>
        <v>41</v>
      </c>
      <c r="GM74" s="31">
        <f t="shared" si="661"/>
        <v>7</v>
      </c>
      <c r="GN74" s="31">
        <f t="shared" si="661"/>
        <v>23</v>
      </c>
      <c r="GO74" s="31">
        <f t="shared" si="661"/>
        <v>22</v>
      </c>
      <c r="GP74" s="31">
        <f t="shared" si="661"/>
        <v>64</v>
      </c>
      <c r="GQ74" s="152">
        <f t="shared" si="639"/>
        <v>0.36585365853658536</v>
      </c>
      <c r="GR74" s="152">
        <f t="shared" si="640"/>
        <v>0.30434782608695654</v>
      </c>
      <c r="GS74" s="150">
        <f t="shared" si="641"/>
        <v>0.34375</v>
      </c>
      <c r="GT74" s="14" t="s">
        <v>24</v>
      </c>
      <c r="GU74" s="31">
        <f>BP6+BP23+BP40</f>
        <v>48</v>
      </c>
      <c r="GV74" s="31">
        <f t="shared" ref="GV74:HE74" si="662">BQ6+BQ23+BQ40</f>
        <v>33</v>
      </c>
      <c r="GW74" s="31">
        <f t="shared" si="662"/>
        <v>5</v>
      </c>
      <c r="GX74" s="31">
        <f t="shared" si="662"/>
        <v>1</v>
      </c>
      <c r="GY74" s="31">
        <f t="shared" si="662"/>
        <v>3</v>
      </c>
      <c r="GZ74" s="31">
        <f t="shared" si="662"/>
        <v>9</v>
      </c>
      <c r="HA74" s="31">
        <f t="shared" si="662"/>
        <v>22</v>
      </c>
      <c r="HB74" s="31">
        <f t="shared" si="662"/>
        <v>10</v>
      </c>
      <c r="HC74" s="31">
        <f t="shared" si="662"/>
        <v>42</v>
      </c>
      <c r="HD74" s="31">
        <f t="shared" si="662"/>
        <v>19</v>
      </c>
      <c r="HE74" s="31">
        <f t="shared" si="662"/>
        <v>64</v>
      </c>
      <c r="HF74" s="152">
        <f t="shared" si="643"/>
        <v>0.40909090909090912</v>
      </c>
      <c r="HG74" s="152">
        <f t="shared" si="644"/>
        <v>0.23809523809523808</v>
      </c>
      <c r="HH74" s="150">
        <f t="shared" si="645"/>
        <v>0.296875</v>
      </c>
      <c r="HI74" s="14">
        <v>3</v>
      </c>
      <c r="HJ74" s="210"/>
      <c r="HK74" s="210"/>
      <c r="HL74" s="210"/>
      <c r="HM74" s="210"/>
      <c r="HN74" s="210"/>
      <c r="HO74" s="210"/>
      <c r="HP74" s="210"/>
      <c r="HQ74" s="210"/>
      <c r="HR74" s="210"/>
      <c r="HS74" s="210"/>
      <c r="HT74" s="210"/>
      <c r="HU74" s="152" t="e">
        <f t="shared" si="647"/>
        <v>#DIV/0!</v>
      </c>
      <c r="HV74" s="152" t="e">
        <f t="shared" si="648"/>
        <v>#DIV/0!</v>
      </c>
      <c r="HW74" s="150" t="e">
        <f t="shared" si="649"/>
        <v>#DIV/0!</v>
      </c>
      <c r="IE74" s="352"/>
      <c r="IF74" s="353"/>
      <c r="IG74" s="561" t="s">
        <v>431</v>
      </c>
      <c r="IH74" s="562"/>
      <c r="II74" s="355"/>
      <c r="IJ74" s="355"/>
      <c r="IK74" s="355"/>
      <c r="IL74" s="357"/>
      <c r="IM74" s="355"/>
      <c r="IN74" s="355"/>
      <c r="IO74" s="352"/>
      <c r="IP74" s="352"/>
    </row>
    <row r="75" spans="1:250" ht="21" thickBot="1">
      <c r="K75" s="18"/>
      <c r="L75" s="249"/>
      <c r="M75" s="249"/>
      <c r="N75" s="249"/>
      <c r="O75" s="18"/>
      <c r="P75" s="18"/>
      <c r="Q75" s="18"/>
      <c r="R75" s="18"/>
      <c r="V75" s="14" t="s">
        <v>31</v>
      </c>
      <c r="W75" s="31">
        <f>BA7+BA24+BA41</f>
        <v>50</v>
      </c>
      <c r="X75" s="31">
        <f t="shared" ref="X75:AG75" si="663">BB7+BB24+BB41</f>
        <v>19</v>
      </c>
      <c r="Y75" s="31">
        <f t="shared" si="663"/>
        <v>7</v>
      </c>
      <c r="Z75" s="31">
        <f t="shared" si="663"/>
        <v>5</v>
      </c>
      <c r="AA75" s="31">
        <f t="shared" si="663"/>
        <v>1</v>
      </c>
      <c r="AB75" s="31">
        <f t="shared" si="663"/>
        <v>10</v>
      </c>
      <c r="AC75" s="31">
        <f t="shared" si="663"/>
        <v>21</v>
      </c>
      <c r="AD75" s="31">
        <f t="shared" si="663"/>
        <v>10</v>
      </c>
      <c r="AE75" s="31">
        <f t="shared" si="663"/>
        <v>25</v>
      </c>
      <c r="AF75" s="31">
        <f t="shared" si="663"/>
        <v>20</v>
      </c>
      <c r="AG75" s="31">
        <f t="shared" si="663"/>
        <v>46</v>
      </c>
      <c r="AH75" s="152">
        <f t="shared" ref="AH75:AH84" si="664">AB75/AC75</f>
        <v>0.47619047619047616</v>
      </c>
      <c r="AI75" s="152">
        <f t="shared" si="651"/>
        <v>0.4</v>
      </c>
      <c r="AJ75" s="150">
        <f t="shared" si="597"/>
        <v>0.43478260869565216</v>
      </c>
      <c r="AK75" s="14" t="s">
        <v>51</v>
      </c>
      <c r="AL75" s="31">
        <f>GF7+GF24+GF41</f>
        <v>50</v>
      </c>
      <c r="AM75" s="31">
        <f t="shared" ref="AM75:AV75" si="665">GG7+GG24+GG41</f>
        <v>16</v>
      </c>
      <c r="AN75" s="31">
        <f t="shared" si="665"/>
        <v>8</v>
      </c>
      <c r="AO75" s="31">
        <f t="shared" si="665"/>
        <v>0</v>
      </c>
      <c r="AP75" s="31">
        <f t="shared" si="665"/>
        <v>6</v>
      </c>
      <c r="AQ75" s="31">
        <f t="shared" si="665"/>
        <v>13</v>
      </c>
      <c r="AR75" s="31">
        <f t="shared" si="665"/>
        <v>25</v>
      </c>
      <c r="AS75" s="31">
        <f t="shared" si="665"/>
        <v>8</v>
      </c>
      <c r="AT75" s="31">
        <f t="shared" si="665"/>
        <v>19</v>
      </c>
      <c r="AU75" s="31">
        <f t="shared" si="665"/>
        <v>21</v>
      </c>
      <c r="AV75" s="31">
        <f t="shared" si="665"/>
        <v>44</v>
      </c>
      <c r="AW75" s="152">
        <f t="shared" si="599"/>
        <v>0.52</v>
      </c>
      <c r="AX75" s="152">
        <f t="shared" si="600"/>
        <v>0.42105263157894735</v>
      </c>
      <c r="AY75" s="150">
        <f t="shared" si="601"/>
        <v>0.47727272727272729</v>
      </c>
      <c r="AZ75" s="14" t="s">
        <v>34</v>
      </c>
      <c r="BA75" s="31">
        <f>W7+W24+W41</f>
        <v>38</v>
      </c>
      <c r="BB75" s="31">
        <f t="shared" ref="BB75:BK75" si="666">X7+X24+X41</f>
        <v>28</v>
      </c>
      <c r="BC75" s="31">
        <f t="shared" si="666"/>
        <v>2</v>
      </c>
      <c r="BD75" s="31">
        <f t="shared" si="666"/>
        <v>2</v>
      </c>
      <c r="BE75" s="31">
        <f t="shared" si="666"/>
        <v>1</v>
      </c>
      <c r="BF75" s="31">
        <f t="shared" si="666"/>
        <v>13</v>
      </c>
      <c r="BG75" s="31">
        <f t="shared" si="666"/>
        <v>34</v>
      </c>
      <c r="BH75" s="31">
        <f t="shared" si="666"/>
        <v>4</v>
      </c>
      <c r="BI75" s="31">
        <f t="shared" si="666"/>
        <v>15</v>
      </c>
      <c r="BJ75" s="31">
        <f t="shared" si="666"/>
        <v>17</v>
      </c>
      <c r="BK75" s="31">
        <f t="shared" si="666"/>
        <v>49</v>
      </c>
      <c r="BL75" s="152">
        <f t="shared" si="603"/>
        <v>0.38235294117647056</v>
      </c>
      <c r="BM75" s="152">
        <f t="shared" si="604"/>
        <v>0.26666666666666666</v>
      </c>
      <c r="BN75" s="150">
        <f t="shared" si="605"/>
        <v>0.34693877551020408</v>
      </c>
      <c r="BO75" s="14" t="s">
        <v>52</v>
      </c>
      <c r="BP75" s="31">
        <f>DX7+DX24+DX41</f>
        <v>32</v>
      </c>
      <c r="BQ75" s="31">
        <f t="shared" ref="BQ75:BZ75" si="667">DY7+DY24+DY41</f>
        <v>18</v>
      </c>
      <c r="BR75" s="31">
        <f t="shared" si="667"/>
        <v>2</v>
      </c>
      <c r="BS75" s="31">
        <f t="shared" si="667"/>
        <v>0</v>
      </c>
      <c r="BT75" s="31">
        <f t="shared" si="667"/>
        <v>1</v>
      </c>
      <c r="BU75" s="31">
        <f t="shared" si="667"/>
        <v>7</v>
      </c>
      <c r="BV75" s="31">
        <f t="shared" si="667"/>
        <v>28</v>
      </c>
      <c r="BW75" s="31">
        <f t="shared" si="667"/>
        <v>6</v>
      </c>
      <c r="BX75" s="31">
        <f t="shared" si="667"/>
        <v>26</v>
      </c>
      <c r="BY75" s="31">
        <f t="shared" si="667"/>
        <v>13</v>
      </c>
      <c r="BZ75" s="31">
        <f t="shared" si="667"/>
        <v>54</v>
      </c>
      <c r="CA75" s="152">
        <f t="shared" si="607"/>
        <v>0.25</v>
      </c>
      <c r="CB75" s="152">
        <f t="shared" si="608"/>
        <v>0.23076923076923078</v>
      </c>
      <c r="CC75" s="150">
        <f t="shared" si="609"/>
        <v>0.24074074074074073</v>
      </c>
      <c r="CD75" s="14">
        <v>4</v>
      </c>
      <c r="CE75" s="213"/>
      <c r="CF75" s="213"/>
      <c r="CG75" s="213"/>
      <c r="CH75" s="213"/>
      <c r="CI75" s="213"/>
      <c r="CJ75" s="213"/>
      <c r="CK75" s="213"/>
      <c r="CL75" s="213"/>
      <c r="CM75" s="213"/>
      <c r="CN75" s="213"/>
      <c r="CO75" s="213"/>
      <c r="CP75" s="152" t="e">
        <f t="shared" si="611"/>
        <v>#DIV/0!</v>
      </c>
      <c r="CQ75" s="152" t="e">
        <f t="shared" si="612"/>
        <v>#DIV/0!</v>
      </c>
      <c r="CR75" s="150" t="e">
        <f t="shared" si="613"/>
        <v>#DIV/0!</v>
      </c>
      <c r="CS75" s="14" t="s">
        <v>278</v>
      </c>
      <c r="CT75" s="31">
        <f>DI7+DI24+DI41</f>
        <v>51</v>
      </c>
      <c r="CU75" s="31">
        <f t="shared" ref="CU75:DD75" si="668">DJ7+DJ24+DJ41</f>
        <v>29</v>
      </c>
      <c r="CV75" s="31">
        <f t="shared" si="668"/>
        <v>6</v>
      </c>
      <c r="CW75" s="31">
        <f t="shared" si="668"/>
        <v>2</v>
      </c>
      <c r="CX75" s="31">
        <f t="shared" si="668"/>
        <v>9</v>
      </c>
      <c r="CY75" s="31">
        <f t="shared" si="668"/>
        <v>18</v>
      </c>
      <c r="CZ75" s="31">
        <f t="shared" si="668"/>
        <v>47</v>
      </c>
      <c r="DA75" s="31">
        <f t="shared" si="668"/>
        <v>5</v>
      </c>
      <c r="DB75" s="31">
        <f t="shared" si="668"/>
        <v>20</v>
      </c>
      <c r="DC75" s="31">
        <f t="shared" si="668"/>
        <v>23</v>
      </c>
      <c r="DD75" s="31">
        <f t="shared" si="668"/>
        <v>67</v>
      </c>
      <c r="DE75" s="152">
        <f t="shared" si="615"/>
        <v>0.38297872340425532</v>
      </c>
      <c r="DF75" s="152">
        <f t="shared" si="616"/>
        <v>0.25</v>
      </c>
      <c r="DG75" s="150">
        <f t="shared" si="617"/>
        <v>0.34328358208955223</v>
      </c>
      <c r="DH75" s="14" t="s">
        <v>36</v>
      </c>
      <c r="DI75" s="31">
        <f>CT7+CT24+CT41</f>
        <v>43</v>
      </c>
      <c r="DJ75" s="31">
        <f t="shared" ref="DJ75:DS75" si="669">CU7+CU24+CU41</f>
        <v>41</v>
      </c>
      <c r="DK75" s="31">
        <f t="shared" si="669"/>
        <v>5</v>
      </c>
      <c r="DL75" s="31">
        <f t="shared" si="669"/>
        <v>2</v>
      </c>
      <c r="DM75" s="31">
        <f t="shared" si="669"/>
        <v>8</v>
      </c>
      <c r="DN75" s="31">
        <f t="shared" si="669"/>
        <v>11</v>
      </c>
      <c r="DO75" s="31">
        <f t="shared" si="669"/>
        <v>37</v>
      </c>
      <c r="DP75" s="31">
        <f t="shared" si="669"/>
        <v>7</v>
      </c>
      <c r="DQ75" s="31">
        <f t="shared" si="669"/>
        <v>24</v>
      </c>
      <c r="DR75" s="31">
        <f t="shared" si="669"/>
        <v>18</v>
      </c>
      <c r="DS75" s="31">
        <f t="shared" si="669"/>
        <v>61</v>
      </c>
      <c r="DT75" s="152">
        <f t="shared" si="619"/>
        <v>0.29729729729729731</v>
      </c>
      <c r="DU75" s="152">
        <f t="shared" si="620"/>
        <v>0.29166666666666669</v>
      </c>
      <c r="DV75" s="150">
        <f t="shared" si="621"/>
        <v>0.29508196721311475</v>
      </c>
      <c r="DW75" s="14" t="s">
        <v>24</v>
      </c>
      <c r="DX75" s="31">
        <f>BP7+BP24+BP41</f>
        <v>52</v>
      </c>
      <c r="DY75" s="31">
        <f t="shared" ref="DY75:EH75" si="670">BQ7+BQ24+BQ41</f>
        <v>32</v>
      </c>
      <c r="DZ75" s="31">
        <f t="shared" si="670"/>
        <v>4</v>
      </c>
      <c r="EA75" s="31">
        <f t="shared" si="670"/>
        <v>3</v>
      </c>
      <c r="EB75" s="31">
        <f t="shared" si="670"/>
        <v>3</v>
      </c>
      <c r="EC75" s="31">
        <f t="shared" si="670"/>
        <v>14</v>
      </c>
      <c r="ED75" s="31">
        <f t="shared" si="670"/>
        <v>23</v>
      </c>
      <c r="EE75" s="31">
        <f t="shared" si="670"/>
        <v>8</v>
      </c>
      <c r="EF75" s="31">
        <f t="shared" si="670"/>
        <v>28</v>
      </c>
      <c r="EG75" s="31">
        <f t="shared" si="670"/>
        <v>22</v>
      </c>
      <c r="EH75" s="31">
        <f t="shared" si="670"/>
        <v>51</v>
      </c>
      <c r="EI75" s="152">
        <f t="shared" si="623"/>
        <v>0.60869565217391308</v>
      </c>
      <c r="EJ75" s="152">
        <f t="shared" si="624"/>
        <v>0.2857142857142857</v>
      </c>
      <c r="EK75" s="150">
        <f t="shared" si="625"/>
        <v>0.43137254901960786</v>
      </c>
      <c r="EL75" s="14" t="s">
        <v>209</v>
      </c>
      <c r="EM75" s="31">
        <f>FQ7+FQ24+FQ41</f>
        <v>41</v>
      </c>
      <c r="EN75" s="31">
        <f t="shared" ref="EN75:EW75" si="671">FR7+FR24+FR41</f>
        <v>30</v>
      </c>
      <c r="EO75" s="31">
        <f t="shared" si="671"/>
        <v>7</v>
      </c>
      <c r="EP75" s="31">
        <f t="shared" si="671"/>
        <v>1</v>
      </c>
      <c r="EQ75" s="31">
        <f t="shared" si="671"/>
        <v>8</v>
      </c>
      <c r="ER75" s="31">
        <f t="shared" si="671"/>
        <v>15</v>
      </c>
      <c r="ES75" s="31">
        <f t="shared" si="671"/>
        <v>35</v>
      </c>
      <c r="ET75" s="31">
        <f t="shared" si="671"/>
        <v>3</v>
      </c>
      <c r="EU75" s="31">
        <f t="shared" si="671"/>
        <v>13</v>
      </c>
      <c r="EV75" s="31">
        <f t="shared" si="671"/>
        <v>18</v>
      </c>
      <c r="EW75" s="31">
        <f t="shared" si="671"/>
        <v>48</v>
      </c>
      <c r="EX75" s="152">
        <f t="shared" si="627"/>
        <v>0.42857142857142855</v>
      </c>
      <c r="EY75" s="152">
        <f t="shared" si="628"/>
        <v>0.23076923076923078</v>
      </c>
      <c r="EZ75" s="150">
        <f t="shared" si="629"/>
        <v>0.375</v>
      </c>
      <c r="FA75" s="14">
        <v>4</v>
      </c>
      <c r="FB75" s="213"/>
      <c r="FC75" s="213"/>
      <c r="FD75" s="213"/>
      <c r="FE75" s="213"/>
      <c r="FF75" s="213"/>
      <c r="FG75" s="213"/>
      <c r="FH75" s="213"/>
      <c r="FI75" s="213"/>
      <c r="FJ75" s="213"/>
      <c r="FK75" s="213"/>
      <c r="FL75" s="213"/>
      <c r="FM75" s="152" t="e">
        <f t="shared" si="631"/>
        <v>#DIV/0!</v>
      </c>
      <c r="FN75" s="152" t="e">
        <f t="shared" si="632"/>
        <v>#DIV/0!</v>
      </c>
      <c r="FO75" s="150" t="e">
        <f t="shared" si="633"/>
        <v>#DIV/0!</v>
      </c>
      <c r="FP75" s="14" t="s">
        <v>208</v>
      </c>
      <c r="FQ75" s="31">
        <f>EM7+EM24+EM41</f>
        <v>50</v>
      </c>
      <c r="FR75" s="31">
        <f t="shared" ref="FR75:GA75" si="672">EN7+EN24+EN41</f>
        <v>26</v>
      </c>
      <c r="FS75" s="31">
        <f t="shared" si="672"/>
        <v>15</v>
      </c>
      <c r="FT75" s="31">
        <f t="shared" si="672"/>
        <v>9</v>
      </c>
      <c r="FU75" s="31">
        <f t="shared" si="672"/>
        <v>12</v>
      </c>
      <c r="FV75" s="31">
        <f t="shared" si="672"/>
        <v>13</v>
      </c>
      <c r="FW75" s="31">
        <f t="shared" si="672"/>
        <v>36</v>
      </c>
      <c r="FX75" s="31">
        <f t="shared" si="672"/>
        <v>7</v>
      </c>
      <c r="FY75" s="31">
        <f t="shared" si="672"/>
        <v>22</v>
      </c>
      <c r="FZ75" s="31">
        <f t="shared" si="672"/>
        <v>20</v>
      </c>
      <c r="GA75" s="31">
        <f t="shared" si="672"/>
        <v>58</v>
      </c>
      <c r="GB75" s="152">
        <f t="shared" si="635"/>
        <v>0.3611111111111111</v>
      </c>
      <c r="GC75" s="152">
        <f t="shared" si="636"/>
        <v>0.31818181818181818</v>
      </c>
      <c r="GD75" s="150">
        <f t="shared" si="637"/>
        <v>0.34482758620689657</v>
      </c>
      <c r="GE75" s="14" t="s">
        <v>43</v>
      </c>
      <c r="GF75" s="31">
        <f>AL7+AL24+AL41</f>
        <v>38</v>
      </c>
      <c r="GG75" s="31">
        <f t="shared" ref="GG75:GP75" si="673">AM7+AM24+AM41</f>
        <v>20</v>
      </c>
      <c r="GH75" s="31">
        <f t="shared" si="673"/>
        <v>5</v>
      </c>
      <c r="GI75" s="31">
        <f t="shared" si="673"/>
        <v>2</v>
      </c>
      <c r="GJ75" s="31">
        <f t="shared" si="673"/>
        <v>7</v>
      </c>
      <c r="GK75" s="31">
        <f t="shared" si="673"/>
        <v>16</v>
      </c>
      <c r="GL75" s="31">
        <f t="shared" si="673"/>
        <v>33</v>
      </c>
      <c r="GM75" s="31">
        <f t="shared" si="673"/>
        <v>2</v>
      </c>
      <c r="GN75" s="31">
        <f t="shared" si="673"/>
        <v>14</v>
      </c>
      <c r="GO75" s="31">
        <f t="shared" si="673"/>
        <v>18</v>
      </c>
      <c r="GP75" s="31">
        <f t="shared" si="673"/>
        <v>47</v>
      </c>
      <c r="GQ75" s="152">
        <f t="shared" si="639"/>
        <v>0.48484848484848486</v>
      </c>
      <c r="GR75" s="152">
        <f t="shared" si="640"/>
        <v>0.14285714285714285</v>
      </c>
      <c r="GS75" s="150">
        <f t="shared" si="641"/>
        <v>0.38297872340425532</v>
      </c>
      <c r="GT75" s="14" t="s">
        <v>44</v>
      </c>
      <c r="GU75" s="31">
        <f>HJ7+HJ24+HJ41</f>
        <v>51</v>
      </c>
      <c r="GV75" s="31">
        <f t="shared" ref="GV75:HE75" si="674">HK7+HK24+HK41</f>
        <v>29</v>
      </c>
      <c r="GW75" s="31">
        <f t="shared" si="674"/>
        <v>8</v>
      </c>
      <c r="GX75" s="31">
        <f t="shared" si="674"/>
        <v>1</v>
      </c>
      <c r="GY75" s="31">
        <f t="shared" si="674"/>
        <v>6</v>
      </c>
      <c r="GZ75" s="31">
        <f t="shared" si="674"/>
        <v>19</v>
      </c>
      <c r="HA75" s="31">
        <f t="shared" si="674"/>
        <v>38</v>
      </c>
      <c r="HB75" s="31">
        <f t="shared" si="674"/>
        <v>5</v>
      </c>
      <c r="HC75" s="31">
        <f t="shared" si="674"/>
        <v>24</v>
      </c>
      <c r="HD75" s="31">
        <f t="shared" si="674"/>
        <v>24</v>
      </c>
      <c r="HE75" s="31">
        <f t="shared" si="674"/>
        <v>62</v>
      </c>
      <c r="HF75" s="152">
        <f t="shared" si="643"/>
        <v>0.5</v>
      </c>
      <c r="HG75" s="152">
        <f t="shared" si="644"/>
        <v>0.20833333333333334</v>
      </c>
      <c r="HH75" s="150">
        <f t="shared" si="645"/>
        <v>0.38709677419354838</v>
      </c>
      <c r="HI75" s="14" t="s">
        <v>30</v>
      </c>
      <c r="HJ75" s="31">
        <f>GU7+GU24+GU41+GU87</f>
        <v>42</v>
      </c>
      <c r="HK75" s="31">
        <f t="shared" ref="HK75:HT75" si="675">GV7+GV24+GV41+GV87</f>
        <v>36</v>
      </c>
      <c r="HL75" s="31">
        <f t="shared" si="675"/>
        <v>7</v>
      </c>
      <c r="HM75" s="31">
        <f t="shared" si="675"/>
        <v>0</v>
      </c>
      <c r="HN75" s="31">
        <f t="shared" si="675"/>
        <v>2</v>
      </c>
      <c r="HO75" s="31">
        <f t="shared" si="675"/>
        <v>12</v>
      </c>
      <c r="HP75" s="31">
        <f t="shared" si="675"/>
        <v>26</v>
      </c>
      <c r="HQ75" s="31">
        <f t="shared" si="675"/>
        <v>6</v>
      </c>
      <c r="HR75" s="31">
        <f t="shared" si="675"/>
        <v>28</v>
      </c>
      <c r="HS75" s="31">
        <f t="shared" si="675"/>
        <v>18</v>
      </c>
      <c r="HT75" s="31">
        <f t="shared" si="675"/>
        <v>54</v>
      </c>
      <c r="HU75" s="152">
        <f t="shared" si="647"/>
        <v>0.46153846153846156</v>
      </c>
      <c r="HV75" s="152">
        <f t="shared" si="648"/>
        <v>0.21428571428571427</v>
      </c>
      <c r="HW75" s="150">
        <f t="shared" si="649"/>
        <v>0.33333333333333331</v>
      </c>
      <c r="IE75" s="352"/>
      <c r="IF75" s="353"/>
      <c r="IG75" s="563"/>
      <c r="IH75" s="564"/>
      <c r="II75" s="355"/>
      <c r="IJ75" s="355"/>
      <c r="IK75" s="355"/>
      <c r="IL75" s="357"/>
      <c r="IM75" s="355"/>
      <c r="IN75" s="355"/>
      <c r="IO75" s="352"/>
      <c r="IP75" s="352"/>
    </row>
    <row r="76" spans="1:250" ht="20">
      <c r="J76" s="88"/>
      <c r="K76" s="18"/>
      <c r="L76" s="329"/>
      <c r="M76" s="329"/>
      <c r="N76" s="329"/>
      <c r="O76" s="329"/>
      <c r="P76" s="329"/>
      <c r="Q76" s="329"/>
      <c r="R76" s="18"/>
      <c r="V76" s="14" t="s">
        <v>24</v>
      </c>
      <c r="W76" s="31">
        <f>BP8+BP25+BP42</f>
        <v>49</v>
      </c>
      <c r="X76" s="31">
        <f t="shared" ref="X76:AG76" si="676">BQ8+BQ25+BQ42</f>
        <v>43</v>
      </c>
      <c r="Y76" s="31">
        <f t="shared" si="676"/>
        <v>0</v>
      </c>
      <c r="Z76" s="31">
        <f t="shared" si="676"/>
        <v>6</v>
      </c>
      <c r="AA76" s="31">
        <f t="shared" si="676"/>
        <v>0</v>
      </c>
      <c r="AB76" s="31">
        <f t="shared" si="676"/>
        <v>14</v>
      </c>
      <c r="AC76" s="31">
        <f t="shared" si="676"/>
        <v>33</v>
      </c>
      <c r="AD76" s="31">
        <f t="shared" si="676"/>
        <v>7</v>
      </c>
      <c r="AE76" s="31">
        <f t="shared" si="676"/>
        <v>40</v>
      </c>
      <c r="AF76" s="31">
        <f t="shared" si="676"/>
        <v>21</v>
      </c>
      <c r="AG76" s="31">
        <f t="shared" si="676"/>
        <v>73</v>
      </c>
      <c r="AH76" s="152">
        <f t="shared" si="664"/>
        <v>0.42424242424242425</v>
      </c>
      <c r="AI76" s="152">
        <f t="shared" si="651"/>
        <v>0.17499999999999999</v>
      </c>
      <c r="AJ76" s="150">
        <f t="shared" si="597"/>
        <v>0.28767123287671231</v>
      </c>
      <c r="AK76" s="14" t="s">
        <v>44</v>
      </c>
      <c r="AL76" s="31">
        <f>HJ8+HJ25+HJ42</f>
        <v>51</v>
      </c>
      <c r="AM76" s="31">
        <f t="shared" ref="AM76:AV76" si="677">HK8+HK25+HK42</f>
        <v>41</v>
      </c>
      <c r="AN76" s="31">
        <f t="shared" si="677"/>
        <v>3</v>
      </c>
      <c r="AO76" s="31">
        <f t="shared" si="677"/>
        <v>6</v>
      </c>
      <c r="AP76" s="31">
        <f t="shared" si="677"/>
        <v>7</v>
      </c>
      <c r="AQ76" s="31">
        <f t="shared" si="677"/>
        <v>18</v>
      </c>
      <c r="AR76" s="31">
        <f t="shared" si="677"/>
        <v>54</v>
      </c>
      <c r="AS76" s="31">
        <f t="shared" si="677"/>
        <v>5</v>
      </c>
      <c r="AT76" s="31">
        <f t="shared" si="677"/>
        <v>20</v>
      </c>
      <c r="AU76" s="31">
        <f t="shared" si="677"/>
        <v>23</v>
      </c>
      <c r="AV76" s="31">
        <f t="shared" si="677"/>
        <v>74</v>
      </c>
      <c r="AW76" s="152">
        <f t="shared" si="599"/>
        <v>0.33333333333333331</v>
      </c>
      <c r="AX76" s="152">
        <f t="shared" si="600"/>
        <v>0.25</v>
      </c>
      <c r="AY76" s="150">
        <f t="shared" si="601"/>
        <v>0.3108108108108108</v>
      </c>
      <c r="AZ76" s="14">
        <v>5</v>
      </c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152" t="e">
        <f t="shared" si="603"/>
        <v>#DIV/0!</v>
      </c>
      <c r="BM76" s="152" t="e">
        <f t="shared" si="604"/>
        <v>#DIV/0!</v>
      </c>
      <c r="BN76" s="150" t="e">
        <f t="shared" si="605"/>
        <v>#DIV/0!</v>
      </c>
      <c r="BO76" s="14" t="s">
        <v>34</v>
      </c>
      <c r="BP76" s="31">
        <f>W8+W25+W42</f>
        <v>51</v>
      </c>
      <c r="BQ76" s="31">
        <f t="shared" ref="BQ76:BZ76" si="678">X8+X25+X42</f>
        <v>42</v>
      </c>
      <c r="BR76" s="31">
        <f t="shared" si="678"/>
        <v>2</v>
      </c>
      <c r="BS76" s="31">
        <f t="shared" si="678"/>
        <v>2</v>
      </c>
      <c r="BT76" s="31">
        <f t="shared" si="678"/>
        <v>1</v>
      </c>
      <c r="BU76" s="31">
        <f t="shared" si="678"/>
        <v>18</v>
      </c>
      <c r="BV76" s="31">
        <f t="shared" si="678"/>
        <v>44</v>
      </c>
      <c r="BW76" s="31">
        <f t="shared" si="678"/>
        <v>5</v>
      </c>
      <c r="BX76" s="31">
        <f t="shared" si="678"/>
        <v>16</v>
      </c>
      <c r="BY76" s="31">
        <f t="shared" si="678"/>
        <v>23</v>
      </c>
      <c r="BZ76" s="31">
        <f t="shared" si="678"/>
        <v>60</v>
      </c>
      <c r="CA76" s="152">
        <f t="shared" si="607"/>
        <v>0.40909090909090912</v>
      </c>
      <c r="CB76" s="152">
        <f t="shared" si="608"/>
        <v>0.3125</v>
      </c>
      <c r="CC76" s="150">
        <f t="shared" si="609"/>
        <v>0.38333333333333336</v>
      </c>
      <c r="CD76" s="14" t="s">
        <v>51</v>
      </c>
      <c r="CE76" s="31">
        <f>GF8+GF25+GF42</f>
        <v>51</v>
      </c>
      <c r="CF76" s="31">
        <f t="shared" ref="CF76:CO76" si="679">GG8+GG25+GG42</f>
        <v>31</v>
      </c>
      <c r="CG76" s="31">
        <f t="shared" si="679"/>
        <v>7</v>
      </c>
      <c r="CH76" s="31">
        <f t="shared" si="679"/>
        <v>0</v>
      </c>
      <c r="CI76" s="31">
        <f t="shared" si="679"/>
        <v>7</v>
      </c>
      <c r="CJ76" s="31">
        <f t="shared" si="679"/>
        <v>12</v>
      </c>
      <c r="CK76" s="31">
        <f t="shared" si="679"/>
        <v>34</v>
      </c>
      <c r="CL76" s="31">
        <f t="shared" si="679"/>
        <v>9</v>
      </c>
      <c r="CM76" s="31">
        <f t="shared" si="679"/>
        <v>28</v>
      </c>
      <c r="CN76" s="31">
        <f t="shared" si="679"/>
        <v>21</v>
      </c>
      <c r="CO76" s="31">
        <f t="shared" si="679"/>
        <v>62</v>
      </c>
      <c r="CP76" s="152">
        <f t="shared" si="611"/>
        <v>0.35294117647058826</v>
      </c>
      <c r="CQ76" s="152">
        <f t="shared" si="612"/>
        <v>0.32142857142857145</v>
      </c>
      <c r="CR76" s="150">
        <f t="shared" si="613"/>
        <v>0.33870967741935482</v>
      </c>
      <c r="CS76" s="14" t="s">
        <v>52</v>
      </c>
      <c r="CT76" s="31">
        <f>DX8+DX25+DX42</f>
        <v>50</v>
      </c>
      <c r="CU76" s="31">
        <f t="shared" ref="CU76:DD76" si="680">DY8+DY25+DY42</f>
        <v>24</v>
      </c>
      <c r="CV76" s="31">
        <f t="shared" si="680"/>
        <v>7</v>
      </c>
      <c r="CW76" s="31">
        <f t="shared" si="680"/>
        <v>7</v>
      </c>
      <c r="CX76" s="31">
        <f t="shared" si="680"/>
        <v>3</v>
      </c>
      <c r="CY76" s="31">
        <f t="shared" si="680"/>
        <v>15</v>
      </c>
      <c r="CZ76" s="31">
        <f t="shared" si="680"/>
        <v>35</v>
      </c>
      <c r="DA76" s="31">
        <f t="shared" si="680"/>
        <v>6</v>
      </c>
      <c r="DB76" s="31">
        <f t="shared" si="680"/>
        <v>11</v>
      </c>
      <c r="DC76" s="31">
        <f t="shared" si="680"/>
        <v>21</v>
      </c>
      <c r="DD76" s="31">
        <f t="shared" si="680"/>
        <v>46</v>
      </c>
      <c r="DE76" s="152">
        <f t="shared" si="615"/>
        <v>0.42857142857142855</v>
      </c>
      <c r="DF76" s="152">
        <f t="shared" si="616"/>
        <v>0.54545454545454541</v>
      </c>
      <c r="DG76" s="150">
        <f t="shared" si="617"/>
        <v>0.45652173913043476</v>
      </c>
      <c r="DH76" s="14" t="s">
        <v>208</v>
      </c>
      <c r="DI76" s="31">
        <f>EM8+EM25+EM42</f>
        <v>40</v>
      </c>
      <c r="DJ76" s="31">
        <f t="shared" ref="DJ76:DS76" si="681">EN8+EN25+EN42</f>
        <v>21</v>
      </c>
      <c r="DK76" s="31">
        <f t="shared" si="681"/>
        <v>10</v>
      </c>
      <c r="DL76" s="31">
        <f t="shared" si="681"/>
        <v>2</v>
      </c>
      <c r="DM76" s="31">
        <f t="shared" si="681"/>
        <v>1</v>
      </c>
      <c r="DN76" s="31">
        <f t="shared" si="681"/>
        <v>8</v>
      </c>
      <c r="DO76" s="31">
        <f t="shared" si="681"/>
        <v>18</v>
      </c>
      <c r="DP76" s="31">
        <f t="shared" si="681"/>
        <v>8</v>
      </c>
      <c r="DQ76" s="31">
        <f t="shared" si="681"/>
        <v>28</v>
      </c>
      <c r="DR76" s="31">
        <f t="shared" si="681"/>
        <v>16</v>
      </c>
      <c r="DS76" s="31">
        <f t="shared" si="681"/>
        <v>46</v>
      </c>
      <c r="DT76" s="152">
        <f t="shared" si="619"/>
        <v>0.44444444444444442</v>
      </c>
      <c r="DU76" s="152">
        <f t="shared" si="620"/>
        <v>0.2857142857142857</v>
      </c>
      <c r="DV76" s="150">
        <f t="shared" si="621"/>
        <v>0.34782608695652173</v>
      </c>
      <c r="DW76" s="14" t="s">
        <v>36</v>
      </c>
      <c r="DX76" s="31">
        <f>CT8+CT25+CT42</f>
        <v>35</v>
      </c>
      <c r="DY76" s="31">
        <f t="shared" ref="DY76:EH76" si="682">CU8+CU25+CU42</f>
        <v>18</v>
      </c>
      <c r="DZ76" s="31">
        <f t="shared" si="682"/>
        <v>1</v>
      </c>
      <c r="EA76" s="31">
        <f t="shared" si="682"/>
        <v>0</v>
      </c>
      <c r="EB76" s="31">
        <f t="shared" si="682"/>
        <v>5</v>
      </c>
      <c r="EC76" s="31">
        <f t="shared" si="682"/>
        <v>13</v>
      </c>
      <c r="ED76" s="31">
        <f t="shared" si="682"/>
        <v>38</v>
      </c>
      <c r="EE76" s="31">
        <f t="shared" si="682"/>
        <v>3</v>
      </c>
      <c r="EF76" s="31">
        <f t="shared" si="682"/>
        <v>15</v>
      </c>
      <c r="EG76" s="31">
        <f t="shared" si="682"/>
        <v>16</v>
      </c>
      <c r="EH76" s="31">
        <f t="shared" si="682"/>
        <v>53</v>
      </c>
      <c r="EI76" s="152">
        <f t="shared" si="623"/>
        <v>0.34210526315789475</v>
      </c>
      <c r="EJ76" s="152">
        <f t="shared" si="624"/>
        <v>0.2</v>
      </c>
      <c r="EK76" s="150">
        <f t="shared" si="625"/>
        <v>0.30188679245283018</v>
      </c>
      <c r="EL76" s="14" t="s">
        <v>207</v>
      </c>
      <c r="EM76" s="31">
        <f>DI8+DI25+DI42</f>
        <v>50</v>
      </c>
      <c r="EN76" s="31">
        <f t="shared" ref="EN76:EW76" si="683">DJ8+DJ25+DJ42</f>
        <v>22</v>
      </c>
      <c r="EO76" s="31">
        <f t="shared" si="683"/>
        <v>8</v>
      </c>
      <c r="EP76" s="31">
        <f t="shared" si="683"/>
        <v>3</v>
      </c>
      <c r="EQ76" s="31">
        <f t="shared" si="683"/>
        <v>3</v>
      </c>
      <c r="ER76" s="31">
        <f t="shared" si="683"/>
        <v>16</v>
      </c>
      <c r="ES76" s="31">
        <f t="shared" si="683"/>
        <v>24</v>
      </c>
      <c r="ET76" s="31">
        <f t="shared" si="683"/>
        <v>6</v>
      </c>
      <c r="EU76" s="31">
        <f t="shared" si="683"/>
        <v>17</v>
      </c>
      <c r="EV76" s="31">
        <f t="shared" si="683"/>
        <v>22</v>
      </c>
      <c r="EW76" s="31">
        <f t="shared" si="683"/>
        <v>41</v>
      </c>
      <c r="EX76" s="152">
        <f t="shared" si="627"/>
        <v>0.66666666666666663</v>
      </c>
      <c r="EY76" s="152">
        <f t="shared" si="628"/>
        <v>0.35294117647058826</v>
      </c>
      <c r="EZ76" s="150">
        <f t="shared" si="629"/>
        <v>0.53658536585365857</v>
      </c>
      <c r="FA76" s="14">
        <v>5</v>
      </c>
      <c r="FB76" s="213"/>
      <c r="FC76" s="213"/>
      <c r="FD76" s="213"/>
      <c r="FE76" s="213"/>
      <c r="FF76" s="213"/>
      <c r="FG76" s="213"/>
      <c r="FH76" s="213"/>
      <c r="FI76" s="213"/>
      <c r="FJ76" s="213"/>
      <c r="FK76" s="213"/>
      <c r="FL76" s="213"/>
      <c r="FM76" s="152" t="e">
        <f t="shared" si="631"/>
        <v>#DIV/0!</v>
      </c>
      <c r="FN76" s="152" t="e">
        <f t="shared" si="632"/>
        <v>#DIV/0!</v>
      </c>
      <c r="FO76" s="150" t="e">
        <f t="shared" si="633"/>
        <v>#DIV/0!</v>
      </c>
      <c r="FP76" s="14" t="s">
        <v>30</v>
      </c>
      <c r="FQ76" s="31">
        <f>GU8+GU25+GU42</f>
        <v>50</v>
      </c>
      <c r="FR76" s="31">
        <f t="shared" ref="FR76:GA76" si="684">GV8+GV25+GV42</f>
        <v>33</v>
      </c>
      <c r="FS76" s="31">
        <f t="shared" si="684"/>
        <v>7</v>
      </c>
      <c r="FT76" s="31">
        <f t="shared" si="684"/>
        <v>4</v>
      </c>
      <c r="FU76" s="31">
        <f t="shared" si="684"/>
        <v>1</v>
      </c>
      <c r="FV76" s="31">
        <f t="shared" si="684"/>
        <v>16</v>
      </c>
      <c r="FW76" s="31">
        <f t="shared" si="684"/>
        <v>32</v>
      </c>
      <c r="FX76" s="31">
        <f t="shared" si="684"/>
        <v>6</v>
      </c>
      <c r="FY76" s="31">
        <f t="shared" si="684"/>
        <v>25</v>
      </c>
      <c r="FZ76" s="31">
        <f t="shared" si="684"/>
        <v>22</v>
      </c>
      <c r="GA76" s="31">
        <f t="shared" si="684"/>
        <v>57</v>
      </c>
      <c r="GB76" s="152">
        <f t="shared" si="635"/>
        <v>0.5</v>
      </c>
      <c r="GC76" s="152">
        <f t="shared" si="636"/>
        <v>0.24</v>
      </c>
      <c r="GD76" s="150">
        <f t="shared" si="637"/>
        <v>0.38596491228070173</v>
      </c>
      <c r="GE76" s="14" t="s">
        <v>103</v>
      </c>
      <c r="GF76" s="31">
        <f>CE8+CE25+CE42</f>
        <v>49</v>
      </c>
      <c r="GG76" s="31">
        <f t="shared" ref="GG76:GP76" si="685">CF8+CF25+CF42</f>
        <v>51</v>
      </c>
      <c r="GH76" s="31">
        <f t="shared" si="685"/>
        <v>4</v>
      </c>
      <c r="GI76" s="31">
        <f t="shared" si="685"/>
        <v>1</v>
      </c>
      <c r="GJ76" s="31">
        <f t="shared" si="685"/>
        <v>5</v>
      </c>
      <c r="GK76" s="31">
        <f t="shared" si="685"/>
        <v>13</v>
      </c>
      <c r="GL76" s="31">
        <f t="shared" si="685"/>
        <v>33</v>
      </c>
      <c r="GM76" s="31">
        <f t="shared" si="685"/>
        <v>7</v>
      </c>
      <c r="GN76" s="31">
        <f t="shared" si="685"/>
        <v>43</v>
      </c>
      <c r="GO76" s="31">
        <f t="shared" si="685"/>
        <v>20</v>
      </c>
      <c r="GP76" s="31">
        <f t="shared" si="685"/>
        <v>76</v>
      </c>
      <c r="GQ76" s="152">
        <f t="shared" si="639"/>
        <v>0.39393939393939392</v>
      </c>
      <c r="GR76" s="152">
        <f t="shared" si="640"/>
        <v>0.16279069767441862</v>
      </c>
      <c r="GS76" s="150">
        <f t="shared" si="641"/>
        <v>0.26315789473684209</v>
      </c>
      <c r="GT76" s="14" t="s">
        <v>209</v>
      </c>
      <c r="GU76" s="31">
        <f>FQ8+FQ25+FQ42</f>
        <v>43</v>
      </c>
      <c r="GV76" s="31">
        <f t="shared" ref="GV76:HE76" si="686">FR8+FR25+FR42</f>
        <v>20</v>
      </c>
      <c r="GW76" s="31">
        <f t="shared" si="686"/>
        <v>4</v>
      </c>
      <c r="GX76" s="31">
        <f t="shared" si="686"/>
        <v>3</v>
      </c>
      <c r="GY76" s="31">
        <f t="shared" si="686"/>
        <v>3</v>
      </c>
      <c r="GZ76" s="31">
        <f t="shared" si="686"/>
        <v>8</v>
      </c>
      <c r="HA76" s="31">
        <f t="shared" si="686"/>
        <v>23</v>
      </c>
      <c r="HB76" s="31">
        <f t="shared" si="686"/>
        <v>9</v>
      </c>
      <c r="HC76" s="31">
        <f t="shared" si="686"/>
        <v>22</v>
      </c>
      <c r="HD76" s="31">
        <f t="shared" si="686"/>
        <v>17</v>
      </c>
      <c r="HE76" s="31">
        <f t="shared" si="686"/>
        <v>45</v>
      </c>
      <c r="HF76" s="152">
        <f t="shared" si="643"/>
        <v>0.34782608695652173</v>
      </c>
      <c r="HG76" s="152">
        <f t="shared" si="644"/>
        <v>0.40909090909090912</v>
      </c>
      <c r="HH76" s="150">
        <f t="shared" si="645"/>
        <v>0.37777777777777777</v>
      </c>
      <c r="HI76" s="14" t="s">
        <v>43</v>
      </c>
      <c r="HJ76" s="31">
        <f>AL8+AL25+AL42</f>
        <v>44</v>
      </c>
      <c r="HK76" s="31">
        <f t="shared" ref="HK76:HT76" si="687">AM8+AM25+AM42</f>
        <v>36</v>
      </c>
      <c r="HL76" s="31">
        <f t="shared" si="687"/>
        <v>1</v>
      </c>
      <c r="HM76" s="31">
        <f t="shared" si="687"/>
        <v>0</v>
      </c>
      <c r="HN76" s="31">
        <f t="shared" si="687"/>
        <v>9</v>
      </c>
      <c r="HO76" s="31">
        <f t="shared" si="687"/>
        <v>16</v>
      </c>
      <c r="HP76" s="31">
        <f t="shared" si="687"/>
        <v>36</v>
      </c>
      <c r="HQ76" s="31">
        <f t="shared" si="687"/>
        <v>4</v>
      </c>
      <c r="HR76" s="31">
        <f t="shared" si="687"/>
        <v>27</v>
      </c>
      <c r="HS76" s="31">
        <f t="shared" si="687"/>
        <v>20</v>
      </c>
      <c r="HT76" s="31">
        <f t="shared" si="687"/>
        <v>63</v>
      </c>
      <c r="HU76" s="152">
        <f t="shared" si="647"/>
        <v>0.44444444444444442</v>
      </c>
      <c r="HV76" s="152">
        <f t="shared" si="648"/>
        <v>0.14814814814814814</v>
      </c>
      <c r="HW76" s="150">
        <f t="shared" si="649"/>
        <v>0.31746031746031744</v>
      </c>
      <c r="IE76" s="352"/>
      <c r="IF76" s="353"/>
      <c r="IG76" s="355"/>
      <c r="IH76" s="355"/>
      <c r="II76" s="355"/>
      <c r="IJ76" s="355"/>
      <c r="IK76" s="355"/>
      <c r="IL76" s="357"/>
      <c r="IM76" s="555"/>
      <c r="IN76" s="555"/>
      <c r="IO76" s="352"/>
      <c r="IP76" s="352"/>
    </row>
    <row r="77" spans="1:250" ht="21" thickBot="1">
      <c r="J77" s="88"/>
      <c r="K77" s="18"/>
      <c r="L77" s="249"/>
      <c r="M77" s="249"/>
      <c r="N77" s="249"/>
      <c r="O77" s="249"/>
      <c r="P77" s="249"/>
      <c r="Q77" s="249"/>
      <c r="R77" s="18"/>
      <c r="V77" s="14" t="s">
        <v>207</v>
      </c>
      <c r="W77" s="31">
        <f>DI9+DI26+DI43</f>
        <v>33</v>
      </c>
      <c r="X77" s="31">
        <f t="shared" ref="X77:AG77" si="688">DJ9+DJ26+DJ43</f>
        <v>22</v>
      </c>
      <c r="Y77" s="31">
        <f t="shared" si="688"/>
        <v>4</v>
      </c>
      <c r="Z77" s="31">
        <f t="shared" si="688"/>
        <v>1</v>
      </c>
      <c r="AA77" s="31">
        <f t="shared" si="688"/>
        <v>4</v>
      </c>
      <c r="AB77" s="31">
        <f t="shared" si="688"/>
        <v>6</v>
      </c>
      <c r="AC77" s="31">
        <f t="shared" si="688"/>
        <v>27</v>
      </c>
      <c r="AD77" s="31">
        <f t="shared" si="688"/>
        <v>7</v>
      </c>
      <c r="AE77" s="31">
        <f t="shared" si="688"/>
        <v>19</v>
      </c>
      <c r="AF77" s="31">
        <f t="shared" si="688"/>
        <v>13</v>
      </c>
      <c r="AG77" s="31">
        <f t="shared" si="688"/>
        <v>46</v>
      </c>
      <c r="AH77" s="152">
        <f t="shared" si="664"/>
        <v>0.22222222222222221</v>
      </c>
      <c r="AI77" s="152">
        <f t="shared" si="651"/>
        <v>0.36842105263157893</v>
      </c>
      <c r="AJ77" s="150">
        <f t="shared" si="597"/>
        <v>0.28260869565217389</v>
      </c>
      <c r="AK77" s="14" t="s">
        <v>36</v>
      </c>
      <c r="AL77" s="31">
        <f>CT9+CT26+CT43</f>
        <v>46</v>
      </c>
      <c r="AM77" s="31">
        <f t="shared" ref="AM77:AV77" si="689">CU9+CU26+CU43</f>
        <v>21</v>
      </c>
      <c r="AN77" s="31">
        <f t="shared" si="689"/>
        <v>5</v>
      </c>
      <c r="AO77" s="31">
        <f t="shared" si="689"/>
        <v>0</v>
      </c>
      <c r="AP77" s="31">
        <f t="shared" si="689"/>
        <v>5</v>
      </c>
      <c r="AQ77" s="31">
        <f t="shared" si="689"/>
        <v>14</v>
      </c>
      <c r="AR77" s="31">
        <f t="shared" si="689"/>
        <v>29</v>
      </c>
      <c r="AS77" s="31">
        <f t="shared" si="689"/>
        <v>6</v>
      </c>
      <c r="AT77" s="31">
        <f t="shared" si="689"/>
        <v>13</v>
      </c>
      <c r="AU77" s="31">
        <f t="shared" si="689"/>
        <v>20</v>
      </c>
      <c r="AV77" s="31">
        <f t="shared" si="689"/>
        <v>42</v>
      </c>
      <c r="AW77" s="152">
        <f t="shared" si="599"/>
        <v>0.48275862068965519</v>
      </c>
      <c r="AX77" s="152">
        <f t="shared" si="600"/>
        <v>0.46153846153846156</v>
      </c>
      <c r="AY77" s="150">
        <f t="shared" si="601"/>
        <v>0.47619047619047616</v>
      </c>
      <c r="AZ77" s="14" t="s">
        <v>24</v>
      </c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152" t="e">
        <f t="shared" si="603"/>
        <v>#DIV/0!</v>
      </c>
      <c r="BM77" s="152" t="e">
        <f t="shared" si="604"/>
        <v>#DIV/0!</v>
      </c>
      <c r="BN77" s="150" t="e">
        <f t="shared" si="605"/>
        <v>#DIV/0!</v>
      </c>
      <c r="BO77" s="14" t="s">
        <v>31</v>
      </c>
      <c r="BP77" s="182"/>
      <c r="BQ77" s="182"/>
      <c r="BR77" s="182"/>
      <c r="BS77" s="182"/>
      <c r="BT77" s="182"/>
      <c r="BU77" s="182"/>
      <c r="BV77" s="182"/>
      <c r="BW77" s="182"/>
      <c r="BX77" s="182"/>
      <c r="BY77" s="182"/>
      <c r="BZ77" s="182"/>
      <c r="CA77" s="152" t="e">
        <f t="shared" si="607"/>
        <v>#DIV/0!</v>
      </c>
      <c r="CB77" s="152" t="e">
        <f t="shared" si="608"/>
        <v>#DIV/0!</v>
      </c>
      <c r="CC77" s="150" t="e">
        <f t="shared" si="609"/>
        <v>#DIV/0!</v>
      </c>
      <c r="CD77" s="14" t="s">
        <v>209</v>
      </c>
      <c r="CE77" s="31">
        <f>FQ9+FQ26+FQ43</f>
        <v>50</v>
      </c>
      <c r="CF77" s="31">
        <f t="shared" ref="CF77:CO77" si="690">FR9+FR26+FR43</f>
        <v>33</v>
      </c>
      <c r="CG77" s="31">
        <f t="shared" si="690"/>
        <v>5</v>
      </c>
      <c r="CH77" s="31">
        <f t="shared" si="690"/>
        <v>0</v>
      </c>
      <c r="CI77" s="31">
        <f t="shared" si="690"/>
        <v>5</v>
      </c>
      <c r="CJ77" s="31">
        <f t="shared" si="690"/>
        <v>13</v>
      </c>
      <c r="CK77" s="31">
        <f t="shared" si="690"/>
        <v>38</v>
      </c>
      <c r="CL77" s="31">
        <f t="shared" si="690"/>
        <v>8</v>
      </c>
      <c r="CM77" s="31">
        <f t="shared" si="690"/>
        <v>21</v>
      </c>
      <c r="CN77" s="31">
        <f t="shared" si="690"/>
        <v>21</v>
      </c>
      <c r="CO77" s="31">
        <f t="shared" si="690"/>
        <v>59</v>
      </c>
      <c r="CP77" s="152">
        <f t="shared" si="611"/>
        <v>0.34210526315789475</v>
      </c>
      <c r="CQ77" s="152">
        <f t="shared" si="612"/>
        <v>0.38095238095238093</v>
      </c>
      <c r="CR77" s="150">
        <f t="shared" si="613"/>
        <v>0.3559322033898305</v>
      </c>
      <c r="CS77" s="14" t="s">
        <v>43</v>
      </c>
      <c r="CT77" s="31">
        <f>AL9+AL26+AL43</f>
        <v>52</v>
      </c>
      <c r="CU77" s="31">
        <f t="shared" ref="CU77:DD77" si="691">AM9+AM26+AM43</f>
        <v>20</v>
      </c>
      <c r="CV77" s="31">
        <f t="shared" si="691"/>
        <v>10</v>
      </c>
      <c r="CW77" s="31">
        <f t="shared" si="691"/>
        <v>1</v>
      </c>
      <c r="CX77" s="31">
        <f t="shared" si="691"/>
        <v>3</v>
      </c>
      <c r="CY77" s="31">
        <f t="shared" si="691"/>
        <v>10</v>
      </c>
      <c r="CZ77" s="31">
        <f t="shared" si="691"/>
        <v>23</v>
      </c>
      <c r="DA77" s="31">
        <f t="shared" si="691"/>
        <v>10</v>
      </c>
      <c r="DB77" s="31">
        <f t="shared" si="691"/>
        <v>21</v>
      </c>
      <c r="DC77" s="31">
        <f t="shared" si="691"/>
        <v>20</v>
      </c>
      <c r="DD77" s="31">
        <f t="shared" si="691"/>
        <v>44</v>
      </c>
      <c r="DE77" s="152">
        <f t="shared" si="615"/>
        <v>0.43478260869565216</v>
      </c>
      <c r="DF77" s="152">
        <f t="shared" si="616"/>
        <v>0.47619047619047616</v>
      </c>
      <c r="DG77" s="150">
        <f t="shared" si="617"/>
        <v>0.45454545454545453</v>
      </c>
      <c r="DH77" s="14" t="s">
        <v>34</v>
      </c>
      <c r="DI77" s="31">
        <f>W9+W26+W43</f>
        <v>50</v>
      </c>
      <c r="DJ77" s="31">
        <f t="shared" ref="DJ77:DS77" si="692">X9+X26+X43</f>
        <v>51</v>
      </c>
      <c r="DK77" s="31">
        <f t="shared" si="692"/>
        <v>4</v>
      </c>
      <c r="DL77" s="31">
        <f t="shared" si="692"/>
        <v>2</v>
      </c>
      <c r="DM77" s="31">
        <f t="shared" si="692"/>
        <v>5</v>
      </c>
      <c r="DN77" s="31">
        <f t="shared" si="692"/>
        <v>19</v>
      </c>
      <c r="DO77" s="31">
        <f t="shared" si="692"/>
        <v>53</v>
      </c>
      <c r="DP77" s="31">
        <f t="shared" si="692"/>
        <v>4</v>
      </c>
      <c r="DQ77" s="31">
        <f t="shared" si="692"/>
        <v>19</v>
      </c>
      <c r="DR77" s="31">
        <f t="shared" si="692"/>
        <v>23</v>
      </c>
      <c r="DS77" s="31">
        <f t="shared" si="692"/>
        <v>72</v>
      </c>
      <c r="DT77" s="152">
        <f t="shared" si="619"/>
        <v>0.35849056603773582</v>
      </c>
      <c r="DU77" s="152">
        <f t="shared" si="620"/>
        <v>0.21052631578947367</v>
      </c>
      <c r="DV77" s="150">
        <f t="shared" si="621"/>
        <v>0.31944444444444442</v>
      </c>
      <c r="DW77" s="14" t="s">
        <v>44</v>
      </c>
      <c r="DX77" s="31">
        <f>HJ9+HJ26+HJ43</f>
        <v>51</v>
      </c>
      <c r="DY77" s="31">
        <f t="shared" ref="DY77:EH77" si="693">HK9+HK26+HK43</f>
        <v>28</v>
      </c>
      <c r="DZ77" s="31">
        <f t="shared" si="693"/>
        <v>7</v>
      </c>
      <c r="EA77" s="31">
        <f t="shared" si="693"/>
        <v>5</v>
      </c>
      <c r="EB77" s="31">
        <f t="shared" si="693"/>
        <v>7</v>
      </c>
      <c r="EC77" s="31">
        <f t="shared" si="693"/>
        <v>15</v>
      </c>
      <c r="ED77" s="31">
        <f t="shared" si="693"/>
        <v>30</v>
      </c>
      <c r="EE77" s="31">
        <f t="shared" si="693"/>
        <v>7</v>
      </c>
      <c r="EF77" s="31">
        <f t="shared" si="693"/>
        <v>25</v>
      </c>
      <c r="EG77" s="31">
        <f t="shared" si="693"/>
        <v>22</v>
      </c>
      <c r="EH77" s="31">
        <f t="shared" si="693"/>
        <v>55</v>
      </c>
      <c r="EI77" s="152">
        <f t="shared" si="623"/>
        <v>0.5</v>
      </c>
      <c r="EJ77" s="152">
        <f t="shared" si="624"/>
        <v>0.28000000000000003</v>
      </c>
      <c r="EK77" s="150">
        <f t="shared" si="625"/>
        <v>0.4</v>
      </c>
      <c r="EL77" s="14" t="s">
        <v>35</v>
      </c>
      <c r="EM77" s="31">
        <f>FB9+FB26+FB43</f>
        <v>33</v>
      </c>
      <c r="EN77" s="31">
        <f t="shared" ref="EN77:EW77" si="694">FC9+FC26+FC43</f>
        <v>16</v>
      </c>
      <c r="EO77" s="31">
        <f t="shared" si="694"/>
        <v>7</v>
      </c>
      <c r="EP77" s="31">
        <f t="shared" si="694"/>
        <v>0</v>
      </c>
      <c r="EQ77" s="31">
        <f t="shared" si="694"/>
        <v>2</v>
      </c>
      <c r="ER77" s="31">
        <f t="shared" si="694"/>
        <v>6</v>
      </c>
      <c r="ES77" s="31">
        <f t="shared" si="694"/>
        <v>17</v>
      </c>
      <c r="ET77" s="31">
        <f t="shared" si="694"/>
        <v>7</v>
      </c>
      <c r="EU77" s="31">
        <f t="shared" si="694"/>
        <v>21</v>
      </c>
      <c r="EV77" s="31">
        <f t="shared" si="694"/>
        <v>13</v>
      </c>
      <c r="EW77" s="31">
        <f t="shared" si="694"/>
        <v>38</v>
      </c>
      <c r="EX77" s="152">
        <f t="shared" si="627"/>
        <v>0.35294117647058826</v>
      </c>
      <c r="EY77" s="152">
        <f t="shared" si="628"/>
        <v>0.33333333333333331</v>
      </c>
      <c r="EZ77" s="150">
        <f t="shared" si="629"/>
        <v>0.34210526315789475</v>
      </c>
      <c r="FA77" s="14" t="s">
        <v>208</v>
      </c>
      <c r="FB77" s="31">
        <f>EM9+EM26+EM43</f>
        <v>50</v>
      </c>
      <c r="FC77" s="31">
        <f t="shared" ref="FC77:FL77" si="695">EN9+EN26+EN43</f>
        <v>33</v>
      </c>
      <c r="FD77" s="31">
        <f t="shared" si="695"/>
        <v>11</v>
      </c>
      <c r="FE77" s="31">
        <f t="shared" si="695"/>
        <v>1</v>
      </c>
      <c r="FF77" s="31">
        <f t="shared" si="695"/>
        <v>1</v>
      </c>
      <c r="FG77" s="31">
        <f t="shared" si="695"/>
        <v>16</v>
      </c>
      <c r="FH77" s="31">
        <f t="shared" si="695"/>
        <v>35</v>
      </c>
      <c r="FI77" s="31">
        <f t="shared" si="695"/>
        <v>6</v>
      </c>
      <c r="FJ77" s="31">
        <f t="shared" si="695"/>
        <v>14</v>
      </c>
      <c r="FK77" s="31">
        <f t="shared" si="695"/>
        <v>22</v>
      </c>
      <c r="FL77" s="31">
        <f t="shared" si="695"/>
        <v>49</v>
      </c>
      <c r="FM77" s="152">
        <f t="shared" si="631"/>
        <v>0.45714285714285713</v>
      </c>
      <c r="FN77" s="152">
        <f t="shared" si="632"/>
        <v>0.42857142857142855</v>
      </c>
      <c r="FO77" s="150">
        <f t="shared" si="633"/>
        <v>0.44897959183673469</v>
      </c>
      <c r="FP77" s="14" t="s">
        <v>103</v>
      </c>
      <c r="FQ77" s="31">
        <f>CE9+CE26+CE43</f>
        <v>45</v>
      </c>
      <c r="FR77" s="31">
        <f t="shared" ref="FR77:GA77" si="696">CF9+CF26+CF43</f>
        <v>25</v>
      </c>
      <c r="FS77" s="31">
        <f t="shared" si="696"/>
        <v>2</v>
      </c>
      <c r="FT77" s="31">
        <f t="shared" si="696"/>
        <v>1</v>
      </c>
      <c r="FU77" s="31">
        <f t="shared" si="696"/>
        <v>2</v>
      </c>
      <c r="FV77" s="31">
        <f t="shared" si="696"/>
        <v>10</v>
      </c>
      <c r="FW77" s="31">
        <f t="shared" si="696"/>
        <v>22</v>
      </c>
      <c r="FX77" s="31">
        <f t="shared" si="696"/>
        <v>9</v>
      </c>
      <c r="FY77" s="31">
        <f t="shared" si="696"/>
        <v>24</v>
      </c>
      <c r="FZ77" s="31">
        <f t="shared" si="696"/>
        <v>19</v>
      </c>
      <c r="GA77" s="31">
        <f t="shared" si="696"/>
        <v>46</v>
      </c>
      <c r="GB77" s="152">
        <f t="shared" si="635"/>
        <v>0.45454545454545453</v>
      </c>
      <c r="GC77" s="152">
        <f t="shared" si="636"/>
        <v>0.375</v>
      </c>
      <c r="GD77" s="150">
        <f t="shared" si="637"/>
        <v>0.41304347826086957</v>
      </c>
      <c r="GE77" s="14" t="s">
        <v>30</v>
      </c>
      <c r="GF77" s="31">
        <f>GU9+GU26+GU43</f>
        <v>51</v>
      </c>
      <c r="GG77" s="31">
        <f t="shared" ref="GG77:GP77" si="697">GV9+GV26+GV43</f>
        <v>33</v>
      </c>
      <c r="GH77" s="31">
        <f t="shared" si="697"/>
        <v>11</v>
      </c>
      <c r="GI77" s="31">
        <f t="shared" si="697"/>
        <v>3</v>
      </c>
      <c r="GJ77" s="31">
        <f t="shared" si="697"/>
        <v>4</v>
      </c>
      <c r="GK77" s="31">
        <f t="shared" si="697"/>
        <v>12</v>
      </c>
      <c r="GL77" s="31">
        <f t="shared" si="697"/>
        <v>27</v>
      </c>
      <c r="GM77" s="31">
        <f t="shared" si="697"/>
        <v>9</v>
      </c>
      <c r="GN77" s="31">
        <f t="shared" si="697"/>
        <v>23</v>
      </c>
      <c r="GO77" s="31">
        <f t="shared" si="697"/>
        <v>21</v>
      </c>
      <c r="GP77" s="31">
        <f t="shared" si="697"/>
        <v>50</v>
      </c>
      <c r="GQ77" s="152">
        <f t="shared" si="639"/>
        <v>0.44444444444444442</v>
      </c>
      <c r="GR77" s="152">
        <f t="shared" si="640"/>
        <v>0.39130434782608697</v>
      </c>
      <c r="GS77" s="150">
        <f t="shared" si="641"/>
        <v>0.42</v>
      </c>
      <c r="GT77" s="14" t="s">
        <v>51</v>
      </c>
      <c r="GU77" s="31">
        <f>GF9+GF26+GF43</f>
        <v>35</v>
      </c>
      <c r="GV77" s="31">
        <f t="shared" ref="GV77:HD77" si="698">GG9+GG26+GG43</f>
        <v>21</v>
      </c>
      <c r="GW77" s="31">
        <f t="shared" si="698"/>
        <v>9</v>
      </c>
      <c r="GX77" s="31">
        <f t="shared" si="698"/>
        <v>0</v>
      </c>
      <c r="GY77" s="31">
        <f t="shared" si="698"/>
        <v>5</v>
      </c>
      <c r="GZ77" s="31">
        <f t="shared" si="698"/>
        <v>10</v>
      </c>
      <c r="HA77" s="31">
        <f t="shared" si="698"/>
        <v>19</v>
      </c>
      <c r="HB77" s="31">
        <f t="shared" si="698"/>
        <v>5</v>
      </c>
      <c r="HC77" s="31">
        <f t="shared" si="698"/>
        <v>26</v>
      </c>
      <c r="HD77" s="31">
        <f t="shared" si="698"/>
        <v>15</v>
      </c>
      <c r="HE77" s="31">
        <f>GP9+GP26+GP43</f>
        <v>45</v>
      </c>
      <c r="HF77" s="152">
        <f t="shared" si="643"/>
        <v>0.52631578947368418</v>
      </c>
      <c r="HG77" s="152">
        <f t="shared" si="644"/>
        <v>0.19230769230769232</v>
      </c>
      <c r="HH77" s="150">
        <f t="shared" si="645"/>
        <v>0.33333333333333331</v>
      </c>
      <c r="HI77" s="14" t="s">
        <v>52</v>
      </c>
      <c r="HJ77" s="31">
        <f>DX9+DX26+DX43</f>
        <v>45</v>
      </c>
      <c r="HK77" s="31">
        <f t="shared" ref="HK77:HT77" si="699">DY9+DY26+DY43</f>
        <v>34</v>
      </c>
      <c r="HL77" s="31">
        <f t="shared" si="699"/>
        <v>8</v>
      </c>
      <c r="HM77" s="31">
        <f t="shared" si="699"/>
        <v>2</v>
      </c>
      <c r="HN77" s="31">
        <f t="shared" si="699"/>
        <v>11</v>
      </c>
      <c r="HO77" s="31">
        <f t="shared" si="699"/>
        <v>15</v>
      </c>
      <c r="HP77" s="31">
        <f t="shared" si="699"/>
        <v>32</v>
      </c>
      <c r="HQ77" s="31">
        <f t="shared" si="699"/>
        <v>5</v>
      </c>
      <c r="HR77" s="31">
        <f t="shared" si="699"/>
        <v>22</v>
      </c>
      <c r="HS77" s="31">
        <f t="shared" si="699"/>
        <v>20</v>
      </c>
      <c r="HT77" s="31">
        <f t="shared" si="699"/>
        <v>54</v>
      </c>
      <c r="HU77" s="152">
        <f t="shared" si="647"/>
        <v>0.46875</v>
      </c>
      <c r="HV77" s="152">
        <f t="shared" si="648"/>
        <v>0.22727272727272727</v>
      </c>
      <c r="HW77" s="150">
        <f t="shared" si="649"/>
        <v>0.37037037037037035</v>
      </c>
      <c r="IE77" s="352"/>
      <c r="IF77" s="353"/>
      <c r="IG77" s="355"/>
      <c r="IH77" s="355"/>
      <c r="II77" s="355"/>
      <c r="IJ77" s="355"/>
      <c r="IK77" s="355"/>
      <c r="IL77" s="357"/>
      <c r="IM77" s="556"/>
      <c r="IN77" s="556"/>
      <c r="IO77" s="352"/>
      <c r="IP77" s="352"/>
    </row>
    <row r="78" spans="1:250" ht="20">
      <c r="J78" s="88"/>
      <c r="K78" s="18"/>
      <c r="L78" s="249"/>
      <c r="M78" s="249"/>
      <c r="N78" s="249"/>
      <c r="O78" s="249"/>
      <c r="P78" s="249"/>
      <c r="Q78" s="249"/>
      <c r="R78" s="18"/>
      <c r="V78" s="14" t="s">
        <v>43</v>
      </c>
      <c r="W78" s="31">
        <f>AL10+AL27+AL44</f>
        <v>28</v>
      </c>
      <c r="X78" s="31">
        <f t="shared" ref="X78:AG78" si="700">AM10+AM27+AM44</f>
        <v>18</v>
      </c>
      <c r="Y78" s="31">
        <f t="shared" si="700"/>
        <v>5</v>
      </c>
      <c r="Z78" s="31">
        <f t="shared" si="700"/>
        <v>0</v>
      </c>
      <c r="AA78" s="31">
        <f t="shared" si="700"/>
        <v>3</v>
      </c>
      <c r="AB78" s="31">
        <f t="shared" si="700"/>
        <v>8</v>
      </c>
      <c r="AC78" s="31">
        <f t="shared" si="700"/>
        <v>20</v>
      </c>
      <c r="AD78" s="31">
        <f t="shared" si="700"/>
        <v>4</v>
      </c>
      <c r="AE78" s="31">
        <f t="shared" si="700"/>
        <v>20</v>
      </c>
      <c r="AF78" s="31">
        <f t="shared" si="700"/>
        <v>12</v>
      </c>
      <c r="AG78" s="31">
        <f t="shared" si="700"/>
        <v>40</v>
      </c>
      <c r="AH78" s="152">
        <f t="shared" si="664"/>
        <v>0.4</v>
      </c>
      <c r="AI78" s="152">
        <f t="shared" si="651"/>
        <v>0.2</v>
      </c>
      <c r="AJ78" s="150">
        <f t="shared" si="597"/>
        <v>0.3</v>
      </c>
      <c r="AK78" s="14" t="s">
        <v>34</v>
      </c>
      <c r="AL78" s="31">
        <f>W10+W27+W44</f>
        <v>51</v>
      </c>
      <c r="AM78" s="31">
        <f t="shared" ref="AM78:AV78" si="701">X10+X27+X44</f>
        <v>43</v>
      </c>
      <c r="AN78" s="31">
        <f t="shared" si="701"/>
        <v>8</v>
      </c>
      <c r="AO78" s="31">
        <f t="shared" si="701"/>
        <v>4</v>
      </c>
      <c r="AP78" s="31">
        <f t="shared" si="701"/>
        <v>2</v>
      </c>
      <c r="AQ78" s="31">
        <f t="shared" si="701"/>
        <v>12</v>
      </c>
      <c r="AR78" s="31">
        <f t="shared" si="701"/>
        <v>38</v>
      </c>
      <c r="AS78" s="31">
        <f t="shared" si="701"/>
        <v>9</v>
      </c>
      <c r="AT78" s="31">
        <f t="shared" si="701"/>
        <v>21</v>
      </c>
      <c r="AU78" s="31">
        <f t="shared" si="701"/>
        <v>21</v>
      </c>
      <c r="AV78" s="31">
        <f t="shared" si="701"/>
        <v>59</v>
      </c>
      <c r="AW78" s="152">
        <f t="shared" si="599"/>
        <v>0.31578947368421051</v>
      </c>
      <c r="AX78" s="152">
        <f t="shared" si="600"/>
        <v>0.42857142857142855</v>
      </c>
      <c r="AY78" s="150">
        <f t="shared" si="601"/>
        <v>0.3559322033898305</v>
      </c>
      <c r="AZ78" s="14" t="s">
        <v>35</v>
      </c>
      <c r="BA78" s="237">
        <f>FB10+FB27+FB44+FB87</f>
        <v>25</v>
      </c>
      <c r="BB78" s="237">
        <f t="shared" ref="BB78:BK78" si="702">FC10+FC27+FC44+FC87</f>
        <v>12</v>
      </c>
      <c r="BC78" s="237">
        <f t="shared" si="702"/>
        <v>2</v>
      </c>
      <c r="BD78" s="237">
        <f t="shared" si="702"/>
        <v>0</v>
      </c>
      <c r="BE78" s="237">
        <f t="shared" si="702"/>
        <v>0</v>
      </c>
      <c r="BF78" s="237">
        <f t="shared" si="702"/>
        <v>2</v>
      </c>
      <c r="BG78" s="237">
        <f t="shared" si="702"/>
        <v>8</v>
      </c>
      <c r="BH78" s="237">
        <f t="shared" si="702"/>
        <v>7</v>
      </c>
      <c r="BI78" s="237">
        <f t="shared" si="702"/>
        <v>26</v>
      </c>
      <c r="BJ78" s="237">
        <f t="shared" si="702"/>
        <v>9</v>
      </c>
      <c r="BK78" s="237">
        <f t="shared" si="702"/>
        <v>34</v>
      </c>
      <c r="BL78" s="152">
        <f t="shared" si="603"/>
        <v>0.25</v>
      </c>
      <c r="BM78" s="152">
        <f t="shared" si="604"/>
        <v>0.26923076923076922</v>
      </c>
      <c r="BN78" s="150">
        <f t="shared" si="605"/>
        <v>0.26470588235294118</v>
      </c>
      <c r="BO78" s="14" t="s">
        <v>103</v>
      </c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152" t="e">
        <f t="shared" si="607"/>
        <v>#DIV/0!</v>
      </c>
      <c r="CB78" s="152" t="e">
        <f t="shared" si="608"/>
        <v>#DIV/0!</v>
      </c>
      <c r="CC78" s="150" t="e">
        <f t="shared" si="609"/>
        <v>#DIV/0!</v>
      </c>
      <c r="CD78" s="14">
        <v>7</v>
      </c>
      <c r="CE78" s="182"/>
      <c r="CF78" s="182"/>
      <c r="CG78" s="182"/>
      <c r="CH78" s="182"/>
      <c r="CI78" s="182"/>
      <c r="CJ78" s="182"/>
      <c r="CK78" s="182"/>
      <c r="CL78" s="182"/>
      <c r="CM78" s="182"/>
      <c r="CN78" s="182"/>
      <c r="CO78" s="182"/>
      <c r="CP78" s="152" t="e">
        <f t="shared" si="611"/>
        <v>#DIV/0!</v>
      </c>
      <c r="CQ78" s="152" t="e">
        <f t="shared" si="612"/>
        <v>#DIV/0!</v>
      </c>
      <c r="CR78" s="150" t="e">
        <f t="shared" si="613"/>
        <v>#DIV/0!</v>
      </c>
      <c r="CS78" s="14" t="s">
        <v>51</v>
      </c>
      <c r="CT78" s="31">
        <f>GF10+GF27+GF44</f>
        <v>48</v>
      </c>
      <c r="CU78" s="31">
        <f t="shared" ref="CU78:DD78" si="703">GG10+GG27+GG44</f>
        <v>31</v>
      </c>
      <c r="CV78" s="31">
        <f t="shared" si="703"/>
        <v>5</v>
      </c>
      <c r="CW78" s="31">
        <f t="shared" si="703"/>
        <v>7</v>
      </c>
      <c r="CX78" s="31">
        <f t="shared" si="703"/>
        <v>7</v>
      </c>
      <c r="CY78" s="31">
        <f t="shared" si="703"/>
        <v>12</v>
      </c>
      <c r="CZ78" s="31">
        <f t="shared" si="703"/>
        <v>39</v>
      </c>
      <c r="DA78" s="31">
        <f t="shared" si="703"/>
        <v>8</v>
      </c>
      <c r="DB78" s="31">
        <f t="shared" si="703"/>
        <v>27</v>
      </c>
      <c r="DC78" s="31">
        <f t="shared" si="703"/>
        <v>20</v>
      </c>
      <c r="DD78" s="31">
        <f t="shared" si="703"/>
        <v>66</v>
      </c>
      <c r="DE78" s="152">
        <f t="shared" si="615"/>
        <v>0.30769230769230771</v>
      </c>
      <c r="DF78" s="152">
        <f t="shared" si="616"/>
        <v>0.29629629629629628</v>
      </c>
      <c r="DG78" s="150">
        <f t="shared" si="617"/>
        <v>0.30303030303030304</v>
      </c>
      <c r="DH78" s="14" t="s">
        <v>30</v>
      </c>
      <c r="DI78" s="31">
        <f>GU10+GU27+GU44</f>
        <v>51</v>
      </c>
      <c r="DJ78" s="31">
        <f t="shared" ref="DJ78:DS78" si="704">GV10+GV27+GV44</f>
        <v>36</v>
      </c>
      <c r="DK78" s="31">
        <f t="shared" si="704"/>
        <v>11</v>
      </c>
      <c r="DL78" s="31">
        <f t="shared" si="704"/>
        <v>1</v>
      </c>
      <c r="DM78" s="31">
        <f t="shared" si="704"/>
        <v>1</v>
      </c>
      <c r="DN78" s="31">
        <f t="shared" si="704"/>
        <v>12</v>
      </c>
      <c r="DO78" s="31">
        <f t="shared" si="704"/>
        <v>32</v>
      </c>
      <c r="DP78" s="31">
        <f t="shared" si="704"/>
        <v>9</v>
      </c>
      <c r="DQ78" s="31">
        <f t="shared" si="704"/>
        <v>25</v>
      </c>
      <c r="DR78" s="31">
        <f t="shared" si="704"/>
        <v>21</v>
      </c>
      <c r="DS78" s="31">
        <f t="shared" si="704"/>
        <v>57</v>
      </c>
      <c r="DT78" s="152">
        <f t="shared" si="619"/>
        <v>0.375</v>
      </c>
      <c r="DU78" s="152">
        <f t="shared" si="620"/>
        <v>0.36</v>
      </c>
      <c r="DV78" s="150">
        <f t="shared" si="621"/>
        <v>0.36842105263157893</v>
      </c>
      <c r="DW78" s="14" t="s">
        <v>209</v>
      </c>
      <c r="DX78" s="31">
        <f>FQ10+FQ27+FQ44</f>
        <v>50</v>
      </c>
      <c r="DY78" s="31">
        <f t="shared" ref="DY78:EH78" si="705">FR10+FR27+FR44</f>
        <v>38</v>
      </c>
      <c r="DZ78" s="31">
        <f t="shared" si="705"/>
        <v>7</v>
      </c>
      <c r="EA78" s="31">
        <f t="shared" si="705"/>
        <v>1</v>
      </c>
      <c r="EB78" s="31">
        <f t="shared" si="705"/>
        <v>3</v>
      </c>
      <c r="EC78" s="31">
        <f t="shared" si="705"/>
        <v>16</v>
      </c>
      <c r="ED78" s="31">
        <f t="shared" si="705"/>
        <v>44</v>
      </c>
      <c r="EE78" s="31">
        <f t="shared" si="705"/>
        <v>6</v>
      </c>
      <c r="EF78" s="31">
        <f t="shared" si="705"/>
        <v>30</v>
      </c>
      <c r="EG78" s="31">
        <f t="shared" si="705"/>
        <v>22</v>
      </c>
      <c r="EH78" s="31">
        <f t="shared" si="705"/>
        <v>74</v>
      </c>
      <c r="EI78" s="152">
        <f t="shared" si="623"/>
        <v>0.36363636363636365</v>
      </c>
      <c r="EJ78" s="152">
        <f t="shared" si="624"/>
        <v>0.2</v>
      </c>
      <c r="EK78" s="150">
        <f t="shared" si="625"/>
        <v>0.29729729729729731</v>
      </c>
      <c r="EL78" s="14" t="s">
        <v>44</v>
      </c>
      <c r="EM78" s="31">
        <f>HJ10+HJ27+HJ44</f>
        <v>51</v>
      </c>
      <c r="EN78" s="31">
        <f t="shared" ref="EN78:EW78" si="706">HK10+HK27+HK44</f>
        <v>32</v>
      </c>
      <c r="EO78" s="31">
        <f t="shared" si="706"/>
        <v>4</v>
      </c>
      <c r="EP78" s="31">
        <f t="shared" si="706"/>
        <v>1</v>
      </c>
      <c r="EQ78" s="31">
        <f t="shared" si="706"/>
        <v>3</v>
      </c>
      <c r="ER78" s="31">
        <f t="shared" si="706"/>
        <v>12</v>
      </c>
      <c r="ES78" s="31">
        <f t="shared" si="706"/>
        <v>29</v>
      </c>
      <c r="ET78" s="31">
        <f t="shared" si="706"/>
        <v>9</v>
      </c>
      <c r="EU78" s="31">
        <f t="shared" si="706"/>
        <v>30</v>
      </c>
      <c r="EV78" s="31">
        <f t="shared" si="706"/>
        <v>21</v>
      </c>
      <c r="EW78" s="31">
        <f t="shared" si="706"/>
        <v>59</v>
      </c>
      <c r="EX78" s="152">
        <f t="shared" si="627"/>
        <v>0.41379310344827586</v>
      </c>
      <c r="EY78" s="152">
        <f t="shared" si="628"/>
        <v>0.3</v>
      </c>
      <c r="EZ78" s="150">
        <f t="shared" si="629"/>
        <v>0.3559322033898305</v>
      </c>
      <c r="FA78" s="14" t="s">
        <v>31</v>
      </c>
      <c r="FB78" s="31">
        <f>BA10+BA27+BA44</f>
        <v>52</v>
      </c>
      <c r="FC78" s="31">
        <f t="shared" ref="FC78:FL78" si="707">BB10+BB27+BB44</f>
        <v>23</v>
      </c>
      <c r="FD78" s="31">
        <f t="shared" si="707"/>
        <v>9</v>
      </c>
      <c r="FE78" s="31">
        <f t="shared" si="707"/>
        <v>1</v>
      </c>
      <c r="FF78" s="31">
        <f t="shared" si="707"/>
        <v>1</v>
      </c>
      <c r="FG78" s="31">
        <f t="shared" si="707"/>
        <v>15</v>
      </c>
      <c r="FH78" s="31">
        <f t="shared" si="707"/>
        <v>23</v>
      </c>
      <c r="FI78" s="31">
        <f t="shared" si="707"/>
        <v>8</v>
      </c>
      <c r="FJ78" s="31">
        <f t="shared" si="707"/>
        <v>19</v>
      </c>
      <c r="FK78" s="31">
        <f t="shared" si="707"/>
        <v>23</v>
      </c>
      <c r="FL78" s="31">
        <f t="shared" si="707"/>
        <v>42</v>
      </c>
      <c r="FM78" s="152">
        <f t="shared" si="631"/>
        <v>0.65217391304347827</v>
      </c>
      <c r="FN78" s="152">
        <f t="shared" si="632"/>
        <v>0.42105263157894735</v>
      </c>
      <c r="FO78" s="150">
        <f t="shared" si="633"/>
        <v>0.54761904761904767</v>
      </c>
      <c r="FP78" s="14" t="s">
        <v>52</v>
      </c>
      <c r="FQ78" s="31">
        <f>DX10+DX27+DX44+DX87</f>
        <v>44</v>
      </c>
      <c r="FR78" s="31">
        <f t="shared" ref="FR78:GA78" si="708">DY10+DY27+DY44+DY87</f>
        <v>47</v>
      </c>
      <c r="FS78" s="31">
        <f t="shared" si="708"/>
        <v>7</v>
      </c>
      <c r="FT78" s="31">
        <f t="shared" si="708"/>
        <v>6</v>
      </c>
      <c r="FU78" s="31">
        <f t="shared" si="708"/>
        <v>0</v>
      </c>
      <c r="FV78" s="31">
        <f t="shared" si="708"/>
        <v>16</v>
      </c>
      <c r="FW78" s="31">
        <f t="shared" si="708"/>
        <v>51</v>
      </c>
      <c r="FX78" s="31">
        <f t="shared" si="708"/>
        <v>4</v>
      </c>
      <c r="FY78" s="31">
        <f t="shared" si="708"/>
        <v>20</v>
      </c>
      <c r="FZ78" s="31">
        <f t="shared" si="708"/>
        <v>20</v>
      </c>
      <c r="GA78" s="31">
        <f t="shared" si="708"/>
        <v>71</v>
      </c>
      <c r="GB78" s="152">
        <f t="shared" si="635"/>
        <v>0.31372549019607843</v>
      </c>
      <c r="GC78" s="152">
        <f t="shared" si="636"/>
        <v>0.2</v>
      </c>
      <c r="GD78" s="150">
        <f t="shared" si="637"/>
        <v>0.28169014084507044</v>
      </c>
      <c r="GE78" s="14" t="s">
        <v>36</v>
      </c>
      <c r="GF78" s="31">
        <f>CT10+CT27+CT44</f>
        <v>50</v>
      </c>
      <c r="GG78" s="31">
        <f t="shared" ref="GG78:GP78" si="709">CU10+CU27+CU44</f>
        <v>45</v>
      </c>
      <c r="GH78" s="31">
        <f t="shared" si="709"/>
        <v>8</v>
      </c>
      <c r="GI78" s="31">
        <f t="shared" si="709"/>
        <v>2</v>
      </c>
      <c r="GJ78" s="31">
        <f t="shared" si="709"/>
        <v>5</v>
      </c>
      <c r="GK78" s="31">
        <f t="shared" si="709"/>
        <v>19</v>
      </c>
      <c r="GL78" s="31">
        <f t="shared" si="709"/>
        <v>58</v>
      </c>
      <c r="GM78" s="31">
        <f t="shared" si="709"/>
        <v>4</v>
      </c>
      <c r="GN78" s="31">
        <f t="shared" si="709"/>
        <v>16</v>
      </c>
      <c r="GO78" s="31">
        <f t="shared" si="709"/>
        <v>23</v>
      </c>
      <c r="GP78" s="31">
        <f t="shared" si="709"/>
        <v>74</v>
      </c>
      <c r="GQ78" s="152">
        <f t="shared" si="639"/>
        <v>0.32758620689655171</v>
      </c>
      <c r="GR78" s="152">
        <f t="shared" si="640"/>
        <v>0.25</v>
      </c>
      <c r="GS78" s="150">
        <f t="shared" si="641"/>
        <v>0.3108108108108108</v>
      </c>
      <c r="GT78" s="14" t="s">
        <v>207</v>
      </c>
      <c r="GU78" s="31">
        <f>DI10+DI27+DI44</f>
        <v>44</v>
      </c>
      <c r="GV78" s="31">
        <f t="shared" ref="GV78:HE78" si="710">DJ10+DJ27+DJ44</f>
        <v>20</v>
      </c>
      <c r="GW78" s="31">
        <f t="shared" si="710"/>
        <v>10</v>
      </c>
      <c r="GX78" s="31">
        <f t="shared" si="710"/>
        <v>1</v>
      </c>
      <c r="GY78" s="31">
        <f t="shared" si="710"/>
        <v>3</v>
      </c>
      <c r="GZ78" s="31">
        <f t="shared" si="710"/>
        <v>9</v>
      </c>
      <c r="HA78" s="31">
        <f t="shared" si="710"/>
        <v>18</v>
      </c>
      <c r="HB78" s="31">
        <f t="shared" si="710"/>
        <v>8</v>
      </c>
      <c r="HC78" s="31">
        <f t="shared" si="710"/>
        <v>26</v>
      </c>
      <c r="HD78" s="31">
        <f t="shared" si="710"/>
        <v>17</v>
      </c>
      <c r="HE78" s="31">
        <f t="shared" si="710"/>
        <v>44</v>
      </c>
      <c r="HF78" s="152">
        <f t="shared" si="643"/>
        <v>0.5</v>
      </c>
      <c r="HG78" s="152">
        <f t="shared" si="644"/>
        <v>0.30769230769230771</v>
      </c>
      <c r="HH78" s="150">
        <f t="shared" si="645"/>
        <v>0.38636363636363635</v>
      </c>
      <c r="HI78" s="14" t="s">
        <v>208</v>
      </c>
      <c r="HJ78" s="31">
        <f>EM10+EM27+EM44</f>
        <v>47</v>
      </c>
      <c r="HK78" s="31">
        <f t="shared" ref="HK78:HT78" si="711">EN10+EN27+EN44</f>
        <v>35</v>
      </c>
      <c r="HL78" s="31">
        <f t="shared" si="711"/>
        <v>8</v>
      </c>
      <c r="HM78" s="31">
        <f t="shared" si="711"/>
        <v>5</v>
      </c>
      <c r="HN78" s="31">
        <f t="shared" si="711"/>
        <v>9</v>
      </c>
      <c r="HO78" s="31">
        <f t="shared" si="711"/>
        <v>16</v>
      </c>
      <c r="HP78" s="31">
        <f t="shared" si="711"/>
        <v>42</v>
      </c>
      <c r="HQ78" s="31">
        <f t="shared" si="711"/>
        <v>5</v>
      </c>
      <c r="HR78" s="31">
        <f t="shared" si="711"/>
        <v>26</v>
      </c>
      <c r="HS78" s="31">
        <f t="shared" si="711"/>
        <v>21</v>
      </c>
      <c r="HT78" s="31">
        <f t="shared" si="711"/>
        <v>68</v>
      </c>
      <c r="HU78" s="152">
        <f t="shared" si="647"/>
        <v>0.38095238095238093</v>
      </c>
      <c r="HV78" s="152">
        <f t="shared" si="648"/>
        <v>0.19230769230769232</v>
      </c>
      <c r="HW78" s="150">
        <f t="shared" si="649"/>
        <v>0.30882352941176472</v>
      </c>
      <c r="IE78" s="352"/>
      <c r="IF78" s="353"/>
      <c r="IG78" s="561" t="s">
        <v>427</v>
      </c>
      <c r="IH78" s="561"/>
      <c r="II78" s="355"/>
      <c r="IJ78" s="355"/>
      <c r="IK78" s="355"/>
      <c r="IL78" s="357"/>
      <c r="IM78" s="355"/>
      <c r="IN78" s="355"/>
      <c r="IO78" s="352"/>
      <c r="IP78" s="352"/>
    </row>
    <row r="79" spans="1:250" ht="21" thickBot="1">
      <c r="J79" s="88"/>
      <c r="K79" s="18"/>
      <c r="L79" s="249"/>
      <c r="M79" s="249"/>
      <c r="N79" s="249"/>
      <c r="O79" s="249"/>
      <c r="P79" s="249"/>
      <c r="Q79" s="249"/>
      <c r="R79" s="18"/>
      <c r="V79" s="14" t="s">
        <v>30</v>
      </c>
      <c r="W79" s="31">
        <f>GU11+GU28+GU45</f>
        <v>41</v>
      </c>
      <c r="X79" s="31">
        <f t="shared" ref="X79:AG79" si="712">GV11+GV28+GV45</f>
        <v>24</v>
      </c>
      <c r="Y79" s="31">
        <f t="shared" si="712"/>
        <v>9</v>
      </c>
      <c r="Z79" s="31">
        <f t="shared" si="712"/>
        <v>1</v>
      </c>
      <c r="AA79" s="31">
        <f t="shared" si="712"/>
        <v>9</v>
      </c>
      <c r="AB79" s="31">
        <f t="shared" si="712"/>
        <v>15</v>
      </c>
      <c r="AC79" s="31">
        <f t="shared" si="712"/>
        <v>30</v>
      </c>
      <c r="AD79" s="31">
        <f t="shared" si="712"/>
        <v>3</v>
      </c>
      <c r="AE79" s="31">
        <f t="shared" si="712"/>
        <v>29</v>
      </c>
      <c r="AF79" s="31">
        <f t="shared" si="712"/>
        <v>18</v>
      </c>
      <c r="AG79" s="31">
        <f t="shared" si="712"/>
        <v>59</v>
      </c>
      <c r="AH79" s="152">
        <f t="shared" si="664"/>
        <v>0.5</v>
      </c>
      <c r="AI79" s="152">
        <f t="shared" si="651"/>
        <v>0.10344827586206896</v>
      </c>
      <c r="AJ79" s="150">
        <f t="shared" si="597"/>
        <v>0.30508474576271188</v>
      </c>
      <c r="AK79" s="14" t="s">
        <v>207</v>
      </c>
      <c r="AL79" s="31">
        <f>DI11+DI28+DI45</f>
        <v>50</v>
      </c>
      <c r="AM79" s="31">
        <f t="shared" ref="AM79:AV79" si="713">DJ11+DJ28+DJ45</f>
        <v>30</v>
      </c>
      <c r="AN79" s="31">
        <f t="shared" si="713"/>
        <v>15</v>
      </c>
      <c r="AO79" s="31">
        <f t="shared" si="713"/>
        <v>2</v>
      </c>
      <c r="AP79" s="31">
        <f t="shared" si="713"/>
        <v>7</v>
      </c>
      <c r="AQ79" s="31">
        <f t="shared" si="713"/>
        <v>16</v>
      </c>
      <c r="AR79" s="31">
        <f t="shared" si="713"/>
        <v>42</v>
      </c>
      <c r="AS79" s="31">
        <f t="shared" si="713"/>
        <v>6</v>
      </c>
      <c r="AT79" s="31">
        <f t="shared" si="713"/>
        <v>20</v>
      </c>
      <c r="AU79" s="31">
        <f t="shared" si="713"/>
        <v>22</v>
      </c>
      <c r="AV79" s="31">
        <f t="shared" si="713"/>
        <v>62</v>
      </c>
      <c r="AW79" s="152">
        <f t="shared" si="599"/>
        <v>0.38095238095238093</v>
      </c>
      <c r="AX79" s="152">
        <f t="shared" si="600"/>
        <v>0.3</v>
      </c>
      <c r="AY79" s="150">
        <f t="shared" si="601"/>
        <v>0.35483870967741937</v>
      </c>
      <c r="AZ79" s="14">
        <v>8</v>
      </c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152" t="e">
        <f t="shared" si="603"/>
        <v>#DIV/0!</v>
      </c>
      <c r="BM79" s="152" t="e">
        <f t="shared" si="604"/>
        <v>#DIV/0!</v>
      </c>
      <c r="BN79" s="150" t="e">
        <f t="shared" si="605"/>
        <v>#DIV/0!</v>
      </c>
      <c r="BO79" s="14" t="s">
        <v>209</v>
      </c>
      <c r="BP79" s="31">
        <f>FQ11+FQ28+FQ45</f>
        <v>50</v>
      </c>
      <c r="BQ79" s="31">
        <f t="shared" ref="BQ79:BZ79" si="714">FR11+FR28+FR45</f>
        <v>25</v>
      </c>
      <c r="BR79" s="31">
        <f t="shared" si="714"/>
        <v>3</v>
      </c>
      <c r="BS79" s="31">
        <f t="shared" si="714"/>
        <v>3</v>
      </c>
      <c r="BT79" s="31">
        <f t="shared" si="714"/>
        <v>2</v>
      </c>
      <c r="BU79" s="31">
        <f t="shared" si="714"/>
        <v>10</v>
      </c>
      <c r="BV79" s="31">
        <f t="shared" si="714"/>
        <v>19</v>
      </c>
      <c r="BW79" s="31">
        <f t="shared" si="714"/>
        <v>10</v>
      </c>
      <c r="BX79" s="31">
        <f t="shared" si="714"/>
        <v>33</v>
      </c>
      <c r="BY79" s="31">
        <f t="shared" si="714"/>
        <v>20</v>
      </c>
      <c r="BZ79" s="31">
        <f t="shared" si="714"/>
        <v>52</v>
      </c>
      <c r="CA79" s="152">
        <f t="shared" si="607"/>
        <v>0.52631578947368418</v>
      </c>
      <c r="CB79" s="152">
        <f t="shared" si="608"/>
        <v>0.30303030303030304</v>
      </c>
      <c r="CC79" s="150">
        <f t="shared" si="609"/>
        <v>0.38461538461538464</v>
      </c>
      <c r="CD79" s="14" t="s">
        <v>35</v>
      </c>
      <c r="CE79" s="31">
        <f>FB11+FB28+FB45</f>
        <v>33</v>
      </c>
      <c r="CF79" s="31">
        <f t="shared" ref="CF79:CO79" si="715">FC11+FC28+FC45</f>
        <v>30</v>
      </c>
      <c r="CG79" s="31">
        <f t="shared" si="715"/>
        <v>1</v>
      </c>
      <c r="CH79" s="31">
        <f t="shared" si="715"/>
        <v>0</v>
      </c>
      <c r="CI79" s="31">
        <f t="shared" si="715"/>
        <v>3</v>
      </c>
      <c r="CJ79" s="31">
        <f t="shared" si="715"/>
        <v>6</v>
      </c>
      <c r="CK79" s="31">
        <f t="shared" si="715"/>
        <v>16</v>
      </c>
      <c r="CL79" s="31">
        <f t="shared" si="715"/>
        <v>7</v>
      </c>
      <c r="CM79" s="31">
        <f t="shared" si="715"/>
        <v>37</v>
      </c>
      <c r="CN79" s="31">
        <f t="shared" si="715"/>
        <v>13</v>
      </c>
      <c r="CO79" s="31">
        <f t="shared" si="715"/>
        <v>53</v>
      </c>
      <c r="CP79" s="152">
        <f t="shared" si="611"/>
        <v>0.375</v>
      </c>
      <c r="CQ79" s="152">
        <f t="shared" si="612"/>
        <v>0.1891891891891892</v>
      </c>
      <c r="CR79" s="150">
        <f t="shared" si="613"/>
        <v>0.24528301886792453</v>
      </c>
      <c r="CS79" s="14" t="s">
        <v>208</v>
      </c>
      <c r="CT79" s="31">
        <f>EM11+EM28+EM45</f>
        <v>33</v>
      </c>
      <c r="CU79" s="31">
        <f t="shared" ref="CU79:DD79" si="716">EN11+EN28+EN45</f>
        <v>20</v>
      </c>
      <c r="CV79" s="31">
        <f t="shared" si="716"/>
        <v>7</v>
      </c>
      <c r="CW79" s="31">
        <f t="shared" si="716"/>
        <v>3</v>
      </c>
      <c r="CX79" s="31">
        <f t="shared" si="716"/>
        <v>5</v>
      </c>
      <c r="CY79" s="31">
        <f t="shared" si="716"/>
        <v>9</v>
      </c>
      <c r="CZ79" s="31">
        <f t="shared" si="716"/>
        <v>26</v>
      </c>
      <c r="DA79" s="31">
        <f t="shared" si="716"/>
        <v>5</v>
      </c>
      <c r="DB79" s="31">
        <f t="shared" si="716"/>
        <v>24</v>
      </c>
      <c r="DC79" s="31">
        <f t="shared" si="716"/>
        <v>14</v>
      </c>
      <c r="DD79" s="31">
        <f t="shared" si="716"/>
        <v>50</v>
      </c>
      <c r="DE79" s="152">
        <f t="shared" si="615"/>
        <v>0.34615384615384615</v>
      </c>
      <c r="DF79" s="152">
        <f t="shared" si="616"/>
        <v>0.20833333333333334</v>
      </c>
      <c r="DG79" s="150">
        <f t="shared" si="617"/>
        <v>0.28000000000000003</v>
      </c>
      <c r="DH79" s="14" t="s">
        <v>43</v>
      </c>
      <c r="DI79" s="31">
        <f>AL11+AL28+AL45</f>
        <v>47</v>
      </c>
      <c r="DJ79" s="31">
        <f t="shared" ref="DJ79:DS79" si="717">AM11+AM28+AM45</f>
        <v>28</v>
      </c>
      <c r="DK79" s="31">
        <f t="shared" si="717"/>
        <v>6</v>
      </c>
      <c r="DL79" s="31">
        <f t="shared" si="717"/>
        <v>3</v>
      </c>
      <c r="DM79" s="31">
        <f t="shared" si="717"/>
        <v>2</v>
      </c>
      <c r="DN79" s="31">
        <f t="shared" si="717"/>
        <v>13</v>
      </c>
      <c r="DO79" s="31">
        <f t="shared" si="717"/>
        <v>25</v>
      </c>
      <c r="DP79" s="31">
        <f t="shared" si="717"/>
        <v>7</v>
      </c>
      <c r="DQ79" s="31">
        <f t="shared" si="717"/>
        <v>27</v>
      </c>
      <c r="DR79" s="31">
        <f t="shared" si="717"/>
        <v>20</v>
      </c>
      <c r="DS79" s="31">
        <f t="shared" si="717"/>
        <v>52</v>
      </c>
      <c r="DT79" s="152">
        <f t="shared" si="619"/>
        <v>0.52</v>
      </c>
      <c r="DU79" s="152">
        <f t="shared" si="620"/>
        <v>0.25925925925925924</v>
      </c>
      <c r="DV79" s="150">
        <f t="shared" si="621"/>
        <v>0.38461538461538464</v>
      </c>
      <c r="DW79" s="14">
        <v>8</v>
      </c>
      <c r="DX79" s="210"/>
      <c r="DY79" s="210"/>
      <c r="DZ79" s="210"/>
      <c r="EA79" s="210"/>
      <c r="EB79" s="210"/>
      <c r="EC79" s="210"/>
      <c r="ED79" s="210"/>
      <c r="EE79" s="210"/>
      <c r="EF79" s="210"/>
      <c r="EG79" s="210"/>
      <c r="EH79" s="210"/>
      <c r="EI79" s="152" t="e">
        <f t="shared" si="623"/>
        <v>#DIV/0!</v>
      </c>
      <c r="EJ79" s="152" t="e">
        <f t="shared" si="624"/>
        <v>#DIV/0!</v>
      </c>
      <c r="EK79" s="150" t="e">
        <f t="shared" si="625"/>
        <v>#DIV/0!</v>
      </c>
      <c r="EL79" s="14" t="s">
        <v>36</v>
      </c>
      <c r="EM79" s="31">
        <f>CT11+CT28+CT45</f>
        <v>52</v>
      </c>
      <c r="EN79" s="31">
        <f t="shared" ref="EN79:EW79" si="718">CU11+CU28+CU45</f>
        <v>33</v>
      </c>
      <c r="EO79" s="31">
        <f t="shared" si="718"/>
        <v>7</v>
      </c>
      <c r="EP79" s="31">
        <f t="shared" si="718"/>
        <v>4</v>
      </c>
      <c r="EQ79" s="31">
        <f t="shared" si="718"/>
        <v>2</v>
      </c>
      <c r="ER79" s="31">
        <f t="shared" si="718"/>
        <v>14</v>
      </c>
      <c r="ES79" s="31">
        <f t="shared" si="718"/>
        <v>32</v>
      </c>
      <c r="ET79" s="31">
        <f t="shared" si="718"/>
        <v>8</v>
      </c>
      <c r="EU79" s="31">
        <f t="shared" si="718"/>
        <v>17</v>
      </c>
      <c r="EV79" s="31">
        <f t="shared" si="718"/>
        <v>22</v>
      </c>
      <c r="EW79" s="31">
        <f t="shared" si="718"/>
        <v>49</v>
      </c>
      <c r="EX79" s="152">
        <f t="shared" si="627"/>
        <v>0.4375</v>
      </c>
      <c r="EY79" s="152">
        <f t="shared" si="628"/>
        <v>0.47058823529411764</v>
      </c>
      <c r="EZ79" s="150">
        <f t="shared" si="629"/>
        <v>0.44897959183673469</v>
      </c>
      <c r="FA79" s="14" t="s">
        <v>103</v>
      </c>
      <c r="FB79" s="31">
        <f>CE11+CE28+CE45</f>
        <v>51</v>
      </c>
      <c r="FC79" s="31">
        <f t="shared" ref="FC79:FL79" si="719">CF11+CF28+CF45</f>
        <v>41</v>
      </c>
      <c r="FD79" s="31">
        <f t="shared" si="719"/>
        <v>11</v>
      </c>
      <c r="FE79" s="31">
        <f t="shared" si="719"/>
        <v>3</v>
      </c>
      <c r="FF79" s="31">
        <f t="shared" si="719"/>
        <v>7</v>
      </c>
      <c r="FG79" s="31">
        <f t="shared" si="719"/>
        <v>21</v>
      </c>
      <c r="FH79" s="31">
        <f t="shared" si="719"/>
        <v>43</v>
      </c>
      <c r="FI79" s="31">
        <f t="shared" si="719"/>
        <v>3</v>
      </c>
      <c r="FJ79" s="31">
        <f t="shared" si="719"/>
        <v>24</v>
      </c>
      <c r="FK79" s="31">
        <f t="shared" si="719"/>
        <v>24</v>
      </c>
      <c r="FL79" s="31">
        <f t="shared" si="719"/>
        <v>67</v>
      </c>
      <c r="FM79" s="152">
        <f t="shared" si="631"/>
        <v>0.48837209302325579</v>
      </c>
      <c r="FN79" s="152">
        <f t="shared" si="632"/>
        <v>0.125</v>
      </c>
      <c r="FO79" s="150">
        <f t="shared" si="633"/>
        <v>0.35820895522388058</v>
      </c>
      <c r="FP79" s="14" t="s">
        <v>24</v>
      </c>
      <c r="FQ79" s="31">
        <f>BP11+BP28+BP45</f>
        <v>52</v>
      </c>
      <c r="FR79" s="31">
        <f t="shared" ref="FR79:GA79" si="720">BQ11+BQ28+BQ45</f>
        <v>29</v>
      </c>
      <c r="FS79" s="31">
        <f t="shared" si="720"/>
        <v>5</v>
      </c>
      <c r="FT79" s="31">
        <f t="shared" si="720"/>
        <v>4</v>
      </c>
      <c r="FU79" s="31">
        <f t="shared" si="720"/>
        <v>5</v>
      </c>
      <c r="FV79" s="31">
        <f t="shared" si="720"/>
        <v>14</v>
      </c>
      <c r="FW79" s="31">
        <f t="shared" si="720"/>
        <v>28</v>
      </c>
      <c r="FX79" s="31">
        <f t="shared" si="720"/>
        <v>8</v>
      </c>
      <c r="FY79" s="31">
        <f t="shared" si="720"/>
        <v>34</v>
      </c>
      <c r="FZ79" s="31">
        <f t="shared" si="720"/>
        <v>22</v>
      </c>
      <c r="GA79" s="31">
        <f t="shared" si="720"/>
        <v>61</v>
      </c>
      <c r="GB79" s="152">
        <f t="shared" si="635"/>
        <v>0.5</v>
      </c>
      <c r="GC79" s="152">
        <f t="shared" si="636"/>
        <v>0.23529411764705882</v>
      </c>
      <c r="GD79" s="150">
        <f t="shared" si="637"/>
        <v>0.36065573770491804</v>
      </c>
      <c r="GE79" s="14" t="s">
        <v>44</v>
      </c>
      <c r="GF79" s="31">
        <f>HJ11+HJ28+HJ45</f>
        <v>52</v>
      </c>
      <c r="GG79" s="31">
        <f t="shared" ref="GG79:GP79" si="721">HK11+HK28+HK45</f>
        <v>39</v>
      </c>
      <c r="GH79" s="31">
        <f t="shared" si="721"/>
        <v>8</v>
      </c>
      <c r="GI79" s="31">
        <f t="shared" si="721"/>
        <v>10</v>
      </c>
      <c r="GJ79" s="31">
        <f t="shared" si="721"/>
        <v>9</v>
      </c>
      <c r="GK79" s="31">
        <f t="shared" si="721"/>
        <v>20</v>
      </c>
      <c r="GL79" s="31">
        <f t="shared" si="721"/>
        <v>34</v>
      </c>
      <c r="GM79" s="31">
        <f t="shared" si="721"/>
        <v>4</v>
      </c>
      <c r="GN79" s="31">
        <f t="shared" si="721"/>
        <v>26</v>
      </c>
      <c r="GO79" s="31">
        <f t="shared" si="721"/>
        <v>24</v>
      </c>
      <c r="GP79" s="31">
        <f t="shared" si="721"/>
        <v>60</v>
      </c>
      <c r="GQ79" s="152">
        <f t="shared" si="639"/>
        <v>0.58823529411764708</v>
      </c>
      <c r="GR79" s="152">
        <f t="shared" si="640"/>
        <v>0.15384615384615385</v>
      </c>
      <c r="GS79" s="150">
        <f t="shared" si="641"/>
        <v>0.4</v>
      </c>
      <c r="GT79" s="14" t="s">
        <v>34</v>
      </c>
      <c r="GU79" s="31">
        <f>W11+W28+W45</f>
        <v>50</v>
      </c>
      <c r="GV79" s="31">
        <f t="shared" ref="GV79:HD79" si="722">X11+X28+X45</f>
        <v>44</v>
      </c>
      <c r="GW79" s="31">
        <f t="shared" si="722"/>
        <v>6</v>
      </c>
      <c r="GX79" s="31">
        <f t="shared" si="722"/>
        <v>0</v>
      </c>
      <c r="GY79" s="31">
        <f t="shared" si="722"/>
        <v>3</v>
      </c>
      <c r="GZ79" s="31">
        <f t="shared" si="722"/>
        <v>19</v>
      </c>
      <c r="HA79" s="31">
        <f t="shared" si="722"/>
        <v>38</v>
      </c>
      <c r="HB79" s="31">
        <f t="shared" si="722"/>
        <v>4</v>
      </c>
      <c r="HC79" s="31">
        <f t="shared" si="722"/>
        <v>25</v>
      </c>
      <c r="HD79" s="31">
        <f t="shared" si="722"/>
        <v>23</v>
      </c>
      <c r="HE79" s="31">
        <f>AG11+AG28+AG45</f>
        <v>63</v>
      </c>
      <c r="HF79" s="152">
        <f t="shared" si="643"/>
        <v>0.5</v>
      </c>
      <c r="HG79" s="152">
        <f t="shared" si="644"/>
        <v>0.16</v>
      </c>
      <c r="HH79" s="150">
        <f t="shared" si="645"/>
        <v>0.36507936507936506</v>
      </c>
      <c r="HI79" s="14" t="s">
        <v>51</v>
      </c>
      <c r="HJ79" s="31">
        <f>GF11+GF28+GF45</f>
        <v>49</v>
      </c>
      <c r="HK79" s="31">
        <f t="shared" ref="HK79:HT79" si="723">GG11+GG28+GG45</f>
        <v>30</v>
      </c>
      <c r="HL79" s="31">
        <f t="shared" si="723"/>
        <v>7</v>
      </c>
      <c r="HM79" s="31">
        <f t="shared" si="723"/>
        <v>1</v>
      </c>
      <c r="HN79" s="31">
        <f t="shared" si="723"/>
        <v>4</v>
      </c>
      <c r="HO79" s="31">
        <f t="shared" si="723"/>
        <v>11</v>
      </c>
      <c r="HP79" s="31">
        <f t="shared" si="723"/>
        <v>32</v>
      </c>
      <c r="HQ79" s="31">
        <f t="shared" si="723"/>
        <v>9</v>
      </c>
      <c r="HR79" s="31">
        <f t="shared" si="723"/>
        <v>28</v>
      </c>
      <c r="HS79" s="31">
        <f t="shared" si="723"/>
        <v>20</v>
      </c>
      <c r="HT79" s="31">
        <f t="shared" si="723"/>
        <v>60</v>
      </c>
      <c r="HU79" s="152">
        <f t="shared" si="647"/>
        <v>0.34375</v>
      </c>
      <c r="HV79" s="152">
        <f t="shared" si="648"/>
        <v>0.32142857142857145</v>
      </c>
      <c r="HW79" s="150">
        <f t="shared" si="649"/>
        <v>0.33333333333333331</v>
      </c>
      <c r="IE79" s="352"/>
      <c r="IF79" s="353"/>
      <c r="IG79" s="563"/>
      <c r="IH79" s="563"/>
      <c r="II79" s="355"/>
      <c r="IJ79" s="355"/>
      <c r="IK79" s="355"/>
      <c r="IL79" s="357"/>
      <c r="IM79" s="355"/>
      <c r="IN79" s="355"/>
      <c r="IO79" s="352"/>
      <c r="IP79" s="352"/>
    </row>
    <row r="80" spans="1:250" ht="20">
      <c r="J80" s="88"/>
      <c r="K80" s="18"/>
      <c r="L80" s="249"/>
      <c r="M80" s="249"/>
      <c r="N80" s="249"/>
      <c r="O80" s="249"/>
      <c r="P80" s="249"/>
      <c r="Q80" s="249"/>
      <c r="R80" s="18"/>
      <c r="V80" s="14" t="s">
        <v>44</v>
      </c>
      <c r="W80" s="31">
        <f>HJ12+HJ29+HJ46</f>
        <v>36</v>
      </c>
      <c r="X80" s="31">
        <f t="shared" ref="X80:AG80" si="724">HK12+HK29+HK46</f>
        <v>20</v>
      </c>
      <c r="Y80" s="31">
        <f t="shared" si="724"/>
        <v>6</v>
      </c>
      <c r="Z80" s="31">
        <f t="shared" si="724"/>
        <v>4</v>
      </c>
      <c r="AA80" s="31">
        <f t="shared" si="724"/>
        <v>7</v>
      </c>
      <c r="AB80" s="31">
        <f t="shared" si="724"/>
        <v>12</v>
      </c>
      <c r="AC80" s="31">
        <f t="shared" si="724"/>
        <v>26</v>
      </c>
      <c r="AD80" s="31">
        <f t="shared" si="724"/>
        <v>4</v>
      </c>
      <c r="AE80" s="31">
        <f t="shared" si="724"/>
        <v>21</v>
      </c>
      <c r="AF80" s="31">
        <f t="shared" si="724"/>
        <v>16</v>
      </c>
      <c r="AG80" s="31">
        <f t="shared" si="724"/>
        <v>47</v>
      </c>
      <c r="AH80" s="152">
        <f t="shared" si="664"/>
        <v>0.46153846153846156</v>
      </c>
      <c r="AI80" s="152">
        <f t="shared" si="651"/>
        <v>0.19047619047619047</v>
      </c>
      <c r="AJ80" s="150">
        <f t="shared" si="597"/>
        <v>0.34042553191489361</v>
      </c>
      <c r="AK80" s="14" t="s">
        <v>31</v>
      </c>
      <c r="AL80" s="31">
        <f>BA12+BA29+BA46</f>
        <v>50</v>
      </c>
      <c r="AM80" s="31">
        <f t="shared" ref="AM80:AV80" si="725">BB12+BB29+BB46</f>
        <v>40</v>
      </c>
      <c r="AN80" s="31">
        <f t="shared" si="725"/>
        <v>11</v>
      </c>
      <c r="AO80" s="31">
        <f t="shared" si="725"/>
        <v>7</v>
      </c>
      <c r="AP80" s="31">
        <f t="shared" si="725"/>
        <v>5</v>
      </c>
      <c r="AQ80" s="31">
        <f t="shared" si="725"/>
        <v>16</v>
      </c>
      <c r="AR80" s="31">
        <f t="shared" si="725"/>
        <v>36</v>
      </c>
      <c r="AS80" s="31">
        <f t="shared" si="725"/>
        <v>6</v>
      </c>
      <c r="AT80" s="31">
        <f t="shared" si="725"/>
        <v>18</v>
      </c>
      <c r="AU80" s="31">
        <f t="shared" si="725"/>
        <v>22</v>
      </c>
      <c r="AV80" s="31">
        <f t="shared" si="725"/>
        <v>54</v>
      </c>
      <c r="AW80" s="152">
        <f t="shared" si="599"/>
        <v>0.44444444444444442</v>
      </c>
      <c r="AX80" s="152">
        <f t="shared" si="600"/>
        <v>0.33333333333333331</v>
      </c>
      <c r="AY80" s="150">
        <f t="shared" si="601"/>
        <v>0.40740740740740738</v>
      </c>
      <c r="AZ80" s="14" t="s">
        <v>43</v>
      </c>
      <c r="BA80" s="31">
        <f>AL12+AL29+AL46</f>
        <v>36</v>
      </c>
      <c r="BB80" s="31">
        <f t="shared" ref="BB80:BK80" si="726">AM12+AM29+AM46</f>
        <v>29</v>
      </c>
      <c r="BC80" s="31">
        <f t="shared" si="726"/>
        <v>6</v>
      </c>
      <c r="BD80" s="31">
        <f t="shared" si="726"/>
        <v>3</v>
      </c>
      <c r="BE80" s="31">
        <f t="shared" si="726"/>
        <v>5</v>
      </c>
      <c r="BF80" s="31">
        <f t="shared" si="726"/>
        <v>9</v>
      </c>
      <c r="BG80" s="31">
        <f t="shared" si="726"/>
        <v>25</v>
      </c>
      <c r="BH80" s="31">
        <f t="shared" si="726"/>
        <v>6</v>
      </c>
      <c r="BI80" s="31">
        <f t="shared" si="726"/>
        <v>30</v>
      </c>
      <c r="BJ80" s="31">
        <f t="shared" si="726"/>
        <v>15</v>
      </c>
      <c r="BK80" s="31">
        <f t="shared" si="726"/>
        <v>55</v>
      </c>
      <c r="BL80" s="152">
        <f t="shared" si="603"/>
        <v>0.36</v>
      </c>
      <c r="BM80" s="152">
        <f t="shared" si="604"/>
        <v>0.2</v>
      </c>
      <c r="BN80" s="150">
        <f t="shared" si="605"/>
        <v>0.27272727272727271</v>
      </c>
      <c r="BO80" s="14">
        <v>9</v>
      </c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152" t="e">
        <f t="shared" si="607"/>
        <v>#DIV/0!</v>
      </c>
      <c r="CB80" s="152" t="e">
        <f t="shared" si="608"/>
        <v>#DIV/0!</v>
      </c>
      <c r="CC80" s="150" t="e">
        <f t="shared" si="609"/>
        <v>#DIV/0!</v>
      </c>
      <c r="CD80" s="14">
        <v>9</v>
      </c>
      <c r="CE80" s="148"/>
      <c r="CF80" s="148"/>
      <c r="CG80" s="148"/>
      <c r="CH80" s="148"/>
      <c r="CI80" s="148"/>
      <c r="CJ80" s="148"/>
      <c r="CK80" s="148"/>
      <c r="CL80" s="148"/>
      <c r="CM80" s="148"/>
      <c r="CN80" s="148"/>
      <c r="CO80" s="148"/>
      <c r="CP80" s="152" t="e">
        <f t="shared" si="611"/>
        <v>#DIV/0!</v>
      </c>
      <c r="CQ80" s="152" t="e">
        <f t="shared" si="612"/>
        <v>#DIV/0!</v>
      </c>
      <c r="CR80" s="150" t="e">
        <f t="shared" si="613"/>
        <v>#DIV/0!</v>
      </c>
      <c r="CS80" s="14" t="s">
        <v>30</v>
      </c>
      <c r="CT80" s="31">
        <f>GU12+GU29+GU46</f>
        <v>52</v>
      </c>
      <c r="CU80" s="31">
        <f t="shared" ref="CU80:DD80" si="727">GV12+GV29+GV46</f>
        <v>17</v>
      </c>
      <c r="CV80" s="31">
        <f t="shared" si="727"/>
        <v>11</v>
      </c>
      <c r="CW80" s="31">
        <f t="shared" si="727"/>
        <v>3</v>
      </c>
      <c r="CX80" s="31">
        <f t="shared" si="727"/>
        <v>5</v>
      </c>
      <c r="CY80" s="31">
        <f t="shared" si="727"/>
        <v>5</v>
      </c>
      <c r="CZ80" s="31">
        <f t="shared" si="727"/>
        <v>14</v>
      </c>
      <c r="DA80" s="31">
        <f t="shared" si="727"/>
        <v>14</v>
      </c>
      <c r="DB80" s="31">
        <f t="shared" si="727"/>
        <v>23</v>
      </c>
      <c r="DC80" s="31">
        <f t="shared" si="727"/>
        <v>19</v>
      </c>
      <c r="DD80" s="31">
        <f t="shared" si="727"/>
        <v>37</v>
      </c>
      <c r="DE80" s="152">
        <f t="shared" si="615"/>
        <v>0.35714285714285715</v>
      </c>
      <c r="DF80" s="152">
        <f t="shared" si="616"/>
        <v>0.60869565217391308</v>
      </c>
      <c r="DG80" s="150">
        <f t="shared" si="617"/>
        <v>0.51351351351351349</v>
      </c>
      <c r="DH80" s="14" t="s">
        <v>51</v>
      </c>
      <c r="DI80" s="31">
        <f>GF12+GF29+GF46</f>
        <v>45</v>
      </c>
      <c r="DJ80" s="31">
        <f t="shared" ref="DJ80:DS80" si="728">GG12+GG29+GG46</f>
        <v>27</v>
      </c>
      <c r="DK80" s="31">
        <f t="shared" si="728"/>
        <v>3</v>
      </c>
      <c r="DL80" s="31">
        <f t="shared" si="728"/>
        <v>2</v>
      </c>
      <c r="DM80" s="31">
        <f t="shared" si="728"/>
        <v>9</v>
      </c>
      <c r="DN80" s="31">
        <f t="shared" si="728"/>
        <v>9</v>
      </c>
      <c r="DO80" s="31">
        <f t="shared" si="728"/>
        <v>35</v>
      </c>
      <c r="DP80" s="31">
        <f t="shared" si="728"/>
        <v>9</v>
      </c>
      <c r="DQ80" s="31">
        <f t="shared" si="728"/>
        <v>28</v>
      </c>
      <c r="DR80" s="31">
        <f t="shared" si="728"/>
        <v>18</v>
      </c>
      <c r="DS80" s="31">
        <f t="shared" si="728"/>
        <v>63</v>
      </c>
      <c r="DT80" s="152">
        <f t="shared" si="619"/>
        <v>0.25714285714285712</v>
      </c>
      <c r="DU80" s="152">
        <f t="shared" si="620"/>
        <v>0.32142857142857145</v>
      </c>
      <c r="DV80" s="150">
        <f t="shared" si="621"/>
        <v>0.2857142857142857</v>
      </c>
      <c r="DW80" s="14">
        <v>9</v>
      </c>
      <c r="DX80" s="182"/>
      <c r="DY80" s="182"/>
      <c r="DZ80" s="182"/>
      <c r="EA80" s="182"/>
      <c r="EB80" s="182"/>
      <c r="EC80" s="182"/>
      <c r="ED80" s="182"/>
      <c r="EE80" s="182"/>
      <c r="EF80" s="182"/>
      <c r="EG80" s="182"/>
      <c r="EH80" s="182"/>
      <c r="EI80" s="152" t="e">
        <f t="shared" si="623"/>
        <v>#DIV/0!</v>
      </c>
      <c r="EJ80" s="152" t="e">
        <f t="shared" si="624"/>
        <v>#DIV/0!</v>
      </c>
      <c r="EK80" s="150" t="e">
        <f t="shared" si="625"/>
        <v>#DIV/0!</v>
      </c>
      <c r="EL80" s="14" t="s">
        <v>24</v>
      </c>
      <c r="EM80" s="231"/>
      <c r="EN80" s="231"/>
      <c r="EO80" s="231"/>
      <c r="EP80" s="231"/>
      <c r="EQ80" s="231"/>
      <c r="ER80" s="231"/>
      <c r="ES80" s="231"/>
      <c r="ET80" s="231"/>
      <c r="EU80" s="231"/>
      <c r="EV80" s="231"/>
      <c r="EW80" s="231"/>
      <c r="EX80" s="152" t="e">
        <f t="shared" si="627"/>
        <v>#DIV/0!</v>
      </c>
      <c r="EY80" s="152" t="e">
        <f t="shared" si="628"/>
        <v>#DIV/0!</v>
      </c>
      <c r="EZ80" s="150" t="e">
        <f t="shared" si="629"/>
        <v>#DIV/0!</v>
      </c>
      <c r="FA80" s="14" t="s">
        <v>209</v>
      </c>
      <c r="FB80" s="31">
        <f>FQ12+FQ29+FQ46</f>
        <v>50</v>
      </c>
      <c r="FC80" s="31">
        <f t="shared" ref="FC80:FL80" si="729">FR12+FR29+FR46</f>
        <v>33</v>
      </c>
      <c r="FD80" s="31">
        <f t="shared" si="729"/>
        <v>8</v>
      </c>
      <c r="FE80" s="31">
        <f t="shared" si="729"/>
        <v>5</v>
      </c>
      <c r="FF80" s="31">
        <f t="shared" si="729"/>
        <v>5</v>
      </c>
      <c r="FG80" s="31">
        <f t="shared" si="729"/>
        <v>16</v>
      </c>
      <c r="FH80" s="31">
        <f t="shared" si="729"/>
        <v>39</v>
      </c>
      <c r="FI80" s="31">
        <f t="shared" si="729"/>
        <v>6</v>
      </c>
      <c r="FJ80" s="31">
        <f t="shared" si="729"/>
        <v>22</v>
      </c>
      <c r="FK80" s="31">
        <f t="shared" si="729"/>
        <v>22</v>
      </c>
      <c r="FL80" s="31">
        <f t="shared" si="729"/>
        <v>61</v>
      </c>
      <c r="FM80" s="152">
        <f t="shared" si="631"/>
        <v>0.41025641025641024</v>
      </c>
      <c r="FN80" s="152">
        <f t="shared" si="632"/>
        <v>0.27272727272727271</v>
      </c>
      <c r="FO80" s="150">
        <f t="shared" si="633"/>
        <v>0.36065573770491804</v>
      </c>
      <c r="FP80" s="14" t="s">
        <v>35</v>
      </c>
      <c r="FQ80" s="31">
        <f>FB12+FB29+FB46</f>
        <v>48</v>
      </c>
      <c r="FR80" s="31">
        <f t="shared" ref="FR80:GA80" si="730">FC12+FC29+FC46</f>
        <v>34</v>
      </c>
      <c r="FS80" s="31">
        <f t="shared" si="730"/>
        <v>11</v>
      </c>
      <c r="FT80" s="31">
        <f t="shared" si="730"/>
        <v>3</v>
      </c>
      <c r="FU80" s="31">
        <f t="shared" si="730"/>
        <v>1</v>
      </c>
      <c r="FV80" s="31">
        <f t="shared" si="730"/>
        <v>18</v>
      </c>
      <c r="FW80" s="31">
        <f t="shared" si="730"/>
        <v>38</v>
      </c>
      <c r="FX80" s="31">
        <f t="shared" si="730"/>
        <v>4</v>
      </c>
      <c r="FY80" s="31">
        <f t="shared" si="730"/>
        <v>24</v>
      </c>
      <c r="FZ80" s="31">
        <f t="shared" si="730"/>
        <v>22</v>
      </c>
      <c r="GA80" s="31">
        <f t="shared" si="730"/>
        <v>62</v>
      </c>
      <c r="GB80" s="152">
        <f t="shared" si="635"/>
        <v>0.47368421052631576</v>
      </c>
      <c r="GC80" s="152">
        <f t="shared" si="636"/>
        <v>0.16666666666666666</v>
      </c>
      <c r="GD80" s="150">
        <f t="shared" si="637"/>
        <v>0.35483870967741937</v>
      </c>
      <c r="GE80" s="14" t="s">
        <v>207</v>
      </c>
      <c r="GF80" s="31">
        <f>DI12+DI29+DI46</f>
        <v>51</v>
      </c>
      <c r="GG80" s="31">
        <f t="shared" ref="GG80:GP80" si="731">DJ12+DJ29+DJ46</f>
        <v>57</v>
      </c>
      <c r="GH80" s="31">
        <f t="shared" si="731"/>
        <v>3</v>
      </c>
      <c r="GI80" s="31">
        <f t="shared" si="731"/>
        <v>2</v>
      </c>
      <c r="GJ80" s="31">
        <f t="shared" si="731"/>
        <v>2</v>
      </c>
      <c r="GK80" s="31">
        <f t="shared" si="731"/>
        <v>15</v>
      </c>
      <c r="GL80" s="31">
        <f t="shared" si="731"/>
        <v>42</v>
      </c>
      <c r="GM80" s="31">
        <f t="shared" si="731"/>
        <v>7</v>
      </c>
      <c r="GN80" s="31">
        <f t="shared" si="731"/>
        <v>33</v>
      </c>
      <c r="GO80" s="31">
        <f t="shared" si="731"/>
        <v>22</v>
      </c>
      <c r="GP80" s="31">
        <f t="shared" si="731"/>
        <v>75</v>
      </c>
      <c r="GQ80" s="152">
        <f t="shared" si="639"/>
        <v>0.35714285714285715</v>
      </c>
      <c r="GR80" s="152">
        <f t="shared" si="640"/>
        <v>0.21212121212121213</v>
      </c>
      <c r="GS80" s="150">
        <f t="shared" si="641"/>
        <v>0.29333333333333333</v>
      </c>
      <c r="GT80" s="14" t="s">
        <v>36</v>
      </c>
      <c r="GU80" s="31">
        <f>CT12+CT29+CT46</f>
        <v>38</v>
      </c>
      <c r="GV80" s="31">
        <f t="shared" ref="GV80:HE80" si="732">CU12+CU29+CU46</f>
        <v>17</v>
      </c>
      <c r="GW80" s="31">
        <f t="shared" si="732"/>
        <v>6</v>
      </c>
      <c r="GX80" s="31">
        <f t="shared" si="732"/>
        <v>1</v>
      </c>
      <c r="GY80" s="31">
        <f t="shared" si="732"/>
        <v>3</v>
      </c>
      <c r="GZ80" s="31">
        <f t="shared" si="732"/>
        <v>10</v>
      </c>
      <c r="HA80" s="31">
        <f t="shared" si="732"/>
        <v>21</v>
      </c>
      <c r="HB80" s="31">
        <f t="shared" si="732"/>
        <v>6</v>
      </c>
      <c r="HC80" s="31">
        <f t="shared" si="732"/>
        <v>13</v>
      </c>
      <c r="HD80" s="31">
        <f t="shared" si="732"/>
        <v>16</v>
      </c>
      <c r="HE80" s="31">
        <f t="shared" si="732"/>
        <v>34</v>
      </c>
      <c r="HF80" s="152">
        <f t="shared" si="643"/>
        <v>0.47619047619047616</v>
      </c>
      <c r="HG80" s="152">
        <f t="shared" si="644"/>
        <v>0.46153846153846156</v>
      </c>
      <c r="HH80" s="150">
        <f t="shared" si="645"/>
        <v>0.47058823529411764</v>
      </c>
      <c r="HI80" s="14" t="s">
        <v>10</v>
      </c>
      <c r="HJ80" s="31">
        <f>W29+W12+W46</f>
        <v>51</v>
      </c>
      <c r="HK80" s="31">
        <f t="shared" ref="HK80:HT80" si="733">X29+X12+X46</f>
        <v>38</v>
      </c>
      <c r="HL80" s="31">
        <f t="shared" si="733"/>
        <v>4</v>
      </c>
      <c r="HM80" s="31">
        <f t="shared" si="733"/>
        <v>3</v>
      </c>
      <c r="HN80" s="31">
        <f t="shared" si="733"/>
        <v>4</v>
      </c>
      <c r="HO80" s="31">
        <f t="shared" si="733"/>
        <v>18</v>
      </c>
      <c r="HP80" s="31">
        <f t="shared" si="733"/>
        <v>41</v>
      </c>
      <c r="HQ80" s="31">
        <f t="shared" si="733"/>
        <v>5</v>
      </c>
      <c r="HR80" s="31">
        <f t="shared" si="733"/>
        <v>17</v>
      </c>
      <c r="HS80" s="31">
        <f t="shared" si="733"/>
        <v>23</v>
      </c>
      <c r="HT80" s="31">
        <f t="shared" si="733"/>
        <v>58</v>
      </c>
      <c r="HU80" s="152">
        <f t="shared" si="647"/>
        <v>0.43902439024390244</v>
      </c>
      <c r="HV80" s="152">
        <f t="shared" si="648"/>
        <v>0.29411764705882354</v>
      </c>
      <c r="HW80" s="150">
        <f t="shared" si="649"/>
        <v>0.39655172413793105</v>
      </c>
      <c r="IE80" s="352"/>
      <c r="IF80" s="353"/>
      <c r="IG80" s="355"/>
      <c r="IH80" s="357"/>
      <c r="II80" s="561" t="s">
        <v>427</v>
      </c>
      <c r="IJ80" s="561"/>
      <c r="IK80" s="355"/>
      <c r="IL80" s="357"/>
      <c r="IM80" s="355"/>
      <c r="IN80" s="355"/>
      <c r="IO80" s="352"/>
      <c r="IP80" s="352"/>
    </row>
    <row r="81" spans="3:250" ht="21" thickBot="1">
      <c r="J81" s="88"/>
      <c r="K81" s="18"/>
      <c r="L81" s="249"/>
      <c r="M81" s="249"/>
      <c r="N81" s="249"/>
      <c r="O81" s="249"/>
      <c r="P81" s="249"/>
      <c r="Q81" s="249"/>
      <c r="R81" s="18"/>
      <c r="V81" s="14" t="s">
        <v>51</v>
      </c>
      <c r="W81" s="31">
        <f>GF13+GF30+GF47</f>
        <v>46</v>
      </c>
      <c r="X81" s="31">
        <f t="shared" ref="X81:AG81" si="734">GG13+GG30+GG47</f>
        <v>33</v>
      </c>
      <c r="Y81" s="31">
        <f t="shared" si="734"/>
        <v>5</v>
      </c>
      <c r="Z81" s="31">
        <f t="shared" si="734"/>
        <v>4</v>
      </c>
      <c r="AA81" s="31">
        <f t="shared" si="734"/>
        <v>11</v>
      </c>
      <c r="AB81" s="31">
        <f t="shared" si="734"/>
        <v>13</v>
      </c>
      <c r="AC81" s="31">
        <f t="shared" si="734"/>
        <v>28</v>
      </c>
      <c r="AD81" s="31">
        <f t="shared" si="734"/>
        <v>6</v>
      </c>
      <c r="AE81" s="31">
        <f t="shared" si="734"/>
        <v>29</v>
      </c>
      <c r="AF81" s="31">
        <f t="shared" si="734"/>
        <v>19</v>
      </c>
      <c r="AG81" s="31">
        <f t="shared" si="734"/>
        <v>57</v>
      </c>
      <c r="AH81" s="152">
        <f t="shared" si="664"/>
        <v>0.4642857142857143</v>
      </c>
      <c r="AI81" s="152">
        <f t="shared" si="651"/>
        <v>0.20689655172413793</v>
      </c>
      <c r="AJ81" s="150">
        <f t="shared" si="597"/>
        <v>0.33333333333333331</v>
      </c>
      <c r="AK81" s="14" t="s">
        <v>30</v>
      </c>
      <c r="AL81" s="31">
        <f>GU13+GU30+GU47</f>
        <v>51</v>
      </c>
      <c r="AM81" s="31">
        <f t="shared" ref="AM81:AV81" si="735">GV13+GV30+GV47</f>
        <v>23</v>
      </c>
      <c r="AN81" s="31">
        <f t="shared" si="735"/>
        <v>15</v>
      </c>
      <c r="AO81" s="31">
        <f t="shared" si="735"/>
        <v>1</v>
      </c>
      <c r="AP81" s="31">
        <f t="shared" si="735"/>
        <v>4</v>
      </c>
      <c r="AQ81" s="31">
        <f t="shared" si="735"/>
        <v>12</v>
      </c>
      <c r="AR81" s="31">
        <f t="shared" si="735"/>
        <v>22</v>
      </c>
      <c r="AS81" s="31">
        <f t="shared" si="735"/>
        <v>9</v>
      </c>
      <c r="AT81" s="31">
        <f t="shared" si="735"/>
        <v>19</v>
      </c>
      <c r="AU81" s="31">
        <f t="shared" si="735"/>
        <v>21</v>
      </c>
      <c r="AV81" s="31">
        <f t="shared" si="735"/>
        <v>41</v>
      </c>
      <c r="AW81" s="152">
        <f t="shared" si="599"/>
        <v>0.54545454545454541</v>
      </c>
      <c r="AX81" s="152">
        <f t="shared" si="600"/>
        <v>0.47368421052631576</v>
      </c>
      <c r="AY81" s="150">
        <f t="shared" si="601"/>
        <v>0.51219512195121952</v>
      </c>
      <c r="AZ81" s="14" t="s">
        <v>209</v>
      </c>
      <c r="BA81" s="31">
        <f>FQ13+FQ30+FQ47</f>
        <v>43</v>
      </c>
      <c r="BB81" s="31">
        <f t="shared" ref="BB81:BK81" si="736">FR13+FR30+FR47</f>
        <v>30</v>
      </c>
      <c r="BC81" s="31">
        <f t="shared" si="736"/>
        <v>7</v>
      </c>
      <c r="BD81" s="31">
        <f t="shared" si="736"/>
        <v>4</v>
      </c>
      <c r="BE81" s="31">
        <f t="shared" si="736"/>
        <v>5</v>
      </c>
      <c r="BF81" s="31">
        <f t="shared" si="736"/>
        <v>14</v>
      </c>
      <c r="BG81" s="31">
        <f t="shared" si="736"/>
        <v>33</v>
      </c>
      <c r="BH81" s="31">
        <f t="shared" si="736"/>
        <v>5</v>
      </c>
      <c r="BI81" s="31">
        <f t="shared" si="736"/>
        <v>23</v>
      </c>
      <c r="BJ81" s="31">
        <f t="shared" si="736"/>
        <v>19</v>
      </c>
      <c r="BK81" s="31">
        <f t="shared" si="736"/>
        <v>56</v>
      </c>
      <c r="BL81" s="152">
        <f t="shared" si="603"/>
        <v>0.42424242424242425</v>
      </c>
      <c r="BM81" s="152">
        <f t="shared" si="604"/>
        <v>0.21739130434782608</v>
      </c>
      <c r="BN81" s="150">
        <f t="shared" si="605"/>
        <v>0.3392857142857143</v>
      </c>
      <c r="BO81" s="14" t="s">
        <v>44</v>
      </c>
      <c r="BP81" s="31">
        <f>HJ13+HJ30+HJ47</f>
        <v>34</v>
      </c>
      <c r="BQ81" s="31">
        <f t="shared" ref="BQ81:BZ81" si="737">HK13+HK30+HK47</f>
        <v>20</v>
      </c>
      <c r="BR81" s="31">
        <f t="shared" si="737"/>
        <v>2</v>
      </c>
      <c r="BS81" s="31">
        <f t="shared" si="737"/>
        <v>5</v>
      </c>
      <c r="BT81" s="31">
        <f t="shared" si="737"/>
        <v>2</v>
      </c>
      <c r="BU81" s="31">
        <f t="shared" si="737"/>
        <v>5</v>
      </c>
      <c r="BV81" s="31">
        <f t="shared" si="737"/>
        <v>17</v>
      </c>
      <c r="BW81" s="31">
        <f t="shared" si="737"/>
        <v>8</v>
      </c>
      <c r="BX81" s="31">
        <f t="shared" si="737"/>
        <v>26</v>
      </c>
      <c r="BY81" s="31">
        <f t="shared" si="737"/>
        <v>13</v>
      </c>
      <c r="BZ81" s="31">
        <f t="shared" si="737"/>
        <v>43</v>
      </c>
      <c r="CA81" s="152">
        <f t="shared" si="607"/>
        <v>0.29411764705882354</v>
      </c>
      <c r="CB81" s="152">
        <f t="shared" si="608"/>
        <v>0.30769230769230771</v>
      </c>
      <c r="CC81" s="150">
        <f t="shared" si="609"/>
        <v>0.30232558139534882</v>
      </c>
      <c r="CD81" s="14" t="s">
        <v>208</v>
      </c>
      <c r="CE81" s="31">
        <f>EM13+EM30+EM47</f>
        <v>32</v>
      </c>
      <c r="CF81" s="31">
        <f t="shared" ref="CF81:CM81" si="738">EN13+EN30+EN47</f>
        <v>24</v>
      </c>
      <c r="CG81" s="31">
        <f t="shared" si="738"/>
        <v>7</v>
      </c>
      <c r="CH81" s="31">
        <f t="shared" si="738"/>
        <v>2</v>
      </c>
      <c r="CI81" s="31">
        <f t="shared" si="738"/>
        <v>5</v>
      </c>
      <c r="CJ81" s="31">
        <f t="shared" si="738"/>
        <v>13</v>
      </c>
      <c r="CK81" s="31">
        <f t="shared" si="738"/>
        <v>33</v>
      </c>
      <c r="CL81" s="31">
        <f t="shared" si="738"/>
        <v>2</v>
      </c>
      <c r="CM81" s="31">
        <f t="shared" si="738"/>
        <v>18</v>
      </c>
      <c r="CN81" s="31">
        <f>EV13+EV30+EV47</f>
        <v>15</v>
      </c>
      <c r="CO81" s="31">
        <f>EW13+EW30+EW47</f>
        <v>51</v>
      </c>
      <c r="CP81" s="152">
        <f t="shared" si="611"/>
        <v>0.39393939393939392</v>
      </c>
      <c r="CQ81" s="152">
        <f t="shared" si="612"/>
        <v>0.1111111111111111</v>
      </c>
      <c r="CR81" s="150">
        <f t="shared" si="613"/>
        <v>0.29411764705882354</v>
      </c>
      <c r="CS81" s="14" t="s">
        <v>35</v>
      </c>
      <c r="CT81" s="31">
        <f>FB13+FB30+FB47</f>
        <v>31</v>
      </c>
      <c r="CU81" s="31">
        <f t="shared" ref="CU81:DD81" si="739">FC13+FC30+FC47</f>
        <v>10</v>
      </c>
      <c r="CV81" s="31">
        <f t="shared" si="739"/>
        <v>7</v>
      </c>
      <c r="CW81" s="31">
        <f t="shared" si="739"/>
        <v>1</v>
      </c>
      <c r="CX81" s="31">
        <f t="shared" si="739"/>
        <v>1</v>
      </c>
      <c r="CY81" s="31">
        <f t="shared" si="739"/>
        <v>11</v>
      </c>
      <c r="CZ81" s="31">
        <f t="shared" si="739"/>
        <v>20</v>
      </c>
      <c r="DA81" s="31">
        <f t="shared" si="739"/>
        <v>3</v>
      </c>
      <c r="DB81" s="31">
        <f t="shared" si="739"/>
        <v>12</v>
      </c>
      <c r="DC81" s="31">
        <f t="shared" si="739"/>
        <v>14</v>
      </c>
      <c r="DD81" s="31">
        <f t="shared" si="739"/>
        <v>32</v>
      </c>
      <c r="DE81" s="152">
        <f t="shared" si="615"/>
        <v>0.55000000000000004</v>
      </c>
      <c r="DF81" s="152">
        <f t="shared" si="616"/>
        <v>0.25</v>
      </c>
      <c r="DG81" s="150">
        <f t="shared" si="617"/>
        <v>0.4375</v>
      </c>
      <c r="DH81" s="14">
        <v>10</v>
      </c>
      <c r="DI81" s="148"/>
      <c r="DJ81" s="148"/>
      <c r="DK81" s="148"/>
      <c r="DL81" s="148"/>
      <c r="DM81" s="148"/>
      <c r="DN81" s="148"/>
      <c r="DO81" s="148"/>
      <c r="DP81" s="148"/>
      <c r="DQ81" s="148"/>
      <c r="DR81" s="148"/>
      <c r="DS81" s="148"/>
      <c r="DT81" s="152" t="e">
        <f t="shared" si="619"/>
        <v>#DIV/0!</v>
      </c>
      <c r="DU81" s="152" t="e">
        <f t="shared" si="620"/>
        <v>#DIV/0!</v>
      </c>
      <c r="DV81" s="150" t="e">
        <f t="shared" si="621"/>
        <v>#DIV/0!</v>
      </c>
      <c r="DW81" s="14">
        <v>10</v>
      </c>
      <c r="DX81" s="182"/>
      <c r="DY81" s="182"/>
      <c r="DZ81" s="182"/>
      <c r="EA81" s="182"/>
      <c r="EB81" s="182"/>
      <c r="EC81" s="182"/>
      <c r="ED81" s="182"/>
      <c r="EE81" s="182"/>
      <c r="EF81" s="182"/>
      <c r="EG81" s="182"/>
      <c r="EH81" s="182"/>
      <c r="EI81" s="152" t="e">
        <f t="shared" si="623"/>
        <v>#DIV/0!</v>
      </c>
      <c r="EJ81" s="152" t="e">
        <f t="shared" si="624"/>
        <v>#DIV/0!</v>
      </c>
      <c r="EK81" s="150" t="e">
        <f t="shared" si="625"/>
        <v>#DIV/0!</v>
      </c>
      <c r="EL81" s="14" t="s">
        <v>103</v>
      </c>
      <c r="EM81" s="31">
        <f>CE13+CE30+CE47</f>
        <v>50</v>
      </c>
      <c r="EN81" s="31">
        <f t="shared" ref="EN81:EW81" si="740">CF13+CF30+CF47</f>
        <v>31</v>
      </c>
      <c r="EO81" s="31">
        <f t="shared" si="740"/>
        <v>8</v>
      </c>
      <c r="EP81" s="31">
        <f t="shared" si="740"/>
        <v>1</v>
      </c>
      <c r="EQ81" s="31">
        <f t="shared" si="740"/>
        <v>2</v>
      </c>
      <c r="ER81" s="31">
        <f t="shared" si="740"/>
        <v>9</v>
      </c>
      <c r="ES81" s="31">
        <f t="shared" si="740"/>
        <v>21</v>
      </c>
      <c r="ET81" s="31">
        <f t="shared" si="740"/>
        <v>11</v>
      </c>
      <c r="EU81" s="31">
        <f t="shared" si="740"/>
        <v>28</v>
      </c>
      <c r="EV81" s="31">
        <f t="shared" si="740"/>
        <v>20</v>
      </c>
      <c r="EW81" s="31">
        <f t="shared" si="740"/>
        <v>49</v>
      </c>
      <c r="EX81" s="152">
        <f t="shared" si="627"/>
        <v>0.42857142857142855</v>
      </c>
      <c r="EY81" s="152">
        <f t="shared" si="628"/>
        <v>0.39285714285714285</v>
      </c>
      <c r="EZ81" s="150">
        <f t="shared" si="629"/>
        <v>0.40816326530612246</v>
      </c>
      <c r="FA81" s="14" t="s">
        <v>36</v>
      </c>
      <c r="FB81" s="31">
        <f>CT13+CT30+CT47</f>
        <v>50</v>
      </c>
      <c r="FC81" s="31">
        <f t="shared" ref="FC81:FL81" si="741">CU13+CU30+CU47</f>
        <v>15</v>
      </c>
      <c r="FD81" s="31">
        <f t="shared" si="741"/>
        <v>4</v>
      </c>
      <c r="FE81" s="31">
        <f t="shared" si="741"/>
        <v>1</v>
      </c>
      <c r="FF81" s="31">
        <f t="shared" si="741"/>
        <v>4</v>
      </c>
      <c r="FG81" s="31">
        <f t="shared" si="741"/>
        <v>16</v>
      </c>
      <c r="FH81" s="31">
        <f t="shared" si="741"/>
        <v>30</v>
      </c>
      <c r="FI81" s="31">
        <f t="shared" si="741"/>
        <v>6</v>
      </c>
      <c r="FJ81" s="31">
        <f t="shared" si="741"/>
        <v>9</v>
      </c>
      <c r="FK81" s="31">
        <f t="shared" si="741"/>
        <v>22</v>
      </c>
      <c r="FL81" s="31">
        <f t="shared" si="741"/>
        <v>39</v>
      </c>
      <c r="FM81" s="152">
        <f t="shared" si="631"/>
        <v>0.53333333333333333</v>
      </c>
      <c r="FN81" s="152">
        <f t="shared" si="632"/>
        <v>0.66666666666666663</v>
      </c>
      <c r="FO81" s="150">
        <f t="shared" si="633"/>
        <v>0.5641025641025641</v>
      </c>
      <c r="FP81" s="14" t="s">
        <v>31</v>
      </c>
      <c r="FQ81" s="31">
        <f>BA13+BA30+BA47</f>
        <v>50</v>
      </c>
      <c r="FR81" s="31">
        <f t="shared" ref="FR81:GA81" si="742">BB13+BB30+BB47</f>
        <v>34</v>
      </c>
      <c r="FS81" s="31">
        <f t="shared" si="742"/>
        <v>6</v>
      </c>
      <c r="FT81" s="31">
        <f t="shared" si="742"/>
        <v>6</v>
      </c>
      <c r="FU81" s="31">
        <f t="shared" si="742"/>
        <v>8</v>
      </c>
      <c r="FV81" s="31">
        <f t="shared" si="742"/>
        <v>19</v>
      </c>
      <c r="FW81" s="31">
        <f t="shared" si="742"/>
        <v>41</v>
      </c>
      <c r="FX81" s="31">
        <f t="shared" si="742"/>
        <v>4</v>
      </c>
      <c r="FY81" s="31">
        <f t="shared" si="742"/>
        <v>16</v>
      </c>
      <c r="FZ81" s="31">
        <f t="shared" si="742"/>
        <v>23</v>
      </c>
      <c r="GA81" s="31">
        <f t="shared" si="742"/>
        <v>57</v>
      </c>
      <c r="GB81" s="152">
        <f t="shared" si="635"/>
        <v>0.46341463414634149</v>
      </c>
      <c r="GC81" s="152">
        <f t="shared" si="636"/>
        <v>0.25</v>
      </c>
      <c r="GD81" s="150">
        <f t="shared" si="637"/>
        <v>0.40350877192982454</v>
      </c>
      <c r="GE81" s="14" t="s">
        <v>10</v>
      </c>
      <c r="GF81" s="31">
        <f>W30+W13+W47</f>
        <v>51</v>
      </c>
      <c r="GG81" s="31">
        <f t="shared" ref="GG81:GP81" si="743">X30+X13+X47</f>
        <v>49</v>
      </c>
      <c r="GH81" s="31">
        <f t="shared" si="743"/>
        <v>5</v>
      </c>
      <c r="GI81" s="31">
        <f t="shared" si="743"/>
        <v>10</v>
      </c>
      <c r="GJ81" s="31">
        <f t="shared" si="743"/>
        <v>5</v>
      </c>
      <c r="GK81" s="31">
        <f t="shared" si="743"/>
        <v>19</v>
      </c>
      <c r="GL81" s="31">
        <f t="shared" si="743"/>
        <v>39</v>
      </c>
      <c r="GM81" s="31">
        <f t="shared" si="743"/>
        <v>4</v>
      </c>
      <c r="GN81" s="31">
        <f t="shared" si="743"/>
        <v>28</v>
      </c>
      <c r="GO81" s="31">
        <f t="shared" si="743"/>
        <v>23</v>
      </c>
      <c r="GP81" s="31">
        <f t="shared" si="743"/>
        <v>67</v>
      </c>
      <c r="GQ81" s="152">
        <f t="shared" si="639"/>
        <v>0.48717948717948717</v>
      </c>
      <c r="GR81" s="152">
        <f t="shared" si="640"/>
        <v>0.14285714285714285</v>
      </c>
      <c r="GS81" s="150">
        <f t="shared" si="641"/>
        <v>0.34328358208955223</v>
      </c>
      <c r="GT81" s="14" t="s">
        <v>43</v>
      </c>
      <c r="GU81" s="31">
        <f>AL13+AL30+AL47</f>
        <v>35</v>
      </c>
      <c r="GV81" s="31">
        <f t="shared" ref="GV81:HE81" si="744">AM13+AM30+AM47</f>
        <v>10</v>
      </c>
      <c r="GW81" s="31">
        <f t="shared" si="744"/>
        <v>6</v>
      </c>
      <c r="GX81" s="31">
        <f t="shared" si="744"/>
        <v>0</v>
      </c>
      <c r="GY81" s="31">
        <f t="shared" si="744"/>
        <v>2</v>
      </c>
      <c r="GZ81" s="31">
        <f t="shared" si="744"/>
        <v>7</v>
      </c>
      <c r="HA81" s="31">
        <f t="shared" si="744"/>
        <v>12</v>
      </c>
      <c r="HB81" s="31">
        <f t="shared" si="744"/>
        <v>7</v>
      </c>
      <c r="HC81" s="31">
        <f t="shared" si="744"/>
        <v>20</v>
      </c>
      <c r="HD81" s="31">
        <f t="shared" si="744"/>
        <v>14</v>
      </c>
      <c r="HE81" s="31">
        <f t="shared" si="744"/>
        <v>32</v>
      </c>
      <c r="HF81" s="152">
        <f t="shared" si="643"/>
        <v>0.58333333333333337</v>
      </c>
      <c r="HG81" s="152">
        <f t="shared" si="644"/>
        <v>0.35</v>
      </c>
      <c r="HH81" s="150">
        <f t="shared" si="645"/>
        <v>0.4375</v>
      </c>
      <c r="HI81" s="14" t="s">
        <v>24</v>
      </c>
      <c r="HJ81" s="31">
        <f>BP13+BP30+BP47</f>
        <v>50</v>
      </c>
      <c r="HK81" s="31">
        <f t="shared" ref="HK81:HT81" si="745">BQ13+BQ30+BQ47</f>
        <v>29</v>
      </c>
      <c r="HL81" s="31">
        <f t="shared" si="745"/>
        <v>3</v>
      </c>
      <c r="HM81" s="31">
        <f t="shared" si="745"/>
        <v>1</v>
      </c>
      <c r="HN81" s="31">
        <f t="shared" si="745"/>
        <v>4</v>
      </c>
      <c r="HO81" s="31">
        <f t="shared" si="745"/>
        <v>15</v>
      </c>
      <c r="HP81" s="31">
        <f t="shared" si="745"/>
        <v>29</v>
      </c>
      <c r="HQ81" s="31">
        <f t="shared" si="745"/>
        <v>6</v>
      </c>
      <c r="HR81" s="31">
        <f t="shared" si="745"/>
        <v>26</v>
      </c>
      <c r="HS81" s="31">
        <f t="shared" si="745"/>
        <v>21</v>
      </c>
      <c r="HT81" s="31">
        <f t="shared" si="745"/>
        <v>53</v>
      </c>
      <c r="HU81" s="152">
        <f t="shared" si="647"/>
        <v>0.51724137931034486</v>
      </c>
      <c r="HV81" s="152">
        <f t="shared" si="648"/>
        <v>0.23076923076923078</v>
      </c>
      <c r="HW81" s="150">
        <f t="shared" si="649"/>
        <v>0.39622641509433965</v>
      </c>
      <c r="IE81" s="352"/>
      <c r="IF81" s="353"/>
      <c r="IG81" s="355"/>
      <c r="IH81" s="357"/>
      <c r="II81" s="563"/>
      <c r="IJ81" s="563"/>
      <c r="IK81" s="355"/>
      <c r="IL81" s="357"/>
      <c r="IM81" s="355"/>
      <c r="IN81" s="355"/>
      <c r="IO81" s="352"/>
      <c r="IP81" s="352"/>
    </row>
    <row r="82" spans="3:250" ht="20">
      <c r="J82" s="88"/>
      <c r="K82" s="18"/>
      <c r="L82" s="249"/>
      <c r="M82" s="249"/>
      <c r="N82" s="249"/>
      <c r="O82" s="249"/>
      <c r="P82" s="249"/>
      <c r="Q82" s="249"/>
      <c r="R82" s="18"/>
      <c r="V82" s="14">
        <v>11</v>
      </c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152" t="e">
        <f t="shared" si="664"/>
        <v>#DIV/0!</v>
      </c>
      <c r="AI82" s="152" t="e">
        <f t="shared" si="651"/>
        <v>#DIV/0!</v>
      </c>
      <c r="AJ82" s="150" t="e">
        <f t="shared" si="597"/>
        <v>#DIV/0!</v>
      </c>
      <c r="AK82" s="14">
        <v>11</v>
      </c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52" t="e">
        <f t="shared" si="599"/>
        <v>#DIV/0!</v>
      </c>
      <c r="AX82" s="152" t="e">
        <f t="shared" si="600"/>
        <v>#DIV/0!</v>
      </c>
      <c r="AY82" s="150" t="e">
        <f t="shared" si="601"/>
        <v>#DIV/0!</v>
      </c>
      <c r="AZ82" s="14" t="s">
        <v>103</v>
      </c>
      <c r="BA82" s="31">
        <f>CE14+CE31+CE48</f>
        <v>33</v>
      </c>
      <c r="BB82" s="31">
        <f t="shared" ref="BB82:BK82" si="746">CF14+CF31+CF48</f>
        <v>36</v>
      </c>
      <c r="BC82" s="31">
        <f t="shared" si="746"/>
        <v>4</v>
      </c>
      <c r="BD82" s="31">
        <f t="shared" si="746"/>
        <v>1</v>
      </c>
      <c r="BE82" s="31">
        <f t="shared" si="746"/>
        <v>2</v>
      </c>
      <c r="BF82" s="31">
        <f t="shared" si="746"/>
        <v>6</v>
      </c>
      <c r="BG82" s="31">
        <f t="shared" si="746"/>
        <v>27</v>
      </c>
      <c r="BH82" s="31">
        <f t="shared" si="746"/>
        <v>7</v>
      </c>
      <c r="BI82" s="31">
        <f t="shared" si="746"/>
        <v>33</v>
      </c>
      <c r="BJ82" s="31">
        <f t="shared" si="746"/>
        <v>13</v>
      </c>
      <c r="BK82" s="31">
        <f t="shared" si="746"/>
        <v>60</v>
      </c>
      <c r="BL82" s="152">
        <f t="shared" si="603"/>
        <v>0.22222222222222221</v>
      </c>
      <c r="BM82" s="152">
        <f t="shared" si="604"/>
        <v>0.21212121212121213</v>
      </c>
      <c r="BN82" s="150">
        <f t="shared" si="605"/>
        <v>0.21666666666666667</v>
      </c>
      <c r="BO82" s="14">
        <v>11</v>
      </c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152" t="e">
        <f t="shared" si="607"/>
        <v>#DIV/0!</v>
      </c>
      <c r="CB82" s="152" t="e">
        <f t="shared" si="608"/>
        <v>#DIV/0!</v>
      </c>
      <c r="CC82" s="150" t="e">
        <f t="shared" si="609"/>
        <v>#DIV/0!</v>
      </c>
      <c r="CD82" s="14" t="s">
        <v>31</v>
      </c>
      <c r="CE82" s="31">
        <f>BA14+BA31+BA48</f>
        <v>50</v>
      </c>
      <c r="CF82" s="31">
        <f t="shared" ref="CF82:CO82" si="747">BB14+BB31+BB48</f>
        <v>31</v>
      </c>
      <c r="CG82" s="31">
        <f t="shared" si="747"/>
        <v>8</v>
      </c>
      <c r="CH82" s="31">
        <f t="shared" si="747"/>
        <v>3</v>
      </c>
      <c r="CI82" s="31">
        <f t="shared" si="747"/>
        <v>5</v>
      </c>
      <c r="CJ82" s="31">
        <f t="shared" si="747"/>
        <v>10</v>
      </c>
      <c r="CK82" s="31">
        <f t="shared" si="747"/>
        <v>28</v>
      </c>
      <c r="CL82" s="31">
        <f t="shared" si="747"/>
        <v>10</v>
      </c>
      <c r="CM82" s="31">
        <f t="shared" si="747"/>
        <v>27</v>
      </c>
      <c r="CN82" s="31">
        <f t="shared" si="747"/>
        <v>20</v>
      </c>
      <c r="CO82" s="31">
        <f t="shared" si="747"/>
        <v>55</v>
      </c>
      <c r="CP82" s="152">
        <f t="shared" si="611"/>
        <v>0.35714285714285715</v>
      </c>
      <c r="CQ82" s="152">
        <f t="shared" si="612"/>
        <v>0.37037037037037035</v>
      </c>
      <c r="CR82" s="150">
        <f t="shared" si="613"/>
        <v>0.36363636363636365</v>
      </c>
      <c r="CS82" s="14" t="s">
        <v>209</v>
      </c>
      <c r="CT82" s="31">
        <f>FQ14+FQ31+FQ48</f>
        <v>51</v>
      </c>
      <c r="CU82" s="31">
        <f t="shared" ref="CU82:DD82" si="748">FR14+FR31+FR48</f>
        <v>29</v>
      </c>
      <c r="CV82" s="31">
        <f t="shared" si="748"/>
        <v>7</v>
      </c>
      <c r="CW82" s="31">
        <f t="shared" si="748"/>
        <v>5</v>
      </c>
      <c r="CX82" s="31">
        <f t="shared" si="748"/>
        <v>2</v>
      </c>
      <c r="CY82" s="31">
        <f t="shared" si="748"/>
        <v>13</v>
      </c>
      <c r="CZ82" s="31">
        <f t="shared" si="748"/>
        <v>32</v>
      </c>
      <c r="DA82" s="31">
        <f t="shared" si="748"/>
        <v>8</v>
      </c>
      <c r="DB82" s="31">
        <f t="shared" si="748"/>
        <v>21</v>
      </c>
      <c r="DC82" s="31">
        <f t="shared" si="748"/>
        <v>21</v>
      </c>
      <c r="DD82" s="31">
        <f t="shared" si="748"/>
        <v>53</v>
      </c>
      <c r="DE82" s="152">
        <f t="shared" si="615"/>
        <v>0.40625</v>
      </c>
      <c r="DF82" s="152">
        <f t="shared" si="616"/>
        <v>0.38095238095238093</v>
      </c>
      <c r="DG82" s="150">
        <f t="shared" si="617"/>
        <v>0.39622641509433965</v>
      </c>
      <c r="DH82" s="14" t="s">
        <v>44</v>
      </c>
      <c r="DI82" s="31">
        <f>HJ14+HJ31+HJ48</f>
        <v>51</v>
      </c>
      <c r="DJ82" s="31">
        <f t="shared" ref="DJ82:DS82" si="749">HK14+HK31+HK48</f>
        <v>28</v>
      </c>
      <c r="DK82" s="31">
        <f t="shared" si="749"/>
        <v>9</v>
      </c>
      <c r="DL82" s="31">
        <f t="shared" si="749"/>
        <v>1</v>
      </c>
      <c r="DM82" s="31">
        <f t="shared" si="749"/>
        <v>1</v>
      </c>
      <c r="DN82" s="31">
        <f t="shared" si="749"/>
        <v>15</v>
      </c>
      <c r="DO82" s="31">
        <f t="shared" si="749"/>
        <v>28</v>
      </c>
      <c r="DP82" s="31">
        <f t="shared" si="749"/>
        <v>7</v>
      </c>
      <c r="DQ82" s="31">
        <f t="shared" si="749"/>
        <v>21</v>
      </c>
      <c r="DR82" s="31">
        <f t="shared" si="749"/>
        <v>22</v>
      </c>
      <c r="DS82" s="31">
        <f t="shared" si="749"/>
        <v>49</v>
      </c>
      <c r="DT82" s="152">
        <f t="shared" si="619"/>
        <v>0.5357142857142857</v>
      </c>
      <c r="DU82" s="152">
        <f t="shared" si="620"/>
        <v>0.33333333333333331</v>
      </c>
      <c r="DV82" s="150">
        <f t="shared" si="621"/>
        <v>0.44897959183673469</v>
      </c>
      <c r="DW82" s="14">
        <v>11</v>
      </c>
      <c r="DX82" s="182"/>
      <c r="DY82" s="182"/>
      <c r="DZ82" s="182"/>
      <c r="EA82" s="182"/>
      <c r="EB82" s="182"/>
      <c r="EC82" s="182"/>
      <c r="ED82" s="182"/>
      <c r="EE82" s="182"/>
      <c r="EF82" s="182"/>
      <c r="EG82" s="182"/>
      <c r="EH82" s="182"/>
      <c r="EI82" s="152" t="e">
        <f t="shared" si="623"/>
        <v>#DIV/0!</v>
      </c>
      <c r="EJ82" s="152" t="e">
        <f t="shared" si="624"/>
        <v>#DIV/0!</v>
      </c>
      <c r="EK82" s="150" t="e">
        <f t="shared" si="625"/>
        <v>#DIV/0!</v>
      </c>
      <c r="EL82" s="14" t="s">
        <v>34</v>
      </c>
      <c r="EM82" s="231"/>
      <c r="EN82" s="231"/>
      <c r="EO82" s="231"/>
      <c r="EP82" s="231"/>
      <c r="EQ82" s="231"/>
      <c r="ER82" s="231"/>
      <c r="ES82" s="231"/>
      <c r="ET82" s="231"/>
      <c r="EU82" s="231"/>
      <c r="EV82" s="231"/>
      <c r="EW82" s="231"/>
      <c r="EX82" s="152" t="e">
        <f t="shared" si="627"/>
        <v>#DIV/0!</v>
      </c>
      <c r="EY82" s="152" t="e">
        <f t="shared" si="628"/>
        <v>#DIV/0!</v>
      </c>
      <c r="EZ82" s="150" t="e">
        <f t="shared" si="629"/>
        <v>#DIV/0!</v>
      </c>
      <c r="FA82" s="14" t="s">
        <v>30</v>
      </c>
      <c r="FB82" s="31">
        <f>GU14+GU31+GU48</f>
        <v>50</v>
      </c>
      <c r="FC82" s="31">
        <f t="shared" ref="FC82:FL82" si="750">GV14+GV31+GV48</f>
        <v>33</v>
      </c>
      <c r="FD82" s="31">
        <f t="shared" si="750"/>
        <v>14</v>
      </c>
      <c r="FE82" s="31">
        <f t="shared" si="750"/>
        <v>0</v>
      </c>
      <c r="FF82" s="31">
        <f t="shared" si="750"/>
        <v>1</v>
      </c>
      <c r="FG82" s="31">
        <f t="shared" si="750"/>
        <v>16</v>
      </c>
      <c r="FH82" s="31">
        <f t="shared" si="750"/>
        <v>27</v>
      </c>
      <c r="FI82" s="31">
        <f t="shared" si="750"/>
        <v>6</v>
      </c>
      <c r="FJ82" s="31">
        <f t="shared" si="750"/>
        <v>19</v>
      </c>
      <c r="FK82" s="31">
        <f t="shared" si="750"/>
        <v>22</v>
      </c>
      <c r="FL82" s="31">
        <f t="shared" si="750"/>
        <v>46</v>
      </c>
      <c r="FM82" s="152">
        <f t="shared" si="631"/>
        <v>0.59259259259259256</v>
      </c>
      <c r="FN82" s="152">
        <f t="shared" si="632"/>
        <v>0.31578947368421051</v>
      </c>
      <c r="FO82" s="150">
        <f t="shared" si="633"/>
        <v>0.47826086956521741</v>
      </c>
      <c r="FP82" s="14" t="s">
        <v>36</v>
      </c>
      <c r="FQ82" s="31">
        <f>CT14+CT31+CT48</f>
        <v>37</v>
      </c>
      <c r="FR82" s="31">
        <f t="shared" ref="FR82:GA82" si="751">CU14+CU31+CU48</f>
        <v>24</v>
      </c>
      <c r="FS82" s="31">
        <f t="shared" si="751"/>
        <v>5</v>
      </c>
      <c r="FT82" s="31">
        <f t="shared" si="751"/>
        <v>3</v>
      </c>
      <c r="FU82" s="31">
        <f t="shared" si="751"/>
        <v>4</v>
      </c>
      <c r="FV82" s="31">
        <f t="shared" si="751"/>
        <v>14</v>
      </c>
      <c r="FW82" s="31">
        <f t="shared" si="751"/>
        <v>38</v>
      </c>
      <c r="FX82" s="31">
        <f t="shared" si="751"/>
        <v>3</v>
      </c>
      <c r="FY82" s="31">
        <f t="shared" si="751"/>
        <v>11</v>
      </c>
      <c r="FZ82" s="31">
        <f t="shared" si="751"/>
        <v>17</v>
      </c>
      <c r="GA82" s="31">
        <f t="shared" si="751"/>
        <v>49</v>
      </c>
      <c r="GB82" s="152">
        <f t="shared" si="635"/>
        <v>0.36842105263157893</v>
      </c>
      <c r="GC82" s="152">
        <f t="shared" si="636"/>
        <v>0.27272727272727271</v>
      </c>
      <c r="GD82" s="150">
        <f t="shared" si="637"/>
        <v>0.34693877551020408</v>
      </c>
      <c r="GE82" s="14">
        <v>11</v>
      </c>
      <c r="GF82" s="148"/>
      <c r="GG82" s="148"/>
      <c r="GH82" s="148"/>
      <c r="GI82" s="148"/>
      <c r="GJ82" s="148"/>
      <c r="GK82" s="148"/>
      <c r="GL82" s="148"/>
      <c r="GM82" s="148"/>
      <c r="GN82" s="148"/>
      <c r="GO82" s="148"/>
      <c r="GP82" s="148"/>
      <c r="GQ82" s="152" t="e">
        <f t="shared" si="639"/>
        <v>#DIV/0!</v>
      </c>
      <c r="GR82" s="152" t="e">
        <f t="shared" si="640"/>
        <v>#DIV/0!</v>
      </c>
      <c r="GS82" s="150" t="e">
        <f t="shared" si="641"/>
        <v>#DIV/0!</v>
      </c>
      <c r="GT82" s="14" t="s">
        <v>35</v>
      </c>
      <c r="GU82" s="31">
        <f>FB14+FB31+FB48</f>
        <v>20</v>
      </c>
      <c r="GV82" s="31">
        <f t="shared" ref="GV82:HE82" si="752">FC14+FC31+FC48</f>
        <v>9</v>
      </c>
      <c r="GW82" s="31">
        <f t="shared" si="752"/>
        <v>1</v>
      </c>
      <c r="GX82" s="31">
        <f t="shared" si="752"/>
        <v>1</v>
      </c>
      <c r="GY82" s="31">
        <f t="shared" si="752"/>
        <v>1</v>
      </c>
      <c r="GZ82" s="31">
        <f t="shared" si="752"/>
        <v>4</v>
      </c>
      <c r="HA82" s="31">
        <f t="shared" si="752"/>
        <v>8</v>
      </c>
      <c r="HB82" s="31">
        <f t="shared" si="752"/>
        <v>4</v>
      </c>
      <c r="HC82" s="31">
        <f t="shared" si="752"/>
        <v>18</v>
      </c>
      <c r="HD82" s="31">
        <f t="shared" si="752"/>
        <v>8</v>
      </c>
      <c r="HE82" s="31">
        <f t="shared" si="752"/>
        <v>26</v>
      </c>
      <c r="HF82" s="152">
        <f t="shared" si="643"/>
        <v>0.5</v>
      </c>
      <c r="HG82" s="152">
        <f t="shared" si="644"/>
        <v>0.22222222222222221</v>
      </c>
      <c r="HH82" s="150">
        <f t="shared" si="645"/>
        <v>0.30769230769230771</v>
      </c>
      <c r="HI82" s="14" t="s">
        <v>207</v>
      </c>
      <c r="HJ82" s="31">
        <f>DI14+DI31+DI48</f>
        <v>38</v>
      </c>
      <c r="HK82" s="31">
        <f t="shared" ref="HK82:HT82" si="753">DJ14+DJ31+DJ48</f>
        <v>22</v>
      </c>
      <c r="HL82" s="31">
        <f t="shared" si="753"/>
        <v>6</v>
      </c>
      <c r="HM82" s="31">
        <f t="shared" si="753"/>
        <v>3</v>
      </c>
      <c r="HN82" s="31">
        <f t="shared" si="753"/>
        <v>3</v>
      </c>
      <c r="HO82" s="31">
        <f t="shared" si="753"/>
        <v>19</v>
      </c>
      <c r="HP82" s="31">
        <f t="shared" si="753"/>
        <v>40</v>
      </c>
      <c r="HQ82" s="31">
        <f t="shared" si="753"/>
        <v>0</v>
      </c>
      <c r="HR82" s="31">
        <f t="shared" si="753"/>
        <v>12</v>
      </c>
      <c r="HS82" s="31">
        <f t="shared" si="753"/>
        <v>19</v>
      </c>
      <c r="HT82" s="31">
        <f t="shared" si="753"/>
        <v>52</v>
      </c>
      <c r="HU82" s="152">
        <f t="shared" si="647"/>
        <v>0.47499999999999998</v>
      </c>
      <c r="HV82" s="152">
        <f t="shared" si="648"/>
        <v>0</v>
      </c>
      <c r="HW82" s="150">
        <f t="shared" si="649"/>
        <v>0.36538461538461536</v>
      </c>
      <c r="IE82" s="352"/>
      <c r="IF82" s="353"/>
      <c r="IG82" s="553" t="s">
        <v>428</v>
      </c>
      <c r="IH82" s="565"/>
      <c r="II82" s="355"/>
      <c r="IJ82" s="357"/>
      <c r="IK82" s="355"/>
      <c r="IL82" s="357"/>
      <c r="IM82" s="355"/>
      <c r="IN82" s="355"/>
      <c r="IO82" s="352"/>
      <c r="IP82" s="352"/>
    </row>
    <row r="83" spans="3:250" ht="21" thickBot="1">
      <c r="J83" s="88"/>
      <c r="K83" s="18"/>
      <c r="L83" s="249"/>
      <c r="M83" s="249"/>
      <c r="N83" s="249"/>
      <c r="O83" s="249"/>
      <c r="P83" s="249"/>
      <c r="Q83" s="249"/>
      <c r="R83" s="18"/>
      <c r="V83" s="14">
        <v>12</v>
      </c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152" t="e">
        <f t="shared" si="664"/>
        <v>#DIV/0!</v>
      </c>
      <c r="AI83" s="152" t="e">
        <f t="shared" si="651"/>
        <v>#DIV/0!</v>
      </c>
      <c r="AJ83" s="150" t="e">
        <f t="shared" si="597"/>
        <v>#DIV/0!</v>
      </c>
      <c r="AK83" s="14">
        <v>12</v>
      </c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152" t="e">
        <f t="shared" si="599"/>
        <v>#DIV/0!</v>
      </c>
      <c r="AX83" s="152" t="e">
        <f t="shared" si="600"/>
        <v>#DIV/0!</v>
      </c>
      <c r="AY83" s="150" t="e">
        <f t="shared" si="601"/>
        <v>#DIV/0!</v>
      </c>
      <c r="AZ83" s="14">
        <v>12</v>
      </c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152" t="e">
        <f t="shared" si="603"/>
        <v>#DIV/0!</v>
      </c>
      <c r="BM83" s="152" t="e">
        <f t="shared" si="604"/>
        <v>#DIV/0!</v>
      </c>
      <c r="BN83" s="150" t="e">
        <f t="shared" si="605"/>
        <v>#DIV/0!</v>
      </c>
      <c r="BO83" s="14">
        <v>12</v>
      </c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152" t="e">
        <f t="shared" si="607"/>
        <v>#DIV/0!</v>
      </c>
      <c r="CB83" s="152" t="e">
        <f t="shared" si="608"/>
        <v>#DIV/0!</v>
      </c>
      <c r="CC83" s="150" t="e">
        <f t="shared" si="609"/>
        <v>#DIV/0!</v>
      </c>
      <c r="CD83" s="14">
        <v>12</v>
      </c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152" t="e">
        <f t="shared" si="611"/>
        <v>#DIV/0!</v>
      </c>
      <c r="CQ83" s="152" t="e">
        <f t="shared" si="612"/>
        <v>#DIV/0!</v>
      </c>
      <c r="CR83" s="150" t="e">
        <f t="shared" si="613"/>
        <v>#DIV/0!</v>
      </c>
      <c r="CS83" s="14">
        <v>12</v>
      </c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152" t="e">
        <f t="shared" si="615"/>
        <v>#DIV/0!</v>
      </c>
      <c r="DF83" s="152" t="e">
        <f t="shared" si="616"/>
        <v>#DIV/0!</v>
      </c>
      <c r="DG83" s="150" t="e">
        <f t="shared" si="617"/>
        <v>#DIV/0!</v>
      </c>
      <c r="DH83" s="14">
        <v>12</v>
      </c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152" t="e">
        <f t="shared" si="619"/>
        <v>#DIV/0!</v>
      </c>
      <c r="DU83" s="152" t="e">
        <f t="shared" si="620"/>
        <v>#DIV/0!</v>
      </c>
      <c r="DV83" s="150" t="e">
        <f t="shared" si="621"/>
        <v>#DIV/0!</v>
      </c>
      <c r="DW83" s="14">
        <v>12</v>
      </c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152" t="e">
        <f t="shared" si="623"/>
        <v>#DIV/0!</v>
      </c>
      <c r="EJ83" s="152" t="e">
        <f t="shared" si="624"/>
        <v>#DIV/0!</v>
      </c>
      <c r="EK83" s="150" t="e">
        <f t="shared" si="625"/>
        <v>#DIV/0!</v>
      </c>
      <c r="EL83" s="14">
        <v>12</v>
      </c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152" t="e">
        <f t="shared" si="627"/>
        <v>#DIV/0!</v>
      </c>
      <c r="EY83" s="152" t="e">
        <f t="shared" si="628"/>
        <v>#DIV/0!</v>
      </c>
      <c r="EZ83" s="150" t="e">
        <f t="shared" si="629"/>
        <v>#DIV/0!</v>
      </c>
      <c r="FA83" s="14">
        <v>12</v>
      </c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152" t="e">
        <f t="shared" si="631"/>
        <v>#DIV/0!</v>
      </c>
      <c r="FN83" s="152" t="e">
        <f t="shared" si="632"/>
        <v>#DIV/0!</v>
      </c>
      <c r="FO83" s="150" t="e">
        <f t="shared" si="633"/>
        <v>#DIV/0!</v>
      </c>
      <c r="FP83" s="14">
        <v>12</v>
      </c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152" t="e">
        <f t="shared" si="635"/>
        <v>#DIV/0!</v>
      </c>
      <c r="GC83" s="152" t="e">
        <f t="shared" si="636"/>
        <v>#DIV/0!</v>
      </c>
      <c r="GD83" s="150" t="e">
        <f t="shared" si="637"/>
        <v>#DIV/0!</v>
      </c>
      <c r="GE83" s="14">
        <v>12</v>
      </c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152" t="e">
        <f t="shared" si="639"/>
        <v>#DIV/0!</v>
      </c>
      <c r="GR83" s="152" t="e">
        <f t="shared" si="640"/>
        <v>#DIV/0!</v>
      </c>
      <c r="GS83" s="150" t="e">
        <f t="shared" si="641"/>
        <v>#DIV/0!</v>
      </c>
      <c r="GT83" s="14">
        <v>12</v>
      </c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152" t="e">
        <f t="shared" si="643"/>
        <v>#DIV/0!</v>
      </c>
      <c r="HG83" s="152" t="e">
        <f t="shared" si="644"/>
        <v>#DIV/0!</v>
      </c>
      <c r="HH83" s="150" t="e">
        <f t="shared" si="645"/>
        <v>#DIV/0!</v>
      </c>
      <c r="HI83" s="14">
        <v>12</v>
      </c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152" t="e">
        <f t="shared" si="647"/>
        <v>#DIV/0!</v>
      </c>
      <c r="HV83" s="152" t="e">
        <f t="shared" si="648"/>
        <v>#DIV/0!</v>
      </c>
      <c r="HW83" s="150" t="e">
        <f t="shared" si="649"/>
        <v>#DIV/0!</v>
      </c>
      <c r="IE83" s="352"/>
      <c r="IF83" s="353"/>
      <c r="IG83" s="554"/>
      <c r="IH83" s="566"/>
      <c r="II83" s="355"/>
      <c r="IJ83" s="357"/>
      <c r="IK83" s="355"/>
      <c r="IL83" s="357"/>
      <c r="IM83" s="355"/>
      <c r="IN83" s="355"/>
      <c r="IO83" s="352"/>
      <c r="IP83" s="352"/>
    </row>
    <row r="84" spans="3:250" ht="20">
      <c r="K84" s="18"/>
      <c r="L84" s="18"/>
      <c r="M84" s="18"/>
      <c r="N84" s="18"/>
      <c r="O84" s="18"/>
      <c r="P84" s="18"/>
      <c r="Q84" s="18"/>
      <c r="R84" s="18"/>
      <c r="V84" s="14">
        <v>13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152" t="e">
        <f t="shared" si="664"/>
        <v>#DIV/0!</v>
      </c>
      <c r="AI84" s="152" t="e">
        <f t="shared" si="651"/>
        <v>#DIV/0!</v>
      </c>
      <c r="AJ84" s="150" t="e">
        <f t="shared" si="597"/>
        <v>#DIV/0!</v>
      </c>
      <c r="AK84" s="14">
        <v>13</v>
      </c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152" t="e">
        <f t="shared" si="599"/>
        <v>#DIV/0!</v>
      </c>
      <c r="AX84" s="152" t="e">
        <f t="shared" si="600"/>
        <v>#DIV/0!</v>
      </c>
      <c r="AY84" s="150" t="e">
        <f t="shared" si="601"/>
        <v>#DIV/0!</v>
      </c>
      <c r="AZ84" s="14">
        <v>13</v>
      </c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152" t="e">
        <f t="shared" si="603"/>
        <v>#DIV/0!</v>
      </c>
      <c r="BM84" s="152" t="e">
        <f t="shared" si="604"/>
        <v>#DIV/0!</v>
      </c>
      <c r="BN84" s="150" t="e">
        <f t="shared" si="605"/>
        <v>#DIV/0!</v>
      </c>
      <c r="BO84" s="14">
        <v>13</v>
      </c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152" t="e">
        <f t="shared" si="607"/>
        <v>#DIV/0!</v>
      </c>
      <c r="CB84" s="152" t="e">
        <f t="shared" si="608"/>
        <v>#DIV/0!</v>
      </c>
      <c r="CC84" s="150" t="e">
        <f t="shared" si="609"/>
        <v>#DIV/0!</v>
      </c>
      <c r="CD84" s="14">
        <v>13</v>
      </c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152" t="e">
        <f t="shared" si="611"/>
        <v>#DIV/0!</v>
      </c>
      <c r="CQ84" s="152" t="e">
        <f t="shared" si="612"/>
        <v>#DIV/0!</v>
      </c>
      <c r="CR84" s="150" t="e">
        <f t="shared" si="613"/>
        <v>#DIV/0!</v>
      </c>
      <c r="CS84" s="14">
        <v>13</v>
      </c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152" t="e">
        <f t="shared" si="615"/>
        <v>#DIV/0!</v>
      </c>
      <c r="DF84" s="152" t="e">
        <f t="shared" si="616"/>
        <v>#DIV/0!</v>
      </c>
      <c r="DG84" s="150" t="e">
        <f t="shared" si="617"/>
        <v>#DIV/0!</v>
      </c>
      <c r="DH84" s="14">
        <v>13</v>
      </c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152" t="e">
        <f t="shared" si="619"/>
        <v>#DIV/0!</v>
      </c>
      <c r="DU84" s="152" t="e">
        <f t="shared" si="620"/>
        <v>#DIV/0!</v>
      </c>
      <c r="DV84" s="150" t="e">
        <f t="shared" si="621"/>
        <v>#DIV/0!</v>
      </c>
      <c r="DW84" s="14">
        <v>13</v>
      </c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152" t="e">
        <f t="shared" si="623"/>
        <v>#DIV/0!</v>
      </c>
      <c r="EJ84" s="152" t="e">
        <f t="shared" si="624"/>
        <v>#DIV/0!</v>
      </c>
      <c r="EK84" s="150" t="e">
        <f t="shared" si="625"/>
        <v>#DIV/0!</v>
      </c>
      <c r="EL84" s="14">
        <v>13</v>
      </c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152" t="e">
        <f t="shared" si="627"/>
        <v>#DIV/0!</v>
      </c>
      <c r="EY84" s="152" t="e">
        <f t="shared" si="628"/>
        <v>#DIV/0!</v>
      </c>
      <c r="EZ84" s="150" t="e">
        <f t="shared" si="629"/>
        <v>#DIV/0!</v>
      </c>
      <c r="FA84" s="14">
        <v>13</v>
      </c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152" t="e">
        <f t="shared" si="631"/>
        <v>#DIV/0!</v>
      </c>
      <c r="FN84" s="152" t="e">
        <f t="shared" si="632"/>
        <v>#DIV/0!</v>
      </c>
      <c r="FO84" s="150" t="e">
        <f t="shared" si="633"/>
        <v>#DIV/0!</v>
      </c>
      <c r="FP84" s="14">
        <v>13</v>
      </c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152" t="e">
        <f t="shared" si="635"/>
        <v>#DIV/0!</v>
      </c>
      <c r="GC84" s="152" t="e">
        <f t="shared" si="636"/>
        <v>#DIV/0!</v>
      </c>
      <c r="GD84" s="150" t="e">
        <f t="shared" si="637"/>
        <v>#DIV/0!</v>
      </c>
      <c r="GE84" s="14">
        <v>13</v>
      </c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152" t="e">
        <f t="shared" si="639"/>
        <v>#DIV/0!</v>
      </c>
      <c r="GR84" s="152" t="e">
        <f t="shared" si="640"/>
        <v>#DIV/0!</v>
      </c>
      <c r="GS84" s="150" t="e">
        <f t="shared" si="641"/>
        <v>#DIV/0!</v>
      </c>
      <c r="GT84" s="14">
        <v>13</v>
      </c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152" t="e">
        <f t="shared" si="643"/>
        <v>#DIV/0!</v>
      </c>
      <c r="HG84" s="152" t="e">
        <f t="shared" si="644"/>
        <v>#DIV/0!</v>
      </c>
      <c r="HH84" s="150" t="e">
        <f t="shared" si="645"/>
        <v>#DIV/0!</v>
      </c>
      <c r="HI84" s="14">
        <v>13</v>
      </c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152" t="e">
        <f t="shared" si="647"/>
        <v>#DIV/0!</v>
      </c>
      <c r="HV84" s="152" t="e">
        <f t="shared" si="648"/>
        <v>#DIV/0!</v>
      </c>
      <c r="HW84" s="150" t="e">
        <f t="shared" si="649"/>
        <v>#DIV/0!</v>
      </c>
      <c r="IE84" s="352"/>
      <c r="IF84" s="353"/>
      <c r="IG84" s="355"/>
      <c r="IH84" s="355"/>
      <c r="II84" s="355"/>
      <c r="IJ84" s="357"/>
      <c r="IK84" s="557" t="s">
        <v>427</v>
      </c>
      <c r="IL84" s="558"/>
      <c r="IM84" s="355"/>
      <c r="IN84" s="355"/>
      <c r="IO84" s="352"/>
      <c r="IP84" s="352"/>
    </row>
    <row r="85" spans="3:250" ht="21" thickBot="1">
      <c r="K85" s="18"/>
      <c r="L85" s="329"/>
      <c r="M85" s="329"/>
      <c r="N85" s="329"/>
      <c r="O85" s="329"/>
      <c r="P85" s="329"/>
      <c r="Q85" s="329"/>
      <c r="R85" s="18"/>
      <c r="V85" s="14" t="s">
        <v>22</v>
      </c>
      <c r="W85" s="31">
        <f t="shared" ref="W85:AE85" si="754">SUM(W72:W84)</f>
        <v>407</v>
      </c>
      <c r="X85" s="31">
        <f t="shared" si="754"/>
        <v>257</v>
      </c>
      <c r="Y85" s="31">
        <f t="shared" si="754"/>
        <v>57</v>
      </c>
      <c r="Z85" s="31">
        <f t="shared" si="754"/>
        <v>32</v>
      </c>
      <c r="AA85" s="31">
        <f t="shared" si="754"/>
        <v>45</v>
      </c>
      <c r="AB85" s="31">
        <f t="shared" si="754"/>
        <v>110</v>
      </c>
      <c r="AC85" s="31">
        <f t="shared" si="754"/>
        <v>267</v>
      </c>
      <c r="AD85" s="31">
        <f t="shared" si="754"/>
        <v>61</v>
      </c>
      <c r="AE85" s="31">
        <f t="shared" si="754"/>
        <v>277</v>
      </c>
      <c r="AF85" s="31">
        <f>SUM(AF72:AF84)</f>
        <v>171</v>
      </c>
      <c r="AG85" s="31">
        <f>SUM(AG72:AG84)</f>
        <v>544</v>
      </c>
      <c r="AH85" s="521">
        <f>AB85/AC85</f>
        <v>0.41198501872659177</v>
      </c>
      <c r="AI85" s="521">
        <f>AD85/AE85</f>
        <v>0.22021660649819494</v>
      </c>
      <c r="AJ85" s="519">
        <f>AF85/AG85</f>
        <v>0.31433823529411764</v>
      </c>
      <c r="AK85" s="14" t="s">
        <v>22</v>
      </c>
      <c r="AL85" s="31">
        <f t="shared" ref="AL85:AV85" si="755">SUM(AL72:AL84)</f>
        <v>468</v>
      </c>
      <c r="AM85" s="31">
        <f t="shared" si="755"/>
        <v>325</v>
      </c>
      <c r="AN85" s="31">
        <f t="shared" si="755"/>
        <v>76</v>
      </c>
      <c r="AO85" s="31">
        <f t="shared" si="755"/>
        <v>32</v>
      </c>
      <c r="AP85" s="31">
        <f t="shared" si="755"/>
        <v>51</v>
      </c>
      <c r="AQ85" s="31">
        <f t="shared" si="755"/>
        <v>135</v>
      </c>
      <c r="AR85" s="31">
        <f t="shared" si="755"/>
        <v>358</v>
      </c>
      <c r="AS85" s="31">
        <f t="shared" si="755"/>
        <v>66</v>
      </c>
      <c r="AT85" s="31">
        <f t="shared" si="755"/>
        <v>208</v>
      </c>
      <c r="AU85" s="31">
        <f t="shared" si="755"/>
        <v>201</v>
      </c>
      <c r="AV85" s="31">
        <f t="shared" si="755"/>
        <v>566</v>
      </c>
      <c r="AW85" s="521">
        <f>AQ85/AR85</f>
        <v>0.37709497206703912</v>
      </c>
      <c r="AX85" s="521">
        <f>AS85/AT85</f>
        <v>0.31730769230769229</v>
      </c>
      <c r="AY85" s="519">
        <f>AU85/AV85</f>
        <v>0.3551236749116608</v>
      </c>
      <c r="AZ85" s="14" t="s">
        <v>22</v>
      </c>
      <c r="BA85" s="31">
        <f t="shared" ref="BA85:BK85" si="756">SUM(BA72:BA84)</f>
        <v>298</v>
      </c>
      <c r="BB85" s="31">
        <f t="shared" si="756"/>
        <v>229</v>
      </c>
      <c r="BC85" s="31">
        <f t="shared" si="756"/>
        <v>42</v>
      </c>
      <c r="BD85" s="31">
        <f t="shared" si="756"/>
        <v>16</v>
      </c>
      <c r="BE85" s="31">
        <f t="shared" si="756"/>
        <v>22</v>
      </c>
      <c r="BF85" s="31">
        <f t="shared" si="756"/>
        <v>89</v>
      </c>
      <c r="BG85" s="31">
        <f t="shared" si="756"/>
        <v>244</v>
      </c>
      <c r="BH85" s="31">
        <f t="shared" si="756"/>
        <v>40</v>
      </c>
      <c r="BI85" s="31">
        <f t="shared" si="756"/>
        <v>175</v>
      </c>
      <c r="BJ85" s="31">
        <f t="shared" si="756"/>
        <v>129</v>
      </c>
      <c r="BK85" s="31">
        <f t="shared" si="756"/>
        <v>419</v>
      </c>
      <c r="BL85" s="521">
        <f>BF85/BG85</f>
        <v>0.36475409836065575</v>
      </c>
      <c r="BM85" s="521">
        <f>BH85/BI85</f>
        <v>0.22857142857142856</v>
      </c>
      <c r="BN85" s="519">
        <f>BJ85/BK85</f>
        <v>0.30787589498806683</v>
      </c>
      <c r="BO85" s="14" t="s">
        <v>22</v>
      </c>
      <c r="BP85" s="31">
        <f t="shared" ref="BP85:BZ85" si="757">SUM(BP72:BP84)</f>
        <v>311</v>
      </c>
      <c r="BQ85" s="31">
        <f t="shared" si="757"/>
        <v>211</v>
      </c>
      <c r="BR85" s="31">
        <f t="shared" si="757"/>
        <v>19</v>
      </c>
      <c r="BS85" s="31">
        <f t="shared" si="757"/>
        <v>17</v>
      </c>
      <c r="BT85" s="31">
        <f t="shared" si="757"/>
        <v>13</v>
      </c>
      <c r="BU85" s="31">
        <f t="shared" si="757"/>
        <v>85</v>
      </c>
      <c r="BV85" s="31">
        <f t="shared" si="757"/>
        <v>234</v>
      </c>
      <c r="BW85" s="31">
        <f t="shared" si="757"/>
        <v>47</v>
      </c>
      <c r="BX85" s="31">
        <f t="shared" si="757"/>
        <v>164</v>
      </c>
      <c r="BY85" s="31">
        <f t="shared" si="757"/>
        <v>132</v>
      </c>
      <c r="BZ85" s="31">
        <f t="shared" si="757"/>
        <v>398</v>
      </c>
      <c r="CA85" s="521">
        <f t="shared" si="607"/>
        <v>0.36324786324786323</v>
      </c>
      <c r="CB85" s="521">
        <f t="shared" si="608"/>
        <v>0.28658536585365851</v>
      </c>
      <c r="CC85" s="519">
        <f t="shared" si="609"/>
        <v>0.33165829145728642</v>
      </c>
      <c r="CD85" s="14" t="s">
        <v>22</v>
      </c>
      <c r="CE85" s="31">
        <f t="shared" ref="CE85:CO85" si="758">SUM(CE72:CE84)</f>
        <v>341</v>
      </c>
      <c r="CF85" s="31">
        <f t="shared" si="758"/>
        <v>294</v>
      </c>
      <c r="CG85" s="31">
        <f t="shared" si="758"/>
        <v>50</v>
      </c>
      <c r="CH85" s="31">
        <f t="shared" si="758"/>
        <v>9</v>
      </c>
      <c r="CI85" s="31">
        <f t="shared" si="758"/>
        <v>41</v>
      </c>
      <c r="CJ85" s="31">
        <f t="shared" si="758"/>
        <v>84</v>
      </c>
      <c r="CK85" s="31">
        <f t="shared" si="758"/>
        <v>277</v>
      </c>
      <c r="CL85" s="31">
        <f t="shared" si="758"/>
        <v>57</v>
      </c>
      <c r="CM85" s="31">
        <f t="shared" si="758"/>
        <v>225</v>
      </c>
      <c r="CN85" s="31">
        <f t="shared" si="758"/>
        <v>141</v>
      </c>
      <c r="CO85" s="31">
        <f t="shared" si="758"/>
        <v>502</v>
      </c>
      <c r="CP85" s="521">
        <f>CJ85/CK85</f>
        <v>0.30324909747292417</v>
      </c>
      <c r="CQ85" s="521">
        <f t="shared" si="612"/>
        <v>0.25333333333333335</v>
      </c>
      <c r="CR85" s="519">
        <f t="shared" si="613"/>
        <v>0.28087649402390436</v>
      </c>
      <c r="CS85" s="14" t="s">
        <v>22</v>
      </c>
      <c r="CT85" s="31">
        <f t="shared" ref="CT85:DD85" si="759">SUM(CT72:CT84)</f>
        <v>491</v>
      </c>
      <c r="CU85" s="31">
        <f t="shared" si="759"/>
        <v>267</v>
      </c>
      <c r="CV85" s="31">
        <f t="shared" si="759"/>
        <v>71</v>
      </c>
      <c r="CW85" s="31">
        <f t="shared" si="759"/>
        <v>44</v>
      </c>
      <c r="CX85" s="31">
        <f t="shared" si="759"/>
        <v>49</v>
      </c>
      <c r="CY85" s="31">
        <f t="shared" si="759"/>
        <v>133</v>
      </c>
      <c r="CZ85" s="31">
        <f t="shared" si="759"/>
        <v>319</v>
      </c>
      <c r="DA85" s="31">
        <f t="shared" si="759"/>
        <v>73</v>
      </c>
      <c r="DB85" s="31">
        <f t="shared" si="759"/>
        <v>217</v>
      </c>
      <c r="DC85" s="31">
        <f t="shared" si="759"/>
        <v>206</v>
      </c>
      <c r="DD85" s="31">
        <f t="shared" si="759"/>
        <v>536</v>
      </c>
      <c r="DE85" s="521">
        <f t="shared" si="615"/>
        <v>0.41692789968652039</v>
      </c>
      <c r="DF85" s="521">
        <f t="shared" si="616"/>
        <v>0.33640552995391704</v>
      </c>
      <c r="DG85" s="519">
        <f t="shared" si="617"/>
        <v>0.38432835820895522</v>
      </c>
      <c r="DH85" s="14" t="s">
        <v>22</v>
      </c>
      <c r="DI85" s="31">
        <f t="shared" ref="DI85:DS85" si="760">SUM(DI72:DI84)</f>
        <v>467</v>
      </c>
      <c r="DJ85" s="31">
        <f t="shared" si="760"/>
        <v>342</v>
      </c>
      <c r="DK85" s="31">
        <f t="shared" si="760"/>
        <v>65</v>
      </c>
      <c r="DL85" s="31">
        <f t="shared" si="760"/>
        <v>29</v>
      </c>
      <c r="DM85" s="31">
        <f t="shared" si="760"/>
        <v>42</v>
      </c>
      <c r="DN85" s="31">
        <f t="shared" si="760"/>
        <v>133</v>
      </c>
      <c r="DO85" s="31">
        <f t="shared" si="760"/>
        <v>333</v>
      </c>
      <c r="DP85" s="31">
        <f t="shared" si="760"/>
        <v>67</v>
      </c>
      <c r="DQ85" s="31">
        <f t="shared" si="760"/>
        <v>245</v>
      </c>
      <c r="DR85" s="31">
        <f t="shared" si="760"/>
        <v>200</v>
      </c>
      <c r="DS85" s="31">
        <f t="shared" si="760"/>
        <v>578</v>
      </c>
      <c r="DT85" s="521">
        <f t="shared" si="619"/>
        <v>0.39939939939939939</v>
      </c>
      <c r="DU85" s="521">
        <f t="shared" si="620"/>
        <v>0.27346938775510204</v>
      </c>
      <c r="DV85" s="519">
        <f t="shared" si="621"/>
        <v>0.34602076124567471</v>
      </c>
      <c r="DW85" s="14" t="s">
        <v>22</v>
      </c>
      <c r="DX85" s="31">
        <f t="shared" ref="DX85:EH85" si="761">SUM(DX72:DX84)</f>
        <v>339</v>
      </c>
      <c r="DY85" s="31">
        <f t="shared" si="761"/>
        <v>206</v>
      </c>
      <c r="DZ85" s="31">
        <f t="shared" si="761"/>
        <v>45</v>
      </c>
      <c r="EA85" s="31">
        <f t="shared" si="761"/>
        <v>17</v>
      </c>
      <c r="EB85" s="31">
        <f t="shared" si="761"/>
        <v>34</v>
      </c>
      <c r="EC85" s="31">
        <f t="shared" si="761"/>
        <v>94</v>
      </c>
      <c r="ED85" s="31">
        <f t="shared" si="761"/>
        <v>224</v>
      </c>
      <c r="EE85" s="31">
        <f t="shared" si="761"/>
        <v>49</v>
      </c>
      <c r="EF85" s="31">
        <f t="shared" si="761"/>
        <v>168</v>
      </c>
      <c r="EG85" s="31">
        <f t="shared" si="761"/>
        <v>143</v>
      </c>
      <c r="EH85" s="31">
        <f t="shared" si="761"/>
        <v>392</v>
      </c>
      <c r="EI85" s="521">
        <f t="shared" si="623"/>
        <v>0.41964285714285715</v>
      </c>
      <c r="EJ85" s="521">
        <f t="shared" si="624"/>
        <v>0.29166666666666669</v>
      </c>
      <c r="EK85" s="519">
        <f t="shared" si="625"/>
        <v>0.36479591836734693</v>
      </c>
      <c r="EL85" s="14" t="s">
        <v>22</v>
      </c>
      <c r="EM85" s="31">
        <f t="shared" ref="EM85:EW85" si="762">SUM(EM72:EM84)</f>
        <v>430</v>
      </c>
      <c r="EN85" s="31">
        <f t="shared" si="762"/>
        <v>241</v>
      </c>
      <c r="EO85" s="31">
        <f t="shared" si="762"/>
        <v>68</v>
      </c>
      <c r="EP85" s="31">
        <f t="shared" si="762"/>
        <v>18</v>
      </c>
      <c r="EQ85" s="31">
        <f t="shared" si="762"/>
        <v>33</v>
      </c>
      <c r="ER85" s="31">
        <f t="shared" si="762"/>
        <v>111</v>
      </c>
      <c r="ES85" s="31">
        <f t="shared" si="762"/>
        <v>251</v>
      </c>
      <c r="ET85" s="31">
        <f t="shared" si="762"/>
        <v>69</v>
      </c>
      <c r="EU85" s="31">
        <f t="shared" si="762"/>
        <v>199</v>
      </c>
      <c r="EV85" s="31">
        <f t="shared" si="762"/>
        <v>180</v>
      </c>
      <c r="EW85" s="31">
        <f t="shared" si="762"/>
        <v>450</v>
      </c>
      <c r="EX85" s="521">
        <f t="shared" si="627"/>
        <v>0.44223107569721115</v>
      </c>
      <c r="EY85" s="521">
        <f t="shared" si="628"/>
        <v>0.34673366834170855</v>
      </c>
      <c r="EZ85" s="519">
        <f t="shared" si="629"/>
        <v>0.4</v>
      </c>
      <c r="FA85" s="14" t="s">
        <v>22</v>
      </c>
      <c r="FB85" s="31">
        <f t="shared" ref="FB85:FL85" si="763">SUM(FB72:FB84)</f>
        <v>404</v>
      </c>
      <c r="FC85" s="31">
        <f t="shared" si="763"/>
        <v>256</v>
      </c>
      <c r="FD85" s="31">
        <f t="shared" si="763"/>
        <v>71</v>
      </c>
      <c r="FE85" s="31">
        <f t="shared" si="763"/>
        <v>12</v>
      </c>
      <c r="FF85" s="31">
        <f t="shared" si="763"/>
        <v>22</v>
      </c>
      <c r="FG85" s="31">
        <f t="shared" si="763"/>
        <v>134</v>
      </c>
      <c r="FH85" s="31">
        <f t="shared" si="763"/>
        <v>264</v>
      </c>
      <c r="FI85" s="31">
        <f t="shared" si="763"/>
        <v>46</v>
      </c>
      <c r="FJ85" s="31">
        <f t="shared" si="763"/>
        <v>151</v>
      </c>
      <c r="FK85" s="31">
        <f t="shared" si="763"/>
        <v>180</v>
      </c>
      <c r="FL85" s="31">
        <f t="shared" si="763"/>
        <v>415</v>
      </c>
      <c r="FM85" s="521">
        <f t="shared" si="631"/>
        <v>0.50757575757575757</v>
      </c>
      <c r="FN85" s="521">
        <f t="shared" si="632"/>
        <v>0.30463576158940397</v>
      </c>
      <c r="FO85" s="519">
        <f t="shared" si="633"/>
        <v>0.43373493975903615</v>
      </c>
      <c r="FP85" s="14" t="s">
        <v>22</v>
      </c>
      <c r="FQ85" s="31">
        <f t="shared" ref="FQ85:GA85" si="764">SUM(FQ72:FQ84)</f>
        <v>514</v>
      </c>
      <c r="FR85" s="31">
        <f t="shared" si="764"/>
        <v>358</v>
      </c>
      <c r="FS85" s="31">
        <f t="shared" si="764"/>
        <v>69</v>
      </c>
      <c r="FT85" s="31">
        <f t="shared" si="764"/>
        <v>51</v>
      </c>
      <c r="FU85" s="31">
        <f t="shared" si="764"/>
        <v>51</v>
      </c>
      <c r="FV85" s="31">
        <f t="shared" si="764"/>
        <v>174</v>
      </c>
      <c r="FW85" s="31">
        <f t="shared" si="764"/>
        <v>404</v>
      </c>
      <c r="FX85" s="31">
        <f t="shared" si="764"/>
        <v>55</v>
      </c>
      <c r="FY85" s="31">
        <f t="shared" si="764"/>
        <v>233</v>
      </c>
      <c r="FZ85" s="31">
        <f t="shared" si="764"/>
        <v>229</v>
      </c>
      <c r="GA85" s="31">
        <f t="shared" si="764"/>
        <v>636</v>
      </c>
      <c r="GB85" s="521">
        <f t="shared" si="635"/>
        <v>0.43069306930693069</v>
      </c>
      <c r="GC85" s="521">
        <f t="shared" si="636"/>
        <v>0.23605150214592274</v>
      </c>
      <c r="GD85" s="519">
        <f t="shared" si="637"/>
        <v>0.36006289308176098</v>
      </c>
      <c r="GE85" s="14" t="s">
        <v>22</v>
      </c>
      <c r="GF85" s="31">
        <f t="shared" ref="GF85:GP85" si="765">SUM(GF72:GF84)</f>
        <v>471</v>
      </c>
      <c r="GG85" s="31">
        <f t="shared" si="765"/>
        <v>389</v>
      </c>
      <c r="GH85" s="31">
        <f t="shared" si="765"/>
        <v>58</v>
      </c>
      <c r="GI85" s="31">
        <f t="shared" si="765"/>
        <v>41</v>
      </c>
      <c r="GJ85" s="31">
        <f t="shared" si="765"/>
        <v>54</v>
      </c>
      <c r="GK85" s="31">
        <f t="shared" si="765"/>
        <v>150</v>
      </c>
      <c r="GL85" s="31">
        <f t="shared" si="765"/>
        <v>370</v>
      </c>
      <c r="GM85" s="31">
        <f t="shared" si="765"/>
        <v>54</v>
      </c>
      <c r="GN85" s="31">
        <f t="shared" si="765"/>
        <v>243</v>
      </c>
      <c r="GO85" s="31">
        <f t="shared" si="765"/>
        <v>204</v>
      </c>
      <c r="GP85" s="31">
        <f t="shared" si="765"/>
        <v>613</v>
      </c>
      <c r="GQ85" s="521">
        <f t="shared" si="639"/>
        <v>0.40540540540540543</v>
      </c>
      <c r="GR85" s="521">
        <f t="shared" si="640"/>
        <v>0.22222222222222221</v>
      </c>
      <c r="GS85" s="519">
        <f t="shared" si="641"/>
        <v>0.33278955954323003</v>
      </c>
      <c r="GT85" s="14" t="s">
        <v>22</v>
      </c>
      <c r="GU85" s="31">
        <f t="shared" ref="GU85:HE85" si="766">SUM(GU72:GU84)</f>
        <v>456</v>
      </c>
      <c r="GV85" s="31">
        <f t="shared" si="766"/>
        <v>277</v>
      </c>
      <c r="GW85" s="31">
        <f t="shared" si="766"/>
        <v>66</v>
      </c>
      <c r="GX85" s="31">
        <f t="shared" si="766"/>
        <v>13</v>
      </c>
      <c r="GY85" s="31">
        <f t="shared" si="766"/>
        <v>36</v>
      </c>
      <c r="GZ85" s="31">
        <f t="shared" si="766"/>
        <v>120</v>
      </c>
      <c r="HA85" s="31">
        <f t="shared" si="766"/>
        <v>255</v>
      </c>
      <c r="HB85" s="31">
        <f t="shared" si="766"/>
        <v>72</v>
      </c>
      <c r="HC85" s="31">
        <f t="shared" si="766"/>
        <v>286</v>
      </c>
      <c r="HD85" s="31">
        <f t="shared" si="766"/>
        <v>192</v>
      </c>
      <c r="HE85" s="31">
        <f t="shared" si="766"/>
        <v>541</v>
      </c>
      <c r="HF85" s="521">
        <f t="shared" si="643"/>
        <v>0.47058823529411764</v>
      </c>
      <c r="HG85" s="521">
        <f t="shared" si="644"/>
        <v>0.25174825174825177</v>
      </c>
      <c r="HH85" s="519">
        <f t="shared" si="645"/>
        <v>0.35489833641404805</v>
      </c>
      <c r="HI85" s="14" t="s">
        <v>22</v>
      </c>
      <c r="HJ85" s="31">
        <f t="shared" ref="HJ85:HT85" si="767">SUM(HJ72:HJ84)</f>
        <v>458</v>
      </c>
      <c r="HK85" s="31">
        <f t="shared" si="767"/>
        <v>299</v>
      </c>
      <c r="HL85" s="31">
        <f t="shared" si="767"/>
        <v>53</v>
      </c>
      <c r="HM85" s="31">
        <f t="shared" si="767"/>
        <v>19</v>
      </c>
      <c r="HN85" s="31">
        <f t="shared" si="767"/>
        <v>54</v>
      </c>
      <c r="HO85" s="31">
        <f t="shared" si="767"/>
        <v>139</v>
      </c>
      <c r="HP85" s="31">
        <f t="shared" si="767"/>
        <v>319</v>
      </c>
      <c r="HQ85" s="31">
        <f t="shared" si="767"/>
        <v>60</v>
      </c>
      <c r="HR85" s="31">
        <f t="shared" si="767"/>
        <v>238</v>
      </c>
      <c r="HS85" s="31">
        <f t="shared" si="767"/>
        <v>199</v>
      </c>
      <c r="HT85" s="31">
        <f t="shared" si="767"/>
        <v>555</v>
      </c>
      <c r="HU85" s="521">
        <f t="shared" si="647"/>
        <v>0.43573667711598746</v>
      </c>
      <c r="HV85" s="521">
        <f t="shared" si="648"/>
        <v>0.25210084033613445</v>
      </c>
      <c r="HW85" s="519">
        <f t="shared" si="649"/>
        <v>0.35855855855855856</v>
      </c>
      <c r="IE85" s="352"/>
      <c r="IF85" s="353"/>
      <c r="IG85" s="355"/>
      <c r="IH85" s="355"/>
      <c r="II85" s="355"/>
      <c r="IJ85" s="357"/>
      <c r="IK85" s="559"/>
      <c r="IL85" s="560"/>
      <c r="IM85" s="355"/>
      <c r="IN85" s="355"/>
      <c r="IO85" s="352"/>
      <c r="IP85" s="352"/>
    </row>
    <row r="86" spans="3:250" ht="21" thickBot="1">
      <c r="K86" s="18"/>
      <c r="L86" s="249"/>
      <c r="M86" s="249"/>
      <c r="N86" s="249"/>
      <c r="O86" s="249"/>
      <c r="P86" s="249"/>
      <c r="Q86" s="249"/>
      <c r="R86" s="18"/>
      <c r="V86" s="16" t="s">
        <v>63</v>
      </c>
      <c r="W86" s="17">
        <f t="shared" ref="W86:AE86" si="768">AVERAGE(W72:W84)</f>
        <v>40.700000000000003</v>
      </c>
      <c r="X86" s="17">
        <f t="shared" si="768"/>
        <v>25.7</v>
      </c>
      <c r="Y86" s="17">
        <f t="shared" si="768"/>
        <v>5.7</v>
      </c>
      <c r="Z86" s="17">
        <f t="shared" si="768"/>
        <v>3.2</v>
      </c>
      <c r="AA86" s="17">
        <f t="shared" si="768"/>
        <v>4.5</v>
      </c>
      <c r="AB86" s="17">
        <f t="shared" si="768"/>
        <v>11</v>
      </c>
      <c r="AC86" s="17">
        <f t="shared" si="768"/>
        <v>26.7</v>
      </c>
      <c r="AD86" s="17">
        <f t="shared" si="768"/>
        <v>6.1</v>
      </c>
      <c r="AE86" s="17">
        <f t="shared" si="768"/>
        <v>27.7</v>
      </c>
      <c r="AF86" s="17">
        <f>AVERAGE(AF72:AF84)</f>
        <v>17.100000000000001</v>
      </c>
      <c r="AG86" s="17">
        <f>AVERAGE(AG72:AG84)</f>
        <v>54.4</v>
      </c>
      <c r="AH86" s="518"/>
      <c r="AI86" s="518"/>
      <c r="AJ86" s="520"/>
      <c r="AK86" s="16" t="s">
        <v>63</v>
      </c>
      <c r="AL86" s="17">
        <f>AVERAGE(AL72:AL84)</f>
        <v>46.8</v>
      </c>
      <c r="AM86" s="17">
        <f t="shared" ref="AM86:AV86" si="769">AVERAGE(AM72:AM84)</f>
        <v>32.5</v>
      </c>
      <c r="AN86" s="17">
        <f t="shared" si="769"/>
        <v>7.6</v>
      </c>
      <c r="AO86" s="17">
        <f t="shared" si="769"/>
        <v>3.2</v>
      </c>
      <c r="AP86" s="17">
        <f t="shared" si="769"/>
        <v>5.0999999999999996</v>
      </c>
      <c r="AQ86" s="17">
        <f t="shared" si="769"/>
        <v>13.5</v>
      </c>
      <c r="AR86" s="17">
        <f t="shared" si="769"/>
        <v>35.799999999999997</v>
      </c>
      <c r="AS86" s="17">
        <f t="shared" si="769"/>
        <v>6.6</v>
      </c>
      <c r="AT86" s="17">
        <f t="shared" si="769"/>
        <v>20.8</v>
      </c>
      <c r="AU86" s="17">
        <f t="shared" si="769"/>
        <v>20.100000000000001</v>
      </c>
      <c r="AV86" s="17">
        <f t="shared" si="769"/>
        <v>56.6</v>
      </c>
      <c r="AW86" s="518"/>
      <c r="AX86" s="518"/>
      <c r="AY86" s="520"/>
      <c r="AZ86" s="16" t="s">
        <v>63</v>
      </c>
      <c r="BA86" s="17">
        <f>AVERAGE(BA72:BA84)</f>
        <v>37.25</v>
      </c>
      <c r="BB86" s="17">
        <f t="shared" ref="BB86:BK86" si="770">AVERAGE(BB72:BB84)</f>
        <v>28.625</v>
      </c>
      <c r="BC86" s="17">
        <f t="shared" si="770"/>
        <v>5.25</v>
      </c>
      <c r="BD86" s="17">
        <f t="shared" si="770"/>
        <v>2</v>
      </c>
      <c r="BE86" s="17">
        <f t="shared" si="770"/>
        <v>2.75</v>
      </c>
      <c r="BF86" s="17">
        <f t="shared" si="770"/>
        <v>11.125</v>
      </c>
      <c r="BG86" s="17">
        <f t="shared" si="770"/>
        <v>30.5</v>
      </c>
      <c r="BH86" s="17">
        <f t="shared" si="770"/>
        <v>5</v>
      </c>
      <c r="BI86" s="17">
        <f t="shared" si="770"/>
        <v>21.875</v>
      </c>
      <c r="BJ86" s="17">
        <f t="shared" si="770"/>
        <v>16.125</v>
      </c>
      <c r="BK86" s="17">
        <f t="shared" si="770"/>
        <v>52.375</v>
      </c>
      <c r="BL86" s="518"/>
      <c r="BM86" s="518"/>
      <c r="BN86" s="520"/>
      <c r="BO86" s="16" t="s">
        <v>63</v>
      </c>
      <c r="BP86" s="17">
        <f>AVERAGE(BP72:BP84)</f>
        <v>44.428571428571431</v>
      </c>
      <c r="BQ86" s="17">
        <f t="shared" ref="BQ86:BZ86" si="771">AVERAGE(BQ72:BQ84)</f>
        <v>30.142857142857142</v>
      </c>
      <c r="BR86" s="17">
        <f t="shared" si="771"/>
        <v>2.7142857142857144</v>
      </c>
      <c r="BS86" s="17">
        <f t="shared" si="771"/>
        <v>2.4285714285714284</v>
      </c>
      <c r="BT86" s="17">
        <f t="shared" si="771"/>
        <v>1.8571428571428572</v>
      </c>
      <c r="BU86" s="17">
        <f t="shared" si="771"/>
        <v>12.142857142857142</v>
      </c>
      <c r="BV86" s="17">
        <f t="shared" si="771"/>
        <v>33.428571428571431</v>
      </c>
      <c r="BW86" s="17">
        <f t="shared" si="771"/>
        <v>6.7142857142857144</v>
      </c>
      <c r="BX86" s="17">
        <f t="shared" si="771"/>
        <v>23.428571428571427</v>
      </c>
      <c r="BY86" s="17">
        <f t="shared" si="771"/>
        <v>18.857142857142858</v>
      </c>
      <c r="BZ86" s="17">
        <f t="shared" si="771"/>
        <v>56.857142857142854</v>
      </c>
      <c r="CA86" s="518"/>
      <c r="CB86" s="518"/>
      <c r="CC86" s="520"/>
      <c r="CD86" s="16" t="s">
        <v>63</v>
      </c>
      <c r="CE86" s="17">
        <f>AVERAGE(CE72:CE84)</f>
        <v>42.625</v>
      </c>
      <c r="CF86" s="17">
        <f t="shared" ref="CF86:CO86" si="772">AVERAGE(CF72:CF84)</f>
        <v>36.75</v>
      </c>
      <c r="CG86" s="17">
        <f t="shared" si="772"/>
        <v>6.25</v>
      </c>
      <c r="CH86" s="17">
        <f t="shared" si="772"/>
        <v>1.125</v>
      </c>
      <c r="CI86" s="17">
        <f t="shared" si="772"/>
        <v>5.125</v>
      </c>
      <c r="CJ86" s="17">
        <f t="shared" si="772"/>
        <v>10.5</v>
      </c>
      <c r="CK86" s="17">
        <f t="shared" si="772"/>
        <v>34.625</v>
      </c>
      <c r="CL86" s="17">
        <f t="shared" si="772"/>
        <v>7.125</v>
      </c>
      <c r="CM86" s="17">
        <f t="shared" si="772"/>
        <v>28.125</v>
      </c>
      <c r="CN86" s="17">
        <f t="shared" si="772"/>
        <v>17.625</v>
      </c>
      <c r="CO86" s="17">
        <f t="shared" si="772"/>
        <v>62.75</v>
      </c>
      <c r="CP86" s="518"/>
      <c r="CQ86" s="518"/>
      <c r="CR86" s="520"/>
      <c r="CS86" s="16" t="s">
        <v>63</v>
      </c>
      <c r="CT86" s="17">
        <f>AVERAGE(CT72:CT84)</f>
        <v>44.636363636363633</v>
      </c>
      <c r="CU86" s="17">
        <f t="shared" ref="CU86:DD86" si="773">AVERAGE(CU72:CU84)</f>
        <v>24.272727272727273</v>
      </c>
      <c r="CV86" s="17">
        <f t="shared" si="773"/>
        <v>6.4545454545454541</v>
      </c>
      <c r="CW86" s="17">
        <f t="shared" si="773"/>
        <v>4</v>
      </c>
      <c r="CX86" s="17">
        <f t="shared" si="773"/>
        <v>4.4545454545454541</v>
      </c>
      <c r="CY86" s="17">
        <f t="shared" si="773"/>
        <v>12.090909090909092</v>
      </c>
      <c r="CZ86" s="17">
        <f t="shared" si="773"/>
        <v>29</v>
      </c>
      <c r="DA86" s="17">
        <f t="shared" si="773"/>
        <v>6.6363636363636367</v>
      </c>
      <c r="DB86" s="17">
        <f t="shared" si="773"/>
        <v>19.727272727272727</v>
      </c>
      <c r="DC86" s="17">
        <f t="shared" si="773"/>
        <v>18.727272727272727</v>
      </c>
      <c r="DD86" s="17">
        <f t="shared" si="773"/>
        <v>48.727272727272727</v>
      </c>
      <c r="DE86" s="518"/>
      <c r="DF86" s="518"/>
      <c r="DG86" s="520"/>
      <c r="DH86" s="16" t="s">
        <v>63</v>
      </c>
      <c r="DI86" s="17">
        <f>AVERAGE(DI72:DI84)</f>
        <v>46.7</v>
      </c>
      <c r="DJ86" s="17">
        <f t="shared" ref="DJ86:DS86" si="774">AVERAGE(DJ72:DJ84)</f>
        <v>34.200000000000003</v>
      </c>
      <c r="DK86" s="17">
        <f t="shared" si="774"/>
        <v>6.5</v>
      </c>
      <c r="DL86" s="17">
        <f t="shared" si="774"/>
        <v>2.9</v>
      </c>
      <c r="DM86" s="17">
        <f t="shared" si="774"/>
        <v>4.2</v>
      </c>
      <c r="DN86" s="17">
        <f t="shared" si="774"/>
        <v>13.3</v>
      </c>
      <c r="DO86" s="17">
        <f t="shared" si="774"/>
        <v>33.299999999999997</v>
      </c>
      <c r="DP86" s="17">
        <f t="shared" si="774"/>
        <v>6.7</v>
      </c>
      <c r="DQ86" s="17">
        <f t="shared" si="774"/>
        <v>24.5</v>
      </c>
      <c r="DR86" s="17">
        <f t="shared" si="774"/>
        <v>20</v>
      </c>
      <c r="DS86" s="17">
        <f t="shared" si="774"/>
        <v>57.8</v>
      </c>
      <c r="DT86" s="518"/>
      <c r="DU86" s="518"/>
      <c r="DV86" s="520"/>
      <c r="DW86" s="16" t="s">
        <v>63</v>
      </c>
      <c r="DX86" s="17">
        <f>AVERAGE(DX72:DX84)</f>
        <v>48.428571428571431</v>
      </c>
      <c r="DY86" s="17">
        <f t="shared" ref="DY86:EH86" si="775">AVERAGE(DY72:DY84)</f>
        <v>29.428571428571427</v>
      </c>
      <c r="DZ86" s="17">
        <f t="shared" si="775"/>
        <v>6.4285714285714288</v>
      </c>
      <c r="EA86" s="17">
        <f t="shared" si="775"/>
        <v>2.4285714285714284</v>
      </c>
      <c r="EB86" s="17">
        <f t="shared" si="775"/>
        <v>4.8571428571428568</v>
      </c>
      <c r="EC86" s="17">
        <f t="shared" si="775"/>
        <v>13.428571428571429</v>
      </c>
      <c r="ED86" s="17">
        <f t="shared" si="775"/>
        <v>32</v>
      </c>
      <c r="EE86" s="17">
        <f t="shared" si="775"/>
        <v>7</v>
      </c>
      <c r="EF86" s="17">
        <f t="shared" si="775"/>
        <v>24</v>
      </c>
      <c r="EG86" s="17">
        <f t="shared" si="775"/>
        <v>20.428571428571427</v>
      </c>
      <c r="EH86" s="17">
        <f t="shared" si="775"/>
        <v>56</v>
      </c>
      <c r="EI86" s="518"/>
      <c r="EJ86" s="518"/>
      <c r="EK86" s="520"/>
      <c r="EL86" s="16" t="s">
        <v>63</v>
      </c>
      <c r="EM86" s="17">
        <f>AVERAGE(EM72:EM84)</f>
        <v>47.777777777777779</v>
      </c>
      <c r="EN86" s="17">
        <f t="shared" ref="EN86:EW86" si="776">AVERAGE(EN72:EN84)</f>
        <v>26.777777777777779</v>
      </c>
      <c r="EO86" s="17">
        <f t="shared" si="776"/>
        <v>7.5555555555555554</v>
      </c>
      <c r="EP86" s="17">
        <f t="shared" si="776"/>
        <v>2</v>
      </c>
      <c r="EQ86" s="17">
        <f t="shared" si="776"/>
        <v>3.6666666666666665</v>
      </c>
      <c r="ER86" s="17">
        <f t="shared" si="776"/>
        <v>12.333333333333334</v>
      </c>
      <c r="ES86" s="17">
        <f t="shared" si="776"/>
        <v>27.888888888888889</v>
      </c>
      <c r="ET86" s="17">
        <f t="shared" si="776"/>
        <v>7.666666666666667</v>
      </c>
      <c r="EU86" s="17">
        <f t="shared" si="776"/>
        <v>22.111111111111111</v>
      </c>
      <c r="EV86" s="17">
        <f t="shared" si="776"/>
        <v>20</v>
      </c>
      <c r="EW86" s="17">
        <f t="shared" si="776"/>
        <v>50</v>
      </c>
      <c r="EX86" s="518"/>
      <c r="EY86" s="518"/>
      <c r="EZ86" s="520"/>
      <c r="FA86" s="16" t="s">
        <v>63</v>
      </c>
      <c r="FB86" s="17">
        <f>AVERAGE(FB72:FB84)</f>
        <v>50.5</v>
      </c>
      <c r="FC86" s="17">
        <f t="shared" ref="FC86:FL86" si="777">AVERAGE(FC72:FC84)</f>
        <v>32</v>
      </c>
      <c r="FD86" s="17">
        <f t="shared" si="777"/>
        <v>8.875</v>
      </c>
      <c r="FE86" s="17">
        <f t="shared" si="777"/>
        <v>1.5</v>
      </c>
      <c r="FF86" s="17">
        <f t="shared" si="777"/>
        <v>2.75</v>
      </c>
      <c r="FG86" s="17">
        <f t="shared" si="777"/>
        <v>16.75</v>
      </c>
      <c r="FH86" s="17">
        <f t="shared" si="777"/>
        <v>33</v>
      </c>
      <c r="FI86" s="17">
        <f t="shared" si="777"/>
        <v>5.75</v>
      </c>
      <c r="FJ86" s="17">
        <f t="shared" si="777"/>
        <v>18.875</v>
      </c>
      <c r="FK86" s="17">
        <f t="shared" si="777"/>
        <v>22.5</v>
      </c>
      <c r="FL86" s="17">
        <f t="shared" si="777"/>
        <v>51.875</v>
      </c>
      <c r="FM86" s="518"/>
      <c r="FN86" s="518"/>
      <c r="FO86" s="520"/>
      <c r="FP86" s="16" t="s">
        <v>63</v>
      </c>
      <c r="FQ86" s="17">
        <f>AVERAGE(FQ72:FQ84)</f>
        <v>46.727272727272727</v>
      </c>
      <c r="FR86" s="17">
        <f t="shared" ref="FR86:GA86" si="778">AVERAGE(FR72:FR84)</f>
        <v>32.545454545454547</v>
      </c>
      <c r="FS86" s="17">
        <f t="shared" si="778"/>
        <v>6.2727272727272725</v>
      </c>
      <c r="FT86" s="17">
        <f t="shared" si="778"/>
        <v>4.6363636363636367</v>
      </c>
      <c r="FU86" s="17">
        <f t="shared" si="778"/>
        <v>4.6363636363636367</v>
      </c>
      <c r="FV86" s="17">
        <f t="shared" si="778"/>
        <v>15.818181818181818</v>
      </c>
      <c r="FW86" s="17">
        <f t="shared" si="778"/>
        <v>36.727272727272727</v>
      </c>
      <c r="FX86" s="17">
        <f t="shared" si="778"/>
        <v>5</v>
      </c>
      <c r="FY86" s="17">
        <f t="shared" si="778"/>
        <v>21.181818181818183</v>
      </c>
      <c r="FZ86" s="17">
        <f t="shared" si="778"/>
        <v>20.818181818181817</v>
      </c>
      <c r="GA86" s="17">
        <f t="shared" si="778"/>
        <v>57.81818181818182</v>
      </c>
      <c r="GB86" s="518"/>
      <c r="GC86" s="518"/>
      <c r="GD86" s="520"/>
      <c r="GE86" s="16" t="s">
        <v>63</v>
      </c>
      <c r="GF86" s="17">
        <f>AVERAGE(GF72:GF84)</f>
        <v>47.1</v>
      </c>
      <c r="GG86" s="17">
        <f t="shared" ref="GG86:GP86" si="779">AVERAGE(GG72:GG84)</f>
        <v>38.9</v>
      </c>
      <c r="GH86" s="17">
        <f t="shared" si="779"/>
        <v>5.8</v>
      </c>
      <c r="GI86" s="17">
        <f t="shared" si="779"/>
        <v>4.0999999999999996</v>
      </c>
      <c r="GJ86" s="17">
        <f t="shared" si="779"/>
        <v>5.4</v>
      </c>
      <c r="GK86" s="17">
        <f t="shared" si="779"/>
        <v>15</v>
      </c>
      <c r="GL86" s="17">
        <f t="shared" si="779"/>
        <v>37</v>
      </c>
      <c r="GM86" s="17">
        <f t="shared" si="779"/>
        <v>5.4</v>
      </c>
      <c r="GN86" s="17">
        <f t="shared" si="779"/>
        <v>24.3</v>
      </c>
      <c r="GO86" s="17">
        <f t="shared" si="779"/>
        <v>20.399999999999999</v>
      </c>
      <c r="GP86" s="17">
        <f t="shared" si="779"/>
        <v>61.3</v>
      </c>
      <c r="GQ86" s="518"/>
      <c r="GR86" s="518"/>
      <c r="GS86" s="520"/>
      <c r="GT86" s="16" t="s">
        <v>63</v>
      </c>
      <c r="GU86" s="17">
        <f>AVERAGE(GU72:GU84)</f>
        <v>41.454545454545453</v>
      </c>
      <c r="GV86" s="17">
        <f t="shared" ref="GV86:HE86" si="780">AVERAGE(GV72:GV84)</f>
        <v>25.181818181818183</v>
      </c>
      <c r="GW86" s="17">
        <f t="shared" si="780"/>
        <v>6</v>
      </c>
      <c r="GX86" s="17">
        <f t="shared" si="780"/>
        <v>1.1818181818181819</v>
      </c>
      <c r="GY86" s="17">
        <f t="shared" si="780"/>
        <v>3.2727272727272729</v>
      </c>
      <c r="GZ86" s="17">
        <f t="shared" si="780"/>
        <v>10.909090909090908</v>
      </c>
      <c r="HA86" s="17">
        <f t="shared" si="780"/>
        <v>23.181818181818183</v>
      </c>
      <c r="HB86" s="17">
        <f t="shared" si="780"/>
        <v>6.5454545454545459</v>
      </c>
      <c r="HC86" s="17">
        <f t="shared" si="780"/>
        <v>26</v>
      </c>
      <c r="HD86" s="17">
        <f t="shared" si="780"/>
        <v>17.454545454545453</v>
      </c>
      <c r="HE86" s="17">
        <f t="shared" si="780"/>
        <v>49.18181818181818</v>
      </c>
      <c r="HF86" s="518"/>
      <c r="HG86" s="518"/>
      <c r="HH86" s="520"/>
      <c r="HI86" s="16" t="s">
        <v>63</v>
      </c>
      <c r="HJ86" s="17">
        <f>AVERAGE(HJ72:HJ84)</f>
        <v>45.8</v>
      </c>
      <c r="HK86" s="17">
        <f t="shared" ref="HK86:HT86" si="781">AVERAGE(HK72:HK84)</f>
        <v>29.9</v>
      </c>
      <c r="HL86" s="17">
        <f t="shared" si="781"/>
        <v>5.3</v>
      </c>
      <c r="HM86" s="17">
        <f t="shared" si="781"/>
        <v>1.9</v>
      </c>
      <c r="HN86" s="17">
        <f t="shared" si="781"/>
        <v>5.4</v>
      </c>
      <c r="HO86" s="17">
        <f t="shared" si="781"/>
        <v>13.9</v>
      </c>
      <c r="HP86" s="17">
        <f t="shared" si="781"/>
        <v>31.9</v>
      </c>
      <c r="HQ86" s="17">
        <f t="shared" si="781"/>
        <v>6</v>
      </c>
      <c r="HR86" s="17">
        <f t="shared" si="781"/>
        <v>23.8</v>
      </c>
      <c r="HS86" s="17">
        <f t="shared" si="781"/>
        <v>19.899999999999999</v>
      </c>
      <c r="HT86" s="17">
        <f t="shared" si="781"/>
        <v>55.5</v>
      </c>
      <c r="HU86" s="518"/>
      <c r="HV86" s="518"/>
      <c r="HW86" s="520"/>
      <c r="IE86" s="352"/>
      <c r="IF86" s="353"/>
      <c r="IG86" s="561" t="s">
        <v>429</v>
      </c>
      <c r="IH86" s="561"/>
      <c r="II86" s="355"/>
      <c r="IJ86" s="357"/>
      <c r="IK86" s="355"/>
      <c r="IL86" s="355"/>
      <c r="IM86" s="355"/>
      <c r="IN86" s="355"/>
      <c r="IO86" s="352"/>
      <c r="IP86" s="352"/>
    </row>
    <row r="87" spans="3:250" ht="21" thickBot="1">
      <c r="K87" s="18"/>
      <c r="L87" s="249"/>
      <c r="M87" s="249"/>
      <c r="N87" s="249"/>
      <c r="O87" s="249"/>
      <c r="P87" s="249"/>
      <c r="Q87" s="249"/>
      <c r="R87" s="18"/>
      <c r="DW87" t="s">
        <v>136</v>
      </c>
      <c r="DX87">
        <v>4</v>
      </c>
      <c r="DY87">
        <v>5</v>
      </c>
      <c r="DZ87">
        <v>1</v>
      </c>
      <c r="EA87">
        <v>0</v>
      </c>
      <c r="EB87">
        <v>0</v>
      </c>
      <c r="EC87">
        <v>2</v>
      </c>
      <c r="ED87">
        <v>5</v>
      </c>
      <c r="EE87">
        <v>0</v>
      </c>
      <c r="EF87">
        <v>2</v>
      </c>
      <c r="EG87">
        <f>EC87+EE87</f>
        <v>2</v>
      </c>
      <c r="EH87">
        <f>ED87+EF87</f>
        <v>7</v>
      </c>
      <c r="FA87" t="s">
        <v>283</v>
      </c>
      <c r="FB87">
        <v>6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1</v>
      </c>
      <c r="FI87">
        <v>2</v>
      </c>
      <c r="FJ87">
        <v>5</v>
      </c>
      <c r="FK87">
        <f>FG87+FI87</f>
        <v>2</v>
      </c>
      <c r="FL87">
        <f>FH87+FJ87</f>
        <v>6</v>
      </c>
      <c r="GT87" t="s">
        <v>275</v>
      </c>
      <c r="GU87">
        <v>3</v>
      </c>
      <c r="GV87">
        <v>3</v>
      </c>
      <c r="GW87">
        <v>0</v>
      </c>
      <c r="GX87">
        <v>0</v>
      </c>
      <c r="GY87">
        <v>0</v>
      </c>
      <c r="GZ87">
        <v>0</v>
      </c>
      <c r="HA87">
        <v>1</v>
      </c>
      <c r="HB87">
        <v>1</v>
      </c>
      <c r="HC87">
        <v>7</v>
      </c>
      <c r="HD87">
        <v>1</v>
      </c>
      <c r="HE87">
        <v>8</v>
      </c>
      <c r="IE87" s="352"/>
      <c r="IF87" s="353"/>
      <c r="IG87" s="563"/>
      <c r="IH87" s="563"/>
      <c r="II87" s="355"/>
      <c r="IJ87" s="357"/>
      <c r="IK87" s="355"/>
      <c r="IL87" s="355"/>
      <c r="IM87" s="355"/>
      <c r="IN87" s="355"/>
      <c r="IO87" s="352"/>
      <c r="IP87" s="352"/>
    </row>
    <row r="88" spans="3:250" ht="20">
      <c r="K88" s="18"/>
      <c r="L88" s="249"/>
      <c r="M88" s="249"/>
      <c r="N88" s="249"/>
      <c r="O88" s="249"/>
      <c r="P88" s="249"/>
      <c r="Q88" s="249"/>
      <c r="R88" s="18"/>
      <c r="IE88" s="352"/>
      <c r="IF88" s="353"/>
      <c r="IG88" s="355"/>
      <c r="IH88" s="357"/>
      <c r="II88" s="553" t="s">
        <v>429</v>
      </c>
      <c r="IJ88" s="565"/>
      <c r="IK88" s="355"/>
      <c r="IL88" s="355"/>
      <c r="IM88" s="355"/>
      <c r="IN88" s="355"/>
      <c r="IO88" s="352"/>
      <c r="IP88" s="352"/>
    </row>
    <row r="89" spans="3:250" ht="21" thickBot="1">
      <c r="K89" s="18"/>
      <c r="L89" s="249"/>
      <c r="M89" s="249"/>
      <c r="N89" s="249"/>
      <c r="O89" s="249"/>
      <c r="P89" s="249"/>
      <c r="Q89" s="249"/>
      <c r="R89" s="18"/>
      <c r="IE89" s="352"/>
      <c r="IF89" s="353"/>
      <c r="IG89" s="355"/>
      <c r="IH89" s="357"/>
      <c r="II89" s="554"/>
      <c r="IJ89" s="566"/>
      <c r="IK89" s="355"/>
      <c r="IL89" s="355"/>
      <c r="IM89" s="355"/>
      <c r="IN89" s="355"/>
      <c r="IO89" s="352"/>
      <c r="IP89" s="352"/>
    </row>
    <row r="90" spans="3:250" ht="20">
      <c r="K90" s="18"/>
      <c r="L90" s="249"/>
      <c r="M90" s="249"/>
      <c r="N90" s="249"/>
      <c r="O90" s="249"/>
      <c r="P90" s="249"/>
      <c r="Q90" s="249"/>
      <c r="R90" s="18"/>
      <c r="IE90" s="352"/>
      <c r="IF90" s="354"/>
      <c r="IG90" s="553" t="s">
        <v>430</v>
      </c>
      <c r="IH90" s="565"/>
      <c r="II90" s="355"/>
      <c r="IJ90" s="355"/>
      <c r="IK90" s="355"/>
      <c r="IL90" s="355"/>
      <c r="IM90" s="355"/>
      <c r="IN90" s="355"/>
      <c r="IO90" s="352"/>
      <c r="IP90" s="352"/>
    </row>
    <row r="91" spans="3:250" ht="21" thickBot="1">
      <c r="K91" s="18"/>
      <c r="L91" s="249"/>
      <c r="M91" s="249"/>
      <c r="N91" s="249"/>
      <c r="O91" s="249"/>
      <c r="P91" s="249"/>
      <c r="Q91" s="249"/>
      <c r="R91" s="18"/>
      <c r="IE91" s="352"/>
      <c r="IF91" s="354"/>
      <c r="IG91" s="554"/>
      <c r="IH91" s="566"/>
      <c r="II91" s="355"/>
      <c r="IJ91" s="355"/>
      <c r="IK91" s="355"/>
      <c r="IL91" s="355"/>
      <c r="IM91" s="355"/>
      <c r="IN91" s="355"/>
      <c r="IO91" s="352"/>
      <c r="IP91" s="352"/>
    </row>
    <row r="92" spans="3:250" ht="17" thickBot="1">
      <c r="K92" s="18"/>
      <c r="L92" s="249"/>
      <c r="M92" s="249"/>
      <c r="N92" s="249"/>
      <c r="O92" s="249"/>
      <c r="P92" s="249"/>
      <c r="Q92" s="249"/>
      <c r="R92" s="18"/>
      <c r="V92" s="496" t="s">
        <v>240</v>
      </c>
      <c r="W92" s="497"/>
      <c r="X92" s="497"/>
      <c r="Y92" s="497"/>
      <c r="Z92" s="497"/>
      <c r="AA92" s="497"/>
      <c r="AB92" s="497"/>
      <c r="AC92" s="497"/>
      <c r="AD92" s="497"/>
      <c r="AE92" s="497"/>
      <c r="AF92" s="497"/>
      <c r="AG92" s="497"/>
      <c r="AH92" s="497"/>
      <c r="AI92" s="497"/>
      <c r="AJ92" s="497"/>
      <c r="AK92" s="498"/>
      <c r="AM92" s="496" t="s">
        <v>117</v>
      </c>
      <c r="AN92" s="497"/>
      <c r="AO92" s="497"/>
      <c r="AP92" s="497"/>
      <c r="AQ92" s="497"/>
      <c r="AR92" s="497"/>
      <c r="AS92" s="497"/>
      <c r="AT92" s="497"/>
      <c r="AU92" s="497"/>
      <c r="AV92" s="497"/>
      <c r="AW92" s="497"/>
      <c r="AX92" s="497"/>
      <c r="AY92" s="497"/>
      <c r="AZ92" s="497"/>
      <c r="BA92" s="497"/>
      <c r="BB92" s="498"/>
      <c r="BD92" s="496" t="s">
        <v>92</v>
      </c>
      <c r="BE92" s="497"/>
      <c r="BF92" s="497"/>
      <c r="BG92" s="497"/>
      <c r="BH92" s="497"/>
      <c r="BI92" s="497"/>
      <c r="BJ92" s="497"/>
      <c r="BK92" s="497"/>
      <c r="BL92" s="497"/>
      <c r="BM92" s="497"/>
      <c r="BN92" s="497"/>
      <c r="BO92" s="497"/>
      <c r="BP92" s="498"/>
      <c r="BR92" s="496" t="s">
        <v>271</v>
      </c>
      <c r="BS92" s="497"/>
      <c r="BT92" s="497"/>
      <c r="BU92" s="497"/>
      <c r="BV92" s="497"/>
      <c r="BW92" s="497"/>
      <c r="BX92" s="497"/>
      <c r="BY92" s="497"/>
      <c r="BZ92" s="497"/>
      <c r="CA92" s="497"/>
      <c r="CB92" s="497"/>
      <c r="CC92" s="497"/>
      <c r="CD92" s="497"/>
      <c r="CE92" s="497"/>
      <c r="CF92" s="497"/>
      <c r="CG92" s="497"/>
      <c r="CH92" s="497"/>
      <c r="CI92" s="497"/>
      <c r="CJ92" s="497"/>
      <c r="CK92" s="497"/>
      <c r="CL92" s="497"/>
      <c r="CM92" s="497"/>
      <c r="CN92" s="497"/>
      <c r="CO92" s="497"/>
      <c r="CP92" s="497"/>
      <c r="CQ92" s="497"/>
      <c r="CR92" s="498"/>
      <c r="CT92" s="496" t="s">
        <v>421</v>
      </c>
      <c r="CU92" s="497"/>
      <c r="CV92" s="497"/>
      <c r="CW92" s="497"/>
      <c r="CX92" s="497"/>
      <c r="CY92" s="497"/>
      <c r="CZ92" s="497"/>
      <c r="DA92" s="497"/>
      <c r="DB92" s="498"/>
      <c r="DD92" s="25" t="s">
        <v>422</v>
      </c>
      <c r="DE92" s="27" t="s">
        <v>94</v>
      </c>
      <c r="IE92" s="352"/>
      <c r="IF92" s="353"/>
      <c r="IG92" s="358"/>
      <c r="IH92" s="358"/>
      <c r="II92" s="358"/>
      <c r="IJ92" s="358"/>
      <c r="IK92" s="358"/>
      <c r="IL92" s="358"/>
      <c r="IM92" s="358"/>
      <c r="IN92" s="358"/>
      <c r="IO92" s="352"/>
      <c r="IP92" s="352"/>
    </row>
    <row r="93" spans="3:250" ht="17" thickBot="1">
      <c r="K93" s="18"/>
      <c r="L93" s="18"/>
      <c r="M93" s="18"/>
      <c r="N93" s="18"/>
      <c r="O93" s="18"/>
      <c r="P93" s="18"/>
      <c r="Q93" s="18"/>
      <c r="R93" s="18"/>
      <c r="V93" s="56" t="s">
        <v>141</v>
      </c>
      <c r="W93" s="154" t="s">
        <v>94</v>
      </c>
      <c r="X93" s="154" t="s">
        <v>13</v>
      </c>
      <c r="Y93" s="154" t="s">
        <v>14</v>
      </c>
      <c r="Z93" s="154" t="s">
        <v>15</v>
      </c>
      <c r="AA93" s="154" t="s">
        <v>16</v>
      </c>
      <c r="AB93" s="154" t="s">
        <v>17</v>
      </c>
      <c r="AC93" s="154" t="s">
        <v>28</v>
      </c>
      <c r="AD93" s="154" t="s">
        <v>27</v>
      </c>
      <c r="AE93" s="154" t="s">
        <v>21</v>
      </c>
      <c r="AF93" s="154" t="s">
        <v>20</v>
      </c>
      <c r="AG93" s="154" t="s">
        <v>19</v>
      </c>
      <c r="AH93" s="154" t="s">
        <v>18</v>
      </c>
      <c r="AI93" s="158">
        <v>0.02</v>
      </c>
      <c r="AJ93" s="158">
        <v>0.03</v>
      </c>
      <c r="AK93" s="155" t="s">
        <v>213</v>
      </c>
      <c r="AM93" s="56" t="s">
        <v>141</v>
      </c>
      <c r="AN93" s="26" t="s">
        <v>116</v>
      </c>
      <c r="AO93" s="26" t="s">
        <v>13</v>
      </c>
      <c r="AP93" s="26" t="s">
        <v>14</v>
      </c>
      <c r="AQ93" s="26" t="s">
        <v>15</v>
      </c>
      <c r="AR93" s="26" t="s">
        <v>16</v>
      </c>
      <c r="AS93" s="26" t="s">
        <v>17</v>
      </c>
      <c r="AT93" s="26" t="s">
        <v>28</v>
      </c>
      <c r="AU93" s="26" t="s">
        <v>27</v>
      </c>
      <c r="AV93" s="161" t="s">
        <v>21</v>
      </c>
      <c r="AW93" s="26" t="s">
        <v>20</v>
      </c>
      <c r="AX93" s="161" t="s">
        <v>19</v>
      </c>
      <c r="AY93" s="26" t="s">
        <v>18</v>
      </c>
      <c r="AZ93" s="162">
        <v>0.02</v>
      </c>
      <c r="BA93" s="162">
        <v>0.03</v>
      </c>
      <c r="BB93" s="135" t="s">
        <v>213</v>
      </c>
      <c r="BD93" s="56"/>
      <c r="BE93" s="12" t="s">
        <v>13</v>
      </c>
      <c r="BF93" s="12" t="s">
        <v>14</v>
      </c>
      <c r="BG93" s="12" t="s">
        <v>15</v>
      </c>
      <c r="BH93" s="12" t="s">
        <v>16</v>
      </c>
      <c r="BI93" s="12" t="s">
        <v>17</v>
      </c>
      <c r="BJ93" s="12" t="s">
        <v>28</v>
      </c>
      <c r="BK93" s="12" t="s">
        <v>27</v>
      </c>
      <c r="BL93" s="12" t="s">
        <v>21</v>
      </c>
      <c r="BM93" s="12" t="s">
        <v>20</v>
      </c>
      <c r="BN93" s="12" t="s">
        <v>19</v>
      </c>
      <c r="BO93" s="12" t="s">
        <v>18</v>
      </c>
      <c r="BP93" s="225" t="s">
        <v>110</v>
      </c>
      <c r="BQ93" s="152"/>
      <c r="BR93" s="339" t="s">
        <v>94</v>
      </c>
      <c r="BS93" s="196" t="s">
        <v>266</v>
      </c>
      <c r="BT93" s="196" t="s">
        <v>267</v>
      </c>
      <c r="BU93" s="340" t="s">
        <v>268</v>
      </c>
      <c r="BV93" s="340" t="s">
        <v>269</v>
      </c>
      <c r="BW93" s="339" t="s">
        <v>270</v>
      </c>
      <c r="BX93" s="198" t="s">
        <v>287</v>
      </c>
      <c r="BY93" s="196" t="s">
        <v>288</v>
      </c>
      <c r="BZ93" s="196" t="s">
        <v>290</v>
      </c>
      <c r="CA93" s="196" t="s">
        <v>402</v>
      </c>
      <c r="CB93" s="196" t="s">
        <v>290</v>
      </c>
      <c r="CC93" s="196" t="s">
        <v>403</v>
      </c>
      <c r="CD93" s="196" t="s">
        <v>290</v>
      </c>
      <c r="CE93" s="196" t="s">
        <v>404</v>
      </c>
      <c r="CF93" s="196" t="s">
        <v>290</v>
      </c>
      <c r="CG93" s="196" t="s">
        <v>405</v>
      </c>
      <c r="CH93" s="198" t="s">
        <v>290</v>
      </c>
      <c r="CI93" s="344" t="s">
        <v>407</v>
      </c>
      <c r="CJ93" s="238" t="s">
        <v>290</v>
      </c>
      <c r="CK93" s="238" t="s">
        <v>408</v>
      </c>
      <c r="CL93" s="238" t="s">
        <v>290</v>
      </c>
      <c r="CM93" s="238" t="s">
        <v>409</v>
      </c>
      <c r="CN93" s="238" t="s">
        <v>290</v>
      </c>
      <c r="CO93" s="238" t="s">
        <v>410</v>
      </c>
      <c r="CP93" s="238" t="s">
        <v>290</v>
      </c>
      <c r="CQ93" s="238" t="s">
        <v>406</v>
      </c>
      <c r="CR93" s="239" t="s">
        <v>290</v>
      </c>
      <c r="CT93" s="144"/>
      <c r="CU93" s="496" t="s">
        <v>419</v>
      </c>
      <c r="CV93" s="497"/>
      <c r="CW93" s="497"/>
      <c r="CX93" s="498"/>
      <c r="CY93" s="496" t="s">
        <v>420</v>
      </c>
      <c r="CZ93" s="497"/>
      <c r="DA93" s="497"/>
      <c r="DB93" s="498"/>
      <c r="DD93" s="1" t="s">
        <v>174</v>
      </c>
      <c r="DE93" s="2" t="s">
        <v>10</v>
      </c>
    </row>
    <row r="94" spans="3:250" ht="17" thickBot="1">
      <c r="V94" s="57">
        <v>1</v>
      </c>
      <c r="W94" s="1" t="s">
        <v>34</v>
      </c>
      <c r="X94" s="164">
        <f t="shared" ref="X94:AH94" si="782">W$18</f>
        <v>20.5</v>
      </c>
      <c r="Y94" s="164">
        <f t="shared" si="782"/>
        <v>10</v>
      </c>
      <c r="Z94" s="164">
        <f t="shared" si="782"/>
        <v>0.8</v>
      </c>
      <c r="AA94" s="164">
        <f t="shared" si="782"/>
        <v>0.9</v>
      </c>
      <c r="AB94" s="164">
        <f t="shared" si="782"/>
        <v>2</v>
      </c>
      <c r="AC94" s="164">
        <f t="shared" si="782"/>
        <v>4.8</v>
      </c>
      <c r="AD94" s="164">
        <f t="shared" si="782"/>
        <v>12.4</v>
      </c>
      <c r="AE94" s="164">
        <f t="shared" si="782"/>
        <v>3.6</v>
      </c>
      <c r="AF94" s="164">
        <f t="shared" si="782"/>
        <v>13.5</v>
      </c>
      <c r="AG94" s="164">
        <f t="shared" si="782"/>
        <v>8.4</v>
      </c>
      <c r="AH94" s="164">
        <f t="shared" si="782"/>
        <v>25.9</v>
      </c>
      <c r="AI94" s="156">
        <f>AH$17</f>
        <v>0.38709677419354838</v>
      </c>
      <c r="AJ94" s="156">
        <f>AI$17</f>
        <v>0.26666666666666666</v>
      </c>
      <c r="AK94" s="157">
        <f>AJ$17</f>
        <v>0.32432432432432434</v>
      </c>
      <c r="AM94" s="57">
        <v>1</v>
      </c>
      <c r="AN94" s="1" t="s">
        <v>34</v>
      </c>
      <c r="AO94" s="164">
        <f>W$69</f>
        <v>49</v>
      </c>
      <c r="AP94" s="164">
        <f t="shared" ref="AP94:AY94" si="783">X$69</f>
        <v>42.9</v>
      </c>
      <c r="AQ94" s="164">
        <f t="shared" si="783"/>
        <v>4.7</v>
      </c>
      <c r="AR94" s="164">
        <f t="shared" si="783"/>
        <v>2.6</v>
      </c>
      <c r="AS94" s="164">
        <f t="shared" si="783"/>
        <v>3.5</v>
      </c>
      <c r="AT94" s="164">
        <f t="shared" si="783"/>
        <v>17.2</v>
      </c>
      <c r="AU94" s="164">
        <f t="shared" si="783"/>
        <v>41.4</v>
      </c>
      <c r="AV94" s="164">
        <f t="shared" si="783"/>
        <v>4.8</v>
      </c>
      <c r="AW94" s="164">
        <f t="shared" si="783"/>
        <v>19.5</v>
      </c>
      <c r="AX94" s="164">
        <f t="shared" si="783"/>
        <v>22</v>
      </c>
      <c r="AY94" s="164">
        <f t="shared" si="783"/>
        <v>60.9</v>
      </c>
      <c r="AZ94" s="156">
        <f>AH$68</f>
        <v>0.41545893719806765</v>
      </c>
      <c r="BA94" s="156">
        <f>AI$68</f>
        <v>0.24615384615384617</v>
      </c>
      <c r="BB94" s="157">
        <f>AJ$68</f>
        <v>0.36124794745484401</v>
      </c>
      <c r="BD94" s="57" t="s">
        <v>22</v>
      </c>
      <c r="BE94" s="166">
        <f>W68+AL68+BA68+BP68+CE68+CT68+DI68+DX68+EM68+FB68+FQ68+GF68+GU68+HJ68+DX87+GU87+FB87</f>
        <v>5868</v>
      </c>
      <c r="BF94" s="167">
        <f t="shared" ref="BF94:BO94" si="784">X68+AM68+BB68+BQ68+CF68+CU68+DJ68+DY68+EN68+FC68+FR68+GG68+GV68+HK68+DY87+GV87+FC87</f>
        <v>3960</v>
      </c>
      <c r="BG94" s="167">
        <f t="shared" si="784"/>
        <v>811</v>
      </c>
      <c r="BH94" s="167">
        <f t="shared" si="784"/>
        <v>350</v>
      </c>
      <c r="BI94" s="167">
        <f t="shared" si="784"/>
        <v>547</v>
      </c>
      <c r="BJ94" s="167">
        <f t="shared" si="784"/>
        <v>1693</v>
      </c>
      <c r="BK94" s="167">
        <f t="shared" si="784"/>
        <v>4126</v>
      </c>
      <c r="BL94" s="167">
        <f t="shared" si="784"/>
        <v>819</v>
      </c>
      <c r="BM94" s="167">
        <f t="shared" si="784"/>
        <v>3043</v>
      </c>
      <c r="BN94" s="167">
        <f t="shared" si="784"/>
        <v>2512</v>
      </c>
      <c r="BO94" s="167">
        <f t="shared" si="784"/>
        <v>7166</v>
      </c>
      <c r="BP94" s="2">
        <v>14</v>
      </c>
      <c r="BR94" s="336" t="s">
        <v>34</v>
      </c>
      <c r="BS94" s="337">
        <f>AG$17/AG$68*100</f>
        <v>42.528735632183903</v>
      </c>
      <c r="BT94" s="337">
        <f>AC$17/AG$17*100</f>
        <v>47.876447876447877</v>
      </c>
      <c r="BU94" s="338">
        <f>AH$17</f>
        <v>0.38709677419354838</v>
      </c>
      <c r="BV94" s="338">
        <f>AI$17</f>
        <v>0.26666666666666666</v>
      </c>
      <c r="BW94" s="510">
        <f>X$68/(X$68+X$85)*100</f>
        <v>62.536443148688051</v>
      </c>
      <c r="BX94" s="527">
        <f>BW94/$BW$136</f>
        <v>1.2558292569261205</v>
      </c>
      <c r="BY94" s="532">
        <f>W68/AG68</f>
        <v>0.8045977011494253</v>
      </c>
      <c r="BZ94" s="532">
        <f>BY94/$BY$136</f>
        <v>0.98893075727546675</v>
      </c>
      <c r="CA94" s="532">
        <f>Y68/AF68</f>
        <v>0.21363636363636362</v>
      </c>
      <c r="CB94" s="532">
        <f>CA94/$CA$136</f>
        <v>0.66329517466889709</v>
      </c>
      <c r="CC94" s="532">
        <f>1/(AA85/AG68)</f>
        <v>13.533333333333331</v>
      </c>
      <c r="CD94" s="532">
        <f>CC94/$CC$136</f>
        <v>0.92888056049651335</v>
      </c>
      <c r="CE94" s="532">
        <f>AG68/Z85</f>
        <v>19.03125</v>
      </c>
      <c r="CF94" s="532">
        <f>CE94/$CE$136</f>
        <v>0.75178880777532364</v>
      </c>
      <c r="CG94" s="532">
        <f>(0.15*BX94)+(0.7*BZ94)+(0.05*CB94)+(0.05*CD94)+(0.05*CF94)</f>
        <v>0.99782414577878153</v>
      </c>
      <c r="CH94" s="544">
        <f>CG94/$CG$136</f>
        <v>0.99782414577878153</v>
      </c>
      <c r="CI94" s="540">
        <f>AG85/W85</f>
        <v>1.3366093366093366</v>
      </c>
      <c r="CJ94" s="532">
        <f>CI94/$CI$136</f>
        <v>1.087913314643403</v>
      </c>
      <c r="CK94" s="532">
        <f>AF85/Y85</f>
        <v>3</v>
      </c>
      <c r="CL94" s="532">
        <f>CK94/CK136</f>
        <v>0.90670045652429421</v>
      </c>
      <c r="CM94" s="532">
        <f>AA68/AG85</f>
        <v>6.4338235294117641E-2</v>
      </c>
      <c r="CN94" s="532">
        <f>CM94/CM136</f>
        <v>0.85189985914695676</v>
      </c>
      <c r="CO94" s="532">
        <f>Z68/AG85</f>
        <v>4.779411764705882E-2</v>
      </c>
      <c r="CP94" s="532">
        <f>CO94/$CO$136</f>
        <v>0.9464590904106357</v>
      </c>
      <c r="CQ94" s="532">
        <f>(0*BX94)+(0.75*CJ94)+(0.05*CL94)+(0.1*CN94)+(0.1*CP94)</f>
        <v>1.0411059037645263</v>
      </c>
      <c r="CR94" s="551">
        <f>CQ94/$CQ$136</f>
        <v>1.0411059037645265</v>
      </c>
      <c r="CT94" s="339" t="s">
        <v>94</v>
      </c>
      <c r="CU94" s="25" t="s">
        <v>415</v>
      </c>
      <c r="CV94" s="26" t="s">
        <v>416</v>
      </c>
      <c r="CW94" s="26" t="s">
        <v>417</v>
      </c>
      <c r="CX94" s="27" t="s">
        <v>418</v>
      </c>
      <c r="CY94" s="26" t="s">
        <v>415</v>
      </c>
      <c r="CZ94" s="26" t="s">
        <v>416</v>
      </c>
      <c r="DA94" s="26" t="s">
        <v>417</v>
      </c>
      <c r="DB94" s="27" t="s">
        <v>418</v>
      </c>
      <c r="DD94" s="3" t="s">
        <v>175</v>
      </c>
      <c r="DE94" s="4" t="s">
        <v>225</v>
      </c>
    </row>
    <row r="95" spans="3:250" ht="17" thickBot="1">
      <c r="V95" s="57">
        <f>V94+1</f>
        <v>2</v>
      </c>
      <c r="W95" s="3" t="s">
        <v>31</v>
      </c>
      <c r="X95" s="61">
        <f t="shared" ref="X95:AH95" si="785">BA$18</f>
        <v>18</v>
      </c>
      <c r="Y95" s="61">
        <f t="shared" si="785"/>
        <v>5</v>
      </c>
      <c r="Z95" s="61">
        <f t="shared" si="785"/>
        <v>2.6666666666666665</v>
      </c>
      <c r="AA95" s="61">
        <f t="shared" si="785"/>
        <v>0</v>
      </c>
      <c r="AB95" s="61">
        <f t="shared" si="785"/>
        <v>0.33333333333333331</v>
      </c>
      <c r="AC95" s="61">
        <f t="shared" si="785"/>
        <v>3</v>
      </c>
      <c r="AD95" s="61">
        <f t="shared" si="785"/>
        <v>7</v>
      </c>
      <c r="AE95" s="61">
        <f t="shared" si="785"/>
        <v>4</v>
      </c>
      <c r="AF95" s="61">
        <f t="shared" si="785"/>
        <v>10</v>
      </c>
      <c r="AG95" s="61">
        <f t="shared" si="785"/>
        <v>7</v>
      </c>
      <c r="AH95" s="61">
        <f t="shared" si="785"/>
        <v>17</v>
      </c>
      <c r="AI95" s="51">
        <f>BL$17</f>
        <v>0.42857142857142855</v>
      </c>
      <c r="AJ95" s="51">
        <f>BM$17</f>
        <v>0.4</v>
      </c>
      <c r="AK95" s="52">
        <f>BN$17</f>
        <v>0.41176470588235292</v>
      </c>
      <c r="AM95" s="57">
        <f>AM94+1</f>
        <v>2</v>
      </c>
      <c r="AN95" s="3" t="s">
        <v>43</v>
      </c>
      <c r="AO95" s="61">
        <f>AL$69</f>
        <v>41.2</v>
      </c>
      <c r="AP95" s="61">
        <f t="shared" ref="AP95:AY95" si="786">AM$69</f>
        <v>27.3</v>
      </c>
      <c r="AQ95" s="61">
        <f t="shared" si="786"/>
        <v>6.1</v>
      </c>
      <c r="AR95" s="61">
        <f t="shared" si="786"/>
        <v>1.6</v>
      </c>
      <c r="AS95" s="61">
        <f t="shared" si="786"/>
        <v>4.5999999999999996</v>
      </c>
      <c r="AT95" s="61">
        <f t="shared" si="786"/>
        <v>11.2</v>
      </c>
      <c r="AU95" s="61">
        <f t="shared" si="786"/>
        <v>26.6</v>
      </c>
      <c r="AV95" s="61">
        <f t="shared" si="786"/>
        <v>6.2</v>
      </c>
      <c r="AW95" s="61">
        <f t="shared" si="786"/>
        <v>25.1</v>
      </c>
      <c r="AX95" s="61">
        <f t="shared" si="786"/>
        <v>17.399999999999999</v>
      </c>
      <c r="AY95" s="61">
        <f t="shared" si="786"/>
        <v>51.7</v>
      </c>
      <c r="AZ95" s="48">
        <f>AW$68</f>
        <v>0.42105263157894735</v>
      </c>
      <c r="BA95" s="48">
        <f>AX$68</f>
        <v>0.24701195219123506</v>
      </c>
      <c r="BB95" s="49">
        <f>AY$68</f>
        <v>0.3365570599613153</v>
      </c>
      <c r="BD95" s="57" t="s">
        <v>243</v>
      </c>
      <c r="BE95" s="165">
        <f>BE94/$BP$96</f>
        <v>90.276923076923083</v>
      </c>
      <c r="BF95" s="61">
        <f t="shared" ref="BF95:BO95" si="787">BF94/$BP$96</f>
        <v>60.92307692307692</v>
      </c>
      <c r="BG95" s="61">
        <f t="shared" si="787"/>
        <v>12.476923076923077</v>
      </c>
      <c r="BH95" s="61">
        <f t="shared" si="787"/>
        <v>5.384615384615385</v>
      </c>
      <c r="BI95" s="61">
        <f t="shared" si="787"/>
        <v>8.4153846153846157</v>
      </c>
      <c r="BJ95" s="61">
        <f t="shared" si="787"/>
        <v>26.046153846153846</v>
      </c>
      <c r="BK95" s="61">
        <f t="shared" si="787"/>
        <v>63.476923076923079</v>
      </c>
      <c r="BL95" s="61">
        <f t="shared" si="787"/>
        <v>12.6</v>
      </c>
      <c r="BM95" s="61">
        <f t="shared" si="787"/>
        <v>46.815384615384616</v>
      </c>
      <c r="BN95" s="61">
        <f t="shared" si="787"/>
        <v>38.646153846153844</v>
      </c>
      <c r="BO95" s="61">
        <f t="shared" si="787"/>
        <v>110.24615384615385</v>
      </c>
      <c r="BP95" s="4" t="s">
        <v>93</v>
      </c>
      <c r="BR95" s="332" t="s">
        <v>10</v>
      </c>
      <c r="BS95" s="330">
        <f>AG$34/AG$68*100</f>
        <v>40.88669950738916</v>
      </c>
      <c r="BT95" s="330">
        <f>AC$34/AG$34*100</f>
        <v>85.542168674698786</v>
      </c>
      <c r="BU95" s="331">
        <f>AH$34</f>
        <v>0.48356807511737088</v>
      </c>
      <c r="BV95" s="331">
        <f>AI$34</f>
        <v>0.22222222222222221</v>
      </c>
      <c r="BW95" s="511"/>
      <c r="BX95" s="528"/>
      <c r="BY95" s="533"/>
      <c r="BZ95" s="533"/>
      <c r="CA95" s="533"/>
      <c r="CB95" s="533"/>
      <c r="CC95" s="533"/>
      <c r="CD95" s="533"/>
      <c r="CE95" s="533"/>
      <c r="CF95" s="533"/>
      <c r="CG95" s="533"/>
      <c r="CH95" s="545"/>
      <c r="CI95" s="541"/>
      <c r="CJ95" s="533"/>
      <c r="CK95" s="533"/>
      <c r="CL95" s="533"/>
      <c r="CM95" s="533"/>
      <c r="CN95" s="533"/>
      <c r="CO95" s="533"/>
      <c r="CP95" s="533"/>
      <c r="CQ95" s="533"/>
      <c r="CR95" s="550"/>
      <c r="CT95" s="81" t="s">
        <v>34</v>
      </c>
      <c r="CU95" s="7">
        <v>0</v>
      </c>
      <c r="CV95" s="7">
        <v>3</v>
      </c>
      <c r="CW95" s="7">
        <v>1</v>
      </c>
      <c r="CX95" s="4">
        <f>3*CU95+2*CV95+CW95</f>
        <v>7</v>
      </c>
      <c r="CY95" s="1">
        <v>1</v>
      </c>
      <c r="CZ95" s="9">
        <v>5</v>
      </c>
      <c r="DA95" s="9">
        <v>3</v>
      </c>
      <c r="DB95" s="2">
        <f>3*CY95+2*CZ95+DA95</f>
        <v>16</v>
      </c>
      <c r="DD95" s="3" t="s">
        <v>423</v>
      </c>
      <c r="DE95" s="4" t="s">
        <v>206</v>
      </c>
    </row>
    <row r="96" spans="3:250" ht="17" thickBot="1">
      <c r="C96" s="496" t="s">
        <v>302</v>
      </c>
      <c r="D96" s="498"/>
      <c r="E96" s="496" t="s">
        <v>305</v>
      </c>
      <c r="F96" s="498"/>
      <c r="K96" s="18"/>
      <c r="L96" s="18"/>
      <c r="M96" s="18"/>
      <c r="N96" s="18"/>
      <c r="O96" s="18"/>
      <c r="P96" s="18"/>
      <c r="V96" s="57">
        <f t="shared" ref="V96:V135" si="788">V95+1</f>
        <v>3</v>
      </c>
      <c r="W96" s="3" t="s">
        <v>131</v>
      </c>
      <c r="X96" s="61">
        <f t="shared" ref="X96:AH96" si="789">BP$52</f>
        <v>2.2857142857142856</v>
      </c>
      <c r="Y96" s="61">
        <f t="shared" si="789"/>
        <v>7.1428571428571432</v>
      </c>
      <c r="Z96" s="61">
        <f t="shared" si="789"/>
        <v>1.4285714285714286</v>
      </c>
      <c r="AA96" s="61">
        <f t="shared" si="789"/>
        <v>0.14285714285714285</v>
      </c>
      <c r="AB96" s="61">
        <f t="shared" si="789"/>
        <v>0.42857142857142855</v>
      </c>
      <c r="AC96" s="61">
        <f t="shared" si="789"/>
        <v>1.1428571428571428</v>
      </c>
      <c r="AD96" s="61">
        <f t="shared" si="789"/>
        <v>2.7142857142857144</v>
      </c>
      <c r="AE96" s="61">
        <f t="shared" si="789"/>
        <v>0</v>
      </c>
      <c r="AF96" s="61">
        <f t="shared" si="789"/>
        <v>0.5714285714285714</v>
      </c>
      <c r="AG96" s="61">
        <f t="shared" si="789"/>
        <v>1.1428571428571428</v>
      </c>
      <c r="AH96" s="61">
        <f t="shared" si="789"/>
        <v>3.2857142857142856</v>
      </c>
      <c r="AI96" s="51">
        <f>CA$51</f>
        <v>0.42105263157894735</v>
      </c>
      <c r="AJ96" s="51">
        <f>CB$51</f>
        <v>0</v>
      </c>
      <c r="AK96" s="52">
        <f>CC$51</f>
        <v>0.34782608695652173</v>
      </c>
      <c r="AM96" s="57">
        <f t="shared" ref="AM96:AM107" si="790">AM95+1</f>
        <v>3</v>
      </c>
      <c r="AN96" s="3" t="s">
        <v>31</v>
      </c>
      <c r="AO96" s="61">
        <f>BA$69</f>
        <v>48.375</v>
      </c>
      <c r="AP96" s="61">
        <f t="shared" ref="AP96:AY96" si="791">BB$69</f>
        <v>26.875</v>
      </c>
      <c r="AQ96" s="61">
        <f t="shared" si="791"/>
        <v>7.125</v>
      </c>
      <c r="AR96" s="61">
        <f t="shared" si="791"/>
        <v>4.25</v>
      </c>
      <c r="AS96" s="61">
        <f t="shared" si="791"/>
        <v>4.125</v>
      </c>
      <c r="AT96" s="61">
        <f t="shared" si="791"/>
        <v>12.5</v>
      </c>
      <c r="AU96" s="61">
        <f t="shared" si="791"/>
        <v>27.25</v>
      </c>
      <c r="AV96" s="61">
        <f t="shared" si="791"/>
        <v>7.875</v>
      </c>
      <c r="AW96" s="61">
        <f t="shared" si="791"/>
        <v>22.125</v>
      </c>
      <c r="AX96" s="61">
        <f t="shared" si="791"/>
        <v>20.375</v>
      </c>
      <c r="AY96" s="61">
        <f t="shared" si="791"/>
        <v>49.375</v>
      </c>
      <c r="AZ96" s="48">
        <f>BL$68</f>
        <v>0.45871559633027525</v>
      </c>
      <c r="BA96" s="48">
        <f>BM$68</f>
        <v>0.3559322033898305</v>
      </c>
      <c r="BB96" s="49">
        <f>BN$68</f>
        <v>0.41265822784810124</v>
      </c>
      <c r="BD96" s="57" t="s">
        <v>242</v>
      </c>
      <c r="BE96" s="165">
        <f>BE95/2</f>
        <v>45.138461538461542</v>
      </c>
      <c r="BF96" s="61">
        <f t="shared" ref="BF96:BO96" si="792">BF95/2</f>
        <v>30.46153846153846</v>
      </c>
      <c r="BG96" s="61">
        <f t="shared" si="792"/>
        <v>6.2384615384615385</v>
      </c>
      <c r="BH96" s="61">
        <f t="shared" si="792"/>
        <v>2.6923076923076925</v>
      </c>
      <c r="BI96" s="61">
        <f t="shared" si="792"/>
        <v>4.2076923076923078</v>
      </c>
      <c r="BJ96" s="61">
        <f t="shared" si="792"/>
        <v>13.023076923076923</v>
      </c>
      <c r="BK96" s="61">
        <f t="shared" si="792"/>
        <v>31.738461538461539</v>
      </c>
      <c r="BL96" s="61">
        <f t="shared" si="792"/>
        <v>6.3</v>
      </c>
      <c r="BM96" s="61">
        <f t="shared" si="792"/>
        <v>23.407692307692308</v>
      </c>
      <c r="BN96" s="61">
        <f t="shared" si="792"/>
        <v>19.323076923076922</v>
      </c>
      <c r="BO96" s="61">
        <f t="shared" si="792"/>
        <v>55.123076923076923</v>
      </c>
      <c r="BP96" s="4">
        <v>65</v>
      </c>
      <c r="BR96" s="333" t="s">
        <v>33</v>
      </c>
      <c r="BS96" s="334">
        <f>AG$51/AG$68*100</f>
        <v>16.58456486042693</v>
      </c>
      <c r="BT96" s="334">
        <f>AC$51/AG$51*100</f>
        <v>76.237623762376245</v>
      </c>
      <c r="BU96" s="335">
        <f>AH$51</f>
        <v>0.28985507246376813</v>
      </c>
      <c r="BV96" s="335">
        <f>AI$51</f>
        <v>0.16666666666666666</v>
      </c>
      <c r="BW96" s="512"/>
      <c r="BX96" s="529"/>
      <c r="BY96" s="534"/>
      <c r="BZ96" s="534"/>
      <c r="CA96" s="534"/>
      <c r="CB96" s="534"/>
      <c r="CC96" s="534"/>
      <c r="CD96" s="534"/>
      <c r="CE96" s="534"/>
      <c r="CF96" s="534"/>
      <c r="CG96" s="534"/>
      <c r="CH96" s="546"/>
      <c r="CI96" s="542"/>
      <c r="CJ96" s="534"/>
      <c r="CK96" s="534"/>
      <c r="CL96" s="534"/>
      <c r="CM96" s="534"/>
      <c r="CN96" s="534"/>
      <c r="CO96" s="534"/>
      <c r="CP96" s="534"/>
      <c r="CQ96" s="534"/>
      <c r="CR96" s="552"/>
      <c r="CT96" s="57" t="s">
        <v>31</v>
      </c>
      <c r="CU96" s="7">
        <v>2</v>
      </c>
      <c r="CV96" s="7">
        <v>1</v>
      </c>
      <c r="CW96" s="7">
        <v>2</v>
      </c>
      <c r="CX96" s="4">
        <f t="shared" ref="CX96:CX136" si="793">3*CU96+2*CV96+CW96</f>
        <v>10</v>
      </c>
      <c r="CY96" s="3">
        <v>0</v>
      </c>
      <c r="CZ96" s="7">
        <v>2</v>
      </c>
      <c r="DA96" s="7">
        <v>2</v>
      </c>
      <c r="DB96" s="4">
        <f t="shared" ref="DB96:DB135" si="794">3*CY96+2*CZ96+DA96</f>
        <v>6</v>
      </c>
      <c r="DD96" s="3" t="s">
        <v>424</v>
      </c>
      <c r="DE96" s="4" t="s">
        <v>137</v>
      </c>
    </row>
    <row r="97" spans="1:109" ht="17" thickBot="1">
      <c r="A97" s="538" t="s">
        <v>88</v>
      </c>
      <c r="B97" s="539"/>
      <c r="C97" s="25" t="s">
        <v>303</v>
      </c>
      <c r="D97" s="27" t="s">
        <v>304</v>
      </c>
      <c r="E97" s="25" t="s">
        <v>303</v>
      </c>
      <c r="F97" s="27" t="s">
        <v>304</v>
      </c>
      <c r="G97" s="18" t="s">
        <v>307</v>
      </c>
      <c r="K97" s="18"/>
      <c r="L97" s="100"/>
      <c r="M97" s="100"/>
      <c r="N97" s="18"/>
      <c r="O97" s="18"/>
      <c r="P97" s="143"/>
      <c r="V97" s="57">
        <f t="shared" si="788"/>
        <v>4</v>
      </c>
      <c r="W97" s="3" t="s">
        <v>239</v>
      </c>
      <c r="X97" s="61">
        <f t="shared" ref="X97:AH97" si="795">AL$35</f>
        <v>20.777777777777779</v>
      </c>
      <c r="Y97" s="61">
        <f t="shared" si="795"/>
        <v>13.333333333333334</v>
      </c>
      <c r="Z97" s="61">
        <f t="shared" si="795"/>
        <v>1.3333333333333333</v>
      </c>
      <c r="AA97" s="61">
        <f t="shared" si="795"/>
        <v>1.2222222222222223</v>
      </c>
      <c r="AB97" s="61">
        <f t="shared" si="795"/>
        <v>1.7777777777777777</v>
      </c>
      <c r="AC97" s="61">
        <f t="shared" si="795"/>
        <v>8.1111111111111107</v>
      </c>
      <c r="AD97" s="61">
        <f t="shared" si="795"/>
        <v>15.777777777777779</v>
      </c>
      <c r="AE97" s="61">
        <f t="shared" si="795"/>
        <v>1.4444444444444444</v>
      </c>
      <c r="AF97" s="61">
        <f t="shared" si="795"/>
        <v>6.8888888888888893</v>
      </c>
      <c r="AG97" s="61">
        <f t="shared" si="795"/>
        <v>9.5555555555555554</v>
      </c>
      <c r="AH97" s="61">
        <f t="shared" si="795"/>
        <v>22.666666666666668</v>
      </c>
      <c r="AI97" s="51">
        <f>AW$34</f>
        <v>0.5161290322580645</v>
      </c>
      <c r="AJ97" s="51">
        <f>AX$34</f>
        <v>0.25333333333333335</v>
      </c>
      <c r="AK97" s="52">
        <f>AY$34</f>
        <v>0.43043478260869567</v>
      </c>
      <c r="AM97" s="57">
        <f t="shared" si="790"/>
        <v>4</v>
      </c>
      <c r="AN97" s="3" t="s">
        <v>24</v>
      </c>
      <c r="AO97" s="61">
        <f>BP$69</f>
        <v>48.571428571428569</v>
      </c>
      <c r="AP97" s="61">
        <f t="shared" ref="AP97:AY97" si="796">BQ$69</f>
        <v>35.285714285714285</v>
      </c>
      <c r="AQ97" s="61">
        <f t="shared" si="796"/>
        <v>3.5714285714285716</v>
      </c>
      <c r="AR97" s="61">
        <f t="shared" si="796"/>
        <v>4.2857142857142856</v>
      </c>
      <c r="AS97" s="61">
        <f t="shared" si="796"/>
        <v>3.2857142857142856</v>
      </c>
      <c r="AT97" s="61">
        <f t="shared" si="796"/>
        <v>13</v>
      </c>
      <c r="AU97" s="61">
        <f t="shared" si="796"/>
        <v>28.428571428571427</v>
      </c>
      <c r="AV97" s="61">
        <f t="shared" si="796"/>
        <v>7.4285714285714288</v>
      </c>
      <c r="AW97" s="61">
        <f t="shared" si="796"/>
        <v>34.428571428571431</v>
      </c>
      <c r="AX97" s="61">
        <f t="shared" si="796"/>
        <v>20.428571428571427</v>
      </c>
      <c r="AY97" s="61">
        <f t="shared" si="796"/>
        <v>62.428571428571431</v>
      </c>
      <c r="AZ97" s="48">
        <f>CA$68</f>
        <v>0.457286432160804</v>
      </c>
      <c r="BA97" s="48">
        <f>CB$68</f>
        <v>0.21576763485477179</v>
      </c>
      <c r="BB97" s="49">
        <f>CC$68</f>
        <v>0.32723112128146453</v>
      </c>
      <c r="BD97" s="57" t="s">
        <v>246</v>
      </c>
      <c r="BE97" s="165">
        <f>BE94/$BP$98</f>
        <v>139.71428571428572</v>
      </c>
      <c r="BF97" s="61">
        <f t="shared" ref="BF97:BO97" si="797">BF94/$BP$98</f>
        <v>94.285714285714292</v>
      </c>
      <c r="BG97" s="61">
        <f t="shared" si="797"/>
        <v>19.30952380952381</v>
      </c>
      <c r="BH97" s="61">
        <f t="shared" si="797"/>
        <v>8.3333333333333339</v>
      </c>
      <c r="BI97" s="61">
        <f t="shared" si="797"/>
        <v>13.023809523809524</v>
      </c>
      <c r="BJ97" s="61">
        <f t="shared" si="797"/>
        <v>40.30952380952381</v>
      </c>
      <c r="BK97" s="61">
        <f t="shared" si="797"/>
        <v>98.238095238095241</v>
      </c>
      <c r="BL97" s="61">
        <f t="shared" si="797"/>
        <v>19.5</v>
      </c>
      <c r="BM97" s="61">
        <f t="shared" si="797"/>
        <v>72.452380952380949</v>
      </c>
      <c r="BN97" s="61">
        <f t="shared" si="797"/>
        <v>59.80952380952381</v>
      </c>
      <c r="BO97" s="61">
        <f t="shared" si="797"/>
        <v>170.61904761904762</v>
      </c>
      <c r="BP97" s="4" t="s">
        <v>244</v>
      </c>
      <c r="BR97" s="23" t="s">
        <v>43</v>
      </c>
      <c r="BS97" s="206">
        <f>SUM(AV4,AV6:AV16)/SUM(AV55,AV57:AV67)*100</f>
        <v>46.07218683651805</v>
      </c>
      <c r="BT97" s="206">
        <f>AR$17/AV$17*100</f>
        <v>31.223628691983123</v>
      </c>
      <c r="BU97" s="207">
        <f>AW$17</f>
        <v>0.3108108108108108</v>
      </c>
      <c r="BV97" s="207">
        <f>AX$17</f>
        <v>0.25153374233128833</v>
      </c>
      <c r="BW97" s="511">
        <f>AM$68/(AM$68+AM$85)*100</f>
        <v>45.652173913043477</v>
      </c>
      <c r="BX97" s="527">
        <f>BW97/$BW$136</f>
        <v>0.91676681236838398</v>
      </c>
      <c r="BY97" s="535">
        <f>AL68/AV68</f>
        <v>0.79690522243713735</v>
      </c>
      <c r="BZ97" s="535">
        <f>BY97/$BY$136</f>
        <v>0.9794759343404762</v>
      </c>
      <c r="CA97" s="535">
        <f>AN68/AU68</f>
        <v>0.35057471264367818</v>
      </c>
      <c r="CB97" s="537">
        <f>CA97/$CA$136</f>
        <v>1.0884594331201516</v>
      </c>
      <c r="CC97" s="537">
        <f>1/(AP85/AV68)</f>
        <v>10.137254901960786</v>
      </c>
      <c r="CD97" s="537">
        <f>CC97/$CC$136</f>
        <v>0.69578564151941114</v>
      </c>
      <c r="CE97" s="535">
        <f>AV68/AO85</f>
        <v>16.15625</v>
      </c>
      <c r="CF97" s="537">
        <f>CE97/$CE$136</f>
        <v>0.63821808476164577</v>
      </c>
      <c r="CG97" s="537">
        <f>(0.15*BX97)+(0.7*BZ97)+(0.05*CB97)+(0.05*CD97)+(0.05*CF97)</f>
        <v>0.94427133386365125</v>
      </c>
      <c r="CH97" s="544">
        <f>CG97/$CG$136</f>
        <v>0.94427133386365125</v>
      </c>
      <c r="CI97" s="543">
        <f>AV85/AL85</f>
        <v>1.2094017094017093</v>
      </c>
      <c r="CJ97" s="548">
        <f>CI97/$CI$136</f>
        <v>0.9843745561049978</v>
      </c>
      <c r="CK97" s="548">
        <f>AU85/AN85</f>
        <v>2.6447368421052633</v>
      </c>
      <c r="CL97" s="548">
        <f>CK97/$CK$136</f>
        <v>0.79932803404115416</v>
      </c>
      <c r="CM97" s="548">
        <f>AP68/AV85</f>
        <v>8.1272084805653705E-2</v>
      </c>
      <c r="CN97" s="548">
        <f>CM97/$CM$136</f>
        <v>1.0761202461026476</v>
      </c>
      <c r="CO97" s="548">
        <f>AO68/AV85</f>
        <v>2.8268551236749116E-2</v>
      </c>
      <c r="CP97" s="548">
        <f>CO97/$CO$136</f>
        <v>0.55979749408359425</v>
      </c>
      <c r="CQ97" s="537">
        <f>(0*BX97)+(0.75*CJ97)+(0.05*CL97)+(0.1*CN97)+(0.1*CP97)</f>
        <v>0.94183909279943023</v>
      </c>
      <c r="CR97" s="550">
        <f>CQ97/$CQ$136</f>
        <v>0.94183909279943046</v>
      </c>
      <c r="CT97" s="57" t="s">
        <v>131</v>
      </c>
      <c r="CU97" s="7">
        <v>0</v>
      </c>
      <c r="CV97" s="7">
        <v>1</v>
      </c>
      <c r="CW97" s="7">
        <v>0</v>
      </c>
      <c r="CX97" s="4">
        <f t="shared" si="793"/>
        <v>2</v>
      </c>
      <c r="CY97" s="3">
        <v>0</v>
      </c>
      <c r="CZ97" s="7">
        <v>1</v>
      </c>
      <c r="DA97" s="7">
        <v>3</v>
      </c>
      <c r="DB97" s="4">
        <f t="shared" si="794"/>
        <v>5</v>
      </c>
      <c r="DD97" s="3" t="s">
        <v>323</v>
      </c>
      <c r="DE97" s="4" t="s">
        <v>34</v>
      </c>
    </row>
    <row r="98" spans="1:109" ht="17" thickBot="1">
      <c r="A98" s="214" t="s">
        <v>51</v>
      </c>
      <c r="B98" s="265" t="s">
        <v>207</v>
      </c>
      <c r="C98" s="183" t="s">
        <v>51</v>
      </c>
      <c r="D98" s="4">
        <v>4.5</v>
      </c>
      <c r="E98" s="183" t="s">
        <v>207</v>
      </c>
      <c r="F98" s="4">
        <v>-6</v>
      </c>
      <c r="G98" s="273">
        <f>(F98-D98)/F98</f>
        <v>1.75</v>
      </c>
      <c r="K98" s="18"/>
      <c r="L98" s="18"/>
      <c r="M98" s="18"/>
      <c r="N98" s="18"/>
      <c r="O98" s="18"/>
      <c r="P98" s="18"/>
      <c r="V98" s="57">
        <f t="shared" si="788"/>
        <v>5</v>
      </c>
      <c r="W98" s="3" t="s">
        <v>263</v>
      </c>
      <c r="X98" s="61">
        <f t="shared" ref="X98:AH98" si="798">EM$35</f>
        <v>16.833333333333332</v>
      </c>
      <c r="Y98" s="61">
        <f t="shared" si="798"/>
        <v>10</v>
      </c>
      <c r="Z98" s="61">
        <f t="shared" si="798"/>
        <v>3</v>
      </c>
      <c r="AA98" s="61">
        <f t="shared" si="798"/>
        <v>1.1666666666666667</v>
      </c>
      <c r="AB98" s="61">
        <f t="shared" si="798"/>
        <v>2.3333333333333335</v>
      </c>
      <c r="AC98" s="61">
        <f t="shared" si="798"/>
        <v>2.6666666666666665</v>
      </c>
      <c r="AD98" s="61">
        <f t="shared" si="798"/>
        <v>8</v>
      </c>
      <c r="AE98" s="61">
        <f t="shared" si="798"/>
        <v>3.6666666666666665</v>
      </c>
      <c r="AF98" s="61">
        <f t="shared" si="798"/>
        <v>13.166666666666666</v>
      </c>
      <c r="AG98" s="61">
        <f t="shared" si="798"/>
        <v>6.333333333333333</v>
      </c>
      <c r="AH98" s="61">
        <f t="shared" si="798"/>
        <v>21.166666666666668</v>
      </c>
      <c r="AI98" s="51">
        <f>EX$34</f>
        <v>0.33962264150943394</v>
      </c>
      <c r="AJ98" s="51">
        <f>EY$34</f>
        <v>0.27586206896551724</v>
      </c>
      <c r="AK98" s="52">
        <f>EZ$34</f>
        <v>0.3</v>
      </c>
      <c r="AM98" s="57">
        <f t="shared" si="790"/>
        <v>5</v>
      </c>
      <c r="AN98" s="3" t="s">
        <v>103</v>
      </c>
      <c r="AO98" s="61">
        <f>CE$69</f>
        <v>47.375</v>
      </c>
      <c r="AP98" s="61">
        <f t="shared" ref="AP98:AY98" si="799">CF$69</f>
        <v>38.25</v>
      </c>
      <c r="AQ98" s="61">
        <f t="shared" si="799"/>
        <v>6.5</v>
      </c>
      <c r="AR98" s="61">
        <f t="shared" si="799"/>
        <v>2.75</v>
      </c>
      <c r="AS98" s="61">
        <f t="shared" si="799"/>
        <v>3.875</v>
      </c>
      <c r="AT98" s="61">
        <f t="shared" si="799"/>
        <v>12.5</v>
      </c>
      <c r="AU98" s="61">
        <f t="shared" si="799"/>
        <v>31</v>
      </c>
      <c r="AV98" s="61">
        <f t="shared" si="799"/>
        <v>7.5</v>
      </c>
      <c r="AW98" s="61">
        <f t="shared" si="799"/>
        <v>32.375</v>
      </c>
      <c r="AX98" s="61">
        <f t="shared" si="799"/>
        <v>20</v>
      </c>
      <c r="AY98" s="61">
        <f t="shared" si="799"/>
        <v>63.375</v>
      </c>
      <c r="AZ98" s="48">
        <f>CP$68</f>
        <v>0.40322580645161288</v>
      </c>
      <c r="BA98" s="48">
        <f>CQ$68</f>
        <v>0.23166023166023167</v>
      </c>
      <c r="BB98" s="49">
        <f>CR$68</f>
        <v>0.31558185404339251</v>
      </c>
      <c r="BD98" s="57" t="s">
        <v>245</v>
      </c>
      <c r="BE98" s="165">
        <f>BE97/(($BP$96/$BP$94)*2)</f>
        <v>15.046153846153846</v>
      </c>
      <c r="BF98" s="61">
        <f t="shared" ref="BF98:BO98" si="800">BF97/(($BP$96/$BP$94)*2)</f>
        <v>10.153846153846153</v>
      </c>
      <c r="BG98" s="61">
        <f t="shared" si="800"/>
        <v>2.0794871794871792</v>
      </c>
      <c r="BH98" s="61">
        <f t="shared" si="800"/>
        <v>0.89743589743589747</v>
      </c>
      <c r="BI98" s="61">
        <f t="shared" si="800"/>
        <v>1.4025641025641025</v>
      </c>
      <c r="BJ98" s="61">
        <f t="shared" si="800"/>
        <v>4.3410256410256407</v>
      </c>
      <c r="BK98" s="61">
        <f t="shared" si="800"/>
        <v>10.579487179487179</v>
      </c>
      <c r="BL98" s="61">
        <f t="shared" si="800"/>
        <v>2.0999999999999996</v>
      </c>
      <c r="BM98" s="61">
        <f t="shared" si="800"/>
        <v>7.8025641025641015</v>
      </c>
      <c r="BN98" s="61">
        <f t="shared" si="800"/>
        <v>6.4410256410256403</v>
      </c>
      <c r="BO98" s="61">
        <f t="shared" si="800"/>
        <v>18.374358974358973</v>
      </c>
      <c r="BP98" s="4">
        <v>42</v>
      </c>
      <c r="BR98" s="23" t="s">
        <v>216</v>
      </c>
      <c r="BS98" s="206">
        <f>SUM(AV21,AV23:AV33)/SUM(AV55,AV57:AV67)*100</f>
        <v>43.312101910828027</v>
      </c>
      <c r="BT98" s="206">
        <f>AR$34/AV$34*100</f>
        <v>67.391304347826093</v>
      </c>
      <c r="BU98" s="207">
        <f>AW$34</f>
        <v>0.5161290322580645</v>
      </c>
      <c r="BV98" s="207">
        <f>AX$34</f>
        <v>0.25333333333333335</v>
      </c>
      <c r="BW98" s="511"/>
      <c r="BX98" s="528"/>
      <c r="BY98" s="535"/>
      <c r="BZ98" s="535"/>
      <c r="CA98" s="535"/>
      <c r="CB98" s="535"/>
      <c r="CC98" s="535"/>
      <c r="CD98" s="535"/>
      <c r="CE98" s="535"/>
      <c r="CF98" s="535"/>
      <c r="CG98" s="535"/>
      <c r="CH98" s="545"/>
      <c r="CI98" s="543"/>
      <c r="CJ98" s="548"/>
      <c r="CK98" s="548"/>
      <c r="CL98" s="548"/>
      <c r="CM98" s="548"/>
      <c r="CN98" s="548"/>
      <c r="CO98" s="548"/>
      <c r="CP98" s="548"/>
      <c r="CQ98" s="535"/>
      <c r="CR98" s="550"/>
      <c r="CT98" s="57" t="s">
        <v>239</v>
      </c>
      <c r="CU98" s="7">
        <v>2</v>
      </c>
      <c r="CV98" s="7">
        <v>4</v>
      </c>
      <c r="CW98" s="7">
        <v>6</v>
      </c>
      <c r="CX98" s="4">
        <f t="shared" si="793"/>
        <v>20</v>
      </c>
      <c r="CY98" s="3">
        <v>5</v>
      </c>
      <c r="CZ98" s="7">
        <v>5</v>
      </c>
      <c r="DA98" s="7">
        <v>2</v>
      </c>
      <c r="DB98" s="4">
        <f t="shared" si="794"/>
        <v>27</v>
      </c>
      <c r="DD98" s="5" t="s">
        <v>425</v>
      </c>
      <c r="DE98" s="6" t="s">
        <v>33</v>
      </c>
    </row>
    <row r="99" spans="1:109" ht="17" thickBot="1">
      <c r="A99" s="224" t="s">
        <v>44</v>
      </c>
      <c r="B99" s="269" t="s">
        <v>34</v>
      </c>
      <c r="C99" s="28" t="s">
        <v>34</v>
      </c>
      <c r="D99" s="4">
        <v>4.5</v>
      </c>
      <c r="E99" s="28" t="s">
        <v>34</v>
      </c>
      <c r="F99" s="4">
        <v>15</v>
      </c>
      <c r="G99" s="359">
        <f>(F99-D99)/F99</f>
        <v>0.7</v>
      </c>
      <c r="K99" s="18"/>
      <c r="L99" s="18"/>
      <c r="M99" s="18"/>
      <c r="N99" s="18"/>
      <c r="O99" s="18"/>
      <c r="P99" s="18"/>
      <c r="V99" s="57">
        <f t="shared" si="788"/>
        <v>6</v>
      </c>
      <c r="W99" s="3" t="s">
        <v>122</v>
      </c>
      <c r="X99" s="61">
        <f t="shared" ref="X99:AH99" si="801">HJ$35</f>
        <v>15.25</v>
      </c>
      <c r="Y99" s="61">
        <f t="shared" si="801"/>
        <v>10.25</v>
      </c>
      <c r="Z99" s="61">
        <f t="shared" si="801"/>
        <v>2.25</v>
      </c>
      <c r="AA99" s="61">
        <f t="shared" si="801"/>
        <v>2</v>
      </c>
      <c r="AB99" s="61">
        <f t="shared" si="801"/>
        <v>2</v>
      </c>
      <c r="AC99" s="61">
        <f t="shared" si="801"/>
        <v>5.75</v>
      </c>
      <c r="AD99" s="61">
        <f t="shared" si="801"/>
        <v>10.25</v>
      </c>
      <c r="AE99" s="61">
        <f t="shared" si="801"/>
        <v>1.25</v>
      </c>
      <c r="AF99" s="61">
        <f t="shared" si="801"/>
        <v>5.5</v>
      </c>
      <c r="AG99" s="61">
        <f t="shared" si="801"/>
        <v>7</v>
      </c>
      <c r="AH99" s="61">
        <f t="shared" si="801"/>
        <v>15.75</v>
      </c>
      <c r="AI99" s="51">
        <f>HU$34</f>
        <v>0.56097560975609762</v>
      </c>
      <c r="AJ99" s="51">
        <f>HV$34</f>
        <v>0.22727272727272727</v>
      </c>
      <c r="AK99" s="52">
        <f>HW$34</f>
        <v>0.44444444444444442</v>
      </c>
      <c r="AM99" s="57">
        <f t="shared" si="790"/>
        <v>6</v>
      </c>
      <c r="AN99" s="3" t="s">
        <v>36</v>
      </c>
      <c r="AO99" s="61">
        <f>CT$69</f>
        <v>43.636363636363633</v>
      </c>
      <c r="AP99" s="61">
        <f t="shared" ref="AP99:AY99" si="802">CU$69</f>
        <v>26.90909090909091</v>
      </c>
      <c r="AQ99" s="61">
        <f t="shared" si="802"/>
        <v>4.7272727272727275</v>
      </c>
      <c r="AR99" s="61">
        <f t="shared" si="802"/>
        <v>1.7272727272727273</v>
      </c>
      <c r="AS99" s="61">
        <f t="shared" si="802"/>
        <v>4.1818181818181817</v>
      </c>
      <c r="AT99" s="61">
        <f t="shared" si="802"/>
        <v>13.909090909090908</v>
      </c>
      <c r="AU99" s="61">
        <f t="shared" si="802"/>
        <v>35.636363636363633</v>
      </c>
      <c r="AV99" s="61">
        <f t="shared" si="802"/>
        <v>5.2727272727272725</v>
      </c>
      <c r="AW99" s="61">
        <f t="shared" si="802"/>
        <v>14.636363636363637</v>
      </c>
      <c r="AX99" s="61">
        <f t="shared" si="802"/>
        <v>19.181818181818183</v>
      </c>
      <c r="AY99" s="61">
        <f t="shared" si="802"/>
        <v>50.272727272727273</v>
      </c>
      <c r="AZ99" s="48">
        <f>DE$68</f>
        <v>0.39030612244897961</v>
      </c>
      <c r="BA99" s="48">
        <f>DF$68</f>
        <v>0.36024844720496896</v>
      </c>
      <c r="BB99" s="49">
        <f>DG$68</f>
        <v>0.38155515370705245</v>
      </c>
      <c r="BD99" s="58" t="s">
        <v>23</v>
      </c>
      <c r="BE99" s="5"/>
      <c r="BF99" s="8"/>
      <c r="BG99" s="8"/>
      <c r="BH99" s="8"/>
      <c r="BI99" s="8"/>
      <c r="BJ99" s="504">
        <f>BJ94/BK94</f>
        <v>0.4103247697527872</v>
      </c>
      <c r="BK99" s="504"/>
      <c r="BL99" s="504">
        <f>BL94/BM94</f>
        <v>0.26914229378902399</v>
      </c>
      <c r="BM99" s="504"/>
      <c r="BN99" s="504">
        <f>BN94/BO94</f>
        <v>0.35054423667317891</v>
      </c>
      <c r="BO99" s="504"/>
      <c r="BP99" s="6"/>
      <c r="BR99" s="23" t="s">
        <v>26</v>
      </c>
      <c r="BS99" s="206">
        <f>SUM(AV38,AV40:AV50)/SUM(AV55,AV57:AV67)*100</f>
        <v>10.615711252653929</v>
      </c>
      <c r="BT99" s="206">
        <f>AR$51/AV$51*100</f>
        <v>74</v>
      </c>
      <c r="BU99" s="207">
        <f>AW$51</f>
        <v>0.31578947368421051</v>
      </c>
      <c r="BV99" s="207">
        <f>AX$51</f>
        <v>0.16666666666666666</v>
      </c>
      <c r="BW99" s="511"/>
      <c r="BX99" s="529"/>
      <c r="BY99" s="535"/>
      <c r="BZ99" s="535"/>
      <c r="CA99" s="535"/>
      <c r="CB99" s="536"/>
      <c r="CC99" s="536"/>
      <c r="CD99" s="536"/>
      <c r="CE99" s="535"/>
      <c r="CF99" s="536"/>
      <c r="CG99" s="536"/>
      <c r="CH99" s="546"/>
      <c r="CI99" s="543"/>
      <c r="CJ99" s="548"/>
      <c r="CK99" s="548"/>
      <c r="CL99" s="548"/>
      <c r="CM99" s="548"/>
      <c r="CN99" s="548"/>
      <c r="CO99" s="548"/>
      <c r="CP99" s="548"/>
      <c r="CQ99" s="536"/>
      <c r="CR99" s="550"/>
      <c r="CT99" s="57" t="s">
        <v>263</v>
      </c>
      <c r="CU99" s="7">
        <v>1</v>
      </c>
      <c r="CV99" s="7">
        <v>0</v>
      </c>
      <c r="CW99" s="7">
        <v>1</v>
      </c>
      <c r="CX99" s="4">
        <f t="shared" si="793"/>
        <v>4</v>
      </c>
      <c r="CY99" s="3">
        <v>0</v>
      </c>
      <c r="CZ99" s="7">
        <v>1</v>
      </c>
      <c r="DA99" s="7">
        <v>2</v>
      </c>
      <c r="DB99" s="4">
        <f t="shared" si="794"/>
        <v>4</v>
      </c>
    </row>
    <row r="100" spans="1:109">
      <c r="A100" s="216" t="s">
        <v>24</v>
      </c>
      <c r="B100" s="247" t="s">
        <v>208</v>
      </c>
      <c r="C100" s="105" t="s">
        <v>24</v>
      </c>
      <c r="D100" s="4">
        <v>1</v>
      </c>
      <c r="E100" s="105" t="s">
        <v>311</v>
      </c>
      <c r="F100" s="4"/>
      <c r="G100" s="272" t="e">
        <f t="shared" ref="G100:G120" si="803">(F100-D100)/F100</f>
        <v>#DIV/0!</v>
      </c>
      <c r="K100" s="18"/>
      <c r="L100" s="18"/>
      <c r="M100" s="18"/>
      <c r="N100" s="18"/>
      <c r="O100" s="18"/>
      <c r="P100" s="18"/>
      <c r="V100" s="57">
        <f t="shared" si="788"/>
        <v>7</v>
      </c>
      <c r="W100" s="3" t="s">
        <v>42</v>
      </c>
      <c r="X100" s="61">
        <f t="shared" ref="X100:AH100" si="804">GU$52</f>
        <v>19.142857142857142</v>
      </c>
      <c r="Y100" s="61">
        <f t="shared" si="804"/>
        <v>6.7142857142857144</v>
      </c>
      <c r="Z100" s="61">
        <f t="shared" si="804"/>
        <v>2.4285714285714284</v>
      </c>
      <c r="AA100" s="61">
        <f t="shared" si="804"/>
        <v>0.42857142857142855</v>
      </c>
      <c r="AB100" s="61">
        <f t="shared" si="804"/>
        <v>1.2857142857142858</v>
      </c>
      <c r="AC100" s="61">
        <f t="shared" si="804"/>
        <v>4</v>
      </c>
      <c r="AD100" s="61">
        <f t="shared" si="804"/>
        <v>9.7142857142857135</v>
      </c>
      <c r="AE100" s="61">
        <f t="shared" si="804"/>
        <v>3.7142857142857144</v>
      </c>
      <c r="AF100" s="61">
        <f t="shared" si="804"/>
        <v>14</v>
      </c>
      <c r="AG100" s="61">
        <f t="shared" si="804"/>
        <v>7.7142857142857144</v>
      </c>
      <c r="AH100" s="61">
        <f t="shared" si="804"/>
        <v>23.714285714285715</v>
      </c>
      <c r="AI100" s="51">
        <f>HF$51</f>
        <v>0.39726027397260272</v>
      </c>
      <c r="AJ100" s="51">
        <f>HG$51</f>
        <v>0.27184466019417475</v>
      </c>
      <c r="AK100" s="52">
        <f>HH$51</f>
        <v>0.32386363636363635</v>
      </c>
      <c r="AM100" s="57">
        <f t="shared" si="790"/>
        <v>7</v>
      </c>
      <c r="AN100" s="3" t="s">
        <v>207</v>
      </c>
      <c r="AO100" s="61">
        <f>DI$69</f>
        <v>44.9</v>
      </c>
      <c r="AP100" s="61">
        <f t="shared" ref="AP100:AY100" si="805">DJ$69</f>
        <v>29.2</v>
      </c>
      <c r="AQ100" s="61">
        <f t="shared" si="805"/>
        <v>6.6</v>
      </c>
      <c r="AR100" s="61">
        <f t="shared" si="805"/>
        <v>1.6</v>
      </c>
      <c r="AS100" s="61">
        <f t="shared" si="805"/>
        <v>4.5</v>
      </c>
      <c r="AT100" s="61">
        <f t="shared" si="805"/>
        <v>14.4</v>
      </c>
      <c r="AU100" s="61">
        <f t="shared" si="805"/>
        <v>36.6</v>
      </c>
      <c r="AV100" s="61">
        <f t="shared" si="805"/>
        <v>5.3</v>
      </c>
      <c r="AW100" s="61">
        <f t="shared" si="805"/>
        <v>19.7</v>
      </c>
      <c r="AX100" s="61">
        <f t="shared" si="805"/>
        <v>19.7</v>
      </c>
      <c r="AY100" s="61">
        <f t="shared" si="805"/>
        <v>56.3</v>
      </c>
      <c r="AZ100" s="48">
        <f>DT$68</f>
        <v>0.39344262295081966</v>
      </c>
      <c r="BA100" s="48">
        <f>DU$68</f>
        <v>0.26903553299492383</v>
      </c>
      <c r="BB100" s="49">
        <f>DV$68</f>
        <v>0.34991119005328597</v>
      </c>
      <c r="BR100" s="336" t="s">
        <v>273</v>
      </c>
      <c r="BS100" s="337">
        <f>BK$17/BK$68*100</f>
        <v>29.873417721518987</v>
      </c>
      <c r="BT100" s="337">
        <f>BG$17/BK$17*100</f>
        <v>55.932203389830505</v>
      </c>
      <c r="BU100" s="338">
        <f>SUM(BF10:BF14)/SUM(BG10:BG14)</f>
        <v>0.47499999999999998</v>
      </c>
      <c r="BV100" s="338">
        <f>SUM(BH10:BH14)/SUM(BI10:BI14)</f>
        <v>0.375</v>
      </c>
      <c r="BW100" s="510">
        <f>BB$68/(BB$68+BB$85)*100</f>
        <v>48.423423423423422</v>
      </c>
      <c r="BX100" s="527">
        <f>BW100/$BW$136</f>
        <v>0.97241782221399797</v>
      </c>
      <c r="BY100" s="532">
        <f>BA68/BK68</f>
        <v>0.97974683544303798</v>
      </c>
      <c r="BZ100" s="532">
        <f>BY100/$BY$136</f>
        <v>1.204206497891779</v>
      </c>
      <c r="CA100" s="532">
        <f>BC68/BJ68</f>
        <v>0.34969325153374231</v>
      </c>
      <c r="CB100" s="532">
        <f>CA100/$CA$136</f>
        <v>1.0857226850734851</v>
      </c>
      <c r="CC100" s="532">
        <f>1/(BE85/BK68)</f>
        <v>17.954545454545457</v>
      </c>
      <c r="CD100" s="532">
        <f>CC100/$CC$136</f>
        <v>1.2323370624589887</v>
      </c>
      <c r="CE100" s="532">
        <f>BK68/BD85</f>
        <v>24.6875</v>
      </c>
      <c r="CF100" s="532">
        <f>CE100/$CE$136</f>
        <v>0.97522686066092878</v>
      </c>
      <c r="CG100" s="532">
        <f>(0.15*BX100)+(0.7*BZ100)+(0.05*CB100)+(0.05*CD100)+(0.05*CF100)</f>
        <v>1.1534715522660153</v>
      </c>
      <c r="CH100" s="544">
        <f>CG100/$CG$136</f>
        <v>1.1534715522660153</v>
      </c>
      <c r="CI100" s="540">
        <f>BK85/BA85</f>
        <v>1.4060402684563758</v>
      </c>
      <c r="CJ100" s="532">
        <f>CI100/$CI$136</f>
        <v>1.1444255902467644</v>
      </c>
      <c r="CK100" s="532">
        <f>BJ85/BC85</f>
        <v>3.0714285714285716</v>
      </c>
      <c r="CL100" s="532">
        <f>CK100/$CK$136</f>
        <v>0.92828856263201553</v>
      </c>
      <c r="CM100" s="532">
        <f>BE68/BK85</f>
        <v>7.8758949880668255E-2</v>
      </c>
      <c r="CN100" s="532">
        <f>CM100/$CM$136</f>
        <v>1.0428439325882148</v>
      </c>
      <c r="CO100" s="532">
        <f>BD68/BK85</f>
        <v>8.1145584725536998E-2</v>
      </c>
      <c r="CP100" s="532">
        <f>CO100/$CO$136</f>
        <v>1.6069127351051149</v>
      </c>
      <c r="CQ100" s="532">
        <f>(0*BX100)+(0.75*CJ100)+(0.05*CL100)+(0.1*CN100)+(0.1*CP100)</f>
        <v>1.1697092875860071</v>
      </c>
      <c r="CR100" s="551">
        <f>CQ100/$CQ$136</f>
        <v>1.1697092875860073</v>
      </c>
      <c r="CT100" s="57" t="s">
        <v>122</v>
      </c>
      <c r="CU100" s="7">
        <v>0</v>
      </c>
      <c r="CV100" s="7">
        <v>1</v>
      </c>
      <c r="CW100" s="7">
        <v>1</v>
      </c>
      <c r="CX100" s="4">
        <f t="shared" si="793"/>
        <v>3</v>
      </c>
      <c r="CY100" s="3">
        <v>1</v>
      </c>
      <c r="CZ100" s="7">
        <v>0</v>
      </c>
      <c r="DA100" s="7">
        <v>4</v>
      </c>
      <c r="DB100" s="4">
        <f t="shared" si="794"/>
        <v>7</v>
      </c>
    </row>
    <row r="101" spans="1:109">
      <c r="A101" s="267" t="s">
        <v>43</v>
      </c>
      <c r="B101" s="268" t="s">
        <v>31</v>
      </c>
      <c r="C101" s="28" t="s">
        <v>31</v>
      </c>
      <c r="D101" s="4">
        <v>10</v>
      </c>
      <c r="E101" s="28" t="s">
        <v>31</v>
      </c>
      <c r="F101" s="4">
        <v>14</v>
      </c>
      <c r="G101" s="359">
        <f t="shared" si="803"/>
        <v>0.2857142857142857</v>
      </c>
      <c r="K101" s="18"/>
      <c r="L101" s="18"/>
      <c r="M101" s="18"/>
      <c r="N101" s="18"/>
      <c r="O101" s="18"/>
      <c r="P101" s="18"/>
      <c r="V101" s="57">
        <f t="shared" si="788"/>
        <v>8</v>
      </c>
      <c r="W101" s="3" t="s">
        <v>51</v>
      </c>
      <c r="X101" s="61">
        <f t="shared" ref="X101:AH101" si="806">GF$18</f>
        <v>11.875</v>
      </c>
      <c r="Y101" s="61">
        <f t="shared" si="806"/>
        <v>9.875</v>
      </c>
      <c r="Z101" s="61">
        <f t="shared" si="806"/>
        <v>2</v>
      </c>
      <c r="AA101" s="61">
        <f t="shared" si="806"/>
        <v>0</v>
      </c>
      <c r="AB101" s="61">
        <f t="shared" si="806"/>
        <v>1.5</v>
      </c>
      <c r="AC101" s="61">
        <f t="shared" si="806"/>
        <v>3.5</v>
      </c>
      <c r="AD101" s="61">
        <f t="shared" si="806"/>
        <v>9.125</v>
      </c>
      <c r="AE101" s="61">
        <f t="shared" si="806"/>
        <v>1.625</v>
      </c>
      <c r="AF101" s="61">
        <f t="shared" si="806"/>
        <v>5.875</v>
      </c>
      <c r="AG101" s="61">
        <f t="shared" si="806"/>
        <v>5.125</v>
      </c>
      <c r="AH101" s="61">
        <f t="shared" si="806"/>
        <v>15</v>
      </c>
      <c r="AI101" s="51">
        <f>GQ$17</f>
        <v>0.38356164383561642</v>
      </c>
      <c r="AJ101" s="51">
        <f>GR$17</f>
        <v>0.27659574468085107</v>
      </c>
      <c r="AK101" s="52">
        <f>GS$17</f>
        <v>0.34166666666666667</v>
      </c>
      <c r="AM101" s="57">
        <f t="shared" si="790"/>
        <v>8</v>
      </c>
      <c r="AN101" s="3" t="s">
        <v>52</v>
      </c>
      <c r="AO101" s="61">
        <f>DX$69</f>
        <v>41.857142857142854</v>
      </c>
      <c r="AP101" s="61">
        <f t="shared" ref="AP101:AY101" si="807">DY$69</f>
        <v>32.428571428571431</v>
      </c>
      <c r="AQ101" s="61">
        <f t="shared" si="807"/>
        <v>4.8571428571428568</v>
      </c>
      <c r="AR101" s="61">
        <f t="shared" si="807"/>
        <v>4.4285714285714288</v>
      </c>
      <c r="AS101" s="61">
        <f t="shared" si="807"/>
        <v>5.1428571428571432</v>
      </c>
      <c r="AT101" s="61">
        <f t="shared" si="807"/>
        <v>13.285714285714286</v>
      </c>
      <c r="AU101" s="61">
        <f t="shared" si="807"/>
        <v>38.714285714285715</v>
      </c>
      <c r="AV101" s="61">
        <f t="shared" si="807"/>
        <v>4.7142857142857144</v>
      </c>
      <c r="AW101" s="61">
        <f t="shared" si="807"/>
        <v>19.285714285714285</v>
      </c>
      <c r="AX101" s="61">
        <f t="shared" si="807"/>
        <v>18</v>
      </c>
      <c r="AY101" s="61">
        <f t="shared" si="807"/>
        <v>58</v>
      </c>
      <c r="AZ101" s="48">
        <f>EI$68</f>
        <v>0.34317343173431736</v>
      </c>
      <c r="BA101" s="48">
        <f>EJ$68</f>
        <v>0.24444444444444444</v>
      </c>
      <c r="BB101" s="49">
        <f>EK$68</f>
        <v>0.31034482758620691</v>
      </c>
      <c r="BR101" s="332" t="s">
        <v>25</v>
      </c>
      <c r="BS101" s="330">
        <f>BK$34/BK$68*100</f>
        <v>38.22784810126582</v>
      </c>
      <c r="BT101" s="330">
        <f>BG$34/BK$34*100</f>
        <v>65.562913907284766</v>
      </c>
      <c r="BU101" s="331">
        <f>BL$34</f>
        <v>0.50505050505050508</v>
      </c>
      <c r="BV101" s="331">
        <f>BM$34</f>
        <v>0.38461538461538464</v>
      </c>
      <c r="BW101" s="511"/>
      <c r="BX101" s="528"/>
      <c r="BY101" s="533"/>
      <c r="BZ101" s="533"/>
      <c r="CA101" s="533"/>
      <c r="CB101" s="533"/>
      <c r="CC101" s="533"/>
      <c r="CD101" s="533"/>
      <c r="CE101" s="533"/>
      <c r="CF101" s="533"/>
      <c r="CG101" s="533"/>
      <c r="CH101" s="545"/>
      <c r="CI101" s="541"/>
      <c r="CJ101" s="533"/>
      <c r="CK101" s="533"/>
      <c r="CL101" s="533"/>
      <c r="CM101" s="533"/>
      <c r="CN101" s="533"/>
      <c r="CO101" s="533"/>
      <c r="CP101" s="533"/>
      <c r="CQ101" s="533"/>
      <c r="CR101" s="550"/>
      <c r="CT101" s="57" t="s">
        <v>42</v>
      </c>
      <c r="CU101" s="7">
        <v>0</v>
      </c>
      <c r="CV101" s="7">
        <v>1</v>
      </c>
      <c r="CW101" s="7">
        <v>2</v>
      </c>
      <c r="CX101" s="4">
        <f t="shared" si="793"/>
        <v>4</v>
      </c>
      <c r="CY101" s="3">
        <v>0</v>
      </c>
      <c r="CZ101" s="7">
        <v>1</v>
      </c>
      <c r="DA101" s="7">
        <v>0</v>
      </c>
      <c r="DB101" s="4">
        <f t="shared" si="794"/>
        <v>2</v>
      </c>
    </row>
    <row r="102" spans="1:109" ht="17" thickBot="1">
      <c r="A102" s="216" t="s">
        <v>30</v>
      </c>
      <c r="B102" s="247" t="s">
        <v>36</v>
      </c>
      <c r="C102" s="105" t="s">
        <v>308</v>
      </c>
      <c r="D102" s="4">
        <v>0</v>
      </c>
      <c r="E102" s="105" t="s">
        <v>30</v>
      </c>
      <c r="F102" s="4">
        <v>14</v>
      </c>
      <c r="G102" s="272">
        <f t="shared" si="803"/>
        <v>1</v>
      </c>
      <c r="K102" s="18"/>
      <c r="L102" s="18"/>
      <c r="M102" s="18"/>
      <c r="N102" s="18"/>
      <c r="O102" s="18"/>
      <c r="P102" s="18"/>
      <c r="V102" s="57">
        <f t="shared" si="788"/>
        <v>9</v>
      </c>
      <c r="W102" s="3" t="s">
        <v>53</v>
      </c>
      <c r="X102" s="61">
        <f t="shared" ref="X102:AH102" si="808">DX$52</f>
        <v>9.4</v>
      </c>
      <c r="Y102" s="61">
        <f t="shared" si="808"/>
        <v>6.2</v>
      </c>
      <c r="Z102" s="61">
        <f t="shared" si="808"/>
        <v>1</v>
      </c>
      <c r="AA102" s="61">
        <f t="shared" si="808"/>
        <v>0.8</v>
      </c>
      <c r="AB102" s="61">
        <f t="shared" si="808"/>
        <v>1.2</v>
      </c>
      <c r="AC102" s="61">
        <f t="shared" si="808"/>
        <v>4.2</v>
      </c>
      <c r="AD102" s="61">
        <f t="shared" si="808"/>
        <v>12.4</v>
      </c>
      <c r="AE102" s="61">
        <f t="shared" si="808"/>
        <v>0.2</v>
      </c>
      <c r="AF102" s="61">
        <f t="shared" si="808"/>
        <v>2.4</v>
      </c>
      <c r="AG102" s="61">
        <f t="shared" si="808"/>
        <v>4.4000000000000004</v>
      </c>
      <c r="AH102" s="61">
        <f t="shared" si="808"/>
        <v>14.8</v>
      </c>
      <c r="AI102" s="51">
        <f>EI$51</f>
        <v>0.31506849315068491</v>
      </c>
      <c r="AJ102" s="51">
        <f>EJ$51</f>
        <v>0.13333333333333333</v>
      </c>
      <c r="AK102" s="52">
        <f>EK$51</f>
        <v>0.28409090909090912</v>
      </c>
      <c r="AM102" s="57">
        <f t="shared" si="790"/>
        <v>9</v>
      </c>
      <c r="AN102" s="3" t="s">
        <v>208</v>
      </c>
      <c r="AO102" s="61">
        <f>EM$69</f>
        <v>41.777777777777779</v>
      </c>
      <c r="AP102" s="61">
        <f t="shared" ref="AP102:AY102" si="809">EN$69</f>
        <v>28.444444444444443</v>
      </c>
      <c r="AQ102" s="61">
        <f t="shared" si="809"/>
        <v>8.8888888888888893</v>
      </c>
      <c r="AR102" s="61">
        <f t="shared" si="809"/>
        <v>3.3333333333333335</v>
      </c>
      <c r="AS102" s="61">
        <f t="shared" si="809"/>
        <v>4.7777777777777777</v>
      </c>
      <c r="AT102" s="61">
        <f t="shared" si="809"/>
        <v>13.222222222222221</v>
      </c>
      <c r="AU102" s="61">
        <f t="shared" si="809"/>
        <v>33.888888888888886</v>
      </c>
      <c r="AV102" s="61">
        <f t="shared" si="809"/>
        <v>5</v>
      </c>
      <c r="AW102" s="61">
        <f t="shared" si="809"/>
        <v>20.555555555555557</v>
      </c>
      <c r="AX102" s="61">
        <f t="shared" si="809"/>
        <v>18.222222222222221</v>
      </c>
      <c r="AY102" s="61">
        <f t="shared" si="809"/>
        <v>54.444444444444443</v>
      </c>
      <c r="AZ102" s="48">
        <f>EX$68</f>
        <v>0.39016393442622949</v>
      </c>
      <c r="BA102" s="48">
        <f>EY$68</f>
        <v>0.24324324324324326</v>
      </c>
      <c r="BB102" s="49">
        <f>EZ$68</f>
        <v>0.33469387755102042</v>
      </c>
      <c r="BR102" s="333" t="s">
        <v>130</v>
      </c>
      <c r="BS102" s="334">
        <f>BK$51/BK$68*100</f>
        <v>31.898734177215189</v>
      </c>
      <c r="BT102" s="334">
        <f>BG$51/BK$51*100</f>
        <v>42.063492063492063</v>
      </c>
      <c r="BU102" s="335">
        <f>BL$51</f>
        <v>0.35849056603773582</v>
      </c>
      <c r="BV102" s="335">
        <f>BM$51</f>
        <v>0.32876712328767121</v>
      </c>
      <c r="BW102" s="512"/>
      <c r="BX102" s="529"/>
      <c r="BY102" s="534"/>
      <c r="BZ102" s="534"/>
      <c r="CA102" s="534"/>
      <c r="CB102" s="534"/>
      <c r="CC102" s="534"/>
      <c r="CD102" s="534"/>
      <c r="CE102" s="534"/>
      <c r="CF102" s="534"/>
      <c r="CG102" s="534"/>
      <c r="CH102" s="546"/>
      <c r="CI102" s="542"/>
      <c r="CJ102" s="534"/>
      <c r="CK102" s="534"/>
      <c r="CL102" s="534"/>
      <c r="CM102" s="534"/>
      <c r="CN102" s="534"/>
      <c r="CO102" s="534"/>
      <c r="CP102" s="534"/>
      <c r="CQ102" s="534"/>
      <c r="CR102" s="552"/>
      <c r="CT102" s="57" t="s">
        <v>51</v>
      </c>
      <c r="CU102" s="7">
        <v>0</v>
      </c>
      <c r="CV102" s="7">
        <v>0</v>
      </c>
      <c r="CW102" s="7">
        <v>1</v>
      </c>
      <c r="CX102" s="4">
        <f t="shared" si="793"/>
        <v>1</v>
      </c>
      <c r="CY102" s="3">
        <v>1</v>
      </c>
      <c r="CZ102" s="7">
        <v>1</v>
      </c>
      <c r="DA102" s="7">
        <v>1</v>
      </c>
      <c r="DB102" s="4">
        <f t="shared" si="794"/>
        <v>6</v>
      </c>
    </row>
    <row r="103" spans="1:109">
      <c r="A103" s="224" t="s">
        <v>209</v>
      </c>
      <c r="B103" s="269" t="s">
        <v>35</v>
      </c>
      <c r="C103" s="28" t="s">
        <v>209</v>
      </c>
      <c r="D103" s="4">
        <v>10</v>
      </c>
      <c r="E103" s="28" t="s">
        <v>209</v>
      </c>
      <c r="F103" s="4">
        <v>2</v>
      </c>
      <c r="G103" s="359">
        <f>(ABS((F103-D103))/MAX(D103,F103))</f>
        <v>0.8</v>
      </c>
      <c r="K103" s="18"/>
      <c r="L103" s="18"/>
      <c r="M103" s="18"/>
      <c r="N103" s="18"/>
      <c r="O103" s="18"/>
      <c r="P103" s="18"/>
      <c r="V103" s="57">
        <f t="shared" si="788"/>
        <v>10</v>
      </c>
      <c r="W103" s="3" t="s">
        <v>105</v>
      </c>
      <c r="X103" s="61">
        <f t="shared" ref="X103:AH103" si="810">FQ$52</f>
        <v>7.333333333333333</v>
      </c>
      <c r="Y103" s="61">
        <f t="shared" si="810"/>
        <v>8.8888888888888893</v>
      </c>
      <c r="Z103" s="61">
        <f t="shared" si="810"/>
        <v>1.5555555555555556</v>
      </c>
      <c r="AA103" s="61">
        <f t="shared" si="810"/>
        <v>2</v>
      </c>
      <c r="AB103" s="61">
        <f t="shared" si="810"/>
        <v>1.5555555555555556</v>
      </c>
      <c r="AC103" s="61">
        <f t="shared" si="810"/>
        <v>3.1111111111111112</v>
      </c>
      <c r="AD103" s="61">
        <f t="shared" si="810"/>
        <v>8.4444444444444446</v>
      </c>
      <c r="AE103" s="61">
        <f t="shared" si="810"/>
        <v>0.44444444444444442</v>
      </c>
      <c r="AF103" s="61">
        <f t="shared" si="810"/>
        <v>1.5555555555555556</v>
      </c>
      <c r="AG103" s="61">
        <f t="shared" si="810"/>
        <v>3.5555555555555554</v>
      </c>
      <c r="AH103" s="61">
        <f t="shared" si="810"/>
        <v>10</v>
      </c>
      <c r="AI103" s="51">
        <f>GB$51</f>
        <v>0.36842105263157893</v>
      </c>
      <c r="AJ103" s="51">
        <f>GC$51</f>
        <v>0.2857142857142857</v>
      </c>
      <c r="AK103" s="52">
        <f>GD$51</f>
        <v>0.35555555555555557</v>
      </c>
      <c r="AM103" s="57">
        <f t="shared" si="790"/>
        <v>10</v>
      </c>
      <c r="AN103" s="3" t="s">
        <v>35</v>
      </c>
      <c r="AO103" s="61">
        <f>FB$69</f>
        <v>32.375</v>
      </c>
      <c r="AP103" s="61">
        <f t="shared" ref="AP103:AY103" si="811">FC$69</f>
        <v>19.375</v>
      </c>
      <c r="AQ103" s="61">
        <f t="shared" si="811"/>
        <v>4.5</v>
      </c>
      <c r="AR103" s="61">
        <f t="shared" si="811"/>
        <v>1</v>
      </c>
      <c r="AS103" s="61">
        <f t="shared" si="811"/>
        <v>1.375</v>
      </c>
      <c r="AT103" s="61">
        <f t="shared" si="811"/>
        <v>6.625</v>
      </c>
      <c r="AU103" s="61">
        <f t="shared" si="811"/>
        <v>16.25</v>
      </c>
      <c r="AV103" s="61">
        <f t="shared" si="811"/>
        <v>6.375</v>
      </c>
      <c r="AW103" s="61">
        <f t="shared" si="811"/>
        <v>26.875</v>
      </c>
      <c r="AX103" s="61">
        <f t="shared" si="811"/>
        <v>13</v>
      </c>
      <c r="AY103" s="61">
        <f t="shared" si="811"/>
        <v>43.125</v>
      </c>
      <c r="AZ103" s="48">
        <f>FM$68</f>
        <v>0.40769230769230769</v>
      </c>
      <c r="BA103" s="48">
        <f>FN$68</f>
        <v>0.23720930232558141</v>
      </c>
      <c r="BB103" s="49">
        <f>FO$68</f>
        <v>0.30144927536231886</v>
      </c>
      <c r="BR103" s="23" t="s">
        <v>24</v>
      </c>
      <c r="BS103" s="206">
        <f>BZ$17/BZ$68*100</f>
        <v>49.65675057208238</v>
      </c>
      <c r="BT103" s="206">
        <f>BV$17/BZ$17*100</f>
        <v>33.179723502304149</v>
      </c>
      <c r="BU103" s="207">
        <f>CA$17</f>
        <v>0.41666666666666669</v>
      </c>
      <c r="BV103" s="207">
        <f>CB$17</f>
        <v>0.20689655172413793</v>
      </c>
      <c r="BW103" s="511">
        <f>BQ$68/(BQ$68+BQ$85)*100</f>
        <v>53.930131004366814</v>
      </c>
      <c r="BX103" s="527">
        <f>BW103/$BW$136</f>
        <v>1.0830010940039072</v>
      </c>
      <c r="BY103" s="535">
        <f>BP68/BZ68</f>
        <v>0.77803203661327236</v>
      </c>
      <c r="BZ103" s="535">
        <f>BY103/$BY$136</f>
        <v>0.95627890814672467</v>
      </c>
      <c r="CA103" s="535">
        <f>BR68/BY68</f>
        <v>0.17482517482517482</v>
      </c>
      <c r="CB103" s="537">
        <f>CA103/$CA$136</f>
        <v>0.54279474195490762</v>
      </c>
      <c r="CC103" s="537">
        <f>1/(BT85/BZ68)</f>
        <v>33.615384615384613</v>
      </c>
      <c r="CD103" s="537">
        <f>CC103/$CC$136</f>
        <v>2.3072421652348032</v>
      </c>
      <c r="CE103" s="535">
        <f>BZ68/BS85</f>
        <v>25.705882352941178</v>
      </c>
      <c r="CF103" s="537">
        <f>CE103/$CE$136</f>
        <v>1.0154558763575896</v>
      </c>
      <c r="CG103" s="537">
        <f>(0.15*BX103)+(0.7*BZ103)+(0.05*CB103)+(0.05*CD103)+(0.05*CF103)</f>
        <v>1.0251200389806585</v>
      </c>
      <c r="CH103" s="544">
        <f>CG103/$CG$136</f>
        <v>1.0251200389806585</v>
      </c>
      <c r="CI103" s="543">
        <f>BZ85/BP85</f>
        <v>1.279742765273312</v>
      </c>
      <c r="CJ103" s="548">
        <f>CI103/$CI$136</f>
        <v>1.0416276136385609</v>
      </c>
      <c r="CK103" s="548">
        <f>BY85/BR85</f>
        <v>6.9473684210526319</v>
      </c>
      <c r="CL103" s="548">
        <f>CK103/$CK$136</f>
        <v>2.099727373003629</v>
      </c>
      <c r="CM103" s="548">
        <f>BT68/BZ85</f>
        <v>5.7788944723618091E-2</v>
      </c>
      <c r="CN103" s="548">
        <f>CM103/$CM$136</f>
        <v>0.76518097901268656</v>
      </c>
      <c r="CO103" s="548">
        <f>BS68/BZ85</f>
        <v>7.5376884422110546E-2</v>
      </c>
      <c r="CP103" s="548">
        <f>CO103/$CO$136</f>
        <v>1.4926761070256644</v>
      </c>
      <c r="CQ103" s="537">
        <f>(0*BX103)+(0.75*CJ103)+(0.05*CL103)+(0.1*CN103)+(0.1*CP103)</f>
        <v>1.1119927874829372</v>
      </c>
      <c r="CR103" s="550">
        <f>CQ103/$CQ$136</f>
        <v>1.1119927874829374</v>
      </c>
      <c r="CT103" s="57" t="s">
        <v>53</v>
      </c>
      <c r="CU103" s="7">
        <v>0</v>
      </c>
      <c r="CV103" s="7">
        <v>0</v>
      </c>
      <c r="CW103" s="7">
        <v>3</v>
      </c>
      <c r="CX103" s="4">
        <f t="shared" si="793"/>
        <v>3</v>
      </c>
      <c r="CY103" s="3">
        <v>0</v>
      </c>
      <c r="CZ103" s="7">
        <v>0</v>
      </c>
      <c r="DA103" s="7">
        <v>0</v>
      </c>
      <c r="DB103" s="4">
        <f t="shared" si="794"/>
        <v>0</v>
      </c>
    </row>
    <row r="104" spans="1:109" ht="17" thickBot="1">
      <c r="A104" s="226" t="s">
        <v>103</v>
      </c>
      <c r="B104" s="266" t="s">
        <v>52</v>
      </c>
      <c r="C104" s="3"/>
      <c r="D104" s="4"/>
      <c r="E104" s="3"/>
      <c r="F104" s="4"/>
      <c r="G104" s="272" t="e">
        <f t="shared" si="803"/>
        <v>#DIV/0!</v>
      </c>
      <c r="K104" s="18"/>
      <c r="L104" s="18"/>
      <c r="M104" s="18"/>
      <c r="N104" s="18"/>
      <c r="O104" s="18"/>
      <c r="P104" s="18"/>
      <c r="V104" s="57">
        <f t="shared" si="788"/>
        <v>11</v>
      </c>
      <c r="W104" s="3" t="s">
        <v>220</v>
      </c>
      <c r="X104" s="61">
        <f t="shared" ref="X104:AH104" si="812">CE$52</f>
        <v>8</v>
      </c>
      <c r="Y104" s="61">
        <f t="shared" si="812"/>
        <v>7.25</v>
      </c>
      <c r="Z104" s="61">
        <f t="shared" si="812"/>
        <v>1.75</v>
      </c>
      <c r="AA104" s="61">
        <f t="shared" si="812"/>
        <v>0.5</v>
      </c>
      <c r="AB104" s="61">
        <f t="shared" si="812"/>
        <v>1.75</v>
      </c>
      <c r="AC104" s="61">
        <f t="shared" si="812"/>
        <v>2.75</v>
      </c>
      <c r="AD104" s="61">
        <f t="shared" si="812"/>
        <v>7.125</v>
      </c>
      <c r="AE104" s="61">
        <f t="shared" si="812"/>
        <v>0.75</v>
      </c>
      <c r="AF104" s="61">
        <f t="shared" si="812"/>
        <v>7.125</v>
      </c>
      <c r="AG104" s="61">
        <f t="shared" si="812"/>
        <v>3.5</v>
      </c>
      <c r="AH104" s="61">
        <f t="shared" si="812"/>
        <v>14.25</v>
      </c>
      <c r="AI104" s="51">
        <f>CP$51</f>
        <v>0.38596491228070173</v>
      </c>
      <c r="AJ104" s="51">
        <f>CQ$51</f>
        <v>0.10526315789473684</v>
      </c>
      <c r="AK104" s="52">
        <f>CR$51</f>
        <v>0.26262626262626265</v>
      </c>
      <c r="AM104" s="57">
        <f t="shared" si="790"/>
        <v>11</v>
      </c>
      <c r="AN104" s="3" t="s">
        <v>209</v>
      </c>
      <c r="AO104" s="61">
        <f>FQ$69</f>
        <v>47.363636363636367</v>
      </c>
      <c r="AP104" s="61">
        <f t="shared" ref="AP104:AY104" si="813">FR$69</f>
        <v>29.636363636363637</v>
      </c>
      <c r="AQ104" s="61">
        <f t="shared" si="813"/>
        <v>6.0909090909090908</v>
      </c>
      <c r="AR104" s="61">
        <f t="shared" si="813"/>
        <v>2.9090909090909092</v>
      </c>
      <c r="AS104" s="61">
        <f t="shared" si="813"/>
        <v>4.2727272727272725</v>
      </c>
      <c r="AT104" s="61">
        <f t="shared" si="813"/>
        <v>13.272727272727273</v>
      </c>
      <c r="AU104" s="61">
        <f t="shared" si="813"/>
        <v>33.272727272727273</v>
      </c>
      <c r="AV104" s="61">
        <f t="shared" si="813"/>
        <v>6.9090909090909092</v>
      </c>
      <c r="AW104" s="61">
        <f t="shared" si="813"/>
        <v>22.454545454545453</v>
      </c>
      <c r="AX104" s="61">
        <f t="shared" si="813"/>
        <v>20.181818181818183</v>
      </c>
      <c r="AY104" s="61">
        <f t="shared" si="813"/>
        <v>55.727272727272727</v>
      </c>
      <c r="AZ104" s="48">
        <f>GB$68</f>
        <v>0.39890710382513661</v>
      </c>
      <c r="BA104" s="48">
        <f>GC$68</f>
        <v>0.30769230769230771</v>
      </c>
      <c r="BB104" s="49">
        <f>GD$68</f>
        <v>0.36215334420880912</v>
      </c>
      <c r="BR104" s="23" t="s">
        <v>206</v>
      </c>
      <c r="BS104" s="206">
        <f>BZ$34/BZ$68*100</f>
        <v>45.080091533180777</v>
      </c>
      <c r="BT104" s="206">
        <f>BV$34/BZ$34*100</f>
        <v>54.82233502538071</v>
      </c>
      <c r="BU104" s="207">
        <f>CA$34</f>
        <v>0.49074074074074076</v>
      </c>
      <c r="BV104" s="207">
        <f>CB$34</f>
        <v>0.2391304347826087</v>
      </c>
      <c r="BW104" s="511"/>
      <c r="BX104" s="528"/>
      <c r="BY104" s="535"/>
      <c r="BZ104" s="535"/>
      <c r="CA104" s="535"/>
      <c r="CB104" s="535"/>
      <c r="CC104" s="535"/>
      <c r="CD104" s="535"/>
      <c r="CE104" s="535"/>
      <c r="CF104" s="535"/>
      <c r="CG104" s="535"/>
      <c r="CH104" s="545"/>
      <c r="CI104" s="543"/>
      <c r="CJ104" s="548"/>
      <c r="CK104" s="548"/>
      <c r="CL104" s="548"/>
      <c r="CM104" s="548"/>
      <c r="CN104" s="548"/>
      <c r="CO104" s="548"/>
      <c r="CP104" s="548"/>
      <c r="CQ104" s="535"/>
      <c r="CR104" s="550"/>
      <c r="CT104" s="57" t="s">
        <v>105</v>
      </c>
      <c r="CU104" s="7">
        <v>0</v>
      </c>
      <c r="CV104" s="7">
        <v>0</v>
      </c>
      <c r="CW104" s="7">
        <v>1</v>
      </c>
      <c r="CX104" s="4">
        <f t="shared" si="793"/>
        <v>1</v>
      </c>
      <c r="CY104" s="3">
        <v>3</v>
      </c>
      <c r="CZ104" s="7">
        <v>2</v>
      </c>
      <c r="DA104" s="7">
        <v>3</v>
      </c>
      <c r="DB104" s="4">
        <f t="shared" si="794"/>
        <v>16</v>
      </c>
    </row>
    <row r="105" spans="1:109" ht="17" thickBot="1">
      <c r="A105" s="538" t="s">
        <v>89</v>
      </c>
      <c r="B105" s="539"/>
      <c r="C105" s="270"/>
      <c r="D105" s="271"/>
      <c r="E105" s="270"/>
      <c r="F105" s="271"/>
      <c r="G105" s="272"/>
      <c r="K105" s="18"/>
      <c r="L105" s="18"/>
      <c r="M105" s="18"/>
      <c r="N105" s="18"/>
      <c r="O105" s="18"/>
      <c r="P105" s="18"/>
      <c r="V105" s="57">
        <f t="shared" si="788"/>
        <v>12</v>
      </c>
      <c r="W105" s="3" t="s">
        <v>134</v>
      </c>
      <c r="X105" s="61">
        <f t="shared" ref="X105:AH105" si="814">FB$35</f>
        <v>18.714285714285715</v>
      </c>
      <c r="Y105" s="61">
        <f t="shared" si="814"/>
        <v>8</v>
      </c>
      <c r="Z105" s="61">
        <f t="shared" si="814"/>
        <v>1.2857142857142858</v>
      </c>
      <c r="AA105" s="61">
        <f t="shared" si="814"/>
        <v>0</v>
      </c>
      <c r="AB105" s="61">
        <f t="shared" si="814"/>
        <v>0.42857142857142855</v>
      </c>
      <c r="AC105" s="61">
        <f t="shared" si="814"/>
        <v>3.1428571428571428</v>
      </c>
      <c r="AD105" s="61">
        <f t="shared" si="814"/>
        <v>7.7142857142857144</v>
      </c>
      <c r="AE105" s="61">
        <f t="shared" si="814"/>
        <v>4.1428571428571432</v>
      </c>
      <c r="AF105" s="61">
        <f t="shared" si="814"/>
        <v>14</v>
      </c>
      <c r="AG105" s="61">
        <f t="shared" si="814"/>
        <v>7.2857142857142856</v>
      </c>
      <c r="AH105" s="61">
        <f t="shared" si="814"/>
        <v>21.714285714285715</v>
      </c>
      <c r="AI105" s="51">
        <f>FM$34</f>
        <v>0.4</v>
      </c>
      <c r="AJ105" s="51">
        <f>FN$34</f>
        <v>0.2831858407079646</v>
      </c>
      <c r="AK105" s="52">
        <f>FO$34</f>
        <v>0.32369942196531792</v>
      </c>
      <c r="AM105" s="57">
        <f t="shared" si="790"/>
        <v>12</v>
      </c>
      <c r="AN105" s="3" t="s">
        <v>51</v>
      </c>
      <c r="AO105" s="61">
        <f>GF$69</f>
        <v>47.4</v>
      </c>
      <c r="AP105" s="61">
        <f t="shared" ref="AP105:AY105" si="815">GG$69</f>
        <v>28</v>
      </c>
      <c r="AQ105" s="61">
        <f t="shared" si="815"/>
        <v>6.5</v>
      </c>
      <c r="AR105" s="61">
        <f t="shared" si="815"/>
        <v>2.2000000000000002</v>
      </c>
      <c r="AS105" s="61">
        <f t="shared" si="815"/>
        <v>6.9</v>
      </c>
      <c r="AT105" s="61">
        <f t="shared" si="815"/>
        <v>12.9</v>
      </c>
      <c r="AU105" s="61">
        <f t="shared" si="815"/>
        <v>31.8</v>
      </c>
      <c r="AV105" s="61">
        <f t="shared" si="815"/>
        <v>7</v>
      </c>
      <c r="AW105" s="61">
        <f t="shared" si="815"/>
        <v>24.3</v>
      </c>
      <c r="AX105" s="61">
        <f t="shared" si="815"/>
        <v>19.899999999999999</v>
      </c>
      <c r="AY105" s="61">
        <f t="shared" si="815"/>
        <v>56.1</v>
      </c>
      <c r="AZ105" s="48">
        <f>GQ$68</f>
        <v>0.40566037735849059</v>
      </c>
      <c r="BA105" s="48">
        <f>GR$68</f>
        <v>0.2880658436213992</v>
      </c>
      <c r="BB105" s="49">
        <f>GS$68</f>
        <v>0.35472370766488415</v>
      </c>
      <c r="BR105" s="23" t="s">
        <v>131</v>
      </c>
      <c r="BS105" s="206">
        <f>BZ$51/BZ$68*100</f>
        <v>5.2631578947368416</v>
      </c>
      <c r="BT105" s="206">
        <f>BV$51/BZ$51*100</f>
        <v>82.608695652173907</v>
      </c>
      <c r="BU105" s="207">
        <f>CA$51</f>
        <v>0.42105263157894735</v>
      </c>
      <c r="BV105" s="207">
        <f>CB$51</f>
        <v>0</v>
      </c>
      <c r="BW105" s="511"/>
      <c r="BX105" s="529"/>
      <c r="BY105" s="535"/>
      <c r="BZ105" s="535"/>
      <c r="CA105" s="535"/>
      <c r="CB105" s="536"/>
      <c r="CC105" s="536"/>
      <c r="CD105" s="536"/>
      <c r="CE105" s="535"/>
      <c r="CF105" s="536"/>
      <c r="CG105" s="536"/>
      <c r="CH105" s="546"/>
      <c r="CI105" s="543"/>
      <c r="CJ105" s="548"/>
      <c r="CK105" s="548"/>
      <c r="CL105" s="548"/>
      <c r="CM105" s="548"/>
      <c r="CN105" s="548"/>
      <c r="CO105" s="548"/>
      <c r="CP105" s="548"/>
      <c r="CQ105" s="536"/>
      <c r="CR105" s="550"/>
      <c r="CT105" s="57" t="s">
        <v>220</v>
      </c>
      <c r="CU105" s="7">
        <v>1</v>
      </c>
      <c r="CV105" s="7">
        <v>0</v>
      </c>
      <c r="CW105" s="7">
        <v>0</v>
      </c>
      <c r="CX105" s="4">
        <f t="shared" si="793"/>
        <v>3</v>
      </c>
      <c r="CY105" s="3">
        <v>1</v>
      </c>
      <c r="CZ105" s="7">
        <v>2</v>
      </c>
      <c r="DA105" s="7">
        <v>0</v>
      </c>
      <c r="DB105" s="4">
        <f t="shared" si="794"/>
        <v>7</v>
      </c>
    </row>
    <row r="106" spans="1:109">
      <c r="A106" s="214" t="s">
        <v>51</v>
      </c>
      <c r="B106" s="265" t="s">
        <v>34</v>
      </c>
      <c r="C106" s="28" t="s">
        <v>34</v>
      </c>
      <c r="D106" s="4">
        <v>5</v>
      </c>
      <c r="E106" s="28" t="s">
        <v>34</v>
      </c>
      <c r="F106" s="4">
        <v>5</v>
      </c>
      <c r="G106" s="359">
        <f t="shared" si="803"/>
        <v>0</v>
      </c>
      <c r="K106" s="18"/>
      <c r="L106" s="18"/>
      <c r="M106" s="18"/>
      <c r="N106" s="18"/>
      <c r="O106" s="18"/>
      <c r="P106" s="18"/>
      <c r="V106" s="57">
        <f t="shared" si="788"/>
        <v>13</v>
      </c>
      <c r="W106" s="3" t="s">
        <v>207</v>
      </c>
      <c r="X106" s="61">
        <f t="shared" ref="X106:AH106" si="816">DI$18</f>
        <v>13.8</v>
      </c>
      <c r="Y106" s="61">
        <f t="shared" si="816"/>
        <v>9.4</v>
      </c>
      <c r="Z106" s="61">
        <f t="shared" si="816"/>
        <v>3.2</v>
      </c>
      <c r="AA106" s="61">
        <f t="shared" si="816"/>
        <v>1</v>
      </c>
      <c r="AB106" s="61">
        <f t="shared" si="816"/>
        <v>1</v>
      </c>
      <c r="AC106" s="61">
        <f t="shared" si="816"/>
        <v>4.7</v>
      </c>
      <c r="AD106" s="61">
        <f t="shared" si="816"/>
        <v>11.6</v>
      </c>
      <c r="AE106" s="61">
        <f t="shared" si="816"/>
        <v>1.4</v>
      </c>
      <c r="AF106" s="61">
        <f t="shared" si="816"/>
        <v>4.7</v>
      </c>
      <c r="AG106" s="61">
        <f t="shared" si="816"/>
        <v>6.1</v>
      </c>
      <c r="AH106" s="61">
        <f t="shared" si="816"/>
        <v>16.3</v>
      </c>
      <c r="AI106" s="51">
        <f>DT$17</f>
        <v>0.40517241379310343</v>
      </c>
      <c r="AJ106" s="51">
        <f>DU$17</f>
        <v>0.2978723404255319</v>
      </c>
      <c r="AK106" s="52">
        <f>DV$17</f>
        <v>0.33742331288343558</v>
      </c>
      <c r="AM106" s="57">
        <f t="shared" si="790"/>
        <v>13</v>
      </c>
      <c r="AN106" s="3" t="s">
        <v>30</v>
      </c>
      <c r="AO106" s="61">
        <f>GU$69</f>
        <v>48.81818181818182</v>
      </c>
      <c r="AP106" s="61">
        <f t="shared" ref="AP106:AY106" si="817">GV$69</f>
        <v>31.818181818181817</v>
      </c>
      <c r="AQ106" s="61">
        <f t="shared" si="817"/>
        <v>10.181818181818182</v>
      </c>
      <c r="AR106" s="61">
        <f t="shared" si="817"/>
        <v>1.7272727272727273</v>
      </c>
      <c r="AS106" s="61">
        <f t="shared" si="817"/>
        <v>3.1818181818181817</v>
      </c>
      <c r="AT106" s="61">
        <f t="shared" si="817"/>
        <v>12.090909090909092</v>
      </c>
      <c r="AU106" s="61">
        <f t="shared" si="817"/>
        <v>27.818181818181817</v>
      </c>
      <c r="AV106" s="61">
        <f t="shared" si="817"/>
        <v>8.0909090909090917</v>
      </c>
      <c r="AW106" s="61">
        <f t="shared" si="817"/>
        <v>26.363636363636363</v>
      </c>
      <c r="AX106" s="61">
        <f t="shared" si="817"/>
        <v>20.181818181818183</v>
      </c>
      <c r="AY106" s="61">
        <f t="shared" si="817"/>
        <v>54.18181818181818</v>
      </c>
      <c r="AZ106" s="48">
        <f>HF$68</f>
        <v>0.434640522875817</v>
      </c>
      <c r="BA106" s="48">
        <f>HG$68</f>
        <v>0.30689655172413793</v>
      </c>
      <c r="BB106" s="49">
        <f>HH$68</f>
        <v>0.37248322147651008</v>
      </c>
      <c r="BR106" s="336" t="s">
        <v>103</v>
      </c>
      <c r="BS106" s="337">
        <f>CO$17/CO$68*100</f>
        <v>30.177514792899409</v>
      </c>
      <c r="BT106" s="337">
        <f>CK$17/CO$17*100</f>
        <v>55.555555555555557</v>
      </c>
      <c r="BU106" s="338">
        <f>CP$17</f>
        <v>0.4823529411764706</v>
      </c>
      <c r="BV106" s="338">
        <f>CQ$17</f>
        <v>0.29069767441860467</v>
      </c>
      <c r="BW106" s="510">
        <f>CF$68/(CF$68+CF$85)*100</f>
        <v>51</v>
      </c>
      <c r="BX106" s="527">
        <f>BW106/$BW$136</f>
        <v>1.0241594961029661</v>
      </c>
      <c r="BY106" s="532">
        <f>CE68/CO68</f>
        <v>0.74753451676528604</v>
      </c>
      <c r="BZ106" s="532">
        <f>BY106/$BY$136</f>
        <v>0.91879441700884668</v>
      </c>
      <c r="CA106" s="532">
        <f>CG68/CN68</f>
        <v>0.32500000000000001</v>
      </c>
      <c r="CB106" s="532">
        <f>CA106/$CA$136</f>
        <v>1.0090554252941732</v>
      </c>
      <c r="CC106" s="532">
        <f>CO68/CI85</f>
        <v>12.365853658536585</v>
      </c>
      <c r="CD106" s="532">
        <f>CC106/$CC$136</f>
        <v>0.84874884808073836</v>
      </c>
      <c r="CE106" s="532">
        <f>CO68/CH85</f>
        <v>56.333333333333336</v>
      </c>
      <c r="CF106" s="532">
        <f>CE106/$CE$136</f>
        <v>2.2253277900651067</v>
      </c>
      <c r="CG106" s="532">
        <f>(0.15*BX106)+(0.7*BZ106)+(0.05*CB106)+(0.05*CD106)+(0.05*CF106)</f>
        <v>1.0009366194936384</v>
      </c>
      <c r="CH106" s="544">
        <f>CG106/$CG$136</f>
        <v>1.0009366194936384</v>
      </c>
      <c r="CI106" s="540">
        <f>CO85/CE85</f>
        <v>1.4721407624633431</v>
      </c>
      <c r="CJ106" s="532">
        <f>CI106/$CI$136</f>
        <v>1.198227105442752</v>
      </c>
      <c r="CK106" s="532">
        <f>CN85/CG85</f>
        <v>2.82</v>
      </c>
      <c r="CL106" s="532">
        <f>CK106/$CK$136</f>
        <v>0.85229842913283649</v>
      </c>
      <c r="CM106" s="532">
        <f>CI68/CO85</f>
        <v>6.1752988047808766E-2</v>
      </c>
      <c r="CN106" s="532">
        <f>CM106/$CM$136</f>
        <v>0.81766870942824588</v>
      </c>
      <c r="CO106" s="532">
        <f>CH68/CO85</f>
        <v>4.3824701195219126E-2</v>
      </c>
      <c r="CP106" s="532">
        <f>CO106/$CO$136</f>
        <v>0.86785338599712614</v>
      </c>
      <c r="CQ106" s="532">
        <f>(0*BX106)+(0.75*CJ106)+(0.05*CL106)+(0.1*CN106)+(0.1*CP106)</f>
        <v>1.1098374600812431</v>
      </c>
      <c r="CR106" s="551">
        <f>CQ106/$CQ$136</f>
        <v>1.1098374600812433</v>
      </c>
      <c r="CT106" s="57" t="s">
        <v>134</v>
      </c>
      <c r="CU106" s="7">
        <v>0</v>
      </c>
      <c r="CV106" s="7">
        <v>0</v>
      </c>
      <c r="CW106" s="7">
        <v>3</v>
      </c>
      <c r="CX106" s="4">
        <f t="shared" si="793"/>
        <v>3</v>
      </c>
      <c r="CY106" s="3">
        <v>2</v>
      </c>
      <c r="CZ106" s="7">
        <v>2</v>
      </c>
      <c r="DA106" s="7">
        <v>0</v>
      </c>
      <c r="DB106" s="4">
        <f t="shared" si="794"/>
        <v>10</v>
      </c>
    </row>
    <row r="107" spans="1:109" ht="17" thickBot="1">
      <c r="A107" s="224" t="s">
        <v>44</v>
      </c>
      <c r="B107" s="269" t="s">
        <v>24</v>
      </c>
      <c r="C107" s="183" t="s">
        <v>44</v>
      </c>
      <c r="D107" s="4">
        <v>3</v>
      </c>
      <c r="E107" s="183" t="s">
        <v>24</v>
      </c>
      <c r="F107" s="4">
        <v>-16</v>
      </c>
      <c r="G107" s="273">
        <f t="shared" si="803"/>
        <v>1.1875</v>
      </c>
      <c r="K107" s="18"/>
      <c r="L107" s="18"/>
      <c r="M107" s="18"/>
      <c r="N107" s="18"/>
      <c r="O107" s="18"/>
      <c r="P107" s="18"/>
      <c r="V107" s="57">
        <f t="shared" si="788"/>
        <v>14</v>
      </c>
      <c r="W107" s="3" t="s">
        <v>100</v>
      </c>
      <c r="X107" s="61">
        <f t="shared" ref="X107:AH107" si="818">GF$35</f>
        <v>20.3</v>
      </c>
      <c r="Y107" s="61">
        <f t="shared" si="818"/>
        <v>6.4</v>
      </c>
      <c r="Z107" s="61">
        <f t="shared" si="818"/>
        <v>3.3</v>
      </c>
      <c r="AA107" s="61">
        <f t="shared" si="818"/>
        <v>0.2</v>
      </c>
      <c r="AB107" s="61">
        <f t="shared" si="818"/>
        <v>2.4</v>
      </c>
      <c r="AC107" s="61">
        <f t="shared" si="818"/>
        <v>3.4</v>
      </c>
      <c r="AD107" s="61">
        <f t="shared" si="818"/>
        <v>11.3</v>
      </c>
      <c r="AE107" s="61">
        <f t="shared" si="818"/>
        <v>4.5</v>
      </c>
      <c r="AF107" s="61">
        <f t="shared" si="818"/>
        <v>15.3</v>
      </c>
      <c r="AG107" s="61">
        <f t="shared" si="818"/>
        <v>7.9</v>
      </c>
      <c r="AH107" s="61">
        <f t="shared" si="818"/>
        <v>26.6</v>
      </c>
      <c r="AI107" s="51">
        <f>GQ$34</f>
        <v>0.30088495575221241</v>
      </c>
      <c r="AJ107" s="51">
        <f>GR$34</f>
        <v>0.29411764705882354</v>
      </c>
      <c r="AK107" s="52">
        <f>GS$34</f>
        <v>0.29699248120300753</v>
      </c>
      <c r="AM107" s="58">
        <f t="shared" si="790"/>
        <v>14</v>
      </c>
      <c r="AN107" s="5" t="s">
        <v>44</v>
      </c>
      <c r="AO107" s="63">
        <f>HJ$69</f>
        <v>45.8</v>
      </c>
      <c r="AP107" s="63">
        <f t="shared" ref="AP107:AY107" si="819">HK$69</f>
        <v>29.9</v>
      </c>
      <c r="AQ107" s="63">
        <f t="shared" si="819"/>
        <v>5.6</v>
      </c>
      <c r="AR107" s="63">
        <f t="shared" si="819"/>
        <v>4.5</v>
      </c>
      <c r="AS107" s="63">
        <f t="shared" si="819"/>
        <v>4.7</v>
      </c>
      <c r="AT107" s="63">
        <f t="shared" si="819"/>
        <v>14.6</v>
      </c>
      <c r="AU107" s="63">
        <f t="shared" si="819"/>
        <v>32</v>
      </c>
      <c r="AV107" s="63">
        <f t="shared" si="819"/>
        <v>5.6</v>
      </c>
      <c r="AW107" s="63">
        <f t="shared" si="819"/>
        <v>23.3</v>
      </c>
      <c r="AX107" s="63">
        <f t="shared" si="819"/>
        <v>20.2</v>
      </c>
      <c r="AY107" s="63">
        <f t="shared" si="819"/>
        <v>55.3</v>
      </c>
      <c r="AZ107" s="151">
        <f>HU$68</f>
        <v>0.45624999999999999</v>
      </c>
      <c r="BA107" s="151">
        <f>HV$68</f>
        <v>0.24034334763948498</v>
      </c>
      <c r="BB107" s="50">
        <f>HW$68</f>
        <v>0.36528028933092227</v>
      </c>
      <c r="BR107" s="332" t="s">
        <v>9</v>
      </c>
      <c r="BS107" s="330">
        <f>CO$34/CO$68*100</f>
        <v>38.461538461538467</v>
      </c>
      <c r="BT107" s="330">
        <f>CK$34/CO$34*100</f>
        <v>54.358974358974358</v>
      </c>
      <c r="BU107" s="331">
        <f>CP$34</f>
        <v>0.31168831168831168</v>
      </c>
      <c r="BV107" s="331">
        <f>CQ$34</f>
        <v>0.25</v>
      </c>
      <c r="BW107" s="511"/>
      <c r="BX107" s="528"/>
      <c r="BY107" s="533"/>
      <c r="BZ107" s="533"/>
      <c r="CA107" s="533"/>
      <c r="CB107" s="533"/>
      <c r="CC107" s="533"/>
      <c r="CD107" s="533"/>
      <c r="CE107" s="533"/>
      <c r="CF107" s="533"/>
      <c r="CG107" s="533"/>
      <c r="CH107" s="545"/>
      <c r="CI107" s="541"/>
      <c r="CJ107" s="533"/>
      <c r="CK107" s="533"/>
      <c r="CL107" s="533"/>
      <c r="CM107" s="533"/>
      <c r="CN107" s="533"/>
      <c r="CO107" s="533"/>
      <c r="CP107" s="533"/>
      <c r="CQ107" s="533"/>
      <c r="CR107" s="550"/>
      <c r="CT107" s="57" t="s">
        <v>207</v>
      </c>
      <c r="CU107" s="7">
        <v>1</v>
      </c>
      <c r="CV107" s="7">
        <v>1</v>
      </c>
      <c r="CW107" s="7">
        <v>4</v>
      </c>
      <c r="CX107" s="4">
        <f t="shared" si="793"/>
        <v>9</v>
      </c>
      <c r="CY107" s="3">
        <v>0</v>
      </c>
      <c r="CZ107" s="7">
        <v>4</v>
      </c>
      <c r="DA107" s="7">
        <v>3</v>
      </c>
      <c r="DB107" s="4">
        <f t="shared" si="794"/>
        <v>11</v>
      </c>
    </row>
    <row r="108" spans="1:109" ht="17" thickBot="1">
      <c r="A108" s="224" t="s">
        <v>103</v>
      </c>
      <c r="B108" s="269" t="s">
        <v>208</v>
      </c>
      <c r="C108" s="183" t="s">
        <v>208</v>
      </c>
      <c r="D108" s="4">
        <v>2.5</v>
      </c>
      <c r="E108" s="183" t="s">
        <v>103</v>
      </c>
      <c r="F108" s="4">
        <v>-18</v>
      </c>
      <c r="G108" s="273">
        <f t="shared" si="803"/>
        <v>1.1388888888888888</v>
      </c>
      <c r="K108" s="18"/>
      <c r="L108" s="18"/>
      <c r="M108" s="18"/>
      <c r="N108" s="18"/>
      <c r="O108" s="18"/>
      <c r="P108" s="18"/>
      <c r="V108" s="57">
        <f t="shared" si="788"/>
        <v>15</v>
      </c>
      <c r="W108" s="3" t="s">
        <v>103</v>
      </c>
      <c r="X108" s="61">
        <f t="shared" ref="X108:AH108" si="820">CE$18</f>
        <v>19.25</v>
      </c>
      <c r="Y108" s="61">
        <f t="shared" si="820"/>
        <v>17.125</v>
      </c>
      <c r="Z108" s="61">
        <f t="shared" si="820"/>
        <v>3</v>
      </c>
      <c r="AA108" s="61">
        <f t="shared" si="820"/>
        <v>0.625</v>
      </c>
      <c r="AB108" s="61">
        <f t="shared" si="820"/>
        <v>1.375</v>
      </c>
      <c r="AC108" s="61">
        <f t="shared" si="820"/>
        <v>5.125</v>
      </c>
      <c r="AD108" s="61">
        <f t="shared" si="820"/>
        <v>10.625</v>
      </c>
      <c r="AE108" s="61">
        <f t="shared" si="820"/>
        <v>3.125</v>
      </c>
      <c r="AF108" s="61">
        <f t="shared" si="820"/>
        <v>10.75</v>
      </c>
      <c r="AG108" s="61">
        <f t="shared" si="820"/>
        <v>8.25</v>
      </c>
      <c r="AH108" s="61">
        <f t="shared" si="820"/>
        <v>21.375</v>
      </c>
      <c r="AI108" s="51">
        <f>CP$17</f>
        <v>0.4823529411764706</v>
      </c>
      <c r="AJ108" s="51">
        <f>CQ$17</f>
        <v>0.29069767441860467</v>
      </c>
      <c r="AK108" s="52">
        <f>CR$17</f>
        <v>0.38562091503267976</v>
      </c>
      <c r="BR108" s="333" t="s">
        <v>220</v>
      </c>
      <c r="BS108" s="334">
        <f>CO$51/CO$68*100</f>
        <v>19.526627218934912</v>
      </c>
      <c r="BT108" s="334">
        <f>CK$51/CO$51*100</f>
        <v>57.575757575757578</v>
      </c>
      <c r="BU108" s="335">
        <f>CP$51</f>
        <v>0.38596491228070173</v>
      </c>
      <c r="BV108" s="335">
        <f>CQ$51</f>
        <v>0.10526315789473684</v>
      </c>
      <c r="BW108" s="512"/>
      <c r="BX108" s="529"/>
      <c r="BY108" s="534"/>
      <c r="BZ108" s="534"/>
      <c r="CA108" s="534"/>
      <c r="CB108" s="534"/>
      <c r="CC108" s="534"/>
      <c r="CD108" s="534"/>
      <c r="CE108" s="534"/>
      <c r="CF108" s="534"/>
      <c r="CG108" s="534"/>
      <c r="CH108" s="546"/>
      <c r="CI108" s="542"/>
      <c r="CJ108" s="534"/>
      <c r="CK108" s="534"/>
      <c r="CL108" s="534"/>
      <c r="CM108" s="534"/>
      <c r="CN108" s="534"/>
      <c r="CO108" s="534"/>
      <c r="CP108" s="534"/>
      <c r="CQ108" s="534"/>
      <c r="CR108" s="552"/>
      <c r="CT108" s="57" t="s">
        <v>100</v>
      </c>
      <c r="CU108" s="7">
        <v>0</v>
      </c>
      <c r="CV108" s="7">
        <v>0</v>
      </c>
      <c r="CW108" s="7">
        <v>2</v>
      </c>
      <c r="CX108" s="4">
        <f t="shared" si="793"/>
        <v>2</v>
      </c>
      <c r="CY108" s="3">
        <v>0</v>
      </c>
      <c r="CZ108" s="7">
        <v>1</v>
      </c>
      <c r="DA108" s="7">
        <v>3</v>
      </c>
      <c r="DB108" s="4">
        <f t="shared" si="794"/>
        <v>5</v>
      </c>
    </row>
    <row r="109" spans="1:109" ht="17" thickBot="1">
      <c r="A109" s="224" t="s">
        <v>43</v>
      </c>
      <c r="B109" s="269" t="s">
        <v>30</v>
      </c>
      <c r="C109" s="28" t="s">
        <v>30</v>
      </c>
      <c r="D109" s="4">
        <v>4.5</v>
      </c>
      <c r="E109" s="28" t="s">
        <v>30</v>
      </c>
      <c r="F109" s="4">
        <v>16</v>
      </c>
      <c r="G109" s="359">
        <f t="shared" si="803"/>
        <v>0.71875</v>
      </c>
      <c r="K109" s="18"/>
      <c r="L109" s="18"/>
      <c r="M109" s="18"/>
      <c r="N109" s="18"/>
      <c r="O109" s="18"/>
      <c r="P109" s="18"/>
      <c r="V109" s="57">
        <f t="shared" si="788"/>
        <v>16</v>
      </c>
      <c r="W109" s="3" t="s">
        <v>130</v>
      </c>
      <c r="X109" s="61">
        <f t="shared" ref="X109:AH109" si="821">BA$52</f>
        <v>13.75</v>
      </c>
      <c r="Y109" s="61">
        <f t="shared" si="821"/>
        <v>6.625</v>
      </c>
      <c r="Z109" s="61">
        <f t="shared" si="821"/>
        <v>1.125</v>
      </c>
      <c r="AA109" s="61">
        <f t="shared" si="821"/>
        <v>0.875</v>
      </c>
      <c r="AB109" s="61">
        <f t="shared" si="821"/>
        <v>0.5</v>
      </c>
      <c r="AC109" s="61">
        <f t="shared" si="821"/>
        <v>2.375</v>
      </c>
      <c r="AD109" s="61">
        <f t="shared" si="821"/>
        <v>6.625</v>
      </c>
      <c r="AE109" s="61">
        <f t="shared" si="821"/>
        <v>3</v>
      </c>
      <c r="AF109" s="61">
        <f t="shared" si="821"/>
        <v>9.125</v>
      </c>
      <c r="AG109" s="61">
        <f t="shared" si="821"/>
        <v>5.375</v>
      </c>
      <c r="AH109" s="61">
        <f t="shared" si="821"/>
        <v>15.75</v>
      </c>
      <c r="AI109" s="51">
        <f>BL$51</f>
        <v>0.35849056603773582</v>
      </c>
      <c r="AJ109" s="51">
        <f>BM$51</f>
        <v>0.32876712328767121</v>
      </c>
      <c r="AK109" s="52">
        <f>BN$51</f>
        <v>0.34126984126984128</v>
      </c>
      <c r="AM109" s="496" t="s">
        <v>118</v>
      </c>
      <c r="AN109" s="497"/>
      <c r="AO109" s="497"/>
      <c r="AP109" s="497"/>
      <c r="AQ109" s="497"/>
      <c r="AR109" s="497"/>
      <c r="AS109" s="497"/>
      <c r="AT109" s="497"/>
      <c r="AU109" s="497"/>
      <c r="AV109" s="497"/>
      <c r="AW109" s="497"/>
      <c r="AX109" s="497"/>
      <c r="AY109" s="497"/>
      <c r="AZ109" s="497"/>
      <c r="BA109" s="497"/>
      <c r="BB109" s="498"/>
      <c r="BR109" s="23" t="s">
        <v>36</v>
      </c>
      <c r="BS109" s="206">
        <f>DD$17/DD$68*100</f>
        <v>24.954792043399639</v>
      </c>
      <c r="BT109" s="206">
        <f>CZ$17/DD$17*100</f>
        <v>94.20289855072464</v>
      </c>
      <c r="BU109" s="207">
        <f>DE$17</f>
        <v>0.34615384615384615</v>
      </c>
      <c r="BV109" s="207">
        <f>DF$17</f>
        <v>0.375</v>
      </c>
      <c r="BW109" s="511">
        <f>CU$68/(CU$68+CU$85)*100</f>
        <v>52.575488454706928</v>
      </c>
      <c r="BX109" s="527">
        <f>BW109/$BW$136</f>
        <v>1.0557977600615678</v>
      </c>
      <c r="BY109" s="535">
        <f>CT68/DD68</f>
        <v>0.86799276672694392</v>
      </c>
      <c r="BZ109" s="535">
        <f>BY109/$BY$136</f>
        <v>1.0668496105353524</v>
      </c>
      <c r="CA109" s="535">
        <f>CV68/DC68</f>
        <v>0.24644549763033174</v>
      </c>
      <c r="CB109" s="537">
        <f>CA109/$CA$136</f>
        <v>0.765160512071411</v>
      </c>
      <c r="CC109" s="537">
        <f>DD68/CX85</f>
        <v>11.285714285714286</v>
      </c>
      <c r="CD109" s="537">
        <f>CC109/$CC$136</f>
        <v>0.77461186783136426</v>
      </c>
      <c r="CE109" s="535">
        <f>DD68/CW85</f>
        <v>12.568181818181818</v>
      </c>
      <c r="CF109" s="537">
        <f>CE109/$CE$136</f>
        <v>0.49647912906374558</v>
      </c>
      <c r="CG109" s="537">
        <f>(0.15*BX109)+(0.7*BZ109)+(0.05*CB109)+(0.05*CD109)+(0.05*CF109)</f>
        <v>1.0069769668323079</v>
      </c>
      <c r="CH109" s="544">
        <f>CG109/$CG$136</f>
        <v>1.0069769668323079</v>
      </c>
      <c r="CI109" s="543">
        <f>DD85/CT85</f>
        <v>1.0916496945010183</v>
      </c>
      <c r="CJ109" s="548">
        <f>CI109/$CI$136</f>
        <v>0.88853205274382885</v>
      </c>
      <c r="CK109" s="548">
        <f>DC85/CV85</f>
        <v>2.9014084507042255</v>
      </c>
      <c r="CL109" s="548">
        <f>CK109/$CK$136</f>
        <v>0.87690278893898888</v>
      </c>
      <c r="CM109" s="548">
        <f>CX68/DD85</f>
        <v>8.5820895522388058E-2</v>
      </c>
      <c r="CN109" s="548">
        <f>CM109/$CM$136</f>
        <v>1.1363508568919749</v>
      </c>
      <c r="CO109" s="548">
        <f>CW68/DD85</f>
        <v>3.5447761194029849E-2</v>
      </c>
      <c r="CP109" s="548">
        <f>CO109/$CO$136</f>
        <v>0.7019662140129399</v>
      </c>
      <c r="CQ109" s="537">
        <f>(0*BX109)+(0.75*CJ109)+(0.05*CL109)+(0.1*CN109)+(0.1*CP109)</f>
        <v>0.89407588609531252</v>
      </c>
      <c r="CR109" s="550">
        <f>CQ109/$CQ$136</f>
        <v>0.89407588609531274</v>
      </c>
      <c r="CT109" s="57" t="s">
        <v>103</v>
      </c>
      <c r="CU109" s="7">
        <v>0</v>
      </c>
      <c r="CV109" s="7">
        <v>0</v>
      </c>
      <c r="CW109" s="7">
        <v>7</v>
      </c>
      <c r="CX109" s="4">
        <f t="shared" si="793"/>
        <v>7</v>
      </c>
      <c r="CY109" s="3">
        <v>0</v>
      </c>
      <c r="CZ109" s="7">
        <v>2</v>
      </c>
      <c r="DA109" s="7">
        <v>2</v>
      </c>
      <c r="DB109" s="4">
        <f t="shared" si="794"/>
        <v>6</v>
      </c>
    </row>
    <row r="110" spans="1:109" ht="17" thickBot="1">
      <c r="A110" s="224" t="s">
        <v>31</v>
      </c>
      <c r="B110" s="269" t="s">
        <v>209</v>
      </c>
      <c r="C110" s="28" t="s">
        <v>31</v>
      </c>
      <c r="D110" s="4">
        <v>7</v>
      </c>
      <c r="E110" s="28" t="s">
        <v>31</v>
      </c>
      <c r="F110" s="4">
        <v>7</v>
      </c>
      <c r="G110" s="359">
        <f t="shared" si="803"/>
        <v>0</v>
      </c>
      <c r="K110" s="18"/>
      <c r="L110" s="18"/>
      <c r="M110" s="18"/>
      <c r="N110" s="18"/>
      <c r="O110" s="18"/>
      <c r="P110" s="18"/>
      <c r="V110" s="57">
        <f t="shared" si="788"/>
        <v>17</v>
      </c>
      <c r="W110" s="3" t="s">
        <v>225</v>
      </c>
      <c r="X110" s="61">
        <f t="shared" ref="X110:AH110" si="822">DX$35</f>
        <v>20.571428571428573</v>
      </c>
      <c r="Y110" s="61">
        <f t="shared" si="822"/>
        <v>14.571428571428571</v>
      </c>
      <c r="Z110" s="61">
        <f t="shared" si="822"/>
        <v>1</v>
      </c>
      <c r="AA110" s="61">
        <f t="shared" si="822"/>
        <v>2.8571428571428572</v>
      </c>
      <c r="AB110" s="61">
        <f t="shared" si="822"/>
        <v>2.7142857142857144</v>
      </c>
      <c r="AC110" s="61">
        <f t="shared" si="822"/>
        <v>6.8571428571428568</v>
      </c>
      <c r="AD110" s="61">
        <f t="shared" si="822"/>
        <v>19.142857142857142</v>
      </c>
      <c r="AE110" s="61">
        <f t="shared" si="822"/>
        <v>2</v>
      </c>
      <c r="AF110" s="61">
        <f t="shared" si="822"/>
        <v>8.5714285714285712</v>
      </c>
      <c r="AG110" s="61">
        <f t="shared" si="822"/>
        <v>8.8571428571428577</v>
      </c>
      <c r="AH110" s="61">
        <f t="shared" si="822"/>
        <v>27.714285714285715</v>
      </c>
      <c r="AI110" s="51">
        <f>EI$34</f>
        <v>0.35820895522388058</v>
      </c>
      <c r="AJ110" s="51">
        <f>EJ$34</f>
        <v>0.23333333333333334</v>
      </c>
      <c r="AK110" s="52">
        <f>EK$34</f>
        <v>0.31958762886597936</v>
      </c>
      <c r="AM110" s="56" t="s">
        <v>141</v>
      </c>
      <c r="AN110" s="26" t="s">
        <v>116</v>
      </c>
      <c r="AO110" s="26" t="s">
        <v>13</v>
      </c>
      <c r="AP110" s="26" t="s">
        <v>14</v>
      </c>
      <c r="AQ110" s="26" t="s">
        <v>15</v>
      </c>
      <c r="AR110" s="26" t="s">
        <v>16</v>
      </c>
      <c r="AS110" s="26" t="s">
        <v>17</v>
      </c>
      <c r="AT110" s="26" t="s">
        <v>28</v>
      </c>
      <c r="AU110" s="26" t="s">
        <v>27</v>
      </c>
      <c r="AV110" s="161" t="s">
        <v>21</v>
      </c>
      <c r="AW110" s="26" t="s">
        <v>20</v>
      </c>
      <c r="AX110" s="161" t="s">
        <v>19</v>
      </c>
      <c r="AY110" s="26" t="s">
        <v>18</v>
      </c>
      <c r="AZ110" s="162">
        <v>0.02</v>
      </c>
      <c r="BA110" s="162">
        <v>0.03</v>
      </c>
      <c r="BB110" s="135" t="s">
        <v>213</v>
      </c>
      <c r="BR110" s="23" t="s">
        <v>3</v>
      </c>
      <c r="BS110" s="206">
        <f>DD$34/DD$68*100</f>
        <v>59.493670886075947</v>
      </c>
      <c r="BT110" s="206">
        <f>CZ$34/DD$34*100</f>
        <v>59.574468085106382</v>
      </c>
      <c r="BU110" s="207">
        <f>DE$34</f>
        <v>0.41326530612244899</v>
      </c>
      <c r="BV110" s="207">
        <f>DF$34</f>
        <v>0.39849624060150374</v>
      </c>
      <c r="BW110" s="511"/>
      <c r="BX110" s="528"/>
      <c r="BY110" s="535"/>
      <c r="BZ110" s="535"/>
      <c r="CA110" s="535"/>
      <c r="CB110" s="535"/>
      <c r="CC110" s="535"/>
      <c r="CD110" s="535"/>
      <c r="CE110" s="535"/>
      <c r="CF110" s="535"/>
      <c r="CG110" s="535"/>
      <c r="CH110" s="545"/>
      <c r="CI110" s="543"/>
      <c r="CJ110" s="548"/>
      <c r="CK110" s="548"/>
      <c r="CL110" s="548"/>
      <c r="CM110" s="548"/>
      <c r="CN110" s="548"/>
      <c r="CO110" s="548"/>
      <c r="CP110" s="548"/>
      <c r="CQ110" s="535"/>
      <c r="CR110" s="550"/>
      <c r="CT110" s="57" t="s">
        <v>130</v>
      </c>
      <c r="CU110" s="7">
        <v>0</v>
      </c>
      <c r="CV110" s="7">
        <v>1</v>
      </c>
      <c r="CW110" s="7">
        <v>0</v>
      </c>
      <c r="CX110" s="4">
        <f t="shared" si="793"/>
        <v>2</v>
      </c>
      <c r="CY110" s="3">
        <v>0</v>
      </c>
      <c r="CZ110" s="7">
        <v>0</v>
      </c>
      <c r="DA110" s="7">
        <v>1</v>
      </c>
      <c r="DB110" s="4">
        <f t="shared" si="794"/>
        <v>1</v>
      </c>
    </row>
    <row r="111" spans="1:109" ht="17" thickBot="1">
      <c r="A111" s="224" t="s">
        <v>35</v>
      </c>
      <c r="B111" s="269" t="s">
        <v>36</v>
      </c>
      <c r="C111" s="28" t="s">
        <v>36</v>
      </c>
      <c r="D111" s="4">
        <v>11.5</v>
      </c>
      <c r="E111" s="28" t="s">
        <v>36</v>
      </c>
      <c r="F111" s="4">
        <v>19</v>
      </c>
      <c r="G111" s="359">
        <f t="shared" si="803"/>
        <v>0.39473684210526316</v>
      </c>
      <c r="K111" s="18"/>
      <c r="L111" s="18"/>
      <c r="M111" s="18"/>
      <c r="N111" s="18"/>
      <c r="O111" s="18"/>
      <c r="P111" s="18"/>
      <c r="V111" s="57">
        <f t="shared" si="788"/>
        <v>18</v>
      </c>
      <c r="W111" s="3" t="s">
        <v>24</v>
      </c>
      <c r="X111" s="61">
        <f t="shared" ref="X111:AH111" si="823">BP$18</f>
        <v>21.714285714285715</v>
      </c>
      <c r="Y111" s="61">
        <f t="shared" si="823"/>
        <v>12</v>
      </c>
      <c r="Z111" s="61">
        <f t="shared" si="823"/>
        <v>0.8571428571428571</v>
      </c>
      <c r="AA111" s="61">
        <f t="shared" si="823"/>
        <v>0.7142857142857143</v>
      </c>
      <c r="AB111" s="61">
        <f t="shared" si="823"/>
        <v>1.5714285714285714</v>
      </c>
      <c r="AC111" s="61">
        <f t="shared" si="823"/>
        <v>4.2857142857142856</v>
      </c>
      <c r="AD111" s="61">
        <f t="shared" si="823"/>
        <v>10.285714285714286</v>
      </c>
      <c r="AE111" s="61">
        <f t="shared" si="823"/>
        <v>4.2857142857142856</v>
      </c>
      <c r="AF111" s="61">
        <f t="shared" si="823"/>
        <v>20.714285714285715</v>
      </c>
      <c r="AG111" s="61">
        <f t="shared" si="823"/>
        <v>8.5714285714285712</v>
      </c>
      <c r="AH111" s="61">
        <f t="shared" si="823"/>
        <v>31</v>
      </c>
      <c r="AI111" s="51">
        <f>CA$17</f>
        <v>0.41666666666666669</v>
      </c>
      <c r="AJ111" s="51">
        <f>CB$17</f>
        <v>0.20689655172413793</v>
      </c>
      <c r="AK111" s="52">
        <f>CC$17</f>
        <v>0.27649769585253459</v>
      </c>
      <c r="AM111" s="57">
        <v>1</v>
      </c>
      <c r="AN111" s="1" t="s">
        <v>34</v>
      </c>
      <c r="AO111" s="164">
        <f>W$86</f>
        <v>40.700000000000003</v>
      </c>
      <c r="AP111" s="164">
        <f t="shared" ref="AP111:AY111" si="824">X$86</f>
        <v>25.7</v>
      </c>
      <c r="AQ111" s="164">
        <f t="shared" si="824"/>
        <v>5.7</v>
      </c>
      <c r="AR111" s="164">
        <f t="shared" si="824"/>
        <v>3.2</v>
      </c>
      <c r="AS111" s="164">
        <f t="shared" si="824"/>
        <v>4.5</v>
      </c>
      <c r="AT111" s="164">
        <f t="shared" si="824"/>
        <v>11</v>
      </c>
      <c r="AU111" s="164">
        <f t="shared" si="824"/>
        <v>26.7</v>
      </c>
      <c r="AV111" s="164">
        <f t="shared" si="824"/>
        <v>6.1</v>
      </c>
      <c r="AW111" s="164">
        <f t="shared" si="824"/>
        <v>27.7</v>
      </c>
      <c r="AX111" s="164">
        <f t="shared" si="824"/>
        <v>17.100000000000001</v>
      </c>
      <c r="AY111" s="164">
        <f t="shared" si="824"/>
        <v>54.4</v>
      </c>
      <c r="AZ111" s="156">
        <f>AH$85</f>
        <v>0.41198501872659177</v>
      </c>
      <c r="BA111" s="156">
        <f>AI$85</f>
        <v>0.22021660649819494</v>
      </c>
      <c r="BB111" s="157">
        <f>AJ$85</f>
        <v>0.31433823529411764</v>
      </c>
      <c r="BR111" s="23" t="s">
        <v>273</v>
      </c>
      <c r="BS111" s="206">
        <f>DD$51/DD$68*100</f>
        <v>15.551537070524413</v>
      </c>
      <c r="BT111" s="206">
        <f>CZ$51/DD$51*100</f>
        <v>76.744186046511629</v>
      </c>
      <c r="BU111" s="207">
        <f>SUM(CY38:CY48)/SUM(CZ38:CZ48)</f>
        <v>0.40909090909090912</v>
      </c>
      <c r="BV111" s="207">
        <f>SUM(DA38:DA48)/SUM(DB38:DB48)</f>
        <v>0.1</v>
      </c>
      <c r="BW111" s="511"/>
      <c r="BX111" s="529"/>
      <c r="BY111" s="535"/>
      <c r="BZ111" s="535"/>
      <c r="CA111" s="535"/>
      <c r="CB111" s="536"/>
      <c r="CC111" s="536"/>
      <c r="CD111" s="536"/>
      <c r="CE111" s="535"/>
      <c r="CF111" s="536"/>
      <c r="CG111" s="536"/>
      <c r="CH111" s="546"/>
      <c r="CI111" s="543"/>
      <c r="CJ111" s="548"/>
      <c r="CK111" s="548"/>
      <c r="CL111" s="548"/>
      <c r="CM111" s="548"/>
      <c r="CN111" s="548"/>
      <c r="CO111" s="548"/>
      <c r="CP111" s="548"/>
      <c r="CQ111" s="536"/>
      <c r="CR111" s="550"/>
      <c r="CT111" s="57" t="s">
        <v>225</v>
      </c>
      <c r="CU111" s="7">
        <v>2</v>
      </c>
      <c r="CV111" s="7">
        <v>0</v>
      </c>
      <c r="CW111" s="7">
        <v>4</v>
      </c>
      <c r="CX111" s="4">
        <f t="shared" si="793"/>
        <v>10</v>
      </c>
      <c r="CY111" s="3">
        <v>15</v>
      </c>
      <c r="CZ111" s="7">
        <v>3</v>
      </c>
      <c r="DA111" s="7">
        <v>1</v>
      </c>
      <c r="DB111" s="4">
        <f t="shared" si="794"/>
        <v>52</v>
      </c>
    </row>
    <row r="112" spans="1:109" ht="17" thickBot="1">
      <c r="A112" s="226" t="s">
        <v>51</v>
      </c>
      <c r="B112" s="266" t="s">
        <v>52</v>
      </c>
      <c r="C112" s="3"/>
      <c r="D112" s="4"/>
      <c r="E112" s="3"/>
      <c r="F112" s="4"/>
      <c r="G112" s="272" t="e">
        <f t="shared" si="803"/>
        <v>#DIV/0!</v>
      </c>
      <c r="K112" s="18"/>
      <c r="L112" s="18"/>
      <c r="M112" s="18"/>
      <c r="N112" s="18"/>
      <c r="O112" s="18"/>
      <c r="P112" s="18"/>
      <c r="V112" s="57">
        <f t="shared" si="788"/>
        <v>19</v>
      </c>
      <c r="W112" s="3" t="s">
        <v>208</v>
      </c>
      <c r="X112" s="61">
        <f t="shared" ref="X112:AH112" si="825">EM$18</f>
        <v>14.666666666666666</v>
      </c>
      <c r="Y112" s="61">
        <f t="shared" si="825"/>
        <v>10.888888888888889</v>
      </c>
      <c r="Z112" s="61">
        <f t="shared" si="825"/>
        <v>3.3333333333333335</v>
      </c>
      <c r="AA112" s="61">
        <f t="shared" si="825"/>
        <v>0.77777777777777779</v>
      </c>
      <c r="AB112" s="61">
        <f t="shared" si="825"/>
        <v>0.66666666666666663</v>
      </c>
      <c r="AC112" s="61">
        <f t="shared" si="825"/>
        <v>7</v>
      </c>
      <c r="AD112" s="61">
        <f t="shared" si="825"/>
        <v>16.222222222222221</v>
      </c>
      <c r="AE112" s="61">
        <f t="shared" si="825"/>
        <v>0.22222222222222221</v>
      </c>
      <c r="AF112" s="61">
        <f t="shared" si="825"/>
        <v>1.4444444444444444</v>
      </c>
      <c r="AG112" s="61">
        <f t="shared" si="825"/>
        <v>7.2222222222222223</v>
      </c>
      <c r="AH112" s="61">
        <f t="shared" si="825"/>
        <v>17.666666666666668</v>
      </c>
      <c r="AI112" s="51">
        <f>EX$17</f>
        <v>0.4315068493150685</v>
      </c>
      <c r="AJ112" s="51">
        <f>EY$17</f>
        <v>0.15384615384615385</v>
      </c>
      <c r="AK112" s="52">
        <f>EZ$17</f>
        <v>0.4088050314465409</v>
      </c>
      <c r="AM112" s="57">
        <f>AM111+1</f>
        <v>2</v>
      </c>
      <c r="AN112" s="3" t="s">
        <v>43</v>
      </c>
      <c r="AO112" s="61">
        <f>AL$86</f>
        <v>46.8</v>
      </c>
      <c r="AP112" s="61">
        <f t="shared" ref="AP112:AY112" si="826">AM$86</f>
        <v>32.5</v>
      </c>
      <c r="AQ112" s="61">
        <f t="shared" si="826"/>
        <v>7.6</v>
      </c>
      <c r="AR112" s="61">
        <f t="shared" si="826"/>
        <v>3.2</v>
      </c>
      <c r="AS112" s="61">
        <f t="shared" si="826"/>
        <v>5.0999999999999996</v>
      </c>
      <c r="AT112" s="61">
        <f t="shared" si="826"/>
        <v>13.5</v>
      </c>
      <c r="AU112" s="61">
        <f t="shared" si="826"/>
        <v>35.799999999999997</v>
      </c>
      <c r="AV112" s="61">
        <f t="shared" si="826"/>
        <v>6.6</v>
      </c>
      <c r="AW112" s="61">
        <f t="shared" si="826"/>
        <v>20.8</v>
      </c>
      <c r="AX112" s="61">
        <f t="shared" si="826"/>
        <v>20.100000000000001</v>
      </c>
      <c r="AY112" s="61">
        <f t="shared" si="826"/>
        <v>56.6</v>
      </c>
      <c r="AZ112" s="48">
        <f>AW$85</f>
        <v>0.37709497206703912</v>
      </c>
      <c r="BA112" s="48">
        <f>AX$85</f>
        <v>0.31730769230769229</v>
      </c>
      <c r="BB112" s="49">
        <f>AY$85</f>
        <v>0.3551236749116608</v>
      </c>
      <c r="BR112" s="336" t="s">
        <v>207</v>
      </c>
      <c r="BS112" s="337">
        <f>DS$17/DS$68*100</f>
        <v>28.952042628774421</v>
      </c>
      <c r="BT112" s="337">
        <f>DO$17/DS$17*100</f>
        <v>71.165644171779135</v>
      </c>
      <c r="BU112" s="338">
        <f>DT$17</f>
        <v>0.40517241379310343</v>
      </c>
      <c r="BV112" s="338">
        <f>DU$17</f>
        <v>0.2978723404255319</v>
      </c>
      <c r="BW112" s="510">
        <f>DJ$68/(DJ$68+DJ$85)*100</f>
        <v>46.056782334384863</v>
      </c>
      <c r="BX112" s="527">
        <f>BW112/$BW$136</f>
        <v>0.92489198015112928</v>
      </c>
      <c r="BY112" s="532">
        <f>DI68/DS68</f>
        <v>0.79751332149200715</v>
      </c>
      <c r="BZ112" s="532">
        <f>BY112/$BY$136</f>
        <v>0.98022334867930883</v>
      </c>
      <c r="CA112" s="532">
        <f>DK68/DR68</f>
        <v>0.3350253807106599</v>
      </c>
      <c r="CB112" s="532">
        <f>CA112/$CA$136</f>
        <v>1.0401820862071915</v>
      </c>
      <c r="CC112" s="532">
        <f>DS68/DM85</f>
        <v>13.404761904761905</v>
      </c>
      <c r="CD112" s="532">
        <f>CC112/$CC$136</f>
        <v>0.92005586833134612</v>
      </c>
      <c r="CE112" s="532">
        <f>DS68/DL85</f>
        <v>19.413793103448278</v>
      </c>
      <c r="CF112" s="532">
        <f>CE112/$CE$136</f>
        <v>0.76690035450315563</v>
      </c>
      <c r="CG112" s="532">
        <f>(0.15*BX112)+(0.7*BZ112)+(0.05*CB112)+(0.05*CD112)+(0.05*CF112)</f>
        <v>0.96124705655027021</v>
      </c>
      <c r="CH112" s="544">
        <f>CG112/$CG$136</f>
        <v>0.96124705655027021</v>
      </c>
      <c r="CI112" s="540">
        <f>DS85/DI85</f>
        <v>1.2376873661670236</v>
      </c>
      <c r="CJ112" s="532">
        <f>CI112/$CI$136</f>
        <v>1.0073972462550462</v>
      </c>
      <c r="CK112" s="532">
        <f>DR85/DK85</f>
        <v>3.0769230769230771</v>
      </c>
      <c r="CL112" s="532">
        <f>CK112/$CK$136</f>
        <v>0.92994918617876332</v>
      </c>
      <c r="CM112" s="532">
        <f>DM68/DS85</f>
        <v>7.7854671280276816E-2</v>
      </c>
      <c r="CN112" s="532">
        <f>CM112/$CM$136</f>
        <v>1.0308704177912755</v>
      </c>
      <c r="CO112" s="532">
        <f>DL68/DS85</f>
        <v>2.768166089965398E-2</v>
      </c>
      <c r="CP112" s="532">
        <f>CO112/$CO$136</f>
        <v>0.54817540078082072</v>
      </c>
      <c r="CQ112" s="532">
        <f>(0*BX112)+(0.75*CJ112)+(0.05*CL112)+(0.1*CN112)+(0.1*CP112)</f>
        <v>0.95994997585743236</v>
      </c>
      <c r="CR112" s="551">
        <f>CQ112/$CQ$136</f>
        <v>0.95994997585743258</v>
      </c>
      <c r="CT112" s="57" t="s">
        <v>24</v>
      </c>
      <c r="CU112" s="7">
        <v>0</v>
      </c>
      <c r="CV112" s="7">
        <v>1</v>
      </c>
      <c r="CW112" s="7">
        <v>1</v>
      </c>
      <c r="CX112" s="4">
        <f t="shared" si="793"/>
        <v>3</v>
      </c>
      <c r="CY112" s="3">
        <v>1</v>
      </c>
      <c r="CZ112" s="7">
        <v>2</v>
      </c>
      <c r="DA112" s="7">
        <v>0</v>
      </c>
      <c r="DB112" s="4">
        <f t="shared" si="794"/>
        <v>7</v>
      </c>
    </row>
    <row r="113" spans="1:106" ht="17" thickBot="1">
      <c r="A113" s="538" t="s">
        <v>120</v>
      </c>
      <c r="B113" s="539"/>
      <c r="C113" s="270"/>
      <c r="D113" s="271"/>
      <c r="E113" s="270"/>
      <c r="F113" s="271"/>
      <c r="G113" s="272"/>
      <c r="V113" s="57">
        <f t="shared" si="788"/>
        <v>20</v>
      </c>
      <c r="W113" s="3" t="s">
        <v>29</v>
      </c>
      <c r="X113" s="61">
        <f t="shared" ref="X113:AH113" si="827">HJ$52</f>
        <v>6</v>
      </c>
      <c r="Y113" s="61">
        <f t="shared" si="827"/>
        <v>7.1</v>
      </c>
      <c r="Z113" s="61">
        <f t="shared" si="827"/>
        <v>1.7</v>
      </c>
      <c r="AA113" s="61">
        <f t="shared" si="827"/>
        <v>0.8</v>
      </c>
      <c r="AB113" s="61">
        <f t="shared" si="827"/>
        <v>2</v>
      </c>
      <c r="AC113" s="61">
        <f t="shared" si="827"/>
        <v>1.3</v>
      </c>
      <c r="AD113" s="61">
        <f t="shared" si="827"/>
        <v>4.9000000000000004</v>
      </c>
      <c r="AE113" s="61">
        <f t="shared" si="827"/>
        <v>1.2</v>
      </c>
      <c r="AF113" s="61">
        <f t="shared" si="827"/>
        <v>5.6</v>
      </c>
      <c r="AG113" s="61">
        <f t="shared" si="827"/>
        <v>2.2727272727272729</v>
      </c>
      <c r="AH113" s="61">
        <f t="shared" si="827"/>
        <v>9.545454545454545</v>
      </c>
      <c r="AI113" s="51">
        <f>HU$51</f>
        <v>0.26530612244897961</v>
      </c>
      <c r="AJ113" s="51">
        <f>HV$51</f>
        <v>0.21428571428571427</v>
      </c>
      <c r="AK113" s="52">
        <f>HW$51</f>
        <v>0.23809523809523808</v>
      </c>
      <c r="AM113" s="57">
        <f t="shared" ref="AM113:AM124" si="828">AM112+1</f>
        <v>3</v>
      </c>
      <c r="AN113" s="3" t="s">
        <v>31</v>
      </c>
      <c r="AO113" s="61">
        <f>BA$86</f>
        <v>37.25</v>
      </c>
      <c r="AP113" s="61">
        <f t="shared" ref="AP113:AY113" si="829">BB$86</f>
        <v>28.625</v>
      </c>
      <c r="AQ113" s="61">
        <f t="shared" si="829"/>
        <v>5.25</v>
      </c>
      <c r="AR113" s="61">
        <f t="shared" si="829"/>
        <v>2</v>
      </c>
      <c r="AS113" s="61">
        <f t="shared" si="829"/>
        <v>2.75</v>
      </c>
      <c r="AT113" s="61">
        <f t="shared" si="829"/>
        <v>11.125</v>
      </c>
      <c r="AU113" s="61">
        <f t="shared" si="829"/>
        <v>30.5</v>
      </c>
      <c r="AV113" s="61">
        <f t="shared" si="829"/>
        <v>5</v>
      </c>
      <c r="AW113" s="61">
        <f t="shared" si="829"/>
        <v>21.875</v>
      </c>
      <c r="AX113" s="61">
        <f t="shared" si="829"/>
        <v>16.125</v>
      </c>
      <c r="AY113" s="61">
        <f t="shared" si="829"/>
        <v>52.375</v>
      </c>
      <c r="AZ113" s="48">
        <f>BL$85</f>
        <v>0.36475409836065575</v>
      </c>
      <c r="BA113" s="48">
        <f>BM$85</f>
        <v>0.22857142857142856</v>
      </c>
      <c r="BB113" s="49">
        <f>BN$85</f>
        <v>0.30787589498806683</v>
      </c>
      <c r="BR113" s="332" t="s">
        <v>4</v>
      </c>
      <c r="BS113" s="330">
        <f>DS$34/DS$68*100</f>
        <v>52.220248667850797</v>
      </c>
      <c r="BT113" s="330">
        <f>DO$34/DS$34*100</f>
        <v>57.482993197278908</v>
      </c>
      <c r="BU113" s="331">
        <f>DT$34</f>
        <v>0.39644970414201186</v>
      </c>
      <c r="BV113" s="331">
        <f>DU$34</f>
        <v>0.28799999999999998</v>
      </c>
      <c r="BW113" s="511"/>
      <c r="BX113" s="528"/>
      <c r="BY113" s="533"/>
      <c r="BZ113" s="533"/>
      <c r="CA113" s="533"/>
      <c r="CB113" s="533"/>
      <c r="CC113" s="533"/>
      <c r="CD113" s="533"/>
      <c r="CE113" s="533"/>
      <c r="CF113" s="533"/>
      <c r="CG113" s="533"/>
      <c r="CH113" s="545"/>
      <c r="CI113" s="541"/>
      <c r="CJ113" s="533"/>
      <c r="CK113" s="533"/>
      <c r="CL113" s="533"/>
      <c r="CM113" s="533"/>
      <c r="CN113" s="533"/>
      <c r="CO113" s="533"/>
      <c r="CP113" s="533"/>
      <c r="CQ113" s="533"/>
      <c r="CR113" s="550"/>
      <c r="CT113" s="57" t="s">
        <v>208</v>
      </c>
      <c r="CU113" s="7">
        <v>0</v>
      </c>
      <c r="CV113" s="7">
        <v>1</v>
      </c>
      <c r="CW113" s="7">
        <v>1</v>
      </c>
      <c r="CX113" s="4">
        <f t="shared" si="793"/>
        <v>3</v>
      </c>
      <c r="CY113" s="3">
        <v>0</v>
      </c>
      <c r="CZ113" s="7">
        <v>0</v>
      </c>
      <c r="DA113" s="7">
        <v>0</v>
      </c>
      <c r="DB113" s="4">
        <f t="shared" si="794"/>
        <v>0</v>
      </c>
    </row>
    <row r="114" spans="1:106" ht="17" thickBot="1">
      <c r="A114" s="214" t="s">
        <v>207</v>
      </c>
      <c r="B114" s="265" t="s">
        <v>44</v>
      </c>
      <c r="C114" s="28" t="s">
        <v>44</v>
      </c>
      <c r="D114" s="4">
        <v>5.5</v>
      </c>
      <c r="E114" s="28" t="s">
        <v>44</v>
      </c>
      <c r="F114" s="4">
        <v>13</v>
      </c>
      <c r="G114" s="359">
        <f t="shared" si="803"/>
        <v>0.57692307692307687</v>
      </c>
      <c r="V114" s="57">
        <f t="shared" si="788"/>
        <v>21</v>
      </c>
      <c r="W114" s="3" t="s">
        <v>52</v>
      </c>
      <c r="X114" s="61">
        <f t="shared" ref="X114:AH114" si="830">DX$18</f>
        <v>10.166666666666666</v>
      </c>
      <c r="Y114" s="61">
        <f t="shared" si="830"/>
        <v>12</v>
      </c>
      <c r="Z114" s="61">
        <f t="shared" si="830"/>
        <v>3</v>
      </c>
      <c r="AA114" s="61">
        <f t="shared" si="830"/>
        <v>0.66666666666666663</v>
      </c>
      <c r="AB114" s="61">
        <f t="shared" si="830"/>
        <v>1</v>
      </c>
      <c r="AC114" s="61">
        <f t="shared" si="830"/>
        <v>2.3333333333333335</v>
      </c>
      <c r="AD114" s="61">
        <f t="shared" si="830"/>
        <v>6.666666666666667</v>
      </c>
      <c r="AE114" s="61">
        <f t="shared" si="830"/>
        <v>1.8333333333333333</v>
      </c>
      <c r="AF114" s="61">
        <f t="shared" si="830"/>
        <v>6.666666666666667</v>
      </c>
      <c r="AG114" s="61">
        <f t="shared" si="830"/>
        <v>4.166666666666667</v>
      </c>
      <c r="AH114" s="61">
        <f t="shared" si="830"/>
        <v>13.333333333333334</v>
      </c>
      <c r="AI114" s="51">
        <f>EI$17</f>
        <v>0.35</v>
      </c>
      <c r="AJ114" s="51">
        <f>EJ$17</f>
        <v>0.27500000000000002</v>
      </c>
      <c r="AK114" s="52">
        <f>EK$17</f>
        <v>0.3125</v>
      </c>
      <c r="AM114" s="57">
        <f t="shared" si="828"/>
        <v>4</v>
      </c>
      <c r="AN114" s="3" t="s">
        <v>24</v>
      </c>
      <c r="AO114" s="61">
        <f>BP$86</f>
        <v>44.428571428571431</v>
      </c>
      <c r="AP114" s="61">
        <f t="shared" ref="AP114:AY114" si="831">BQ$86</f>
        <v>30.142857142857142</v>
      </c>
      <c r="AQ114" s="61">
        <f t="shared" si="831"/>
        <v>2.7142857142857144</v>
      </c>
      <c r="AR114" s="61">
        <f t="shared" si="831"/>
        <v>2.4285714285714284</v>
      </c>
      <c r="AS114" s="61">
        <f t="shared" si="831"/>
        <v>1.8571428571428572</v>
      </c>
      <c r="AT114" s="61">
        <f t="shared" si="831"/>
        <v>12.142857142857142</v>
      </c>
      <c r="AU114" s="61">
        <f t="shared" si="831"/>
        <v>33.428571428571431</v>
      </c>
      <c r="AV114" s="61">
        <f t="shared" si="831"/>
        <v>6.7142857142857144</v>
      </c>
      <c r="AW114" s="61">
        <f t="shared" si="831"/>
        <v>23.428571428571427</v>
      </c>
      <c r="AX114" s="61">
        <f t="shared" si="831"/>
        <v>18.857142857142858</v>
      </c>
      <c r="AY114" s="61">
        <f t="shared" si="831"/>
        <v>56.857142857142854</v>
      </c>
      <c r="AZ114" s="48">
        <f>CA$85</f>
        <v>0.36324786324786323</v>
      </c>
      <c r="BA114" s="48">
        <f>CB$85</f>
        <v>0.28658536585365851</v>
      </c>
      <c r="BB114" s="49">
        <f>CC$85</f>
        <v>0.33165829145728642</v>
      </c>
      <c r="BR114" s="333" t="s">
        <v>194</v>
      </c>
      <c r="BS114" s="334">
        <f>DS$51/DS$68*100</f>
        <v>18.827708703374778</v>
      </c>
      <c r="BT114" s="334">
        <f>DO$51/DS$51*100</f>
        <v>76.415094339622641</v>
      </c>
      <c r="BU114" s="335">
        <f>DT$51</f>
        <v>0.31111111111111112</v>
      </c>
      <c r="BV114" s="335">
        <f>DU$51</f>
        <v>0.125</v>
      </c>
      <c r="BW114" s="512"/>
      <c r="BX114" s="529"/>
      <c r="BY114" s="534"/>
      <c r="BZ114" s="534"/>
      <c r="CA114" s="534"/>
      <c r="CB114" s="534"/>
      <c r="CC114" s="534"/>
      <c r="CD114" s="534"/>
      <c r="CE114" s="534"/>
      <c r="CF114" s="534"/>
      <c r="CG114" s="534"/>
      <c r="CH114" s="546"/>
      <c r="CI114" s="542"/>
      <c r="CJ114" s="534"/>
      <c r="CK114" s="534"/>
      <c r="CL114" s="534"/>
      <c r="CM114" s="534"/>
      <c r="CN114" s="534"/>
      <c r="CO114" s="534"/>
      <c r="CP114" s="534"/>
      <c r="CQ114" s="534"/>
      <c r="CR114" s="552"/>
      <c r="CT114" s="57" t="s">
        <v>29</v>
      </c>
      <c r="CU114" s="7">
        <v>0</v>
      </c>
      <c r="CV114" s="7">
        <v>0</v>
      </c>
      <c r="CW114" s="7">
        <v>2</v>
      </c>
      <c r="CX114" s="4">
        <f t="shared" si="793"/>
        <v>2</v>
      </c>
      <c r="CY114" s="3">
        <v>2</v>
      </c>
      <c r="CZ114" s="7">
        <v>2</v>
      </c>
      <c r="DA114" s="7">
        <v>3</v>
      </c>
      <c r="DB114" s="4">
        <f t="shared" si="794"/>
        <v>13</v>
      </c>
    </row>
    <row r="115" spans="1:106">
      <c r="A115" s="216" t="s">
        <v>34</v>
      </c>
      <c r="B115" s="247" t="s">
        <v>208</v>
      </c>
      <c r="C115" s="105" t="s">
        <v>34</v>
      </c>
      <c r="D115" s="4">
        <v>7</v>
      </c>
      <c r="E115" s="105" t="s">
        <v>311</v>
      </c>
      <c r="F115" s="4"/>
      <c r="G115" s="272" t="e">
        <f t="shared" si="803"/>
        <v>#DIV/0!</v>
      </c>
      <c r="V115" s="57">
        <f t="shared" si="788"/>
        <v>22</v>
      </c>
      <c r="W115" s="3" t="s">
        <v>9</v>
      </c>
      <c r="X115" s="61">
        <f t="shared" ref="X115:AH115" si="832">CE$35</f>
        <v>19</v>
      </c>
      <c r="Y115" s="61">
        <f t="shared" si="832"/>
        <v>13.5</v>
      </c>
      <c r="Z115" s="61">
        <f t="shared" si="832"/>
        <v>1.8333333333333333</v>
      </c>
      <c r="AA115" s="61">
        <f t="shared" si="832"/>
        <v>1.5</v>
      </c>
      <c r="AB115" s="61">
        <f t="shared" si="832"/>
        <v>0.83333333333333337</v>
      </c>
      <c r="AC115" s="61">
        <f t="shared" si="832"/>
        <v>4</v>
      </c>
      <c r="AD115" s="61">
        <f t="shared" si="832"/>
        <v>12.833333333333334</v>
      </c>
      <c r="AE115" s="61">
        <f t="shared" si="832"/>
        <v>3.6666666666666665</v>
      </c>
      <c r="AF115" s="61">
        <f t="shared" si="832"/>
        <v>14.666666666666666</v>
      </c>
      <c r="AG115" s="61">
        <f t="shared" si="832"/>
        <v>7.666666666666667</v>
      </c>
      <c r="AH115" s="61">
        <f t="shared" si="832"/>
        <v>27.5</v>
      </c>
      <c r="AI115" s="51">
        <f>CP$34</f>
        <v>0.31168831168831168</v>
      </c>
      <c r="AJ115" s="51">
        <f>CQ$34</f>
        <v>0.25</v>
      </c>
      <c r="AK115" s="52">
        <f>CR$34</f>
        <v>0.30434782608695654</v>
      </c>
      <c r="AM115" s="57">
        <f t="shared" si="828"/>
        <v>5</v>
      </c>
      <c r="AN115" s="3" t="s">
        <v>103</v>
      </c>
      <c r="AO115" s="61">
        <f>CE$86</f>
        <v>42.625</v>
      </c>
      <c r="AP115" s="61">
        <f t="shared" ref="AP115:AY115" si="833">CF$86</f>
        <v>36.75</v>
      </c>
      <c r="AQ115" s="61">
        <f t="shared" si="833"/>
        <v>6.25</v>
      </c>
      <c r="AR115" s="61">
        <f t="shared" si="833"/>
        <v>1.125</v>
      </c>
      <c r="AS115" s="61">
        <f t="shared" si="833"/>
        <v>5.125</v>
      </c>
      <c r="AT115" s="61">
        <f t="shared" si="833"/>
        <v>10.5</v>
      </c>
      <c r="AU115" s="61">
        <f t="shared" si="833"/>
        <v>34.625</v>
      </c>
      <c r="AV115" s="61">
        <f t="shared" si="833"/>
        <v>7.125</v>
      </c>
      <c r="AW115" s="61">
        <f t="shared" si="833"/>
        <v>28.125</v>
      </c>
      <c r="AX115" s="61">
        <f t="shared" si="833"/>
        <v>17.625</v>
      </c>
      <c r="AY115" s="61">
        <f t="shared" si="833"/>
        <v>62.75</v>
      </c>
      <c r="AZ115" s="48">
        <f>CP$85</f>
        <v>0.30324909747292417</v>
      </c>
      <c r="BA115" s="48">
        <f>CQ$85</f>
        <v>0.25333333333333335</v>
      </c>
      <c r="BB115" s="49">
        <f>CR$85</f>
        <v>0.28087649402390436</v>
      </c>
      <c r="BR115" s="23" t="s">
        <v>52</v>
      </c>
      <c r="BS115" s="206">
        <f>EH$17/EH$68*100</f>
        <v>23.891625615763548</v>
      </c>
      <c r="BT115" s="206">
        <f>ED$17/EH$17*100</f>
        <v>45.360824742268044</v>
      </c>
      <c r="BU115" s="207">
        <f>EI$17</f>
        <v>0.35</v>
      </c>
      <c r="BV115" s="207">
        <f>EJ$17</f>
        <v>0.27500000000000002</v>
      </c>
      <c r="BW115" s="511">
        <f>DY$68/(DY$68+DY$85)*100</f>
        <v>52.424942263279448</v>
      </c>
      <c r="BX115" s="527">
        <f>BW115/$BW$136</f>
        <v>1.0527745578742622</v>
      </c>
      <c r="BY115" s="535">
        <f>DX68/EH68</f>
        <v>0.72167487684729059</v>
      </c>
      <c r="BZ115" s="535">
        <f>BY115/$BY$136</f>
        <v>0.88701034249503596</v>
      </c>
      <c r="CA115" s="535">
        <f>DZ68/EG68</f>
        <v>0.26984126984126983</v>
      </c>
      <c r="CB115" s="537">
        <f>CA115/$CA$136</f>
        <v>0.83779937631262247</v>
      </c>
      <c r="CC115" s="537">
        <f>EH68/EB85</f>
        <v>11.941176470588236</v>
      </c>
      <c r="CD115" s="537">
        <f>CC115/$CC$136</f>
        <v>0.81960049455574724</v>
      </c>
      <c r="CE115" s="535">
        <f>EH68/EA85</f>
        <v>23.882352941176471</v>
      </c>
      <c r="CF115" s="537">
        <f>CE115/$CE$136</f>
        <v>0.9434212489729551</v>
      </c>
      <c r="CG115" s="537">
        <f>(0.15*BX115)+(0.7*BZ115)+(0.05*CB115)+(0.05*CD115)+(0.05*CF115)</f>
        <v>0.90886447941973081</v>
      </c>
      <c r="CH115" s="544">
        <f>CG115/$CG$136</f>
        <v>0.90886447941973081</v>
      </c>
      <c r="CI115" s="543">
        <f>EH85/DX85</f>
        <v>1.1563421828908556</v>
      </c>
      <c r="CJ115" s="548">
        <f>CI115/$CI$136</f>
        <v>0.94118754268321148</v>
      </c>
      <c r="CK115" s="548">
        <f>EG85/DZ85</f>
        <v>3.1777777777777776</v>
      </c>
      <c r="CL115" s="548">
        <f>CK115/$CK$136</f>
        <v>0.96043085394795602</v>
      </c>
      <c r="CM115" s="548">
        <f>EB68/EH85</f>
        <v>9.1836734693877556E-2</v>
      </c>
      <c r="CN115" s="548">
        <f>CM115/$CM$136</f>
        <v>1.216006329557872</v>
      </c>
      <c r="CO115" s="548">
        <f>EA68/EH85</f>
        <v>7.9081632653061229E-2</v>
      </c>
      <c r="CP115" s="548">
        <f>CO115/$CO$136</f>
        <v>1.5660406299730143</v>
      </c>
      <c r="CQ115" s="537">
        <f>(0*BX115)+(0.75*CJ115)+(0.05*CL115)+(0.1*CN115)+(0.1*CP115)</f>
        <v>1.0321168956628952</v>
      </c>
      <c r="CR115" s="550">
        <f>CQ115/$CQ$136</f>
        <v>1.0321168956628954</v>
      </c>
      <c r="CT115" s="57" t="s">
        <v>52</v>
      </c>
      <c r="CU115" s="7">
        <v>1</v>
      </c>
      <c r="CV115" s="7">
        <v>0</v>
      </c>
      <c r="CW115" s="7">
        <v>0</v>
      </c>
      <c r="CX115" s="4">
        <f t="shared" si="793"/>
        <v>3</v>
      </c>
      <c r="CY115" s="3">
        <v>0</v>
      </c>
      <c r="CZ115" s="7">
        <v>1</v>
      </c>
      <c r="DA115" s="7">
        <v>2</v>
      </c>
      <c r="DB115" s="4">
        <f t="shared" si="794"/>
        <v>4</v>
      </c>
    </row>
    <row r="116" spans="1:106">
      <c r="A116" s="216" t="s">
        <v>24</v>
      </c>
      <c r="B116" s="247" t="s">
        <v>43</v>
      </c>
      <c r="C116" s="105" t="s">
        <v>24</v>
      </c>
      <c r="D116" s="4">
        <v>2</v>
      </c>
      <c r="E116" s="105" t="s">
        <v>311</v>
      </c>
      <c r="F116" s="4"/>
      <c r="G116" s="272" t="e">
        <f t="shared" si="803"/>
        <v>#DIV/0!</v>
      </c>
      <c r="V116" s="57">
        <f t="shared" si="788"/>
        <v>23</v>
      </c>
      <c r="W116" s="3" t="s">
        <v>48</v>
      </c>
      <c r="X116" s="61">
        <f t="shared" ref="X116:AH116" si="834">FB$52</f>
        <v>3.8333333333333335</v>
      </c>
      <c r="Y116" s="61">
        <f t="shared" si="834"/>
        <v>5.166666666666667</v>
      </c>
      <c r="Z116" s="61">
        <f t="shared" si="834"/>
        <v>1</v>
      </c>
      <c r="AA116" s="61">
        <f t="shared" si="834"/>
        <v>1.3333333333333333</v>
      </c>
      <c r="AB116" s="61">
        <f t="shared" si="834"/>
        <v>0.66666666666666663</v>
      </c>
      <c r="AC116" s="61">
        <f t="shared" si="834"/>
        <v>0.66666666666666663</v>
      </c>
      <c r="AD116" s="61">
        <f t="shared" si="834"/>
        <v>2.6666666666666665</v>
      </c>
      <c r="AE116" s="61">
        <f t="shared" si="834"/>
        <v>0.83333333333333337</v>
      </c>
      <c r="AF116" s="61">
        <f t="shared" si="834"/>
        <v>6.166666666666667</v>
      </c>
      <c r="AG116" s="61">
        <f t="shared" si="834"/>
        <v>1.5</v>
      </c>
      <c r="AH116" s="61">
        <f t="shared" si="834"/>
        <v>8.8333333333333339</v>
      </c>
      <c r="AI116" s="51">
        <f>FM$51</f>
        <v>0.23809523809523808</v>
      </c>
      <c r="AJ116" s="51">
        <f>FN$51</f>
        <v>0.15384615384615385</v>
      </c>
      <c r="AK116" s="52">
        <f>FO$51</f>
        <v>0.17808219178082191</v>
      </c>
      <c r="AM116" s="57">
        <f t="shared" si="828"/>
        <v>6</v>
      </c>
      <c r="AN116" s="3" t="s">
        <v>36</v>
      </c>
      <c r="AO116" s="61">
        <f>CT$86</f>
        <v>44.636363636363633</v>
      </c>
      <c r="AP116" s="61">
        <f t="shared" ref="AP116:AY116" si="835">CU$86</f>
        <v>24.272727272727273</v>
      </c>
      <c r="AQ116" s="61">
        <f t="shared" si="835"/>
        <v>6.4545454545454541</v>
      </c>
      <c r="AR116" s="61">
        <f t="shared" si="835"/>
        <v>4</v>
      </c>
      <c r="AS116" s="61">
        <f t="shared" si="835"/>
        <v>4.4545454545454541</v>
      </c>
      <c r="AT116" s="61">
        <f t="shared" si="835"/>
        <v>12.090909090909092</v>
      </c>
      <c r="AU116" s="61">
        <f t="shared" si="835"/>
        <v>29</v>
      </c>
      <c r="AV116" s="61">
        <f t="shared" si="835"/>
        <v>6.6363636363636367</v>
      </c>
      <c r="AW116" s="61">
        <f t="shared" si="835"/>
        <v>19.727272727272727</v>
      </c>
      <c r="AX116" s="61">
        <f t="shared" si="835"/>
        <v>18.727272727272727</v>
      </c>
      <c r="AY116" s="61">
        <f t="shared" si="835"/>
        <v>48.727272727272727</v>
      </c>
      <c r="AZ116" s="48">
        <f>DE$85</f>
        <v>0.41692789968652039</v>
      </c>
      <c r="BA116" s="48">
        <f>DF$85</f>
        <v>0.33640552995391704</v>
      </c>
      <c r="BB116" s="49">
        <f>DG$85</f>
        <v>0.38432835820895522</v>
      </c>
      <c r="BR116" s="23" t="s">
        <v>225</v>
      </c>
      <c r="BS116" s="206">
        <f>EH$34/EH$68*100</f>
        <v>47.783251231527096</v>
      </c>
      <c r="BT116" s="206">
        <f>ED$34/EH$34*100</f>
        <v>69.072164948453604</v>
      </c>
      <c r="BU116" s="207">
        <f>EI$34</f>
        <v>0.35820895522388058</v>
      </c>
      <c r="BV116" s="207">
        <f>EJ$34</f>
        <v>0.23333333333333334</v>
      </c>
      <c r="BW116" s="511"/>
      <c r="BX116" s="528"/>
      <c r="BY116" s="535"/>
      <c r="BZ116" s="535"/>
      <c r="CA116" s="535"/>
      <c r="CB116" s="535"/>
      <c r="CC116" s="535"/>
      <c r="CD116" s="535"/>
      <c r="CE116" s="535"/>
      <c r="CF116" s="535"/>
      <c r="CG116" s="535"/>
      <c r="CH116" s="545"/>
      <c r="CI116" s="543"/>
      <c r="CJ116" s="548"/>
      <c r="CK116" s="548"/>
      <c r="CL116" s="548"/>
      <c r="CM116" s="548"/>
      <c r="CN116" s="548"/>
      <c r="CO116" s="548"/>
      <c r="CP116" s="548"/>
      <c r="CQ116" s="535"/>
      <c r="CR116" s="550"/>
      <c r="CT116" s="57" t="s">
        <v>9</v>
      </c>
      <c r="CU116" s="7">
        <v>0</v>
      </c>
      <c r="CV116" s="7">
        <v>0</v>
      </c>
      <c r="CW116" s="7">
        <v>2</v>
      </c>
      <c r="CX116" s="4">
        <f t="shared" si="793"/>
        <v>2</v>
      </c>
      <c r="CY116" s="3">
        <v>1</v>
      </c>
      <c r="CZ116" s="7">
        <v>2</v>
      </c>
      <c r="DA116" s="7">
        <v>3</v>
      </c>
      <c r="DB116" s="4">
        <f t="shared" si="794"/>
        <v>10</v>
      </c>
    </row>
    <row r="117" spans="1:106" ht="17" thickBot="1">
      <c r="A117" s="267" t="s">
        <v>103</v>
      </c>
      <c r="B117" s="268" t="s">
        <v>31</v>
      </c>
      <c r="C117" s="28" t="s">
        <v>31</v>
      </c>
      <c r="D117" s="4">
        <v>12</v>
      </c>
      <c r="E117" s="28" t="s">
        <v>31</v>
      </c>
      <c r="F117" s="4">
        <v>17</v>
      </c>
      <c r="G117" s="359">
        <f t="shared" si="803"/>
        <v>0.29411764705882354</v>
      </c>
      <c r="V117" s="57">
        <f t="shared" si="788"/>
        <v>24</v>
      </c>
      <c r="W117" s="3" t="s">
        <v>3</v>
      </c>
      <c r="X117" s="61">
        <f t="shared" ref="X117:AH117" si="836">CT$35</f>
        <v>29.181818181818183</v>
      </c>
      <c r="Y117" s="61">
        <f t="shared" si="836"/>
        <v>13.272727272727273</v>
      </c>
      <c r="Z117" s="61">
        <f t="shared" si="836"/>
        <v>1.4545454545454546</v>
      </c>
      <c r="AA117" s="61">
        <f t="shared" si="836"/>
        <v>1</v>
      </c>
      <c r="AB117" s="61">
        <f t="shared" si="836"/>
        <v>1.6363636363636365</v>
      </c>
      <c r="AC117" s="61">
        <f t="shared" si="836"/>
        <v>7.3636363636363633</v>
      </c>
      <c r="AD117" s="61">
        <f t="shared" si="836"/>
        <v>17.818181818181817</v>
      </c>
      <c r="AE117" s="61">
        <f t="shared" si="836"/>
        <v>4.8181818181818183</v>
      </c>
      <c r="AF117" s="61">
        <f t="shared" si="836"/>
        <v>12.090909090909092</v>
      </c>
      <c r="AG117" s="61">
        <f t="shared" si="836"/>
        <v>12.181818181818182</v>
      </c>
      <c r="AH117" s="61">
        <f t="shared" si="836"/>
        <v>29.90909090909091</v>
      </c>
      <c r="AI117" s="51">
        <f>DE$34</f>
        <v>0.41326530612244899</v>
      </c>
      <c r="AJ117" s="51">
        <f>DF$34</f>
        <v>0.39849624060150374</v>
      </c>
      <c r="AK117" s="52">
        <f>DG$34</f>
        <v>0.40729483282674772</v>
      </c>
      <c r="AM117" s="57">
        <f t="shared" si="828"/>
        <v>7</v>
      </c>
      <c r="AN117" s="3" t="s">
        <v>207</v>
      </c>
      <c r="AO117" s="61">
        <f>DI$86</f>
        <v>46.7</v>
      </c>
      <c r="AP117" s="61">
        <f t="shared" ref="AP117:AY117" si="837">DJ$86</f>
        <v>34.200000000000003</v>
      </c>
      <c r="AQ117" s="61">
        <f t="shared" si="837"/>
        <v>6.5</v>
      </c>
      <c r="AR117" s="61">
        <f t="shared" si="837"/>
        <v>2.9</v>
      </c>
      <c r="AS117" s="61">
        <f t="shared" si="837"/>
        <v>4.2</v>
      </c>
      <c r="AT117" s="61">
        <f t="shared" si="837"/>
        <v>13.3</v>
      </c>
      <c r="AU117" s="61">
        <f t="shared" si="837"/>
        <v>33.299999999999997</v>
      </c>
      <c r="AV117" s="61">
        <f t="shared" si="837"/>
        <v>6.7</v>
      </c>
      <c r="AW117" s="61">
        <f t="shared" si="837"/>
        <v>24.5</v>
      </c>
      <c r="AX117" s="61">
        <f t="shared" si="837"/>
        <v>20</v>
      </c>
      <c r="AY117" s="61">
        <f t="shared" si="837"/>
        <v>57.8</v>
      </c>
      <c r="AZ117" s="48">
        <f>DT$85</f>
        <v>0.39939939939939939</v>
      </c>
      <c r="BA117" s="48">
        <f>DU$85</f>
        <v>0.27346938775510204</v>
      </c>
      <c r="BB117" s="49">
        <f>DV$85</f>
        <v>0.34602076124567471</v>
      </c>
      <c r="BR117" s="23" t="s">
        <v>53</v>
      </c>
      <c r="BS117" s="206">
        <f>EH$51/EH$68*100</f>
        <v>26.600985221674879</v>
      </c>
      <c r="BT117" s="206">
        <f>ED$51/EH$51*100</f>
        <v>81.481481481481481</v>
      </c>
      <c r="BU117" s="207">
        <f>EI$51</f>
        <v>0.31506849315068491</v>
      </c>
      <c r="BV117" s="207">
        <f>EJ$51</f>
        <v>0.13333333333333333</v>
      </c>
      <c r="BW117" s="511"/>
      <c r="BX117" s="529"/>
      <c r="BY117" s="535"/>
      <c r="BZ117" s="535"/>
      <c r="CA117" s="535"/>
      <c r="CB117" s="536"/>
      <c r="CC117" s="536"/>
      <c r="CD117" s="536"/>
      <c r="CE117" s="535"/>
      <c r="CF117" s="536"/>
      <c r="CG117" s="536"/>
      <c r="CH117" s="546"/>
      <c r="CI117" s="543"/>
      <c r="CJ117" s="548"/>
      <c r="CK117" s="548"/>
      <c r="CL117" s="548"/>
      <c r="CM117" s="548"/>
      <c r="CN117" s="548"/>
      <c r="CO117" s="548"/>
      <c r="CP117" s="548"/>
      <c r="CQ117" s="536"/>
      <c r="CR117" s="550"/>
      <c r="CT117" s="57" t="s">
        <v>48</v>
      </c>
      <c r="CU117" s="7">
        <v>1</v>
      </c>
      <c r="CV117" s="7">
        <v>0</v>
      </c>
      <c r="CW117" s="7">
        <v>1</v>
      </c>
      <c r="CX117" s="4">
        <f t="shared" si="793"/>
        <v>4</v>
      </c>
      <c r="CY117" s="3">
        <v>1</v>
      </c>
      <c r="CZ117" s="7">
        <v>1</v>
      </c>
      <c r="DA117" s="7">
        <v>3</v>
      </c>
      <c r="DB117" s="4">
        <f t="shared" si="794"/>
        <v>8</v>
      </c>
    </row>
    <row r="118" spans="1:106">
      <c r="A118" s="224" t="s">
        <v>30</v>
      </c>
      <c r="B118" s="269" t="s">
        <v>35</v>
      </c>
      <c r="C118" s="28" t="s">
        <v>30</v>
      </c>
      <c r="D118" s="4">
        <v>12</v>
      </c>
      <c r="E118" s="28" t="s">
        <v>30</v>
      </c>
      <c r="F118" s="4">
        <v>32</v>
      </c>
      <c r="G118" s="359">
        <f t="shared" si="803"/>
        <v>0.625</v>
      </c>
      <c r="V118" s="57">
        <f t="shared" si="788"/>
        <v>25</v>
      </c>
      <c r="W118" s="3" t="s">
        <v>231</v>
      </c>
      <c r="X118" s="61">
        <f t="shared" ref="X118:AH118" si="838">GF$52</f>
        <v>16.25</v>
      </c>
      <c r="Y118" s="61">
        <f t="shared" si="838"/>
        <v>11.75</v>
      </c>
      <c r="Z118" s="61">
        <f t="shared" si="838"/>
        <v>1.375</v>
      </c>
      <c r="AA118" s="61">
        <f t="shared" si="838"/>
        <v>1.625</v>
      </c>
      <c r="AB118" s="61">
        <f t="shared" si="838"/>
        <v>2.375</v>
      </c>
      <c r="AC118" s="61">
        <f t="shared" si="838"/>
        <v>6.625</v>
      </c>
      <c r="AD118" s="61">
        <f t="shared" si="838"/>
        <v>12.875</v>
      </c>
      <c r="AE118" s="61">
        <f t="shared" si="838"/>
        <v>1</v>
      </c>
      <c r="AF118" s="61">
        <f t="shared" si="838"/>
        <v>3.375</v>
      </c>
      <c r="AG118" s="61">
        <f t="shared" si="838"/>
        <v>7.625</v>
      </c>
      <c r="AH118" s="61">
        <f t="shared" si="838"/>
        <v>16.25</v>
      </c>
      <c r="AI118" s="51">
        <f>GQ$51</f>
        <v>0.5145631067961165</v>
      </c>
      <c r="AJ118" s="51">
        <f>GR$51</f>
        <v>0.29629629629629628</v>
      </c>
      <c r="AK118" s="52">
        <f>GS$51</f>
        <v>0.46923076923076923</v>
      </c>
      <c r="AM118" s="57">
        <f t="shared" si="828"/>
        <v>8</v>
      </c>
      <c r="AN118" s="3" t="s">
        <v>52</v>
      </c>
      <c r="AO118" s="61">
        <f>DX$86</f>
        <v>48.428571428571431</v>
      </c>
      <c r="AP118" s="61">
        <f t="shared" ref="AP118:AY118" si="839">DY$86</f>
        <v>29.428571428571427</v>
      </c>
      <c r="AQ118" s="61">
        <f t="shared" si="839"/>
        <v>6.4285714285714288</v>
      </c>
      <c r="AR118" s="61">
        <f t="shared" si="839"/>
        <v>2.4285714285714284</v>
      </c>
      <c r="AS118" s="61">
        <f t="shared" si="839"/>
        <v>4.8571428571428568</v>
      </c>
      <c r="AT118" s="61">
        <f t="shared" si="839"/>
        <v>13.428571428571429</v>
      </c>
      <c r="AU118" s="61">
        <f t="shared" si="839"/>
        <v>32</v>
      </c>
      <c r="AV118" s="61">
        <f t="shared" si="839"/>
        <v>7</v>
      </c>
      <c r="AW118" s="61">
        <f t="shared" si="839"/>
        <v>24</v>
      </c>
      <c r="AX118" s="61">
        <f t="shared" si="839"/>
        <v>20.428571428571427</v>
      </c>
      <c r="AY118" s="61">
        <f t="shared" si="839"/>
        <v>56</v>
      </c>
      <c r="AZ118" s="48">
        <f>EI$85</f>
        <v>0.41964285714285715</v>
      </c>
      <c r="BA118" s="48">
        <f>EJ$85</f>
        <v>0.29166666666666669</v>
      </c>
      <c r="BB118" s="49">
        <f>EK$85</f>
        <v>0.36479591836734693</v>
      </c>
      <c r="BR118" s="336" t="s">
        <v>208</v>
      </c>
      <c r="BS118" s="337">
        <f>EW$17/EW$68*100</f>
        <v>32.448979591836732</v>
      </c>
      <c r="BT118" s="337">
        <f>ES$17/EW$17*100</f>
        <v>91.823899371069189</v>
      </c>
      <c r="BU118" s="338">
        <f>EX$17</f>
        <v>0.4315068493150685</v>
      </c>
      <c r="BV118" s="338">
        <f>EY$17</f>
        <v>0.15384615384615385</v>
      </c>
      <c r="BW118" s="510">
        <f>EN$68/(EN$68+EN$85)*100</f>
        <v>51.509054325955738</v>
      </c>
      <c r="BX118" s="527">
        <f>BW118/$BW$136</f>
        <v>1.0343821004551204</v>
      </c>
      <c r="BY118" s="532">
        <f>DX68/EH68</f>
        <v>0.72167487684729059</v>
      </c>
      <c r="BZ118" s="532">
        <f>BY118/$BY$136</f>
        <v>0.88701034249503596</v>
      </c>
      <c r="CA118" s="532">
        <f>EO68/EV68</f>
        <v>0.48780487804878048</v>
      </c>
      <c r="CB118" s="532">
        <f>CA118/$CA$136</f>
        <v>1.5145297190156446</v>
      </c>
      <c r="CC118" s="532">
        <f>EW68/EQ85</f>
        <v>14.848484848484848</v>
      </c>
      <c r="CD118" s="532">
        <f>CC118/$CC$136</f>
        <v>1.0191479503880243</v>
      </c>
      <c r="CE118" s="532">
        <f>EW68/EP85</f>
        <v>27.222222222222221</v>
      </c>
      <c r="CF118" s="532">
        <f>CE118/$CE$136</f>
        <v>1.0753556381971423</v>
      </c>
      <c r="CG118" s="532">
        <f>(0.15*BX118)+(0.7*BZ118)+(0.05*CB118)+(0.05*CD118)+(0.05*CF118)</f>
        <v>0.95651622019483373</v>
      </c>
      <c r="CH118" s="544">
        <f>CG118/$CG$136</f>
        <v>0.95651622019483373</v>
      </c>
      <c r="CI118" s="540">
        <f>EW85/EM85</f>
        <v>1.0465116279069768</v>
      </c>
      <c r="CJ118" s="532">
        <f>CI118/$CI$136</f>
        <v>0.85179259395066387</v>
      </c>
      <c r="CK118" s="532">
        <f>EV85/EO85</f>
        <v>2.6470588235294117</v>
      </c>
      <c r="CL118" s="532">
        <f>CK118/$CK$136</f>
        <v>0.80002981458025957</v>
      </c>
      <c r="CM118" s="532">
        <f>EQ68/EW85</f>
        <v>9.555555555555556E-2</v>
      </c>
      <c r="CN118" s="532">
        <f>CM118/$CM$136</f>
        <v>1.2652470796930551</v>
      </c>
      <c r="CO118" s="532">
        <f>EP68/EW85</f>
        <v>6.6666666666666666E-2</v>
      </c>
      <c r="CP118" s="532">
        <f>CO118/$CO$136</f>
        <v>1.3201890902138098</v>
      </c>
      <c r="CQ118" s="532">
        <f>(0*BX118)+(0.75*CJ118)+(0.05*CL118)+(0.1*CN118)+(0.1*CP118)</f>
        <v>0.93738955318269734</v>
      </c>
      <c r="CR118" s="551">
        <f>CQ118/$CQ$136</f>
        <v>0.93738955318269757</v>
      </c>
      <c r="CT118" s="57" t="s">
        <v>3</v>
      </c>
      <c r="CU118" s="7">
        <v>10</v>
      </c>
      <c r="CV118" s="7">
        <v>8</v>
      </c>
      <c r="CW118" s="7">
        <v>4</v>
      </c>
      <c r="CX118" s="4">
        <f t="shared" si="793"/>
        <v>50</v>
      </c>
      <c r="CY118" s="3">
        <v>1</v>
      </c>
      <c r="CZ118" s="7">
        <v>4</v>
      </c>
      <c r="DA118" s="7">
        <v>0</v>
      </c>
      <c r="DB118" s="4">
        <f t="shared" si="794"/>
        <v>11</v>
      </c>
    </row>
    <row r="119" spans="1:106">
      <c r="A119" s="216" t="s">
        <v>209</v>
      </c>
      <c r="B119" s="247" t="s">
        <v>36</v>
      </c>
      <c r="C119" s="105" t="s">
        <v>308</v>
      </c>
      <c r="D119" s="4">
        <v>0</v>
      </c>
      <c r="E119" s="105" t="s">
        <v>209</v>
      </c>
      <c r="F119" s="4">
        <v>13</v>
      </c>
      <c r="G119" s="272">
        <f t="shared" si="803"/>
        <v>1</v>
      </c>
      <c r="V119" s="57">
        <f t="shared" si="788"/>
        <v>26</v>
      </c>
      <c r="W119" s="3" t="s">
        <v>36</v>
      </c>
      <c r="X119" s="61">
        <f t="shared" ref="X119:AH119" si="840">CT$18</f>
        <v>9</v>
      </c>
      <c r="Y119" s="61">
        <f t="shared" si="840"/>
        <v>7.8181818181818183</v>
      </c>
      <c r="Z119" s="61">
        <f t="shared" si="840"/>
        <v>1.8181818181818181</v>
      </c>
      <c r="AA119" s="61">
        <f t="shared" si="840"/>
        <v>0.54545454545454541</v>
      </c>
      <c r="AB119" s="61">
        <f t="shared" si="840"/>
        <v>1.1818181818181819</v>
      </c>
      <c r="AC119" s="61">
        <f t="shared" si="840"/>
        <v>4.0909090909090908</v>
      </c>
      <c r="AD119" s="61">
        <f t="shared" si="840"/>
        <v>11.818181818181818</v>
      </c>
      <c r="AE119" s="61">
        <f t="shared" si="840"/>
        <v>0.27272727272727271</v>
      </c>
      <c r="AF119" s="61">
        <f t="shared" si="840"/>
        <v>0.72727272727272729</v>
      </c>
      <c r="AG119" s="61">
        <f t="shared" si="840"/>
        <v>4.3636363636363633</v>
      </c>
      <c r="AH119" s="61">
        <f t="shared" si="840"/>
        <v>12.545454545454545</v>
      </c>
      <c r="AI119" s="51">
        <f>DE$17</f>
        <v>0.34615384615384615</v>
      </c>
      <c r="AJ119" s="51">
        <f>DF$17</f>
        <v>0.375</v>
      </c>
      <c r="AK119" s="52">
        <f>DG$17</f>
        <v>0.34782608695652173</v>
      </c>
      <c r="AM119" s="57">
        <f t="shared" si="828"/>
        <v>9</v>
      </c>
      <c r="AN119" s="3" t="s">
        <v>208</v>
      </c>
      <c r="AO119" s="61">
        <f>EM$86</f>
        <v>47.777777777777779</v>
      </c>
      <c r="AP119" s="61">
        <f t="shared" ref="AP119:AY119" si="841">EN$86</f>
        <v>26.777777777777779</v>
      </c>
      <c r="AQ119" s="61">
        <f t="shared" si="841"/>
        <v>7.5555555555555554</v>
      </c>
      <c r="AR119" s="61">
        <f t="shared" si="841"/>
        <v>2</v>
      </c>
      <c r="AS119" s="61">
        <f t="shared" si="841"/>
        <v>3.6666666666666665</v>
      </c>
      <c r="AT119" s="61">
        <f t="shared" si="841"/>
        <v>12.333333333333334</v>
      </c>
      <c r="AU119" s="61">
        <f t="shared" si="841"/>
        <v>27.888888888888889</v>
      </c>
      <c r="AV119" s="61">
        <f t="shared" si="841"/>
        <v>7.666666666666667</v>
      </c>
      <c r="AW119" s="61">
        <f t="shared" si="841"/>
        <v>22.111111111111111</v>
      </c>
      <c r="AX119" s="61">
        <f t="shared" si="841"/>
        <v>20</v>
      </c>
      <c r="AY119" s="61">
        <f t="shared" si="841"/>
        <v>50</v>
      </c>
      <c r="AZ119" s="48">
        <f>EX$85</f>
        <v>0.44223107569721115</v>
      </c>
      <c r="BA119" s="48">
        <f>EY$85</f>
        <v>0.34673366834170855</v>
      </c>
      <c r="BB119" s="49">
        <f>EZ$85</f>
        <v>0.4</v>
      </c>
      <c r="BR119" s="332" t="s">
        <v>273</v>
      </c>
      <c r="BS119" s="330">
        <f>EW$34/EW$68*100</f>
        <v>35.510204081632651</v>
      </c>
      <c r="BT119" s="330">
        <f>ES$34/EW$34*100</f>
        <v>38.505747126436781</v>
      </c>
      <c r="BU119" s="331">
        <f>EX$34</f>
        <v>0.33962264150943394</v>
      </c>
      <c r="BV119" s="331">
        <f>EY$34</f>
        <v>0.27586206896551724</v>
      </c>
      <c r="BW119" s="511"/>
      <c r="BX119" s="528"/>
      <c r="BY119" s="533"/>
      <c r="BZ119" s="533"/>
      <c r="CA119" s="533"/>
      <c r="CB119" s="533"/>
      <c r="CC119" s="533"/>
      <c r="CD119" s="533"/>
      <c r="CE119" s="533"/>
      <c r="CF119" s="533"/>
      <c r="CG119" s="533"/>
      <c r="CH119" s="545"/>
      <c r="CI119" s="541"/>
      <c r="CJ119" s="533"/>
      <c r="CK119" s="533"/>
      <c r="CL119" s="533"/>
      <c r="CM119" s="533"/>
      <c r="CN119" s="533"/>
      <c r="CO119" s="533"/>
      <c r="CP119" s="533"/>
      <c r="CQ119" s="533"/>
      <c r="CR119" s="550"/>
      <c r="CT119" s="57" t="s">
        <v>231</v>
      </c>
      <c r="CU119" s="7">
        <v>0</v>
      </c>
      <c r="CV119" s="7">
        <v>0</v>
      </c>
      <c r="CW119" s="7">
        <v>0</v>
      </c>
      <c r="CX119" s="4">
        <f t="shared" si="793"/>
        <v>0</v>
      </c>
      <c r="CY119" s="3">
        <v>1</v>
      </c>
      <c r="CZ119" s="7">
        <v>0</v>
      </c>
      <c r="DA119" s="7">
        <v>3</v>
      </c>
      <c r="DB119" s="4">
        <f t="shared" si="794"/>
        <v>6</v>
      </c>
    </row>
    <row r="120" spans="1:106" ht="17" thickBot="1">
      <c r="A120" s="226" t="s">
        <v>207</v>
      </c>
      <c r="B120" s="266" t="s">
        <v>52</v>
      </c>
      <c r="C120" s="5"/>
      <c r="D120" s="6"/>
      <c r="E120" s="5"/>
      <c r="F120" s="6"/>
      <c r="G120" s="272" t="e">
        <f t="shared" si="803"/>
        <v>#DIV/0!</v>
      </c>
      <c r="V120" s="57">
        <f t="shared" si="788"/>
        <v>27</v>
      </c>
      <c r="W120" s="3" t="s">
        <v>10</v>
      </c>
      <c r="X120" s="61">
        <f t="shared" ref="X120:AH120" si="842">W$35</f>
        <v>23</v>
      </c>
      <c r="Y120" s="61">
        <f t="shared" si="842"/>
        <v>26.8</v>
      </c>
      <c r="Z120" s="61">
        <f t="shared" si="842"/>
        <v>3.3</v>
      </c>
      <c r="AA120" s="61">
        <f t="shared" si="842"/>
        <v>1.5</v>
      </c>
      <c r="AB120" s="61">
        <f t="shared" si="842"/>
        <v>1.1000000000000001</v>
      </c>
      <c r="AC120" s="61">
        <f t="shared" si="842"/>
        <v>10.3</v>
      </c>
      <c r="AD120" s="61">
        <f t="shared" si="842"/>
        <v>21.3</v>
      </c>
      <c r="AE120" s="61">
        <f t="shared" si="842"/>
        <v>0.8</v>
      </c>
      <c r="AF120" s="61">
        <f t="shared" si="842"/>
        <v>3.6</v>
      </c>
      <c r="AG120" s="61">
        <f t="shared" si="842"/>
        <v>11.1</v>
      </c>
      <c r="AH120" s="61">
        <f t="shared" si="842"/>
        <v>24.9</v>
      </c>
      <c r="AI120" s="51">
        <f>AH$34</f>
        <v>0.48356807511737088</v>
      </c>
      <c r="AJ120" s="51">
        <f>AI$34</f>
        <v>0.22222222222222221</v>
      </c>
      <c r="AK120" s="52">
        <f>AJ$34</f>
        <v>0.44578313253012047</v>
      </c>
      <c r="AM120" s="57">
        <f t="shared" si="828"/>
        <v>10</v>
      </c>
      <c r="AN120" s="3" t="s">
        <v>35</v>
      </c>
      <c r="AO120" s="61">
        <f>FB$86</f>
        <v>50.5</v>
      </c>
      <c r="AP120" s="61">
        <f t="shared" ref="AP120:AY120" si="843">FC$86</f>
        <v>32</v>
      </c>
      <c r="AQ120" s="61">
        <f t="shared" si="843"/>
        <v>8.875</v>
      </c>
      <c r="AR120" s="61">
        <f t="shared" si="843"/>
        <v>1.5</v>
      </c>
      <c r="AS120" s="61">
        <f t="shared" si="843"/>
        <v>2.75</v>
      </c>
      <c r="AT120" s="61">
        <f t="shared" si="843"/>
        <v>16.75</v>
      </c>
      <c r="AU120" s="61">
        <f t="shared" si="843"/>
        <v>33</v>
      </c>
      <c r="AV120" s="61">
        <f t="shared" si="843"/>
        <v>5.75</v>
      </c>
      <c r="AW120" s="61">
        <f t="shared" si="843"/>
        <v>18.875</v>
      </c>
      <c r="AX120" s="61">
        <f t="shared" si="843"/>
        <v>22.5</v>
      </c>
      <c r="AY120" s="61">
        <f t="shared" si="843"/>
        <v>51.875</v>
      </c>
      <c r="AZ120" s="48">
        <f>FM$85</f>
        <v>0.50757575757575757</v>
      </c>
      <c r="BA120" s="48">
        <f>FN$85</f>
        <v>0.30463576158940397</v>
      </c>
      <c r="BB120" s="49">
        <f>FO$85</f>
        <v>0.43373493975903615</v>
      </c>
      <c r="BR120" s="333" t="s">
        <v>44</v>
      </c>
      <c r="BS120" s="334">
        <f>EW$51/EW$68*100</f>
        <v>32.04081632653061</v>
      </c>
      <c r="BT120" s="334">
        <f>ES$51/EW$51*100</f>
        <v>58.598726114649679</v>
      </c>
      <c r="BU120" s="335">
        <f>EX$51</f>
        <v>0.38043478260869568</v>
      </c>
      <c r="BV120" s="335">
        <f>EY$51</f>
        <v>0.23076923076923078</v>
      </c>
      <c r="BW120" s="512"/>
      <c r="BX120" s="529"/>
      <c r="BY120" s="534"/>
      <c r="BZ120" s="534"/>
      <c r="CA120" s="534"/>
      <c r="CB120" s="534"/>
      <c r="CC120" s="534"/>
      <c r="CD120" s="534"/>
      <c r="CE120" s="534"/>
      <c r="CF120" s="534"/>
      <c r="CG120" s="534"/>
      <c r="CH120" s="546"/>
      <c r="CI120" s="542"/>
      <c r="CJ120" s="534"/>
      <c r="CK120" s="534"/>
      <c r="CL120" s="534"/>
      <c r="CM120" s="534"/>
      <c r="CN120" s="534"/>
      <c r="CO120" s="534"/>
      <c r="CP120" s="534"/>
      <c r="CQ120" s="534"/>
      <c r="CR120" s="552"/>
      <c r="CT120" s="57" t="s">
        <v>36</v>
      </c>
      <c r="CU120" s="7">
        <v>0</v>
      </c>
      <c r="CV120" s="7">
        <v>0</v>
      </c>
      <c r="CW120" s="7">
        <v>1</v>
      </c>
      <c r="CX120" s="4">
        <f t="shared" si="793"/>
        <v>1</v>
      </c>
      <c r="CY120" s="3">
        <v>0</v>
      </c>
      <c r="CZ120" s="7">
        <v>1</v>
      </c>
      <c r="DA120" s="7">
        <v>1</v>
      </c>
      <c r="DB120" s="4">
        <f t="shared" si="794"/>
        <v>3</v>
      </c>
    </row>
    <row r="121" spans="1:106" ht="17" thickBot="1">
      <c r="A121" s="496" t="s">
        <v>142</v>
      </c>
      <c r="B121" s="498"/>
      <c r="C121" s="144"/>
      <c r="D121" s="144"/>
      <c r="E121" s="144"/>
      <c r="F121" s="144"/>
      <c r="G121" s="47">
        <f>AVERAGE(G99,G101,G103,G106,G109,G110,G111,G117,G118,G114)</f>
        <v>0.43952418518014491</v>
      </c>
      <c r="V121" s="57">
        <f t="shared" si="788"/>
        <v>28</v>
      </c>
      <c r="W121" s="3" t="s">
        <v>112</v>
      </c>
      <c r="X121" s="61">
        <f t="shared" ref="X121:AH121" si="844">FQ$35</f>
        <v>25.181818181818183</v>
      </c>
      <c r="Y121" s="61">
        <f t="shared" si="844"/>
        <v>9.6363636363636367</v>
      </c>
      <c r="Z121" s="61">
        <f t="shared" si="844"/>
        <v>2.0909090909090908</v>
      </c>
      <c r="AA121" s="61">
        <f t="shared" si="844"/>
        <v>0.45454545454545453</v>
      </c>
      <c r="AB121" s="61">
        <f t="shared" si="844"/>
        <v>1.4545454545454546</v>
      </c>
      <c r="AC121" s="61">
        <f t="shared" si="844"/>
        <v>7.9090909090909092</v>
      </c>
      <c r="AD121" s="61">
        <f t="shared" si="844"/>
        <v>17.90909090909091</v>
      </c>
      <c r="AE121" s="61">
        <f t="shared" si="844"/>
        <v>3.0909090909090908</v>
      </c>
      <c r="AF121" s="61">
        <f t="shared" si="844"/>
        <v>10.454545454545455</v>
      </c>
      <c r="AG121" s="61">
        <f t="shared" si="844"/>
        <v>11</v>
      </c>
      <c r="AH121" s="61">
        <f t="shared" si="844"/>
        <v>28.363636363636363</v>
      </c>
      <c r="AI121" s="51">
        <f>GB$34</f>
        <v>0.44162436548223349</v>
      </c>
      <c r="AJ121" s="51">
        <f>GC$34</f>
        <v>0.29565217391304349</v>
      </c>
      <c r="AK121" s="52">
        <f>GD$34</f>
        <v>0.38782051282051283</v>
      </c>
      <c r="AM121" s="57">
        <f t="shared" si="828"/>
        <v>11</v>
      </c>
      <c r="AN121" s="3" t="s">
        <v>209</v>
      </c>
      <c r="AO121" s="61">
        <f>FQ$86</f>
        <v>46.727272727272727</v>
      </c>
      <c r="AP121" s="61">
        <f t="shared" ref="AP121:AY121" si="845">FR$86</f>
        <v>32.545454545454547</v>
      </c>
      <c r="AQ121" s="61">
        <f t="shared" si="845"/>
        <v>6.2727272727272725</v>
      </c>
      <c r="AR121" s="61">
        <f t="shared" si="845"/>
        <v>4.6363636363636367</v>
      </c>
      <c r="AS121" s="61">
        <f t="shared" si="845"/>
        <v>4.6363636363636367</v>
      </c>
      <c r="AT121" s="61">
        <f t="shared" si="845"/>
        <v>15.818181818181818</v>
      </c>
      <c r="AU121" s="61">
        <f t="shared" si="845"/>
        <v>36.727272727272727</v>
      </c>
      <c r="AV121" s="61">
        <f t="shared" si="845"/>
        <v>5</v>
      </c>
      <c r="AW121" s="61">
        <f t="shared" si="845"/>
        <v>21.181818181818183</v>
      </c>
      <c r="AX121" s="61">
        <f t="shared" si="845"/>
        <v>20.818181818181817</v>
      </c>
      <c r="AY121" s="61">
        <f t="shared" si="845"/>
        <v>57.81818181818182</v>
      </c>
      <c r="AZ121" s="48">
        <f>GB$85</f>
        <v>0.43069306930693069</v>
      </c>
      <c r="BA121" s="48">
        <f>GC$85</f>
        <v>0.23605150214592274</v>
      </c>
      <c r="BB121" s="49">
        <f>GD$85</f>
        <v>0.36006289308176098</v>
      </c>
      <c r="BR121" s="23" t="s">
        <v>35</v>
      </c>
      <c r="BS121" s="206">
        <f>SUM(FL4,FL6:FL16)/SUM(FB55,FB57:FB67)*100</f>
        <v>36.595744680851062</v>
      </c>
      <c r="BT121" s="206">
        <f>FH$17/FL$17*100</f>
        <v>50</v>
      </c>
      <c r="BU121" s="207">
        <f>FM$17</f>
        <v>0.48837209302325579</v>
      </c>
      <c r="BV121" s="207">
        <f>FN$17</f>
        <v>0.20930232558139536</v>
      </c>
      <c r="BW121" s="511">
        <f>FC$68/(FC$68+FC$85)*100</f>
        <v>37.712895377128952</v>
      </c>
      <c r="BX121" s="527">
        <f>BW121/$BW$136</f>
        <v>0.75733372403969146</v>
      </c>
      <c r="BY121" s="535">
        <f>FB68/FL68</f>
        <v>0.75072463768115938</v>
      </c>
      <c r="BZ121" s="535">
        <f>BY121/$BY$136</f>
        <v>0.92271539352745724</v>
      </c>
      <c r="CA121" s="535">
        <f>FD68/FK68</f>
        <v>0.34615384615384615</v>
      </c>
      <c r="CB121" s="537">
        <f>CA121/$CA$136</f>
        <v>1.074733589070717</v>
      </c>
      <c r="CC121" s="537">
        <f>FL68/FF85</f>
        <v>15.681818181818182</v>
      </c>
      <c r="CD121" s="537">
        <f>CC121/$CC$136</f>
        <v>1.0763450292363317</v>
      </c>
      <c r="CE121" s="535">
        <f>FL68/FE85</f>
        <v>28.75</v>
      </c>
      <c r="CF121" s="537">
        <f>CE121/$CE$136</f>
        <v>1.1357072301367779</v>
      </c>
      <c r="CG121" s="537">
        <f>(0.15*BX121)+(0.7*BZ121)+(0.05*CB121)+(0.05*CD121)+(0.05*CF121)</f>
        <v>0.92384012649736502</v>
      </c>
      <c r="CH121" s="544">
        <f>CG121/$CG$136</f>
        <v>0.92384012649736502</v>
      </c>
      <c r="CI121" s="543">
        <f>FL85/FB85</f>
        <v>1.0272277227722773</v>
      </c>
      <c r="CJ121" s="548">
        <f>CI121/$CI$136</f>
        <v>0.83609674582230997</v>
      </c>
      <c r="CK121" s="548">
        <f>FK85/FD85</f>
        <v>2.535211267605634</v>
      </c>
      <c r="CL121" s="548">
        <f>CK121/$CK$136</f>
        <v>0.76622573790785431</v>
      </c>
      <c r="CM121" s="548">
        <f>FF68/FL85</f>
        <v>2.6506024096385541E-2</v>
      </c>
      <c r="CN121" s="548">
        <f>CM121/$CM$136</f>
        <v>0.35096514679073254</v>
      </c>
      <c r="CO121" s="548">
        <f>FE68/FL85</f>
        <v>1.9277108433734941E-2</v>
      </c>
      <c r="CP121" s="548">
        <f>CO121/$CO$136</f>
        <v>0.38174142367628244</v>
      </c>
      <c r="CQ121" s="537">
        <f>(0*BX121)+(0.75*CJ121)+(0.05*CL121)+(0.1*CN121)+(0.1*CP121)</f>
        <v>0.73865450330882676</v>
      </c>
      <c r="CR121" s="550">
        <f>CQ121/$CQ$136</f>
        <v>0.73865450330882687</v>
      </c>
      <c r="CT121" s="57" t="s">
        <v>10</v>
      </c>
      <c r="CU121" s="7">
        <v>18</v>
      </c>
      <c r="CV121" s="7">
        <v>2</v>
      </c>
      <c r="CW121" s="7">
        <v>2</v>
      </c>
      <c r="CX121" s="4">
        <f t="shared" si="793"/>
        <v>60</v>
      </c>
      <c r="CY121" s="3">
        <v>5</v>
      </c>
      <c r="CZ121" s="7">
        <v>10</v>
      </c>
      <c r="DA121" s="7">
        <v>1</v>
      </c>
      <c r="DB121" s="4">
        <f t="shared" si="794"/>
        <v>36</v>
      </c>
    </row>
    <row r="122" spans="1:106">
      <c r="V122" s="57">
        <f t="shared" si="788"/>
        <v>29</v>
      </c>
      <c r="W122" s="3" t="s">
        <v>209</v>
      </c>
      <c r="X122" s="61">
        <f t="shared" ref="X122:AH122" si="846">FQ$18</f>
        <v>14.909090909090908</v>
      </c>
      <c r="Y122" s="61">
        <f t="shared" si="846"/>
        <v>10.636363636363637</v>
      </c>
      <c r="Z122" s="61">
        <f t="shared" si="846"/>
        <v>2.6363636363636362</v>
      </c>
      <c r="AA122" s="61">
        <f t="shared" si="846"/>
        <v>0.81818181818181823</v>
      </c>
      <c r="AB122" s="61">
        <f t="shared" si="846"/>
        <v>1.3636363636363635</v>
      </c>
      <c r="AC122" s="61">
        <f t="shared" si="846"/>
        <v>2.1818181818181817</v>
      </c>
      <c r="AD122" s="61">
        <f t="shared" si="846"/>
        <v>5.5454545454545459</v>
      </c>
      <c r="AE122" s="61">
        <f t="shared" si="846"/>
        <v>3.4545454545454546</v>
      </c>
      <c r="AF122" s="61">
        <f t="shared" si="846"/>
        <v>10.727272727272727</v>
      </c>
      <c r="AG122" s="61">
        <f t="shared" si="846"/>
        <v>5.6363636363636367</v>
      </c>
      <c r="AH122" s="61">
        <f t="shared" si="846"/>
        <v>16.272727272727273</v>
      </c>
      <c r="AI122" s="51">
        <f>GB$17</f>
        <v>0.39344262295081966</v>
      </c>
      <c r="AJ122" s="51">
        <f>GC$17</f>
        <v>0.32203389830508472</v>
      </c>
      <c r="AK122" s="52">
        <f>GD$17</f>
        <v>0.34636871508379891</v>
      </c>
      <c r="AM122" s="57">
        <f t="shared" si="828"/>
        <v>12</v>
      </c>
      <c r="AN122" s="3" t="s">
        <v>51</v>
      </c>
      <c r="AO122" s="61">
        <f>GF$86</f>
        <v>47.1</v>
      </c>
      <c r="AP122" s="61">
        <f t="shared" ref="AP122:AY122" si="847">GG$86</f>
        <v>38.9</v>
      </c>
      <c r="AQ122" s="61">
        <f t="shared" si="847"/>
        <v>5.8</v>
      </c>
      <c r="AR122" s="61">
        <f t="shared" si="847"/>
        <v>4.0999999999999996</v>
      </c>
      <c r="AS122" s="61">
        <f t="shared" si="847"/>
        <v>5.4</v>
      </c>
      <c r="AT122" s="61">
        <f t="shared" si="847"/>
        <v>15</v>
      </c>
      <c r="AU122" s="61">
        <f t="shared" si="847"/>
        <v>37</v>
      </c>
      <c r="AV122" s="61">
        <f t="shared" si="847"/>
        <v>5.4</v>
      </c>
      <c r="AW122" s="61">
        <f t="shared" si="847"/>
        <v>24.3</v>
      </c>
      <c r="AX122" s="61">
        <f t="shared" si="847"/>
        <v>20.399999999999999</v>
      </c>
      <c r="AY122" s="61">
        <f t="shared" si="847"/>
        <v>61.3</v>
      </c>
      <c r="AZ122" s="48">
        <f>GQ$85</f>
        <v>0.40540540540540543</v>
      </c>
      <c r="BA122" s="48">
        <f>GR$85</f>
        <v>0.22222222222222221</v>
      </c>
      <c r="BB122" s="49">
        <f>GS$85</f>
        <v>0.33278955954323003</v>
      </c>
      <c r="BR122" s="23" t="s">
        <v>134</v>
      </c>
      <c r="BS122" s="206">
        <f>SUM(FL21,FL23:FL33)/SUM(FL55,FL57:FL67)*100</f>
        <v>50</v>
      </c>
      <c r="BT122" s="206">
        <f>FH$34/FL$34*100</f>
        <v>34.682080924855491</v>
      </c>
      <c r="BU122" s="207">
        <f>FM$34</f>
        <v>0.4</v>
      </c>
      <c r="BV122" s="207">
        <f>FN$34</f>
        <v>0.2831858407079646</v>
      </c>
      <c r="BW122" s="511"/>
      <c r="BX122" s="528"/>
      <c r="BY122" s="535"/>
      <c r="BZ122" s="535"/>
      <c r="CA122" s="535"/>
      <c r="CB122" s="535"/>
      <c r="CC122" s="535"/>
      <c r="CD122" s="535"/>
      <c r="CE122" s="535"/>
      <c r="CF122" s="535"/>
      <c r="CG122" s="535"/>
      <c r="CH122" s="545"/>
      <c r="CI122" s="543"/>
      <c r="CJ122" s="548"/>
      <c r="CK122" s="548"/>
      <c r="CL122" s="548"/>
      <c r="CM122" s="548"/>
      <c r="CN122" s="548"/>
      <c r="CO122" s="548"/>
      <c r="CP122" s="548"/>
      <c r="CQ122" s="535"/>
      <c r="CR122" s="550"/>
      <c r="CT122" s="57" t="s">
        <v>112</v>
      </c>
      <c r="CU122" s="7">
        <v>1</v>
      </c>
      <c r="CV122" s="7">
        <v>14</v>
      </c>
      <c r="CW122" s="7">
        <v>4</v>
      </c>
      <c r="CX122" s="4">
        <f t="shared" si="793"/>
        <v>35</v>
      </c>
      <c r="CY122" s="3">
        <v>0</v>
      </c>
      <c r="CZ122" s="7">
        <v>2</v>
      </c>
      <c r="DA122" s="7">
        <v>2</v>
      </c>
      <c r="DB122" s="4">
        <f t="shared" si="794"/>
        <v>6</v>
      </c>
    </row>
    <row r="123" spans="1:106" ht="17" thickBot="1">
      <c r="V123" s="57">
        <f t="shared" si="788"/>
        <v>30</v>
      </c>
      <c r="W123" s="3" t="s">
        <v>114</v>
      </c>
      <c r="X123" s="61">
        <f t="shared" ref="X123:AH123" si="848">EM$52</f>
        <v>14.428571428571429</v>
      </c>
      <c r="Y123" s="61">
        <f t="shared" si="848"/>
        <v>8.4285714285714288</v>
      </c>
      <c r="Z123" s="61">
        <f t="shared" si="848"/>
        <v>2.8571428571428572</v>
      </c>
      <c r="AA123" s="61">
        <f t="shared" si="848"/>
        <v>1.8571428571428572</v>
      </c>
      <c r="AB123" s="61">
        <f t="shared" si="848"/>
        <v>2.2857142857142856</v>
      </c>
      <c r="AC123" s="61">
        <f t="shared" si="848"/>
        <v>4</v>
      </c>
      <c r="AD123" s="61">
        <f t="shared" si="848"/>
        <v>10.285714285714286</v>
      </c>
      <c r="AE123" s="61">
        <f t="shared" si="848"/>
        <v>2.1428571428571428</v>
      </c>
      <c r="AF123" s="61">
        <f t="shared" si="848"/>
        <v>8.8571428571428577</v>
      </c>
      <c r="AG123" s="61">
        <f t="shared" si="848"/>
        <v>6.1428571428571432</v>
      </c>
      <c r="AH123" s="61">
        <f t="shared" si="848"/>
        <v>19.142857142857142</v>
      </c>
      <c r="AI123" s="51">
        <f>EX$51</f>
        <v>0.38043478260869568</v>
      </c>
      <c r="AJ123" s="51">
        <f>EY$51</f>
        <v>0.23076923076923078</v>
      </c>
      <c r="AK123" s="52">
        <f>EZ$51</f>
        <v>0.31847133757961782</v>
      </c>
      <c r="AM123" s="57">
        <f t="shared" si="828"/>
        <v>13</v>
      </c>
      <c r="AN123" s="3" t="s">
        <v>30</v>
      </c>
      <c r="AO123" s="61">
        <f>GU$86</f>
        <v>41.454545454545453</v>
      </c>
      <c r="AP123" s="61">
        <f t="shared" ref="AP123:AY123" si="849">GV$86</f>
        <v>25.181818181818183</v>
      </c>
      <c r="AQ123" s="61">
        <f t="shared" si="849"/>
        <v>6</v>
      </c>
      <c r="AR123" s="61">
        <f t="shared" si="849"/>
        <v>1.1818181818181819</v>
      </c>
      <c r="AS123" s="61">
        <f t="shared" si="849"/>
        <v>3.2727272727272729</v>
      </c>
      <c r="AT123" s="61">
        <f t="shared" si="849"/>
        <v>10.909090909090908</v>
      </c>
      <c r="AU123" s="61">
        <f t="shared" si="849"/>
        <v>23.181818181818183</v>
      </c>
      <c r="AV123" s="61">
        <f t="shared" si="849"/>
        <v>6.5454545454545459</v>
      </c>
      <c r="AW123" s="61">
        <f t="shared" si="849"/>
        <v>26</v>
      </c>
      <c r="AX123" s="61">
        <f t="shared" si="849"/>
        <v>17.454545454545453</v>
      </c>
      <c r="AY123" s="61">
        <f t="shared" si="849"/>
        <v>49.18181818181818</v>
      </c>
      <c r="AZ123" s="48">
        <f>HF$85</f>
        <v>0.47058823529411764</v>
      </c>
      <c r="BA123" s="48">
        <f>HG$85</f>
        <v>0.25174825174825177</v>
      </c>
      <c r="BB123" s="49">
        <f>HH$85</f>
        <v>0.35489833641404805</v>
      </c>
      <c r="BR123" s="23" t="s">
        <v>48</v>
      </c>
      <c r="BS123" s="206">
        <f>SUM(FL38,FL40:FL50)/SUM(FL55,FL57:FL67)*100</f>
        <v>19.736842105263158</v>
      </c>
      <c r="BT123" s="206">
        <f>FH$51/FL$51*100</f>
        <v>32.5</v>
      </c>
      <c r="BU123" s="207">
        <f>FM$51</f>
        <v>0.23809523809523808</v>
      </c>
      <c r="BV123" s="207">
        <f>FN$51</f>
        <v>0.15384615384615385</v>
      </c>
      <c r="BW123" s="511"/>
      <c r="BX123" s="529"/>
      <c r="BY123" s="535"/>
      <c r="BZ123" s="535"/>
      <c r="CA123" s="535"/>
      <c r="CB123" s="536"/>
      <c r="CC123" s="536"/>
      <c r="CD123" s="536"/>
      <c r="CE123" s="535"/>
      <c r="CF123" s="536"/>
      <c r="CG123" s="536"/>
      <c r="CH123" s="546"/>
      <c r="CI123" s="543"/>
      <c r="CJ123" s="548"/>
      <c r="CK123" s="548"/>
      <c r="CL123" s="548"/>
      <c r="CM123" s="548"/>
      <c r="CN123" s="548"/>
      <c r="CO123" s="548"/>
      <c r="CP123" s="548"/>
      <c r="CQ123" s="536"/>
      <c r="CR123" s="550"/>
      <c r="CT123" s="57" t="s">
        <v>209</v>
      </c>
      <c r="CU123" s="7">
        <v>0</v>
      </c>
      <c r="CV123" s="7">
        <v>0</v>
      </c>
      <c r="CW123" s="7">
        <v>2</v>
      </c>
      <c r="CX123" s="4">
        <f t="shared" si="793"/>
        <v>2</v>
      </c>
      <c r="CY123" s="3">
        <v>0</v>
      </c>
      <c r="CZ123" s="7">
        <v>0</v>
      </c>
      <c r="DA123" s="7">
        <v>3</v>
      </c>
      <c r="DB123" s="4">
        <f t="shared" si="794"/>
        <v>3</v>
      </c>
    </row>
    <row r="124" spans="1:106" ht="17" thickBot="1">
      <c r="V124" s="57">
        <f t="shared" si="788"/>
        <v>31</v>
      </c>
      <c r="W124" s="3" t="s">
        <v>115</v>
      </c>
      <c r="X124" s="61">
        <f t="shared" ref="X124:AH124" si="850">HJ$18</f>
        <v>28.2</v>
      </c>
      <c r="Y124" s="61">
        <f t="shared" si="850"/>
        <v>13.9</v>
      </c>
      <c r="Z124" s="61">
        <f t="shared" si="850"/>
        <v>2.4</v>
      </c>
      <c r="AA124" s="61">
        <f t="shared" si="850"/>
        <v>2.1</v>
      </c>
      <c r="AB124" s="61">
        <f t="shared" si="850"/>
        <v>1.5</v>
      </c>
      <c r="AC124" s="61">
        <f t="shared" si="850"/>
        <v>9</v>
      </c>
      <c r="AD124" s="61">
        <f t="shared" si="850"/>
        <v>18.600000000000001</v>
      </c>
      <c r="AE124" s="61">
        <f t="shared" si="850"/>
        <v>3.4</v>
      </c>
      <c r="AF124" s="61">
        <f t="shared" si="850"/>
        <v>12.8</v>
      </c>
      <c r="AG124" s="61">
        <f t="shared" si="850"/>
        <v>12.4</v>
      </c>
      <c r="AH124" s="61">
        <f t="shared" si="850"/>
        <v>31.4</v>
      </c>
      <c r="AI124" s="51">
        <f>HU$17</f>
        <v>0.4838709677419355</v>
      </c>
      <c r="AJ124" s="51">
        <f>HV$17</f>
        <v>0.265625</v>
      </c>
      <c r="AK124" s="52">
        <f>HW$17</f>
        <v>0.39490445859872614</v>
      </c>
      <c r="AM124" s="58">
        <f t="shared" si="828"/>
        <v>14</v>
      </c>
      <c r="AN124" s="5" t="s">
        <v>44</v>
      </c>
      <c r="AO124" s="63">
        <f>HJ$86</f>
        <v>45.8</v>
      </c>
      <c r="AP124" s="63">
        <f t="shared" ref="AP124:AY124" si="851">HK$86</f>
        <v>29.9</v>
      </c>
      <c r="AQ124" s="63">
        <f t="shared" si="851"/>
        <v>5.3</v>
      </c>
      <c r="AR124" s="63">
        <f t="shared" si="851"/>
        <v>1.9</v>
      </c>
      <c r="AS124" s="63">
        <f t="shared" si="851"/>
        <v>5.4</v>
      </c>
      <c r="AT124" s="63">
        <f t="shared" si="851"/>
        <v>13.9</v>
      </c>
      <c r="AU124" s="63">
        <f t="shared" si="851"/>
        <v>31.9</v>
      </c>
      <c r="AV124" s="63">
        <f t="shared" si="851"/>
        <v>6</v>
      </c>
      <c r="AW124" s="63">
        <f t="shared" si="851"/>
        <v>23.8</v>
      </c>
      <c r="AX124" s="63">
        <f t="shared" si="851"/>
        <v>19.899999999999999</v>
      </c>
      <c r="AY124" s="63">
        <f t="shared" si="851"/>
        <v>55.5</v>
      </c>
      <c r="AZ124" s="151">
        <f>HU$85</f>
        <v>0.43573667711598746</v>
      </c>
      <c r="BA124" s="151">
        <f>HV$85</f>
        <v>0.25210084033613445</v>
      </c>
      <c r="BB124" s="50">
        <f>HW$85</f>
        <v>0.35855855855855856</v>
      </c>
      <c r="BR124" s="336" t="s">
        <v>209</v>
      </c>
      <c r="BS124" s="337">
        <f>GA$17/GA$68*100</f>
        <v>29.200652528548126</v>
      </c>
      <c r="BT124" s="337">
        <f>FW$17/GA$17*100</f>
        <v>34.07821229050279</v>
      </c>
      <c r="BU124" s="338">
        <f>GB$17</f>
        <v>0.39344262295081966</v>
      </c>
      <c r="BV124" s="338">
        <f>GC$17</f>
        <v>0.32203389830508472</v>
      </c>
      <c r="BW124" s="510">
        <f>FR$68/(FR$68+FR$85)*100</f>
        <v>47.66081871345029</v>
      </c>
      <c r="BX124" s="527">
        <f>BW124/$BW$136</f>
        <v>0.95710353092984446</v>
      </c>
      <c r="BY124" s="532">
        <f>FQ68/GA68</f>
        <v>0.84991843393148447</v>
      </c>
      <c r="BZ124" s="532">
        <f>BY124/$BY$136</f>
        <v>1.0446344543235861</v>
      </c>
      <c r="CA124" s="532">
        <f>FS68/FZ68</f>
        <v>0.30180180180180183</v>
      </c>
      <c r="CB124" s="532">
        <f>CA124/$CA$136</f>
        <v>0.93702998606666132</v>
      </c>
      <c r="CC124" s="532">
        <f>GA68/FU85</f>
        <v>12.019607843137255</v>
      </c>
      <c r="CD124" s="532">
        <f>CC124/$CC$136</f>
        <v>0.82498374903558791</v>
      </c>
      <c r="CE124" s="532">
        <f>GA68/FT85</f>
        <v>12.019607843137255</v>
      </c>
      <c r="CF124" s="532">
        <f>CE124/$CE$136</f>
        <v>0.47480888802990268</v>
      </c>
      <c r="CG124" s="532">
        <f>(0.15*BX124)+(0.7*BZ124)+(0.05*CB124)+(0.05*CD124)+(0.05*CF124)</f>
        <v>0.98665077882259455</v>
      </c>
      <c r="CH124" s="544">
        <f>CG124/$CG$136</f>
        <v>0.98665077882259455</v>
      </c>
      <c r="CI124" s="540">
        <f>GA85/FQ85</f>
        <v>1.2373540856031129</v>
      </c>
      <c r="CJ124" s="532">
        <f>CI124/$CI$136</f>
        <v>1.0071259774908239</v>
      </c>
      <c r="CK124" s="532">
        <f>FZ85/FS85</f>
        <v>3.318840579710145</v>
      </c>
      <c r="CL124" s="532">
        <f>CK124/$CK$136</f>
        <v>1.003064756251514</v>
      </c>
      <c r="CM124" s="532">
        <f>FU68/GA85</f>
        <v>7.3899371069182387E-2</v>
      </c>
      <c r="CN124" s="532">
        <f>CM124/$CM$136</f>
        <v>0.97849845456735818</v>
      </c>
      <c r="CO124" s="532">
        <f>FT68/GA85</f>
        <v>5.0314465408805034E-2</v>
      </c>
      <c r="CP124" s="532">
        <f>CO124/$CO$136</f>
        <v>0.99636912468966787</v>
      </c>
      <c r="CQ124" s="532">
        <f>(0*BX124)+(0.75*CJ124)+(0.05*CL124)+(0.1*CN124)+(0.1*CP124)</f>
        <v>1.0029844788563964</v>
      </c>
      <c r="CR124" s="551">
        <f>CQ124/$CQ$136</f>
        <v>1.0029844788563966</v>
      </c>
      <c r="CT124" s="57" t="s">
        <v>114</v>
      </c>
      <c r="CU124" s="7">
        <v>1</v>
      </c>
      <c r="CV124" s="7">
        <v>0</v>
      </c>
      <c r="CW124" s="7">
        <v>0</v>
      </c>
      <c r="CX124" s="4">
        <f t="shared" si="793"/>
        <v>3</v>
      </c>
      <c r="CY124" s="3">
        <v>1</v>
      </c>
      <c r="CZ124" s="7">
        <v>0</v>
      </c>
      <c r="DA124" s="7">
        <v>5</v>
      </c>
      <c r="DB124" s="4">
        <f t="shared" si="794"/>
        <v>8</v>
      </c>
    </row>
    <row r="125" spans="1:106" ht="17" thickBot="1">
      <c r="V125" s="57">
        <f t="shared" si="788"/>
        <v>32</v>
      </c>
      <c r="W125" s="3" t="s">
        <v>30</v>
      </c>
      <c r="X125" s="61">
        <f t="shared" ref="X125:AH125" si="852">GU$18</f>
        <v>18.727272727272727</v>
      </c>
      <c r="Y125" s="61">
        <f t="shared" si="852"/>
        <v>8.1818181818181817</v>
      </c>
      <c r="Z125" s="61">
        <f t="shared" si="852"/>
        <v>3.2727272727272729</v>
      </c>
      <c r="AA125" s="61">
        <f t="shared" si="852"/>
        <v>0.27272727272727271</v>
      </c>
      <c r="AB125" s="61">
        <f t="shared" si="852"/>
        <v>0.72727272727272729</v>
      </c>
      <c r="AC125" s="61">
        <f t="shared" si="852"/>
        <v>1.9090909090909092</v>
      </c>
      <c r="AD125" s="61">
        <f t="shared" si="852"/>
        <v>5.9090909090909092</v>
      </c>
      <c r="AE125" s="61">
        <f t="shared" si="852"/>
        <v>4.9090909090909092</v>
      </c>
      <c r="AF125" s="61">
        <f t="shared" si="852"/>
        <v>13.636363636363637</v>
      </c>
      <c r="AG125" s="61">
        <f t="shared" si="852"/>
        <v>6.8181818181818183</v>
      </c>
      <c r="AH125" s="61">
        <f t="shared" si="852"/>
        <v>19.545454545454547</v>
      </c>
      <c r="AI125" s="51">
        <f>HF$17</f>
        <v>0.32307692307692309</v>
      </c>
      <c r="AJ125" s="51">
        <f>HG$17</f>
        <v>0.36</v>
      </c>
      <c r="AK125" s="52">
        <f>HH$17</f>
        <v>0.34883720930232559</v>
      </c>
      <c r="BR125" s="332" t="s">
        <v>5</v>
      </c>
      <c r="BS125" s="330">
        <f>GA$34/GA$68*100</f>
        <v>50.897226753670481</v>
      </c>
      <c r="BT125" s="330">
        <f>FW$34/GA$34*100</f>
        <v>63.141025641025635</v>
      </c>
      <c r="BU125" s="331">
        <f>GB$34</f>
        <v>0.44162436548223349</v>
      </c>
      <c r="BV125" s="331">
        <f>GC$34</f>
        <v>0.29565217391304349</v>
      </c>
      <c r="BW125" s="511"/>
      <c r="BX125" s="528"/>
      <c r="BY125" s="533"/>
      <c r="BZ125" s="533"/>
      <c r="CA125" s="533"/>
      <c r="CB125" s="533"/>
      <c r="CC125" s="533"/>
      <c r="CD125" s="533"/>
      <c r="CE125" s="533"/>
      <c r="CF125" s="533"/>
      <c r="CG125" s="533"/>
      <c r="CH125" s="545"/>
      <c r="CI125" s="541"/>
      <c r="CJ125" s="533"/>
      <c r="CK125" s="533"/>
      <c r="CL125" s="533"/>
      <c r="CM125" s="533"/>
      <c r="CN125" s="533"/>
      <c r="CO125" s="533"/>
      <c r="CP125" s="533"/>
      <c r="CQ125" s="533"/>
      <c r="CR125" s="550"/>
      <c r="CT125" s="57" t="s">
        <v>115</v>
      </c>
      <c r="CU125" s="7">
        <v>18</v>
      </c>
      <c r="CV125" s="7">
        <v>3</v>
      </c>
      <c r="CW125" s="7">
        <v>1</v>
      </c>
      <c r="CX125" s="4">
        <f t="shared" si="793"/>
        <v>61</v>
      </c>
      <c r="CY125" s="3">
        <v>5</v>
      </c>
      <c r="CZ125" s="7">
        <v>5</v>
      </c>
      <c r="DA125" s="7">
        <v>2</v>
      </c>
      <c r="DB125" s="4">
        <f t="shared" si="794"/>
        <v>27</v>
      </c>
    </row>
    <row r="126" spans="1:106" ht="17" thickBot="1">
      <c r="V126" s="57">
        <f t="shared" si="788"/>
        <v>33</v>
      </c>
      <c r="W126" s="3" t="s">
        <v>25</v>
      </c>
      <c r="X126" s="61">
        <f t="shared" ref="X126:AH126" si="853">BA$35</f>
        <v>20</v>
      </c>
      <c r="Y126" s="61">
        <f t="shared" si="853"/>
        <v>12.875</v>
      </c>
      <c r="Z126" s="61">
        <f t="shared" si="853"/>
        <v>3</v>
      </c>
      <c r="AA126" s="61">
        <f t="shared" si="853"/>
        <v>2.5</v>
      </c>
      <c r="AB126" s="61">
        <f t="shared" si="853"/>
        <v>1.875</v>
      </c>
      <c r="AC126" s="61">
        <f t="shared" si="853"/>
        <v>6.25</v>
      </c>
      <c r="AD126" s="61">
        <f t="shared" si="853"/>
        <v>12.375</v>
      </c>
      <c r="AE126" s="61">
        <f t="shared" si="853"/>
        <v>2.5</v>
      </c>
      <c r="AF126" s="61">
        <f t="shared" si="853"/>
        <v>6.5</v>
      </c>
      <c r="AG126" s="61">
        <f t="shared" si="853"/>
        <v>8.75</v>
      </c>
      <c r="AH126" s="61">
        <f t="shared" si="853"/>
        <v>18.875</v>
      </c>
      <c r="AI126" s="51">
        <f>BL$34</f>
        <v>0.50505050505050508</v>
      </c>
      <c r="AJ126" s="51">
        <f>BM$34</f>
        <v>0.38461538461538464</v>
      </c>
      <c r="AK126" s="52">
        <f>BN$34</f>
        <v>0.46357615894039733</v>
      </c>
      <c r="AM126" s="496" t="s">
        <v>241</v>
      </c>
      <c r="AN126" s="497"/>
      <c r="AO126" s="497"/>
      <c r="AP126" s="497"/>
      <c r="AQ126" s="497"/>
      <c r="AR126" s="497"/>
      <c r="AS126" s="497"/>
      <c r="AT126" s="497"/>
      <c r="AU126" s="497"/>
      <c r="AV126" s="497"/>
      <c r="AW126" s="497"/>
      <c r="AX126" s="497"/>
      <c r="AY126" s="497"/>
      <c r="AZ126" s="497"/>
      <c r="BA126" s="497"/>
      <c r="BB126" s="498"/>
      <c r="BR126" s="333" t="s">
        <v>105</v>
      </c>
      <c r="BS126" s="334">
        <f>GA$51/GA$68*100</f>
        <v>19.902120717781401</v>
      </c>
      <c r="BT126" s="334">
        <f>FW$51/GA$51*100</f>
        <v>88.52459016393442</v>
      </c>
      <c r="BU126" s="335">
        <f>GB$51</f>
        <v>0.36842105263157893</v>
      </c>
      <c r="BV126" s="335">
        <f>GC$51</f>
        <v>0.2857142857142857</v>
      </c>
      <c r="BW126" s="512"/>
      <c r="BX126" s="529"/>
      <c r="BY126" s="534"/>
      <c r="BZ126" s="534"/>
      <c r="CA126" s="534"/>
      <c r="CB126" s="534"/>
      <c r="CC126" s="534"/>
      <c r="CD126" s="534"/>
      <c r="CE126" s="534"/>
      <c r="CF126" s="534"/>
      <c r="CG126" s="534"/>
      <c r="CH126" s="546"/>
      <c r="CI126" s="542"/>
      <c r="CJ126" s="534"/>
      <c r="CK126" s="534"/>
      <c r="CL126" s="534"/>
      <c r="CM126" s="534"/>
      <c r="CN126" s="534"/>
      <c r="CO126" s="534"/>
      <c r="CP126" s="534"/>
      <c r="CQ126" s="534"/>
      <c r="CR126" s="552"/>
      <c r="CT126" s="57" t="s">
        <v>30</v>
      </c>
      <c r="CU126" s="7">
        <v>0</v>
      </c>
      <c r="CV126" s="7">
        <v>0</v>
      </c>
      <c r="CW126" s="7">
        <v>3</v>
      </c>
      <c r="CX126" s="4">
        <f t="shared" si="793"/>
        <v>3</v>
      </c>
      <c r="CY126" s="3">
        <v>0</v>
      </c>
      <c r="CZ126" s="7">
        <v>0</v>
      </c>
      <c r="DA126" s="7">
        <v>1</v>
      </c>
      <c r="DB126" s="4">
        <f t="shared" si="794"/>
        <v>1</v>
      </c>
    </row>
    <row r="127" spans="1:106" ht="17" thickBot="1">
      <c r="V127" s="57">
        <f t="shared" si="788"/>
        <v>34</v>
      </c>
      <c r="W127" s="3" t="s">
        <v>222</v>
      </c>
      <c r="X127" s="61">
        <f t="shared" ref="X127:AH127" si="854">CT$52</f>
        <v>4.5999999999999996</v>
      </c>
      <c r="Y127" s="61">
        <f t="shared" si="854"/>
        <v>6.2</v>
      </c>
      <c r="Z127" s="61">
        <f t="shared" si="854"/>
        <v>2.2000000000000002</v>
      </c>
      <c r="AA127" s="61">
        <f t="shared" si="854"/>
        <v>0</v>
      </c>
      <c r="AB127" s="61">
        <f t="shared" si="854"/>
        <v>1.8</v>
      </c>
      <c r="AC127" s="61">
        <f t="shared" si="854"/>
        <v>2</v>
      </c>
      <c r="AD127" s="61">
        <f t="shared" si="854"/>
        <v>5.2</v>
      </c>
      <c r="AE127" s="61">
        <f t="shared" si="854"/>
        <v>0.2</v>
      </c>
      <c r="AF127" s="61">
        <f t="shared" si="854"/>
        <v>2.2000000000000002</v>
      </c>
      <c r="AG127" s="61">
        <f t="shared" si="854"/>
        <v>2.2000000000000002</v>
      </c>
      <c r="AH127" s="61">
        <f t="shared" si="854"/>
        <v>7.4</v>
      </c>
      <c r="AI127" s="51">
        <f>DE$51</f>
        <v>0.38461538461538464</v>
      </c>
      <c r="AJ127" s="51">
        <f>DF$51</f>
        <v>9.0909090909090912E-2</v>
      </c>
      <c r="AK127" s="52">
        <f>DG$51</f>
        <v>0.29729729729729731</v>
      </c>
      <c r="AM127" s="56" t="s">
        <v>141</v>
      </c>
      <c r="AN127" s="9" t="s">
        <v>116</v>
      </c>
      <c r="AO127" s="9" t="s">
        <v>13</v>
      </c>
      <c r="AP127" s="9" t="s">
        <v>14</v>
      </c>
      <c r="AQ127" s="9" t="s">
        <v>15</v>
      </c>
      <c r="AR127" s="9" t="s">
        <v>16</v>
      </c>
      <c r="AS127" s="9" t="s">
        <v>17</v>
      </c>
      <c r="AT127" s="9" t="s">
        <v>28</v>
      </c>
      <c r="AU127" s="9" t="s">
        <v>27</v>
      </c>
      <c r="AV127" s="33" t="s">
        <v>21</v>
      </c>
      <c r="AW127" s="9" t="s">
        <v>20</v>
      </c>
      <c r="AX127" s="33" t="s">
        <v>19</v>
      </c>
      <c r="AY127" s="9" t="s">
        <v>18</v>
      </c>
      <c r="AZ127" s="163">
        <v>0.02</v>
      </c>
      <c r="BA127" s="163">
        <v>0.03</v>
      </c>
      <c r="BB127" s="40" t="s">
        <v>213</v>
      </c>
      <c r="BR127" s="23" t="s">
        <v>51</v>
      </c>
      <c r="BS127" s="206">
        <f>GP$17/GP$68*100</f>
        <v>25.668449197860966</v>
      </c>
      <c r="BT127" s="206">
        <f>GL$17/GP17*100</f>
        <v>61.805555555555557</v>
      </c>
      <c r="BU127" s="207">
        <f>GQ$17</f>
        <v>0.38356164383561642</v>
      </c>
      <c r="BV127" s="207">
        <f>GR$17</f>
        <v>0.27659574468085107</v>
      </c>
      <c r="BW127" s="511">
        <f>GG$68/(GG$68+GG$85)*100</f>
        <v>41.85351270553064</v>
      </c>
      <c r="BX127" s="527">
        <f>BW127/$BW$136</f>
        <v>0.84048377416932063</v>
      </c>
      <c r="BY127" s="535">
        <f>GF68/GP68</f>
        <v>0.84491978609625673</v>
      </c>
      <c r="BZ127" s="535">
        <f>BY127/$BY$136</f>
        <v>1.0384906179914872</v>
      </c>
      <c r="CA127" s="535">
        <f>GH68/GO68</f>
        <v>0.32663316582914576</v>
      </c>
      <c r="CB127" s="537">
        <f>CA127/$CA$136</f>
        <v>1.0141260555720335</v>
      </c>
      <c r="CC127" s="537">
        <f>GP68/GJ85</f>
        <v>10.388888888888889</v>
      </c>
      <c r="CD127" s="537">
        <f>CC127/$CC$136</f>
        <v>0.7130569163089</v>
      </c>
      <c r="CE127" s="535">
        <f>GP68/GI85</f>
        <v>13.682926829268293</v>
      </c>
      <c r="CF127" s="537">
        <f>CE127/$CE$136</f>
        <v>0.54051474537156519</v>
      </c>
      <c r="CG127" s="537">
        <f>(0.15*BX127)+(0.7*BZ127)+(0.05*CB127)+(0.05*CD127)+(0.05*CF127)</f>
        <v>0.96640088458206408</v>
      </c>
      <c r="CH127" s="544">
        <f>CG127/$CG$136</f>
        <v>0.96640088458206408</v>
      </c>
      <c r="CI127" s="543">
        <f>GP85/GF85</f>
        <v>1.3014861995753715</v>
      </c>
      <c r="CJ127" s="548">
        <f>CI127/$CI$136</f>
        <v>1.0593253589971949</v>
      </c>
      <c r="CK127" s="548">
        <f>GO85/GH85</f>
        <v>3.5172413793103448</v>
      </c>
      <c r="CL127" s="548">
        <f>CK127/$CK$136</f>
        <v>1.0630281214422759</v>
      </c>
      <c r="CM127" s="548">
        <f>GJ68/GP85</f>
        <v>0.11256117455138662</v>
      </c>
      <c r="CN127" s="548">
        <f>CM127/$CM$136</f>
        <v>1.4904177633623943</v>
      </c>
      <c r="CO127" s="548">
        <f>GI68/GP85</f>
        <v>3.588907014681892E-2</v>
      </c>
      <c r="CP127" s="548">
        <f>CO127/$CO$136</f>
        <v>0.7107053829862271</v>
      </c>
      <c r="CQ127" s="537">
        <f>(0*BX127)+(0.75*CJ127)+(0.05*CL127)+(0.1*CN127)+(0.1*CP127)</f>
        <v>1.0677577399548721</v>
      </c>
      <c r="CR127" s="550">
        <f>CQ127/$CQ$136</f>
        <v>1.0677577399548723</v>
      </c>
      <c r="CT127" s="57" t="s">
        <v>25</v>
      </c>
      <c r="CU127" s="7">
        <v>6</v>
      </c>
      <c r="CV127" s="7">
        <v>12</v>
      </c>
      <c r="CW127" s="7">
        <v>4</v>
      </c>
      <c r="CX127" s="4">
        <f t="shared" si="793"/>
        <v>46</v>
      </c>
      <c r="CY127" s="3">
        <v>7</v>
      </c>
      <c r="CZ127" s="7">
        <v>3</v>
      </c>
      <c r="DA127" s="7">
        <v>2</v>
      </c>
      <c r="DB127" s="4">
        <f t="shared" si="794"/>
        <v>29</v>
      </c>
    </row>
    <row r="128" spans="1:106">
      <c r="V128" s="57">
        <f t="shared" si="788"/>
        <v>35</v>
      </c>
      <c r="W128" s="3" t="s">
        <v>35</v>
      </c>
      <c r="X128" s="61">
        <f t="shared" ref="X128:AH128" si="855">FB$18</f>
        <v>9.8571428571428577</v>
      </c>
      <c r="Y128" s="61">
        <f t="shared" si="855"/>
        <v>7.7142857142857144</v>
      </c>
      <c r="Z128" s="61">
        <f t="shared" si="855"/>
        <v>2.2857142857142856</v>
      </c>
      <c r="AA128" s="61">
        <f t="shared" si="855"/>
        <v>0</v>
      </c>
      <c r="AB128" s="61">
        <f t="shared" si="855"/>
        <v>0.14285714285714285</v>
      </c>
      <c r="AC128" s="61">
        <f t="shared" si="855"/>
        <v>3</v>
      </c>
      <c r="AD128" s="61">
        <f t="shared" si="855"/>
        <v>6.1428571428571432</v>
      </c>
      <c r="AE128" s="61">
        <f t="shared" si="855"/>
        <v>1.2857142857142858</v>
      </c>
      <c r="AF128" s="61">
        <f t="shared" si="855"/>
        <v>6.1428571428571432</v>
      </c>
      <c r="AG128" s="61">
        <f t="shared" si="855"/>
        <v>4.2857142857142856</v>
      </c>
      <c r="AH128" s="61">
        <f t="shared" si="855"/>
        <v>12.285714285714286</v>
      </c>
      <c r="AI128" s="51">
        <f>FM$17</f>
        <v>0.48837209302325579</v>
      </c>
      <c r="AJ128" s="51">
        <f>FN$17</f>
        <v>0.20930232558139536</v>
      </c>
      <c r="AK128" s="52">
        <f>FO$17</f>
        <v>0.34883720930232559</v>
      </c>
      <c r="AM128" s="3">
        <v>1</v>
      </c>
      <c r="AN128" s="1" t="s">
        <v>34</v>
      </c>
      <c r="AO128" s="164">
        <f>AO94-AO111</f>
        <v>8.2999999999999972</v>
      </c>
      <c r="AP128" s="164">
        <f t="shared" ref="AP128:BB128" si="856">AP94-AP111</f>
        <v>17.2</v>
      </c>
      <c r="AQ128" s="164">
        <f t="shared" si="856"/>
        <v>-1</v>
      </c>
      <c r="AR128" s="164">
        <f t="shared" si="856"/>
        <v>-0.60000000000000009</v>
      </c>
      <c r="AS128" s="164">
        <f t="shared" si="856"/>
        <v>-1</v>
      </c>
      <c r="AT128" s="164">
        <f t="shared" si="856"/>
        <v>6.1999999999999993</v>
      </c>
      <c r="AU128" s="164">
        <f t="shared" si="856"/>
        <v>14.7</v>
      </c>
      <c r="AV128" s="164">
        <f t="shared" si="856"/>
        <v>-1.2999999999999998</v>
      </c>
      <c r="AW128" s="164">
        <f t="shared" si="856"/>
        <v>-8.1999999999999993</v>
      </c>
      <c r="AX128" s="164">
        <f t="shared" si="856"/>
        <v>4.8999999999999986</v>
      </c>
      <c r="AY128" s="164">
        <f t="shared" si="856"/>
        <v>6.5</v>
      </c>
      <c r="AZ128" s="159">
        <f t="shared" si="856"/>
        <v>3.4739184714758786E-3</v>
      </c>
      <c r="BA128" s="159">
        <f t="shared" si="856"/>
        <v>2.5937239655651229E-2</v>
      </c>
      <c r="BB128" s="160">
        <f t="shared" si="856"/>
        <v>4.6909712160726369E-2</v>
      </c>
      <c r="BR128" s="23" t="s">
        <v>100</v>
      </c>
      <c r="BS128" s="206">
        <f>GP$34/GP$68*100</f>
        <v>47.415329768270951</v>
      </c>
      <c r="BT128" s="206">
        <f>GL$34/GP34*100</f>
        <v>42.481203007518801</v>
      </c>
      <c r="BU128" s="207">
        <f>GQ$34</f>
        <v>0.30088495575221241</v>
      </c>
      <c r="BV128" s="207">
        <f>GR$34</f>
        <v>0.29411764705882354</v>
      </c>
      <c r="BW128" s="511"/>
      <c r="BX128" s="528"/>
      <c r="BY128" s="535"/>
      <c r="BZ128" s="535"/>
      <c r="CA128" s="535"/>
      <c r="CB128" s="535"/>
      <c r="CC128" s="535"/>
      <c r="CD128" s="535"/>
      <c r="CE128" s="535"/>
      <c r="CF128" s="535"/>
      <c r="CG128" s="535"/>
      <c r="CH128" s="545"/>
      <c r="CI128" s="543"/>
      <c r="CJ128" s="548"/>
      <c r="CK128" s="548"/>
      <c r="CL128" s="548"/>
      <c r="CM128" s="548"/>
      <c r="CN128" s="548"/>
      <c r="CO128" s="548"/>
      <c r="CP128" s="548"/>
      <c r="CQ128" s="535"/>
      <c r="CR128" s="550"/>
      <c r="CT128" s="57" t="s">
        <v>222</v>
      </c>
      <c r="CU128" s="7">
        <v>0</v>
      </c>
      <c r="CV128" s="7">
        <v>1</v>
      </c>
      <c r="CW128" s="7">
        <v>0</v>
      </c>
      <c r="CX128" s="4">
        <f t="shared" si="793"/>
        <v>2</v>
      </c>
      <c r="CY128" s="3">
        <v>1</v>
      </c>
      <c r="CZ128" s="7">
        <v>1</v>
      </c>
      <c r="DA128" s="7">
        <v>4</v>
      </c>
      <c r="DB128" s="4">
        <f t="shared" si="794"/>
        <v>9</v>
      </c>
    </row>
    <row r="129" spans="22:106" ht="17" thickBot="1">
      <c r="V129" s="57">
        <f t="shared" si="788"/>
        <v>36</v>
      </c>
      <c r="W129" s="3" t="s">
        <v>26</v>
      </c>
      <c r="X129" s="61">
        <f t="shared" ref="X129:AH129" si="857">AL$52</f>
        <v>3</v>
      </c>
      <c r="Y129" s="61">
        <f t="shared" si="857"/>
        <v>6.5</v>
      </c>
      <c r="Z129" s="61">
        <f t="shared" si="857"/>
        <v>4.166666666666667</v>
      </c>
      <c r="AA129" s="61">
        <f t="shared" si="857"/>
        <v>0.66666666666666663</v>
      </c>
      <c r="AB129" s="61">
        <f t="shared" si="857"/>
        <v>1.1666666666666667</v>
      </c>
      <c r="AC129" s="61">
        <f t="shared" si="857"/>
        <v>1</v>
      </c>
      <c r="AD129" s="61">
        <f t="shared" si="857"/>
        <v>3.1666666666666665</v>
      </c>
      <c r="AE129" s="61">
        <f t="shared" si="857"/>
        <v>0.33333333333333331</v>
      </c>
      <c r="AF129" s="61">
        <f t="shared" si="857"/>
        <v>2</v>
      </c>
      <c r="AG129" s="61">
        <f t="shared" si="857"/>
        <v>1.3333333333333333</v>
      </c>
      <c r="AH129" s="61">
        <f t="shared" si="857"/>
        <v>5.166666666666667</v>
      </c>
      <c r="AI129" s="51">
        <f>AW$51</f>
        <v>0.31578947368421051</v>
      </c>
      <c r="AJ129" s="51">
        <f>AX$51</f>
        <v>0.16666666666666666</v>
      </c>
      <c r="AK129" s="52">
        <f>AY$51</f>
        <v>0.25806451612903225</v>
      </c>
      <c r="AM129" s="3">
        <f>AM128+1</f>
        <v>2</v>
      </c>
      <c r="AN129" s="3" t="s">
        <v>43</v>
      </c>
      <c r="AO129" s="61">
        <f t="shared" ref="AO129:BB129" si="858">AO95-AO112</f>
        <v>-5.5999999999999943</v>
      </c>
      <c r="AP129" s="61">
        <f t="shared" si="858"/>
        <v>-5.1999999999999993</v>
      </c>
      <c r="AQ129" s="61">
        <f t="shared" si="858"/>
        <v>-1.5</v>
      </c>
      <c r="AR129" s="61">
        <f t="shared" si="858"/>
        <v>-1.6</v>
      </c>
      <c r="AS129" s="61">
        <f t="shared" si="858"/>
        <v>-0.5</v>
      </c>
      <c r="AT129" s="61">
        <f t="shared" si="858"/>
        <v>-2.3000000000000007</v>
      </c>
      <c r="AU129" s="61">
        <f t="shared" si="858"/>
        <v>-9.1999999999999957</v>
      </c>
      <c r="AV129" s="61">
        <f t="shared" si="858"/>
        <v>-0.39999999999999947</v>
      </c>
      <c r="AW129" s="61">
        <f t="shared" si="858"/>
        <v>4.3000000000000007</v>
      </c>
      <c r="AX129" s="61">
        <f t="shared" si="858"/>
        <v>-2.7000000000000028</v>
      </c>
      <c r="AY129" s="61">
        <f t="shared" si="858"/>
        <v>-4.8999999999999986</v>
      </c>
      <c r="AZ129" s="51">
        <f t="shared" si="858"/>
        <v>4.395765951190822E-2</v>
      </c>
      <c r="BA129" s="51">
        <f t="shared" si="858"/>
        <v>-7.0295740116457228E-2</v>
      </c>
      <c r="BB129" s="52">
        <f t="shared" si="858"/>
        <v>-1.8566614950345506E-2</v>
      </c>
      <c r="BR129" s="23" t="s">
        <v>231</v>
      </c>
      <c r="BS129" s="206">
        <f>GP$51/GP$68*100</f>
        <v>26.916221033868094</v>
      </c>
      <c r="BT129" s="206">
        <f>GL$51/GP51*100</f>
        <v>76.821192052980138</v>
      </c>
      <c r="BU129" s="207">
        <f>GQ$51</f>
        <v>0.5145631067961165</v>
      </c>
      <c r="BV129" s="207">
        <f>GR$51</f>
        <v>0.29629629629629628</v>
      </c>
      <c r="BW129" s="511"/>
      <c r="BX129" s="529"/>
      <c r="BY129" s="535"/>
      <c r="BZ129" s="535"/>
      <c r="CA129" s="535"/>
      <c r="CB129" s="536"/>
      <c r="CC129" s="536"/>
      <c r="CD129" s="536"/>
      <c r="CE129" s="535"/>
      <c r="CF129" s="536"/>
      <c r="CG129" s="536"/>
      <c r="CH129" s="546"/>
      <c r="CI129" s="543"/>
      <c r="CJ129" s="548"/>
      <c r="CK129" s="548"/>
      <c r="CL129" s="548"/>
      <c r="CM129" s="548"/>
      <c r="CN129" s="548"/>
      <c r="CO129" s="548"/>
      <c r="CP129" s="548"/>
      <c r="CQ129" s="536"/>
      <c r="CR129" s="550"/>
      <c r="CT129" s="57" t="s">
        <v>35</v>
      </c>
      <c r="CU129" s="7">
        <v>1</v>
      </c>
      <c r="CV129" s="7">
        <v>0</v>
      </c>
      <c r="CW129" s="7">
        <v>1</v>
      </c>
      <c r="CX129" s="4">
        <f t="shared" si="793"/>
        <v>4</v>
      </c>
      <c r="CY129" s="3">
        <v>2</v>
      </c>
      <c r="CZ129" s="7">
        <v>0</v>
      </c>
      <c r="DA129" s="7">
        <v>0</v>
      </c>
      <c r="DB129" s="4">
        <f t="shared" si="794"/>
        <v>6</v>
      </c>
    </row>
    <row r="130" spans="22:106">
      <c r="V130" s="57">
        <f t="shared" si="788"/>
        <v>37</v>
      </c>
      <c r="W130" s="3" t="s">
        <v>206</v>
      </c>
      <c r="X130" s="61">
        <f t="shared" ref="X130:AH130" si="859">BP$35</f>
        <v>24.571428571428573</v>
      </c>
      <c r="Y130" s="61">
        <f t="shared" si="859"/>
        <v>16.142857142857142</v>
      </c>
      <c r="Z130" s="61">
        <f t="shared" si="859"/>
        <v>1.2857142857142858</v>
      </c>
      <c r="AA130" s="61">
        <f t="shared" si="859"/>
        <v>3.4285714285714284</v>
      </c>
      <c r="AB130" s="61">
        <f t="shared" si="859"/>
        <v>1.2857142857142858</v>
      </c>
      <c r="AC130" s="61">
        <f t="shared" si="859"/>
        <v>7.5714285714285712</v>
      </c>
      <c r="AD130" s="61">
        <f t="shared" si="859"/>
        <v>15.428571428571429</v>
      </c>
      <c r="AE130" s="61">
        <f t="shared" si="859"/>
        <v>3.1428571428571428</v>
      </c>
      <c r="AF130" s="61">
        <f t="shared" si="859"/>
        <v>13.142857142857142</v>
      </c>
      <c r="AG130" s="61">
        <f t="shared" si="859"/>
        <v>10.714285714285714</v>
      </c>
      <c r="AH130" s="61">
        <f t="shared" si="859"/>
        <v>28.142857142857142</v>
      </c>
      <c r="AI130" s="51">
        <f>CA$34</f>
        <v>0.49074074074074076</v>
      </c>
      <c r="AJ130" s="51">
        <f>CB$34</f>
        <v>0.2391304347826087</v>
      </c>
      <c r="AK130" s="52">
        <f>CC$34</f>
        <v>0.38071065989847713</v>
      </c>
      <c r="AM130" s="3">
        <f t="shared" ref="AM130:AM141" si="860">AM129+1</f>
        <v>3</v>
      </c>
      <c r="AN130" s="3" t="s">
        <v>31</v>
      </c>
      <c r="AO130" s="61">
        <f t="shared" ref="AO130:BB130" si="861">AO96-AO113</f>
        <v>11.125</v>
      </c>
      <c r="AP130" s="61">
        <f t="shared" si="861"/>
        <v>-1.75</v>
      </c>
      <c r="AQ130" s="61">
        <f t="shared" si="861"/>
        <v>1.875</v>
      </c>
      <c r="AR130" s="61">
        <f t="shared" si="861"/>
        <v>2.25</v>
      </c>
      <c r="AS130" s="61">
        <f t="shared" si="861"/>
        <v>1.375</v>
      </c>
      <c r="AT130" s="61">
        <f t="shared" si="861"/>
        <v>1.375</v>
      </c>
      <c r="AU130" s="61">
        <f t="shared" si="861"/>
        <v>-3.25</v>
      </c>
      <c r="AV130" s="61">
        <f t="shared" si="861"/>
        <v>2.875</v>
      </c>
      <c r="AW130" s="61">
        <f t="shared" si="861"/>
        <v>0.25</v>
      </c>
      <c r="AX130" s="61">
        <f t="shared" si="861"/>
        <v>4.25</v>
      </c>
      <c r="AY130" s="61">
        <f t="shared" si="861"/>
        <v>-3</v>
      </c>
      <c r="AZ130" s="51">
        <f t="shared" si="861"/>
        <v>9.3961497969619501E-2</v>
      </c>
      <c r="BA130" s="51">
        <f t="shared" si="861"/>
        <v>0.12736077481840194</v>
      </c>
      <c r="BB130" s="52">
        <f t="shared" si="861"/>
        <v>0.10478233286003441</v>
      </c>
      <c r="BR130" s="336" t="s">
        <v>30</v>
      </c>
      <c r="BS130" s="337">
        <f>HE$17/HE$68*100</f>
        <v>36.073825503355707</v>
      </c>
      <c r="BT130" s="337">
        <f>HA$17/HE$17*100</f>
        <v>30.232558139534881</v>
      </c>
      <c r="BU130" s="338">
        <f>HF$17</f>
        <v>0.32307692307692309</v>
      </c>
      <c r="BV130" s="338">
        <f>HG$17</f>
        <v>0.36</v>
      </c>
      <c r="BW130" s="510">
        <f>GV$68/(GV$68+GV$85)*100</f>
        <v>55.821371610845297</v>
      </c>
      <c r="BX130" s="527">
        <f>BW130/$BW$136</f>
        <v>1.1209801533478381</v>
      </c>
      <c r="BY130" s="532">
        <f>GU68/HE68</f>
        <v>0.90100671140939592</v>
      </c>
      <c r="BZ130" s="532">
        <f>BY130/$BY$136</f>
        <v>1.1074270385702907</v>
      </c>
      <c r="CA130" s="532">
        <f>GW68/HD68</f>
        <v>0.50450450450450446</v>
      </c>
      <c r="CB130" s="532">
        <f>CA130/$CA$136</f>
        <v>1.566378484171135</v>
      </c>
      <c r="CC130" s="532">
        <f>HE68/GY85</f>
        <v>16.555555555555557</v>
      </c>
      <c r="CD130" s="532">
        <f>CC130/$CC$136</f>
        <v>1.1363152997863755</v>
      </c>
      <c r="CE130" s="532">
        <f>HE68/GX85</f>
        <v>45.846153846153847</v>
      </c>
      <c r="CF130" s="532">
        <f>CE130/$CE$136</f>
        <v>1.8110542051144338</v>
      </c>
      <c r="CG130" s="532">
        <f>(0.15*BX130)+(0.7*BZ130)+(0.05*CB130)+(0.05*CD130)+(0.05*CF130)</f>
        <v>1.1690333494549765</v>
      </c>
      <c r="CH130" s="544">
        <f>CG130/$CG$136</f>
        <v>1.1690333494549765</v>
      </c>
      <c r="CI130" s="540">
        <f>HE85/GU85</f>
        <v>1.1864035087719298</v>
      </c>
      <c r="CJ130" s="532">
        <f>CI130/$CI$136</f>
        <v>0.96565551233305513</v>
      </c>
      <c r="CK130" s="532">
        <f>HD85/GW85</f>
        <v>2.9090909090909092</v>
      </c>
      <c r="CL130" s="532">
        <f>CK130/$CK$136</f>
        <v>0.87922468511446716</v>
      </c>
      <c r="CM130" s="532">
        <f>GY68/HE85</f>
        <v>6.4695009242144177E-2</v>
      </c>
      <c r="CN130" s="532">
        <f>CM130/$CM$136</f>
        <v>0.85662388794074773</v>
      </c>
      <c r="CO130" s="532">
        <f>GX68/HE85</f>
        <v>3.512014787430684E-2</v>
      </c>
      <c r="CP130" s="532">
        <f>CO130/$CO$136</f>
        <v>0.69547854105533424</v>
      </c>
      <c r="CQ130" s="532">
        <f>(0*BX130)+(0.75*CJ130)+(0.05*CL130)+(0.1*CN130)+(0.1*CP130)</f>
        <v>0.92341311140512294</v>
      </c>
      <c r="CR130" s="551">
        <f>CQ130/$CQ$136</f>
        <v>0.92341311140512317</v>
      </c>
      <c r="CT130" s="57" t="s">
        <v>26</v>
      </c>
      <c r="CU130" s="7">
        <v>0</v>
      </c>
      <c r="CV130" s="7">
        <v>1</v>
      </c>
      <c r="CW130" s="7">
        <v>0</v>
      </c>
      <c r="CX130" s="4">
        <f t="shared" si="793"/>
        <v>2</v>
      </c>
      <c r="CY130" s="3">
        <v>0</v>
      </c>
      <c r="CZ130" s="7">
        <v>0</v>
      </c>
      <c r="DA130" s="7">
        <v>1</v>
      </c>
      <c r="DB130" s="4">
        <f t="shared" si="794"/>
        <v>1</v>
      </c>
    </row>
    <row r="131" spans="22:106">
      <c r="V131" s="57">
        <f t="shared" si="788"/>
        <v>38</v>
      </c>
      <c r="W131" s="3" t="s">
        <v>194</v>
      </c>
      <c r="X131" s="61">
        <f t="shared" ref="X131:AH131" si="862">DI$52</f>
        <v>5.166666666666667</v>
      </c>
      <c r="Y131" s="61">
        <f t="shared" si="862"/>
        <v>7.666666666666667</v>
      </c>
      <c r="Z131" s="61">
        <f t="shared" si="862"/>
        <v>1.5</v>
      </c>
      <c r="AA131" s="61">
        <f t="shared" si="862"/>
        <v>0</v>
      </c>
      <c r="AB131" s="61">
        <f t="shared" si="862"/>
        <v>0.33333333333333331</v>
      </c>
      <c r="AC131" s="61">
        <f t="shared" si="862"/>
        <v>2.3333333333333335</v>
      </c>
      <c r="AD131" s="61">
        <f t="shared" si="862"/>
        <v>7.5</v>
      </c>
      <c r="AE131" s="61">
        <f t="shared" si="862"/>
        <v>0.16666666666666666</v>
      </c>
      <c r="AF131" s="61">
        <f t="shared" si="862"/>
        <v>1.5</v>
      </c>
      <c r="AG131" s="61">
        <f t="shared" si="862"/>
        <v>2.5</v>
      </c>
      <c r="AH131" s="61">
        <f t="shared" si="862"/>
        <v>9</v>
      </c>
      <c r="AI131" s="51">
        <f>DT$51</f>
        <v>0.31111111111111112</v>
      </c>
      <c r="AJ131" s="51">
        <f>DU$51</f>
        <v>0.125</v>
      </c>
      <c r="AK131" s="52">
        <f>DV$51</f>
        <v>0.13333333333333333</v>
      </c>
      <c r="AM131" s="3">
        <f t="shared" si="860"/>
        <v>4</v>
      </c>
      <c r="AN131" s="3" t="s">
        <v>24</v>
      </c>
      <c r="AO131" s="61">
        <f t="shared" ref="AO131:BB131" si="863">AO97-AO114</f>
        <v>4.1428571428571388</v>
      </c>
      <c r="AP131" s="61">
        <f t="shared" si="863"/>
        <v>5.1428571428571423</v>
      </c>
      <c r="AQ131" s="61">
        <f t="shared" si="863"/>
        <v>0.85714285714285721</v>
      </c>
      <c r="AR131" s="61">
        <f t="shared" si="863"/>
        <v>1.8571428571428572</v>
      </c>
      <c r="AS131" s="61">
        <f t="shared" si="863"/>
        <v>1.4285714285714284</v>
      </c>
      <c r="AT131" s="61">
        <f t="shared" si="863"/>
        <v>0.85714285714285765</v>
      </c>
      <c r="AU131" s="61">
        <f t="shared" si="863"/>
        <v>-5.0000000000000036</v>
      </c>
      <c r="AV131" s="61">
        <f t="shared" si="863"/>
        <v>0.71428571428571441</v>
      </c>
      <c r="AW131" s="61">
        <f t="shared" si="863"/>
        <v>11.000000000000004</v>
      </c>
      <c r="AX131" s="61">
        <f t="shared" si="863"/>
        <v>1.5714285714285694</v>
      </c>
      <c r="AY131" s="61">
        <f t="shared" si="863"/>
        <v>5.5714285714285765</v>
      </c>
      <c r="AZ131" s="51">
        <f t="shared" si="863"/>
        <v>9.4038568912940768E-2</v>
      </c>
      <c r="BA131" s="51">
        <f t="shared" si="863"/>
        <v>-7.0817730998886719E-2</v>
      </c>
      <c r="BB131" s="52">
        <f t="shared" si="863"/>
        <v>-4.4271701758218929E-3</v>
      </c>
      <c r="BR131" s="332" t="s">
        <v>8</v>
      </c>
      <c r="BS131" s="330">
        <f>HE$34/HE$68*100</f>
        <v>25.838926174496645</v>
      </c>
      <c r="BT131" s="330">
        <f>HA$34/HE$34*100</f>
        <v>89.610389610389603</v>
      </c>
      <c r="BU131" s="331">
        <f>HF$34</f>
        <v>0.52898550724637683</v>
      </c>
      <c r="BV131" s="331">
        <f>HG$34</f>
        <v>0.1875</v>
      </c>
      <c r="BW131" s="511"/>
      <c r="BX131" s="528"/>
      <c r="BY131" s="533"/>
      <c r="BZ131" s="533"/>
      <c r="CA131" s="533"/>
      <c r="CB131" s="533"/>
      <c r="CC131" s="533"/>
      <c r="CD131" s="533"/>
      <c r="CE131" s="533"/>
      <c r="CF131" s="533"/>
      <c r="CG131" s="533"/>
      <c r="CH131" s="545"/>
      <c r="CI131" s="541"/>
      <c r="CJ131" s="533"/>
      <c r="CK131" s="533"/>
      <c r="CL131" s="533"/>
      <c r="CM131" s="533"/>
      <c r="CN131" s="533"/>
      <c r="CO131" s="533"/>
      <c r="CP131" s="533"/>
      <c r="CQ131" s="533"/>
      <c r="CR131" s="550"/>
      <c r="CT131" s="57" t="s">
        <v>206</v>
      </c>
      <c r="CU131" s="7">
        <v>7</v>
      </c>
      <c r="CV131" s="7">
        <v>10</v>
      </c>
      <c r="CW131" s="7">
        <v>3</v>
      </c>
      <c r="CX131" s="4">
        <f t="shared" si="793"/>
        <v>44</v>
      </c>
      <c r="CY131" s="3">
        <v>12</v>
      </c>
      <c r="CZ131" s="7">
        <v>4</v>
      </c>
      <c r="DA131" s="7">
        <v>3</v>
      </c>
      <c r="DB131" s="4">
        <f t="shared" si="794"/>
        <v>47</v>
      </c>
    </row>
    <row r="132" spans="22:106" ht="17" thickBot="1">
      <c r="V132" s="57">
        <f t="shared" si="788"/>
        <v>39</v>
      </c>
      <c r="W132" s="3" t="s">
        <v>4</v>
      </c>
      <c r="X132" s="61">
        <f t="shared" ref="X132:AH132" si="864">DI$35</f>
        <v>24.2</v>
      </c>
      <c r="Y132" s="61">
        <f t="shared" si="864"/>
        <v>10.6</v>
      </c>
      <c r="Z132" s="61">
        <f t="shared" si="864"/>
        <v>1.8</v>
      </c>
      <c r="AA132" s="61">
        <f t="shared" si="864"/>
        <v>0.2</v>
      </c>
      <c r="AB132" s="61">
        <f t="shared" si="864"/>
        <v>3</v>
      </c>
      <c r="AC132" s="61">
        <f t="shared" si="864"/>
        <v>6.7</v>
      </c>
      <c r="AD132" s="61">
        <f t="shared" si="864"/>
        <v>16.899999999999999</v>
      </c>
      <c r="AE132" s="61">
        <f t="shared" si="864"/>
        <v>3.6</v>
      </c>
      <c r="AF132" s="61">
        <f t="shared" si="864"/>
        <v>12.5</v>
      </c>
      <c r="AG132" s="61">
        <f t="shared" si="864"/>
        <v>10.3</v>
      </c>
      <c r="AH132" s="61">
        <f t="shared" si="864"/>
        <v>29.4</v>
      </c>
      <c r="AI132" s="51">
        <f>DT$34</f>
        <v>0.39644970414201186</v>
      </c>
      <c r="AJ132" s="51">
        <f>DU$34</f>
        <v>0.28799999999999998</v>
      </c>
      <c r="AK132" s="52">
        <f>DV$34</f>
        <v>0.35034013605442177</v>
      </c>
      <c r="AM132" s="3">
        <f t="shared" si="860"/>
        <v>5</v>
      </c>
      <c r="AN132" s="3" t="s">
        <v>103</v>
      </c>
      <c r="AO132" s="61">
        <f t="shared" ref="AO132:BB132" si="865">AO98-AO115</f>
        <v>4.75</v>
      </c>
      <c r="AP132" s="61">
        <f t="shared" si="865"/>
        <v>1.5</v>
      </c>
      <c r="AQ132" s="61">
        <f t="shared" si="865"/>
        <v>0.25</v>
      </c>
      <c r="AR132" s="61">
        <f t="shared" si="865"/>
        <v>1.625</v>
      </c>
      <c r="AS132" s="61">
        <f t="shared" si="865"/>
        <v>-1.25</v>
      </c>
      <c r="AT132" s="61">
        <f t="shared" si="865"/>
        <v>2</v>
      </c>
      <c r="AU132" s="61">
        <f t="shared" si="865"/>
        <v>-3.625</v>
      </c>
      <c r="AV132" s="61">
        <f t="shared" si="865"/>
        <v>0.375</v>
      </c>
      <c r="AW132" s="61">
        <f t="shared" si="865"/>
        <v>4.25</v>
      </c>
      <c r="AX132" s="61">
        <f t="shared" si="865"/>
        <v>2.375</v>
      </c>
      <c r="AY132" s="61">
        <f t="shared" si="865"/>
        <v>0.625</v>
      </c>
      <c r="AZ132" s="51">
        <f t="shared" si="865"/>
        <v>9.9976708978688711E-2</v>
      </c>
      <c r="BA132" s="51">
        <f t="shared" si="865"/>
        <v>-2.1673101673101686E-2</v>
      </c>
      <c r="BB132" s="52">
        <f t="shared" si="865"/>
        <v>3.4705360019488152E-2</v>
      </c>
      <c r="BR132" s="333" t="s">
        <v>42</v>
      </c>
      <c r="BS132" s="334">
        <f>HE$51/HE$68*100</f>
        <v>36.744966442953022</v>
      </c>
      <c r="BT132" s="334">
        <f>HA$51/HE$51*100</f>
        <v>46.575342465753423</v>
      </c>
      <c r="BU132" s="335">
        <f>HF$51</f>
        <v>0.39726027397260272</v>
      </c>
      <c r="BV132" s="335">
        <f>HG$51</f>
        <v>0.27184466019417475</v>
      </c>
      <c r="BW132" s="512"/>
      <c r="BX132" s="529"/>
      <c r="BY132" s="534"/>
      <c r="BZ132" s="534"/>
      <c r="CA132" s="534"/>
      <c r="CB132" s="534"/>
      <c r="CC132" s="534"/>
      <c r="CD132" s="534"/>
      <c r="CE132" s="534"/>
      <c r="CF132" s="534"/>
      <c r="CG132" s="534"/>
      <c r="CH132" s="546"/>
      <c r="CI132" s="542"/>
      <c r="CJ132" s="534"/>
      <c r="CK132" s="534"/>
      <c r="CL132" s="534"/>
      <c r="CM132" s="534"/>
      <c r="CN132" s="534"/>
      <c r="CO132" s="534"/>
      <c r="CP132" s="534"/>
      <c r="CQ132" s="534"/>
      <c r="CR132" s="552"/>
      <c r="CT132" s="57" t="s">
        <v>194</v>
      </c>
      <c r="CU132" s="7">
        <v>0</v>
      </c>
      <c r="CV132" s="7">
        <v>0</v>
      </c>
      <c r="CW132" s="7">
        <v>1</v>
      </c>
      <c r="CX132" s="4">
        <f t="shared" si="793"/>
        <v>1</v>
      </c>
      <c r="CY132" s="3">
        <v>1</v>
      </c>
      <c r="CZ132" s="7">
        <v>0</v>
      </c>
      <c r="DA132" s="7">
        <v>2</v>
      </c>
      <c r="DB132" s="4">
        <f t="shared" si="794"/>
        <v>5</v>
      </c>
    </row>
    <row r="133" spans="22:106">
      <c r="V133" s="57">
        <f t="shared" si="788"/>
        <v>40</v>
      </c>
      <c r="W133" s="3" t="s">
        <v>33</v>
      </c>
      <c r="X133" s="61">
        <f t="shared" ref="X133:AH133" si="866">W$52</f>
        <v>5.8888888888888893</v>
      </c>
      <c r="Y133" s="61">
        <f t="shared" si="866"/>
        <v>6.4444444444444446</v>
      </c>
      <c r="Z133" s="61">
        <f t="shared" si="866"/>
        <v>0.44444444444444442</v>
      </c>
      <c r="AA133" s="61">
        <f t="shared" si="866"/>
        <v>0.22222222222222221</v>
      </c>
      <c r="AB133" s="61">
        <f t="shared" si="866"/>
        <v>0.33333333333333331</v>
      </c>
      <c r="AC133" s="61">
        <f t="shared" si="866"/>
        <v>2.2222222222222223</v>
      </c>
      <c r="AD133" s="61">
        <f t="shared" si="866"/>
        <v>7.666666666666667</v>
      </c>
      <c r="AE133" s="61">
        <f t="shared" si="866"/>
        <v>0.44444444444444442</v>
      </c>
      <c r="AF133" s="61">
        <f t="shared" si="866"/>
        <v>2.6666666666666665</v>
      </c>
      <c r="AG133" s="61">
        <f t="shared" si="866"/>
        <v>2.6666666666666665</v>
      </c>
      <c r="AH133" s="61">
        <f t="shared" si="866"/>
        <v>10.333333333333334</v>
      </c>
      <c r="AI133" s="51">
        <f>AH$51</f>
        <v>0.28985507246376813</v>
      </c>
      <c r="AJ133" s="51">
        <f>AI$51</f>
        <v>0.16666666666666666</v>
      </c>
      <c r="AK133" s="52">
        <f>AJ$51</f>
        <v>0.25806451612903225</v>
      </c>
      <c r="AM133" s="3">
        <f t="shared" si="860"/>
        <v>6</v>
      </c>
      <c r="AN133" s="3" t="s">
        <v>36</v>
      </c>
      <c r="AO133" s="61">
        <f t="shared" ref="AO133:BB133" si="867">AO99-AO116</f>
        <v>-1</v>
      </c>
      <c r="AP133" s="61">
        <f t="shared" si="867"/>
        <v>2.6363636363636367</v>
      </c>
      <c r="AQ133" s="61">
        <f t="shared" si="867"/>
        <v>-1.7272727272727266</v>
      </c>
      <c r="AR133" s="61">
        <f t="shared" si="867"/>
        <v>-2.2727272727272725</v>
      </c>
      <c r="AS133" s="61">
        <f t="shared" si="867"/>
        <v>-0.27272727272727249</v>
      </c>
      <c r="AT133" s="61">
        <f t="shared" si="867"/>
        <v>1.8181818181818166</v>
      </c>
      <c r="AU133" s="61">
        <f t="shared" si="867"/>
        <v>6.6363636363636331</v>
      </c>
      <c r="AV133" s="61">
        <f t="shared" si="867"/>
        <v>-1.3636363636363642</v>
      </c>
      <c r="AW133" s="61">
        <f t="shared" si="867"/>
        <v>-5.0909090909090899</v>
      </c>
      <c r="AX133" s="61">
        <f t="shared" si="867"/>
        <v>0.45454545454545681</v>
      </c>
      <c r="AY133" s="61">
        <f t="shared" si="867"/>
        <v>1.5454545454545467</v>
      </c>
      <c r="AZ133" s="51">
        <f t="shared" si="867"/>
        <v>-2.6621777237540778E-2</v>
      </c>
      <c r="BA133" s="51">
        <f t="shared" si="867"/>
        <v>2.3842917251051921E-2</v>
      </c>
      <c r="BB133" s="52">
        <f t="shared" si="867"/>
        <v>-2.7732045019027707E-3</v>
      </c>
      <c r="BR133" s="23" t="s">
        <v>44</v>
      </c>
      <c r="BS133" s="206">
        <f>HT$17/HT$68*100</f>
        <v>56.78119349005425</v>
      </c>
      <c r="BT133" s="206">
        <f>HP$17/HT$17*100</f>
        <v>59.235668789808912</v>
      </c>
      <c r="BU133" s="207">
        <f>HU$17</f>
        <v>0.4838709677419355</v>
      </c>
      <c r="BV133" s="207">
        <f>HV$17</f>
        <v>0.265625</v>
      </c>
      <c r="BW133" s="511">
        <f>HK$68/(HK$68+HK$85)*100</f>
        <v>50</v>
      </c>
      <c r="BX133" s="527">
        <f>BW133/$BW$136</f>
        <v>1.004077937355849</v>
      </c>
      <c r="BY133" s="535">
        <f>HJ68/HT68</f>
        <v>0.82820976491862563</v>
      </c>
      <c r="BZ133" s="535">
        <f>BY133/$BY$136</f>
        <v>1.0179523367191488</v>
      </c>
      <c r="CA133" s="535">
        <f>HL68/HS68</f>
        <v>0.27722772277227725</v>
      </c>
      <c r="CB133" s="537">
        <f>CA133/$CA$136</f>
        <v>0.8607327314009704</v>
      </c>
      <c r="CC133" s="537">
        <f>HT68/HN85</f>
        <v>10.24074074074074</v>
      </c>
      <c r="CD133" s="537">
        <f>CC133/$CC$136</f>
        <v>0.70288854673586754</v>
      </c>
      <c r="CE133" s="535">
        <f>HT68/HM85</f>
        <v>29.105263157894736</v>
      </c>
      <c r="CF133" s="537">
        <f>CE133/$CE$136</f>
        <v>1.1497411409897267</v>
      </c>
      <c r="CG133" s="537">
        <f>(0.15*BX133)+(0.7*BZ133)+(0.05*CB133)+(0.05*CD133)+(0.05*CF133)</f>
        <v>0.99884644726310956</v>
      </c>
      <c r="CH133" s="544">
        <f>CG133/$CG$136</f>
        <v>0.99884644726310956</v>
      </c>
      <c r="CI133" s="543">
        <f>HT85/HJ85</f>
        <v>1.2117903930131004</v>
      </c>
      <c r="CJ133" s="548">
        <f>CI133/$CI$136</f>
        <v>0.9863187896473844</v>
      </c>
      <c r="CK133" s="548">
        <f>HS85/HL85</f>
        <v>3.7547169811320753</v>
      </c>
      <c r="CL133" s="548">
        <f>CK133/$CK$136</f>
        <v>1.1348012003039909</v>
      </c>
      <c r="CM133" s="548">
        <f>HN68/HT85</f>
        <v>8.468468468468468E-2</v>
      </c>
      <c r="CN133" s="548">
        <f>CM133/$CM$136</f>
        <v>1.1213063371258374</v>
      </c>
      <c r="CO133" s="548">
        <f>HM68/HT85</f>
        <v>8.1081081081081086E-2</v>
      </c>
      <c r="CP133" s="548">
        <f>CO133/$CO$136</f>
        <v>1.6056353799897689</v>
      </c>
      <c r="CQ133" s="537">
        <f>(0*BX133)+(0.75*CJ133)+(0.05*CL133)+(0.1*CN133)+(0.1*CP133)</f>
        <v>1.0691733239622985</v>
      </c>
      <c r="CR133" s="550">
        <f>CQ133/$CQ$136</f>
        <v>1.0691733239622987</v>
      </c>
      <c r="CT133" s="57" t="s">
        <v>4</v>
      </c>
      <c r="CU133" s="7">
        <v>3</v>
      </c>
      <c r="CV133" s="7">
        <v>10</v>
      </c>
      <c r="CW133" s="7">
        <v>2</v>
      </c>
      <c r="CX133" s="4">
        <f t="shared" si="793"/>
        <v>31</v>
      </c>
      <c r="CY133" s="3">
        <v>7</v>
      </c>
      <c r="CZ133" s="7">
        <v>2</v>
      </c>
      <c r="DA133" s="7">
        <v>1</v>
      </c>
      <c r="DB133" s="4">
        <f t="shared" si="794"/>
        <v>26</v>
      </c>
    </row>
    <row r="134" spans="22:106">
      <c r="V134" s="57">
        <f t="shared" si="788"/>
        <v>41</v>
      </c>
      <c r="W134" s="3" t="s">
        <v>43</v>
      </c>
      <c r="X134" s="61">
        <f t="shared" ref="X134:AH134" si="868">AL$18</f>
        <v>16.777777777777779</v>
      </c>
      <c r="Y134" s="61">
        <f t="shared" si="868"/>
        <v>6.1111111111111107</v>
      </c>
      <c r="Z134" s="61">
        <f t="shared" si="868"/>
        <v>1.7777777777777777</v>
      </c>
      <c r="AA134" s="61">
        <f t="shared" si="868"/>
        <v>0.1111111111111111</v>
      </c>
      <c r="AB134" s="61">
        <f t="shared" si="868"/>
        <v>1.5555555555555556</v>
      </c>
      <c r="AC134" s="61">
        <f t="shared" si="868"/>
        <v>1.8888888888888888</v>
      </c>
      <c r="AD134" s="61">
        <f t="shared" si="868"/>
        <v>7.2222222222222223</v>
      </c>
      <c r="AE134" s="61">
        <f t="shared" si="868"/>
        <v>4.333333333333333</v>
      </c>
      <c r="AF134" s="61">
        <f t="shared" si="868"/>
        <v>16.888888888888889</v>
      </c>
      <c r="AG134" s="61">
        <f t="shared" si="868"/>
        <v>6.2222222222222223</v>
      </c>
      <c r="AH134" s="61">
        <f t="shared" si="868"/>
        <v>24.111111111111111</v>
      </c>
      <c r="AI134" s="51">
        <f>AW$17</f>
        <v>0.3108108108108108</v>
      </c>
      <c r="AJ134" s="51">
        <f>AX$17</f>
        <v>0.25153374233128833</v>
      </c>
      <c r="AK134" s="52">
        <f>AY$17</f>
        <v>0.27004219409282698</v>
      </c>
      <c r="AM134" s="3">
        <f t="shared" si="860"/>
        <v>7</v>
      </c>
      <c r="AN134" s="3" t="s">
        <v>207</v>
      </c>
      <c r="AO134" s="61">
        <f t="shared" ref="AO134:BB134" si="869">AO100-AO117</f>
        <v>-1.8000000000000043</v>
      </c>
      <c r="AP134" s="61">
        <f t="shared" si="869"/>
        <v>-5.0000000000000036</v>
      </c>
      <c r="AQ134" s="61">
        <f t="shared" si="869"/>
        <v>9.9999999999999645E-2</v>
      </c>
      <c r="AR134" s="61">
        <f t="shared" si="869"/>
        <v>-1.2999999999999998</v>
      </c>
      <c r="AS134" s="61">
        <f t="shared" si="869"/>
        <v>0.29999999999999982</v>
      </c>
      <c r="AT134" s="61">
        <f t="shared" si="869"/>
        <v>1.0999999999999996</v>
      </c>
      <c r="AU134" s="61">
        <f t="shared" si="869"/>
        <v>3.3000000000000043</v>
      </c>
      <c r="AV134" s="61">
        <f t="shared" si="869"/>
        <v>-1.4000000000000004</v>
      </c>
      <c r="AW134" s="61">
        <f t="shared" si="869"/>
        <v>-4.8000000000000007</v>
      </c>
      <c r="AX134" s="61">
        <f t="shared" si="869"/>
        <v>-0.30000000000000071</v>
      </c>
      <c r="AY134" s="61">
        <f t="shared" si="869"/>
        <v>-1.5</v>
      </c>
      <c r="AZ134" s="51">
        <f t="shared" si="869"/>
        <v>-5.9567764485797259E-3</v>
      </c>
      <c r="BA134" s="51">
        <f t="shared" si="869"/>
        <v>-4.433854760178213E-3</v>
      </c>
      <c r="BB134" s="52">
        <f t="shared" si="869"/>
        <v>3.890428807611257E-3</v>
      </c>
      <c r="BR134" s="23" t="s">
        <v>274</v>
      </c>
      <c r="BS134" s="206">
        <f>HT$34/HT$68*100</f>
        <v>24.23146473779385</v>
      </c>
      <c r="BT134" s="206">
        <f>HP$34/HT$34*100</f>
        <v>63.432835820895527</v>
      </c>
      <c r="BU134" s="207">
        <f>HU$34</f>
        <v>0.56097560975609762</v>
      </c>
      <c r="BV134" s="207">
        <f>HV$34</f>
        <v>0.22727272727272727</v>
      </c>
      <c r="BW134" s="511"/>
      <c r="BX134" s="528"/>
      <c r="BY134" s="535"/>
      <c r="BZ134" s="535"/>
      <c r="CA134" s="535"/>
      <c r="CB134" s="535"/>
      <c r="CC134" s="535"/>
      <c r="CD134" s="535"/>
      <c r="CE134" s="535"/>
      <c r="CF134" s="535"/>
      <c r="CG134" s="535"/>
      <c r="CH134" s="545"/>
      <c r="CI134" s="543"/>
      <c r="CJ134" s="548"/>
      <c r="CK134" s="548"/>
      <c r="CL134" s="548"/>
      <c r="CM134" s="548"/>
      <c r="CN134" s="548"/>
      <c r="CO134" s="548"/>
      <c r="CP134" s="548"/>
      <c r="CQ134" s="535"/>
      <c r="CR134" s="550"/>
      <c r="CT134" s="57" t="s">
        <v>33</v>
      </c>
      <c r="CU134" s="7">
        <v>1</v>
      </c>
      <c r="CV134" s="7">
        <v>0</v>
      </c>
      <c r="CW134" s="7">
        <v>0</v>
      </c>
      <c r="CX134" s="4">
        <f t="shared" si="793"/>
        <v>3</v>
      </c>
      <c r="CY134" s="3">
        <v>0</v>
      </c>
      <c r="CZ134" s="7">
        <v>2</v>
      </c>
      <c r="DA134" s="7">
        <v>2</v>
      </c>
      <c r="DB134" s="4">
        <f t="shared" si="794"/>
        <v>6</v>
      </c>
    </row>
    <row r="135" spans="22:106" ht="17" thickBot="1">
      <c r="V135" s="58">
        <f t="shared" si="788"/>
        <v>42</v>
      </c>
      <c r="W135" s="5" t="s">
        <v>8</v>
      </c>
      <c r="X135" s="63">
        <f t="shared" ref="X135:AH135" si="870">GU$35</f>
        <v>14.272727272727273</v>
      </c>
      <c r="Y135" s="63">
        <f t="shared" si="870"/>
        <v>17.454545454545453</v>
      </c>
      <c r="Z135" s="63">
        <f t="shared" si="870"/>
        <v>5</v>
      </c>
      <c r="AA135" s="63">
        <f t="shared" si="870"/>
        <v>1.0909090909090908</v>
      </c>
      <c r="AB135" s="63">
        <f t="shared" si="870"/>
        <v>1.3636363636363635</v>
      </c>
      <c r="AC135" s="63">
        <f t="shared" si="870"/>
        <v>6.6363636363636367</v>
      </c>
      <c r="AD135" s="63">
        <f t="shared" si="870"/>
        <v>12.545454545454545</v>
      </c>
      <c r="AE135" s="63">
        <f t="shared" si="870"/>
        <v>0.27272727272727271</v>
      </c>
      <c r="AF135" s="63">
        <f t="shared" si="870"/>
        <v>1.4545454545454546</v>
      </c>
      <c r="AG135" s="63">
        <f t="shared" si="870"/>
        <v>6.9090909090909092</v>
      </c>
      <c r="AH135" s="63">
        <f t="shared" si="870"/>
        <v>14</v>
      </c>
      <c r="AI135" s="53">
        <f>HF$34</f>
        <v>0.52898550724637683</v>
      </c>
      <c r="AJ135" s="53">
        <f>HG$34</f>
        <v>0.1875</v>
      </c>
      <c r="AK135" s="54">
        <f>HH$34</f>
        <v>0.4935064935064935</v>
      </c>
      <c r="AM135" s="3">
        <f t="shared" si="860"/>
        <v>8</v>
      </c>
      <c r="AN135" s="3" t="s">
        <v>52</v>
      </c>
      <c r="AO135" s="61">
        <f t="shared" ref="AO135:BB135" si="871">AO101-AO118</f>
        <v>-6.5714285714285765</v>
      </c>
      <c r="AP135" s="61">
        <f t="shared" si="871"/>
        <v>3.0000000000000036</v>
      </c>
      <c r="AQ135" s="61">
        <f t="shared" si="871"/>
        <v>-1.5714285714285721</v>
      </c>
      <c r="AR135" s="61">
        <f t="shared" si="871"/>
        <v>2.0000000000000004</v>
      </c>
      <c r="AS135" s="61">
        <f t="shared" si="871"/>
        <v>0.28571428571428648</v>
      </c>
      <c r="AT135" s="61">
        <f t="shared" si="871"/>
        <v>-0.14285714285714235</v>
      </c>
      <c r="AU135" s="61">
        <f t="shared" si="871"/>
        <v>6.7142857142857153</v>
      </c>
      <c r="AV135" s="61">
        <f t="shared" si="871"/>
        <v>-2.2857142857142856</v>
      </c>
      <c r="AW135" s="61">
        <f t="shared" si="871"/>
        <v>-4.7142857142857153</v>
      </c>
      <c r="AX135" s="61">
        <f t="shared" si="871"/>
        <v>-2.428571428571427</v>
      </c>
      <c r="AY135" s="61">
        <f t="shared" si="871"/>
        <v>2</v>
      </c>
      <c r="AZ135" s="51">
        <f t="shared" si="871"/>
        <v>-7.6469425408539793E-2</v>
      </c>
      <c r="BA135" s="51">
        <f t="shared" si="871"/>
        <v>-4.7222222222222249E-2</v>
      </c>
      <c r="BB135" s="52">
        <f t="shared" si="871"/>
        <v>-5.4451090781140021E-2</v>
      </c>
      <c r="BR135" s="39" t="s">
        <v>29</v>
      </c>
      <c r="BS135" s="208">
        <f>HT$51/HT$68*100</f>
        <v>18.9873417721519</v>
      </c>
      <c r="BT135" s="208">
        <f>HP$51/HT$51*100</f>
        <v>46.666666666666664</v>
      </c>
      <c r="BU135" s="209">
        <f>HU$51</f>
        <v>0.26530612244897961</v>
      </c>
      <c r="BV135" s="209">
        <f>HV$51</f>
        <v>0.21428571428571427</v>
      </c>
      <c r="BW135" s="512"/>
      <c r="BX135" s="529"/>
      <c r="BY135" s="536"/>
      <c r="BZ135" s="536"/>
      <c r="CA135" s="536"/>
      <c r="CB135" s="536"/>
      <c r="CC135" s="536"/>
      <c r="CD135" s="536"/>
      <c r="CE135" s="536"/>
      <c r="CF135" s="536"/>
      <c r="CG135" s="536"/>
      <c r="CH135" s="546"/>
      <c r="CI135" s="547"/>
      <c r="CJ135" s="549"/>
      <c r="CK135" s="549"/>
      <c r="CL135" s="549"/>
      <c r="CM135" s="549"/>
      <c r="CN135" s="549"/>
      <c r="CO135" s="549"/>
      <c r="CP135" s="549"/>
      <c r="CQ135" s="536"/>
      <c r="CR135" s="552"/>
      <c r="CT135" s="57" t="s">
        <v>43</v>
      </c>
      <c r="CU135" s="7">
        <v>0</v>
      </c>
      <c r="CV135" s="7">
        <v>0</v>
      </c>
      <c r="CW135" s="7">
        <v>1</v>
      </c>
      <c r="CX135" s="4">
        <f t="shared" si="793"/>
        <v>1</v>
      </c>
      <c r="CY135" s="3">
        <v>0</v>
      </c>
      <c r="CZ135" s="7">
        <v>0</v>
      </c>
      <c r="DA135" s="7">
        <v>3</v>
      </c>
      <c r="DB135" s="4">
        <f t="shared" si="794"/>
        <v>3</v>
      </c>
    </row>
    <row r="136" spans="22:106" ht="17" thickBot="1">
      <c r="AM136" s="3">
        <f t="shared" si="860"/>
        <v>9</v>
      </c>
      <c r="AN136" s="3" t="s">
        <v>208</v>
      </c>
      <c r="AO136" s="61">
        <f t="shared" ref="AO136:BB136" si="872">AO102-AO119</f>
        <v>-6</v>
      </c>
      <c r="AP136" s="61">
        <f t="shared" si="872"/>
        <v>1.6666666666666643</v>
      </c>
      <c r="AQ136" s="61">
        <f t="shared" si="872"/>
        <v>1.3333333333333339</v>
      </c>
      <c r="AR136" s="61">
        <f t="shared" si="872"/>
        <v>1.3333333333333335</v>
      </c>
      <c r="AS136" s="61">
        <f t="shared" si="872"/>
        <v>1.1111111111111112</v>
      </c>
      <c r="AT136" s="61">
        <f t="shared" si="872"/>
        <v>0.88888888888888751</v>
      </c>
      <c r="AU136" s="61">
        <f t="shared" si="872"/>
        <v>5.9999999999999964</v>
      </c>
      <c r="AV136" s="61">
        <f t="shared" si="872"/>
        <v>-2.666666666666667</v>
      </c>
      <c r="AW136" s="61">
        <f t="shared" si="872"/>
        <v>-1.5555555555555536</v>
      </c>
      <c r="AX136" s="61">
        <f t="shared" si="872"/>
        <v>-1.7777777777777786</v>
      </c>
      <c r="AY136" s="61">
        <f t="shared" si="872"/>
        <v>4.4444444444444429</v>
      </c>
      <c r="AZ136" s="51">
        <f t="shared" si="872"/>
        <v>-5.2067141270981665E-2</v>
      </c>
      <c r="BA136" s="51">
        <f t="shared" si="872"/>
        <v>-0.10349042509846529</v>
      </c>
      <c r="BB136" s="52">
        <f t="shared" si="872"/>
        <v>-6.5306122448979598E-2</v>
      </c>
      <c r="BR136" s="134" t="s">
        <v>289</v>
      </c>
      <c r="BS136" s="242"/>
      <c r="BT136" s="242"/>
      <c r="BU136" s="243"/>
      <c r="BV136" s="243"/>
      <c r="BW136" s="244">
        <f t="shared" ref="BW136:CL136" si="873">AVERAGE(BW94:BW135)</f>
        <v>49.79693123391457</v>
      </c>
      <c r="BX136" s="245">
        <f t="shared" si="873"/>
        <v>0.99999999999999989</v>
      </c>
      <c r="BY136" s="245">
        <f t="shared" si="873"/>
        <v>0.81360367773990117</v>
      </c>
      <c r="BZ136" s="245">
        <f t="shared" si="873"/>
        <v>0.99999999999999978</v>
      </c>
      <c r="CA136" s="245">
        <f t="shared" si="873"/>
        <v>0.32208339785225543</v>
      </c>
      <c r="CB136" s="245">
        <f t="shared" si="873"/>
        <v>1.0000000000000002</v>
      </c>
      <c r="CC136" s="245">
        <f t="shared" si="873"/>
        <v>14.569508620246477</v>
      </c>
      <c r="CD136" s="245">
        <f t="shared" si="873"/>
        <v>1</v>
      </c>
      <c r="CE136" s="245">
        <f t="shared" si="873"/>
        <v>25.314622674839818</v>
      </c>
      <c r="CF136" s="245">
        <f t="shared" si="873"/>
        <v>1</v>
      </c>
      <c r="CG136" s="245">
        <f t="shared" si="873"/>
        <v>1</v>
      </c>
      <c r="CH136" s="246">
        <f t="shared" si="873"/>
        <v>1</v>
      </c>
      <c r="CI136" s="341">
        <f t="shared" si="873"/>
        <v>1.2285991159575533</v>
      </c>
      <c r="CJ136" s="342">
        <f t="shared" si="873"/>
        <v>0.99999999999999989</v>
      </c>
      <c r="CK136" s="342">
        <f t="shared" si="873"/>
        <v>3.3087002200264335</v>
      </c>
      <c r="CL136" s="342">
        <f t="shared" si="873"/>
        <v>1</v>
      </c>
      <c r="CM136" s="342">
        <f t="shared" ref="CM136:CR136" si="874">AVERAGE(CM94:CM135)</f>
        <v>7.552323738912485E-2</v>
      </c>
      <c r="CN136" s="342">
        <f t="shared" si="874"/>
        <v>0.99999999999999989</v>
      </c>
      <c r="CO136" s="342">
        <f t="shared" si="874"/>
        <v>5.0497816684630936E-2</v>
      </c>
      <c r="CP136" s="342">
        <f t="shared" si="874"/>
        <v>1</v>
      </c>
      <c r="CQ136" s="342">
        <f t="shared" si="874"/>
        <v>0.99999999999999978</v>
      </c>
      <c r="CR136" s="343">
        <f t="shared" si="874"/>
        <v>0.99999999999999989</v>
      </c>
      <c r="CT136" s="58" t="s">
        <v>8</v>
      </c>
      <c r="CU136" s="8">
        <v>1</v>
      </c>
      <c r="CV136" s="8">
        <v>2</v>
      </c>
      <c r="CW136" s="8">
        <v>4</v>
      </c>
      <c r="CX136" s="6">
        <f t="shared" si="793"/>
        <v>11</v>
      </c>
      <c r="CY136" s="5">
        <v>1</v>
      </c>
      <c r="CZ136" s="8">
        <v>4</v>
      </c>
      <c r="DA136" s="8">
        <v>1</v>
      </c>
      <c r="DB136" s="6">
        <f>3*CY136+2*CZ136+DA136</f>
        <v>12</v>
      </c>
    </row>
    <row r="137" spans="22:106" ht="17" thickBot="1">
      <c r="V137" s="496" t="s">
        <v>247</v>
      </c>
      <c r="W137" s="497"/>
      <c r="X137" s="497"/>
      <c r="Y137" s="497"/>
      <c r="Z137" s="497"/>
      <c r="AA137" s="497"/>
      <c r="AB137" s="497"/>
      <c r="AC137" s="497"/>
      <c r="AD137" s="497"/>
      <c r="AE137" s="497"/>
      <c r="AF137" s="497"/>
      <c r="AG137" s="497"/>
      <c r="AH137" s="497"/>
      <c r="AI137" s="497"/>
      <c r="AJ137" s="497"/>
      <c r="AK137" s="498"/>
      <c r="AM137" s="3">
        <f t="shared" si="860"/>
        <v>10</v>
      </c>
      <c r="AN137" s="3" t="s">
        <v>35</v>
      </c>
      <c r="AO137" s="61">
        <f t="shared" ref="AO137:BB137" si="875">AO103-AO120</f>
        <v>-18.125</v>
      </c>
      <c r="AP137" s="61">
        <f t="shared" si="875"/>
        <v>-12.625</v>
      </c>
      <c r="AQ137" s="61">
        <f t="shared" si="875"/>
        <v>-4.375</v>
      </c>
      <c r="AR137" s="61">
        <f t="shared" si="875"/>
        <v>-0.5</v>
      </c>
      <c r="AS137" s="61">
        <f t="shared" si="875"/>
        <v>-1.375</v>
      </c>
      <c r="AT137" s="61">
        <f t="shared" si="875"/>
        <v>-10.125</v>
      </c>
      <c r="AU137" s="61">
        <f t="shared" si="875"/>
        <v>-16.75</v>
      </c>
      <c r="AV137" s="61">
        <f t="shared" si="875"/>
        <v>0.625</v>
      </c>
      <c r="AW137" s="61">
        <f t="shared" si="875"/>
        <v>8</v>
      </c>
      <c r="AX137" s="61">
        <f t="shared" si="875"/>
        <v>-9.5</v>
      </c>
      <c r="AY137" s="61">
        <f t="shared" si="875"/>
        <v>-8.75</v>
      </c>
      <c r="AZ137" s="51">
        <f t="shared" si="875"/>
        <v>-9.9883449883449882E-2</v>
      </c>
      <c r="BA137" s="51">
        <f t="shared" si="875"/>
        <v>-6.7426459263822569E-2</v>
      </c>
      <c r="BB137" s="52">
        <f t="shared" si="875"/>
        <v>-0.1322856643967173</v>
      </c>
      <c r="BR137" s="7"/>
      <c r="BS137" s="199"/>
      <c r="BT137" s="199"/>
      <c r="BU137" s="200"/>
      <c r="BV137" s="200"/>
      <c r="BW137" s="241"/>
    </row>
    <row r="138" spans="22:106" ht="17" thickBot="1">
      <c r="V138" s="56" t="s">
        <v>141</v>
      </c>
      <c r="W138" s="26" t="s">
        <v>94</v>
      </c>
      <c r="X138" s="26" t="s">
        <v>13</v>
      </c>
      <c r="Y138" s="26" t="s">
        <v>14</v>
      </c>
      <c r="Z138" s="26" t="s">
        <v>15</v>
      </c>
      <c r="AA138" s="26" t="s">
        <v>16</v>
      </c>
      <c r="AB138" s="26" t="s">
        <v>17</v>
      </c>
      <c r="AC138" s="26" t="s">
        <v>28</v>
      </c>
      <c r="AD138" s="26" t="s">
        <v>27</v>
      </c>
      <c r="AE138" s="161" t="s">
        <v>21</v>
      </c>
      <c r="AF138" s="26" t="s">
        <v>20</v>
      </c>
      <c r="AG138" s="161" t="s">
        <v>19</v>
      </c>
      <c r="AH138" s="26" t="s">
        <v>18</v>
      </c>
      <c r="AI138" s="197" t="s">
        <v>268</v>
      </c>
      <c r="AJ138" s="197" t="s">
        <v>269</v>
      </c>
      <c r="AK138" s="135" t="s">
        <v>213</v>
      </c>
      <c r="AM138" s="3">
        <f t="shared" si="860"/>
        <v>11</v>
      </c>
      <c r="AN138" s="3" t="s">
        <v>209</v>
      </c>
      <c r="AO138" s="61">
        <f t="shared" ref="AO138:BB138" si="876">AO104-AO121</f>
        <v>0.63636363636364024</v>
      </c>
      <c r="AP138" s="61">
        <f t="shared" si="876"/>
        <v>-2.9090909090909101</v>
      </c>
      <c r="AQ138" s="61">
        <f t="shared" si="876"/>
        <v>-0.18181818181818166</v>
      </c>
      <c r="AR138" s="61">
        <f t="shared" si="876"/>
        <v>-1.7272727272727275</v>
      </c>
      <c r="AS138" s="61">
        <f t="shared" si="876"/>
        <v>-0.3636363636363642</v>
      </c>
      <c r="AT138" s="61">
        <f t="shared" si="876"/>
        <v>-2.545454545454545</v>
      </c>
      <c r="AU138" s="61">
        <f t="shared" si="876"/>
        <v>-3.4545454545454533</v>
      </c>
      <c r="AV138" s="61">
        <f t="shared" si="876"/>
        <v>1.9090909090909092</v>
      </c>
      <c r="AW138" s="61">
        <f t="shared" si="876"/>
        <v>1.2727272727272698</v>
      </c>
      <c r="AX138" s="61">
        <f t="shared" si="876"/>
        <v>-0.63636363636363313</v>
      </c>
      <c r="AY138" s="61">
        <f t="shared" si="876"/>
        <v>-2.0909090909090935</v>
      </c>
      <c r="AZ138" s="51">
        <f t="shared" si="876"/>
        <v>-3.1785965481794076E-2</v>
      </c>
      <c r="BA138" s="51">
        <f t="shared" si="876"/>
        <v>7.1640805546384967E-2</v>
      </c>
      <c r="BB138" s="52">
        <f t="shared" si="876"/>
        <v>2.090451127048143E-3</v>
      </c>
      <c r="BR138" s="7"/>
      <c r="BS138" s="199"/>
      <c r="BT138" s="199"/>
      <c r="BU138" s="200"/>
      <c r="BV138" s="200"/>
      <c r="BW138" s="241"/>
    </row>
    <row r="139" spans="22:106">
      <c r="V139" s="81">
        <v>1</v>
      </c>
      <c r="W139" s="1" t="s">
        <v>131</v>
      </c>
      <c r="X139" s="164">
        <f>BP$52</f>
        <v>2.2857142857142856</v>
      </c>
      <c r="Y139" s="164">
        <f t="shared" ref="Y139:AH139" si="877">BQ$52</f>
        <v>7.1428571428571432</v>
      </c>
      <c r="Z139" s="164">
        <f t="shared" si="877"/>
        <v>1.4285714285714286</v>
      </c>
      <c r="AA139" s="164">
        <f t="shared" si="877"/>
        <v>0.14285714285714285</v>
      </c>
      <c r="AB139" s="164">
        <f t="shared" si="877"/>
        <v>0.42857142857142855</v>
      </c>
      <c r="AC139" s="164">
        <f t="shared" si="877"/>
        <v>1.1428571428571428</v>
      </c>
      <c r="AD139" s="164">
        <f t="shared" si="877"/>
        <v>2.7142857142857144</v>
      </c>
      <c r="AE139" s="164">
        <f t="shared" si="877"/>
        <v>0</v>
      </c>
      <c r="AF139" s="164">
        <f t="shared" si="877"/>
        <v>0.5714285714285714</v>
      </c>
      <c r="AG139" s="164">
        <f t="shared" si="877"/>
        <v>1.1428571428571428</v>
      </c>
      <c r="AH139" s="164">
        <f t="shared" si="877"/>
        <v>3.2857142857142856</v>
      </c>
      <c r="AI139" s="156">
        <f>CA$51</f>
        <v>0.42105263157894735</v>
      </c>
      <c r="AJ139" s="156">
        <f>CB$51</f>
        <v>0</v>
      </c>
      <c r="AK139" s="157">
        <f>CC$51</f>
        <v>0.34782608695652173</v>
      </c>
      <c r="AM139" s="3">
        <f t="shared" si="860"/>
        <v>12</v>
      </c>
      <c r="AN139" s="3" t="s">
        <v>51</v>
      </c>
      <c r="AO139" s="61">
        <f t="shared" ref="AO139:BB139" si="878">AO105-AO122</f>
        <v>0.29999999999999716</v>
      </c>
      <c r="AP139" s="61">
        <f t="shared" si="878"/>
        <v>-10.899999999999999</v>
      </c>
      <c r="AQ139" s="61">
        <f t="shared" si="878"/>
        <v>0.70000000000000018</v>
      </c>
      <c r="AR139" s="61">
        <f t="shared" si="878"/>
        <v>-1.8999999999999995</v>
      </c>
      <c r="AS139" s="61">
        <f t="shared" si="878"/>
        <v>1.5</v>
      </c>
      <c r="AT139" s="61">
        <f t="shared" si="878"/>
        <v>-2.0999999999999996</v>
      </c>
      <c r="AU139" s="61">
        <f t="shared" si="878"/>
        <v>-5.1999999999999993</v>
      </c>
      <c r="AV139" s="61">
        <f t="shared" si="878"/>
        <v>1.5999999999999996</v>
      </c>
      <c r="AW139" s="61">
        <f t="shared" si="878"/>
        <v>0</v>
      </c>
      <c r="AX139" s="61">
        <f t="shared" si="878"/>
        <v>-0.5</v>
      </c>
      <c r="AY139" s="61">
        <f t="shared" si="878"/>
        <v>-5.1999999999999957</v>
      </c>
      <c r="AZ139" s="51">
        <f t="shared" si="878"/>
        <v>2.5497195308515908E-4</v>
      </c>
      <c r="BA139" s="51">
        <f t="shared" si="878"/>
        <v>6.5843621399176988E-2</v>
      </c>
      <c r="BB139" s="52">
        <f t="shared" si="878"/>
        <v>2.1934148121654118E-2</v>
      </c>
      <c r="BR139" s="7"/>
      <c r="BS139" s="199"/>
      <c r="BT139" s="199"/>
      <c r="BU139" s="200"/>
      <c r="BV139" s="200"/>
      <c r="BW139" s="241"/>
    </row>
    <row r="140" spans="22:106">
      <c r="V140" s="57">
        <f>V139+1</f>
        <v>2</v>
      </c>
      <c r="W140" s="3" t="s">
        <v>239</v>
      </c>
      <c r="X140" s="61">
        <f>AL$35</f>
        <v>20.777777777777779</v>
      </c>
      <c r="Y140" s="61">
        <f t="shared" ref="Y140:AH140" si="879">AM$35</f>
        <v>13.333333333333334</v>
      </c>
      <c r="Z140" s="61">
        <f t="shared" si="879"/>
        <v>1.3333333333333333</v>
      </c>
      <c r="AA140" s="61">
        <f t="shared" si="879"/>
        <v>1.2222222222222223</v>
      </c>
      <c r="AB140" s="61">
        <f t="shared" si="879"/>
        <v>1.7777777777777777</v>
      </c>
      <c r="AC140" s="61">
        <f t="shared" si="879"/>
        <v>8.1111111111111107</v>
      </c>
      <c r="AD140" s="61">
        <f t="shared" si="879"/>
        <v>15.777777777777779</v>
      </c>
      <c r="AE140" s="61">
        <f t="shared" si="879"/>
        <v>1.4444444444444444</v>
      </c>
      <c r="AF140" s="61">
        <f t="shared" si="879"/>
        <v>6.8888888888888893</v>
      </c>
      <c r="AG140" s="61">
        <f t="shared" si="879"/>
        <v>9.5555555555555554</v>
      </c>
      <c r="AH140" s="61">
        <f t="shared" si="879"/>
        <v>22.666666666666668</v>
      </c>
      <c r="AI140" s="48">
        <f>AW$34</f>
        <v>0.5161290322580645</v>
      </c>
      <c r="AJ140" s="48">
        <f>AX$34</f>
        <v>0.25333333333333335</v>
      </c>
      <c r="AK140" s="49">
        <f>AY$34</f>
        <v>0.43043478260869567</v>
      </c>
      <c r="AM140" s="3">
        <f t="shared" si="860"/>
        <v>13</v>
      </c>
      <c r="AN140" s="3" t="s">
        <v>30</v>
      </c>
      <c r="AO140" s="61">
        <f t="shared" ref="AO140:BB140" si="880">AO106-AO123</f>
        <v>7.3636363636363669</v>
      </c>
      <c r="AP140" s="61">
        <f t="shared" si="880"/>
        <v>6.6363636363636331</v>
      </c>
      <c r="AQ140" s="61">
        <f t="shared" si="880"/>
        <v>4.1818181818181817</v>
      </c>
      <c r="AR140" s="61">
        <f t="shared" si="880"/>
        <v>0.54545454545454541</v>
      </c>
      <c r="AS140" s="61">
        <f t="shared" si="880"/>
        <v>-9.0909090909091272E-2</v>
      </c>
      <c r="AT140" s="61">
        <f t="shared" si="880"/>
        <v>1.1818181818181834</v>
      </c>
      <c r="AU140" s="61">
        <f t="shared" si="880"/>
        <v>4.6363636363636331</v>
      </c>
      <c r="AV140" s="61">
        <f t="shared" si="880"/>
        <v>1.5454545454545459</v>
      </c>
      <c r="AW140" s="61">
        <f t="shared" si="880"/>
        <v>0.36363636363636331</v>
      </c>
      <c r="AX140" s="61">
        <f t="shared" si="880"/>
        <v>2.7272727272727302</v>
      </c>
      <c r="AY140" s="61">
        <f t="shared" si="880"/>
        <v>5</v>
      </c>
      <c r="AZ140" s="51">
        <f t="shared" si="880"/>
        <v>-3.5947712418300637E-2</v>
      </c>
      <c r="BA140" s="51">
        <f t="shared" si="880"/>
        <v>5.5148299975886161E-2</v>
      </c>
      <c r="BB140" s="52">
        <f t="shared" si="880"/>
        <v>1.758488506246203E-2</v>
      </c>
      <c r="BR140" s="7"/>
      <c r="BS140" s="199"/>
      <c r="BT140" s="199"/>
      <c r="BU140" s="200"/>
      <c r="BV140" s="200"/>
      <c r="BW140" s="241"/>
    </row>
    <row r="141" spans="22:106" ht="17" thickBot="1">
      <c r="V141" s="57">
        <f>V140+1</f>
        <v>3</v>
      </c>
      <c r="W141" s="23" t="s">
        <v>263</v>
      </c>
      <c r="X141" s="61">
        <f>EM$35</f>
        <v>16.833333333333332</v>
      </c>
      <c r="Y141" s="61">
        <f t="shared" ref="Y141:AH141" si="881">EN$35</f>
        <v>10</v>
      </c>
      <c r="Z141" s="61">
        <f t="shared" si="881"/>
        <v>3</v>
      </c>
      <c r="AA141" s="61">
        <f t="shared" si="881"/>
        <v>1.1666666666666667</v>
      </c>
      <c r="AB141" s="61">
        <f t="shared" si="881"/>
        <v>2.3333333333333335</v>
      </c>
      <c r="AC141" s="61">
        <f t="shared" si="881"/>
        <v>2.6666666666666665</v>
      </c>
      <c r="AD141" s="61">
        <f t="shared" si="881"/>
        <v>8</v>
      </c>
      <c r="AE141" s="61">
        <f t="shared" si="881"/>
        <v>3.6666666666666665</v>
      </c>
      <c r="AF141" s="61">
        <f t="shared" si="881"/>
        <v>13.166666666666666</v>
      </c>
      <c r="AG141" s="61">
        <f t="shared" si="881"/>
        <v>6.333333333333333</v>
      </c>
      <c r="AH141" s="61">
        <f t="shared" si="881"/>
        <v>21.166666666666668</v>
      </c>
      <c r="AI141" s="51">
        <f>EX$34</f>
        <v>0.33962264150943394</v>
      </c>
      <c r="AJ141" s="51">
        <f>EY$34</f>
        <v>0.27586206896551724</v>
      </c>
      <c r="AK141" s="52">
        <f>EZ$34</f>
        <v>0.3</v>
      </c>
      <c r="AM141" s="5">
        <f t="shared" si="860"/>
        <v>14</v>
      </c>
      <c r="AN141" s="5" t="s">
        <v>44</v>
      </c>
      <c r="AO141" s="63">
        <f t="shared" ref="AO141:BB141" si="882">AO107-AO124</f>
        <v>0</v>
      </c>
      <c r="AP141" s="63">
        <f t="shared" si="882"/>
        <v>0</v>
      </c>
      <c r="AQ141" s="63">
        <f t="shared" si="882"/>
        <v>0.29999999999999982</v>
      </c>
      <c r="AR141" s="63">
        <f t="shared" si="882"/>
        <v>2.6</v>
      </c>
      <c r="AS141" s="63">
        <f t="shared" si="882"/>
        <v>-0.70000000000000018</v>
      </c>
      <c r="AT141" s="63">
        <f t="shared" si="882"/>
        <v>0.69999999999999929</v>
      </c>
      <c r="AU141" s="63">
        <f t="shared" si="882"/>
        <v>0.10000000000000142</v>
      </c>
      <c r="AV141" s="63">
        <f t="shared" si="882"/>
        <v>-0.40000000000000036</v>
      </c>
      <c r="AW141" s="63">
        <f t="shared" si="882"/>
        <v>-0.5</v>
      </c>
      <c r="AX141" s="63">
        <f t="shared" si="882"/>
        <v>0.30000000000000071</v>
      </c>
      <c r="AY141" s="63">
        <f t="shared" si="882"/>
        <v>-0.20000000000000284</v>
      </c>
      <c r="AZ141" s="53">
        <f t="shared" si="882"/>
        <v>2.051332288401253E-2</v>
      </c>
      <c r="BA141" s="53">
        <f t="shared" si="882"/>
        <v>-1.1757492696649469E-2</v>
      </c>
      <c r="BB141" s="54">
        <f t="shared" si="882"/>
        <v>6.7217307723637099E-3</v>
      </c>
      <c r="BR141" s="7"/>
      <c r="BS141" s="199"/>
      <c r="BT141" s="199"/>
      <c r="BU141" s="200"/>
      <c r="BV141" s="200"/>
      <c r="BW141" s="241"/>
    </row>
    <row r="142" spans="22:106">
      <c r="V142" s="57">
        <f t="shared" ref="V142:V152" si="883">V141+1</f>
        <v>4</v>
      </c>
      <c r="W142" s="3" t="s">
        <v>122</v>
      </c>
      <c r="X142" s="61">
        <f>HJ$35</f>
        <v>15.25</v>
      </c>
      <c r="Y142" s="61">
        <f t="shared" ref="Y142:AH142" si="884">HK$35</f>
        <v>10.25</v>
      </c>
      <c r="Z142" s="61">
        <f t="shared" si="884"/>
        <v>2.25</v>
      </c>
      <c r="AA142" s="61">
        <f t="shared" si="884"/>
        <v>2</v>
      </c>
      <c r="AB142" s="61">
        <f t="shared" si="884"/>
        <v>2</v>
      </c>
      <c r="AC142" s="61">
        <f t="shared" si="884"/>
        <v>5.75</v>
      </c>
      <c r="AD142" s="61">
        <f t="shared" si="884"/>
        <v>10.25</v>
      </c>
      <c r="AE142" s="61">
        <f t="shared" si="884"/>
        <v>1.25</v>
      </c>
      <c r="AF142" s="61">
        <f t="shared" si="884"/>
        <v>5.5</v>
      </c>
      <c r="AG142" s="61">
        <f t="shared" si="884"/>
        <v>7</v>
      </c>
      <c r="AH142" s="61">
        <f t="shared" si="884"/>
        <v>15.75</v>
      </c>
      <c r="AI142" s="48">
        <f>HU$34</f>
        <v>0.56097560975609762</v>
      </c>
      <c r="AJ142" s="48">
        <f>HV$34</f>
        <v>0.22727272727272727</v>
      </c>
      <c r="AK142" s="49">
        <f>HW$34</f>
        <v>0.44444444444444442</v>
      </c>
      <c r="BR142" s="7"/>
      <c r="BS142" s="7"/>
      <c r="BT142" s="7"/>
      <c r="BU142" s="7"/>
      <c r="BV142" s="7"/>
      <c r="BW142" s="7"/>
    </row>
    <row r="143" spans="22:106">
      <c r="V143" s="57">
        <f t="shared" si="883"/>
        <v>5</v>
      </c>
      <c r="W143" s="3" t="s">
        <v>105</v>
      </c>
      <c r="X143" s="61">
        <f>FQ$52</f>
        <v>7.333333333333333</v>
      </c>
      <c r="Y143" s="61">
        <f t="shared" ref="Y143:AH143" si="885">FR$52</f>
        <v>8.8888888888888893</v>
      </c>
      <c r="Z143" s="61">
        <f t="shared" si="885"/>
        <v>1.5555555555555556</v>
      </c>
      <c r="AA143" s="61">
        <f t="shared" si="885"/>
        <v>2</v>
      </c>
      <c r="AB143" s="61">
        <f t="shared" si="885"/>
        <v>1.5555555555555556</v>
      </c>
      <c r="AC143" s="61">
        <f t="shared" si="885"/>
        <v>3.1111111111111112</v>
      </c>
      <c r="AD143" s="61">
        <f t="shared" si="885"/>
        <v>8.4444444444444446</v>
      </c>
      <c r="AE143" s="61">
        <f t="shared" si="885"/>
        <v>0.44444444444444442</v>
      </c>
      <c r="AF143" s="61">
        <f t="shared" si="885"/>
        <v>1.5555555555555556</v>
      </c>
      <c r="AG143" s="61">
        <f t="shared" si="885"/>
        <v>3.5555555555555554</v>
      </c>
      <c r="AH143" s="61">
        <f t="shared" si="885"/>
        <v>10</v>
      </c>
      <c r="AI143" s="48">
        <f>GB$51</f>
        <v>0.36842105263157893</v>
      </c>
      <c r="AJ143" s="48">
        <f>GC$51</f>
        <v>0.2857142857142857</v>
      </c>
      <c r="AK143" s="49">
        <f>GD$51</f>
        <v>0.35555555555555557</v>
      </c>
    </row>
    <row r="144" spans="22:106">
      <c r="V144" s="57">
        <f t="shared" si="883"/>
        <v>6</v>
      </c>
      <c r="W144" s="3" t="s">
        <v>220</v>
      </c>
      <c r="X144" s="61">
        <f>CE$52</f>
        <v>8</v>
      </c>
      <c r="Y144" s="61">
        <f t="shared" ref="Y144:AH144" si="886">CF$52</f>
        <v>7.25</v>
      </c>
      <c r="Z144" s="61">
        <f t="shared" si="886"/>
        <v>1.75</v>
      </c>
      <c r="AA144" s="61">
        <f t="shared" si="886"/>
        <v>0.5</v>
      </c>
      <c r="AB144" s="61">
        <f t="shared" si="886"/>
        <v>1.75</v>
      </c>
      <c r="AC144" s="61">
        <f t="shared" si="886"/>
        <v>2.75</v>
      </c>
      <c r="AD144" s="61">
        <f t="shared" si="886"/>
        <v>7.125</v>
      </c>
      <c r="AE144" s="61">
        <f t="shared" si="886"/>
        <v>0.75</v>
      </c>
      <c r="AF144" s="61">
        <f t="shared" si="886"/>
        <v>7.125</v>
      </c>
      <c r="AG144" s="61">
        <f t="shared" si="886"/>
        <v>3.5</v>
      </c>
      <c r="AH144" s="61">
        <f t="shared" si="886"/>
        <v>14.25</v>
      </c>
      <c r="AI144" s="48">
        <f>CP$51</f>
        <v>0.38596491228070173</v>
      </c>
      <c r="AJ144" s="48">
        <f>CQ$51</f>
        <v>0.10526315789473684</v>
      </c>
      <c r="AK144" s="49">
        <f>CR$51</f>
        <v>0.26262626262626265</v>
      </c>
    </row>
    <row r="145" spans="22:55">
      <c r="V145" s="57">
        <f t="shared" si="883"/>
        <v>7</v>
      </c>
      <c r="W145" s="3" t="s">
        <v>134</v>
      </c>
      <c r="X145" s="61">
        <f>FB$35</f>
        <v>18.714285714285715</v>
      </c>
      <c r="Y145" s="61">
        <f t="shared" ref="Y145:AH145" si="887">FC$35</f>
        <v>8</v>
      </c>
      <c r="Z145" s="61">
        <f t="shared" si="887"/>
        <v>1.2857142857142858</v>
      </c>
      <c r="AA145" s="61">
        <f t="shared" si="887"/>
        <v>0</v>
      </c>
      <c r="AB145" s="61">
        <f t="shared" si="887"/>
        <v>0.42857142857142855</v>
      </c>
      <c r="AC145" s="61">
        <f t="shared" si="887"/>
        <v>3.1428571428571428</v>
      </c>
      <c r="AD145" s="61">
        <f t="shared" si="887"/>
        <v>7.7142857142857144</v>
      </c>
      <c r="AE145" s="61">
        <f t="shared" si="887"/>
        <v>4.1428571428571432</v>
      </c>
      <c r="AF145" s="61">
        <f t="shared" si="887"/>
        <v>14</v>
      </c>
      <c r="AG145" s="61">
        <f t="shared" si="887"/>
        <v>7.2857142857142856</v>
      </c>
      <c r="AH145" s="61">
        <f t="shared" si="887"/>
        <v>21.714285714285715</v>
      </c>
      <c r="AI145" s="48">
        <f>FM$34</f>
        <v>0.4</v>
      </c>
      <c r="AJ145" s="48">
        <f>FN$34</f>
        <v>0.2831858407079646</v>
      </c>
      <c r="AK145" s="49">
        <f>FO$34</f>
        <v>0.32369942196531792</v>
      </c>
    </row>
    <row r="146" spans="22:55">
      <c r="V146" s="57">
        <f t="shared" si="883"/>
        <v>8</v>
      </c>
      <c r="W146" s="3" t="s">
        <v>103</v>
      </c>
      <c r="X146" s="61">
        <f>CE$18</f>
        <v>19.25</v>
      </c>
      <c r="Y146" s="61">
        <f t="shared" ref="Y146:AH146" si="888">CF$18</f>
        <v>17.125</v>
      </c>
      <c r="Z146" s="61">
        <f t="shared" si="888"/>
        <v>3</v>
      </c>
      <c r="AA146" s="61">
        <f t="shared" si="888"/>
        <v>0.625</v>
      </c>
      <c r="AB146" s="61">
        <f t="shared" si="888"/>
        <v>1.375</v>
      </c>
      <c r="AC146" s="61">
        <f t="shared" si="888"/>
        <v>5.125</v>
      </c>
      <c r="AD146" s="61">
        <f t="shared" si="888"/>
        <v>10.625</v>
      </c>
      <c r="AE146" s="61">
        <f t="shared" si="888"/>
        <v>3.125</v>
      </c>
      <c r="AF146" s="61">
        <f t="shared" si="888"/>
        <v>10.75</v>
      </c>
      <c r="AG146" s="61">
        <f t="shared" si="888"/>
        <v>8.25</v>
      </c>
      <c r="AH146" s="61">
        <f t="shared" si="888"/>
        <v>21.375</v>
      </c>
      <c r="AI146" s="48">
        <f>CP$17</f>
        <v>0.4823529411764706</v>
      </c>
      <c r="AJ146" s="48">
        <f>CQ$17</f>
        <v>0.29069767441860467</v>
      </c>
      <c r="AK146" s="49">
        <f>CR$17</f>
        <v>0.38562091503267976</v>
      </c>
    </row>
    <row r="147" spans="22:55">
      <c r="V147" s="57">
        <f t="shared" si="883"/>
        <v>9</v>
      </c>
      <c r="W147" s="3" t="s">
        <v>130</v>
      </c>
      <c r="X147" s="61">
        <f>BA$52</f>
        <v>13.75</v>
      </c>
      <c r="Y147" s="61">
        <f t="shared" ref="Y147:AH147" si="889">BB$52</f>
        <v>6.625</v>
      </c>
      <c r="Z147" s="61">
        <f t="shared" si="889"/>
        <v>1.125</v>
      </c>
      <c r="AA147" s="61">
        <f t="shared" si="889"/>
        <v>0.875</v>
      </c>
      <c r="AB147" s="61">
        <f t="shared" si="889"/>
        <v>0.5</v>
      </c>
      <c r="AC147" s="61">
        <f t="shared" si="889"/>
        <v>2.375</v>
      </c>
      <c r="AD147" s="61">
        <f t="shared" si="889"/>
        <v>6.625</v>
      </c>
      <c r="AE147" s="61">
        <f t="shared" si="889"/>
        <v>3</v>
      </c>
      <c r="AF147" s="61">
        <f t="shared" si="889"/>
        <v>9.125</v>
      </c>
      <c r="AG147" s="61">
        <f t="shared" si="889"/>
        <v>5.375</v>
      </c>
      <c r="AH147" s="61">
        <f t="shared" si="889"/>
        <v>15.75</v>
      </c>
      <c r="AI147" s="48">
        <f>BL$51</f>
        <v>0.35849056603773582</v>
      </c>
      <c r="AJ147" s="48">
        <f>BM$51</f>
        <v>0.32876712328767121</v>
      </c>
      <c r="AK147" s="49">
        <f>BN$51</f>
        <v>0.34126984126984128</v>
      </c>
    </row>
    <row r="148" spans="22:55">
      <c r="V148" s="57">
        <f t="shared" si="883"/>
        <v>10</v>
      </c>
      <c r="W148" s="3" t="s">
        <v>24</v>
      </c>
      <c r="X148" s="61">
        <f>BP$18</f>
        <v>21.714285714285715</v>
      </c>
      <c r="Y148" s="61">
        <f t="shared" ref="Y148:AH148" si="890">BQ$18</f>
        <v>12</v>
      </c>
      <c r="Z148" s="61">
        <f t="shared" si="890"/>
        <v>0.8571428571428571</v>
      </c>
      <c r="AA148" s="61">
        <f t="shared" si="890"/>
        <v>0.7142857142857143</v>
      </c>
      <c r="AB148" s="61">
        <f t="shared" si="890"/>
        <v>1.5714285714285714</v>
      </c>
      <c r="AC148" s="61">
        <f t="shared" si="890"/>
        <v>4.2857142857142856</v>
      </c>
      <c r="AD148" s="61">
        <f t="shared" si="890"/>
        <v>10.285714285714286</v>
      </c>
      <c r="AE148" s="61">
        <f t="shared" si="890"/>
        <v>4.2857142857142856</v>
      </c>
      <c r="AF148" s="61">
        <f t="shared" si="890"/>
        <v>20.714285714285715</v>
      </c>
      <c r="AG148" s="61">
        <f t="shared" si="890"/>
        <v>8.5714285714285712</v>
      </c>
      <c r="AH148" s="61">
        <f t="shared" si="890"/>
        <v>31</v>
      </c>
      <c r="AI148" s="48">
        <f>CA$17</f>
        <v>0.41666666666666669</v>
      </c>
      <c r="AJ148" s="48">
        <f>CB$17</f>
        <v>0.20689655172413793</v>
      </c>
      <c r="AK148" s="49">
        <f>CC$17</f>
        <v>0.27649769585253459</v>
      </c>
    </row>
    <row r="149" spans="22:55">
      <c r="V149" s="57">
        <f t="shared" si="883"/>
        <v>11</v>
      </c>
      <c r="W149" s="3" t="s">
        <v>208</v>
      </c>
      <c r="X149" s="61">
        <f>EM$18</f>
        <v>14.666666666666666</v>
      </c>
      <c r="Y149" s="61">
        <f t="shared" ref="Y149:AH149" si="891">EN$18</f>
        <v>10.888888888888889</v>
      </c>
      <c r="Z149" s="61">
        <f t="shared" si="891"/>
        <v>3.3333333333333335</v>
      </c>
      <c r="AA149" s="61">
        <f t="shared" si="891"/>
        <v>0.77777777777777779</v>
      </c>
      <c r="AB149" s="61">
        <f t="shared" si="891"/>
        <v>0.66666666666666663</v>
      </c>
      <c r="AC149" s="61">
        <f t="shared" si="891"/>
        <v>7</v>
      </c>
      <c r="AD149" s="61">
        <f t="shared" si="891"/>
        <v>16.222222222222221</v>
      </c>
      <c r="AE149" s="61">
        <f t="shared" si="891"/>
        <v>0.22222222222222221</v>
      </c>
      <c r="AF149" s="61">
        <f t="shared" si="891"/>
        <v>1.4444444444444444</v>
      </c>
      <c r="AG149" s="61">
        <f t="shared" si="891"/>
        <v>7.2222222222222223</v>
      </c>
      <c r="AH149" s="61">
        <f t="shared" si="891"/>
        <v>17.666666666666668</v>
      </c>
      <c r="AI149" s="48">
        <f>EX$17</f>
        <v>0.4315068493150685</v>
      </c>
      <c r="AJ149" s="48">
        <f>EY$17</f>
        <v>0.15384615384615385</v>
      </c>
      <c r="AK149" s="49">
        <f>EZ$17</f>
        <v>0.4088050314465409</v>
      </c>
    </row>
    <row r="150" spans="22:55">
      <c r="V150" s="57">
        <f t="shared" si="883"/>
        <v>12</v>
      </c>
      <c r="W150" s="3" t="s">
        <v>231</v>
      </c>
      <c r="X150" s="61">
        <f>GF$52</f>
        <v>16.25</v>
      </c>
      <c r="Y150" s="61">
        <f t="shared" ref="Y150:AH150" si="892">GG$52</f>
        <v>11.75</v>
      </c>
      <c r="Z150" s="61">
        <f t="shared" si="892"/>
        <v>1.375</v>
      </c>
      <c r="AA150" s="61">
        <f t="shared" si="892"/>
        <v>1.625</v>
      </c>
      <c r="AB150" s="61">
        <f t="shared" si="892"/>
        <v>2.375</v>
      </c>
      <c r="AC150" s="61">
        <f t="shared" si="892"/>
        <v>6.625</v>
      </c>
      <c r="AD150" s="61">
        <f t="shared" si="892"/>
        <v>12.875</v>
      </c>
      <c r="AE150" s="61">
        <f t="shared" si="892"/>
        <v>1</v>
      </c>
      <c r="AF150" s="61">
        <f t="shared" si="892"/>
        <v>3.375</v>
      </c>
      <c r="AG150" s="61">
        <f t="shared" si="892"/>
        <v>7.625</v>
      </c>
      <c r="AH150" s="61">
        <f t="shared" si="892"/>
        <v>16.25</v>
      </c>
      <c r="AI150" s="48">
        <f>GQ$51</f>
        <v>0.5145631067961165</v>
      </c>
      <c r="AJ150" s="48">
        <f>GR$51</f>
        <v>0.29629629629629628</v>
      </c>
      <c r="AK150" s="49">
        <f>GS$51</f>
        <v>0.46923076923076923</v>
      </c>
    </row>
    <row r="151" spans="22:55">
      <c r="V151" s="57">
        <f t="shared" si="883"/>
        <v>13</v>
      </c>
      <c r="W151" s="3" t="s">
        <v>222</v>
      </c>
      <c r="X151" s="61">
        <f>CT$52</f>
        <v>4.5999999999999996</v>
      </c>
      <c r="Y151" s="61">
        <f t="shared" ref="Y151:AH151" si="893">CU$52</f>
        <v>6.2</v>
      </c>
      <c r="Z151" s="61">
        <f t="shared" si="893"/>
        <v>2.2000000000000002</v>
      </c>
      <c r="AA151" s="61">
        <f t="shared" si="893"/>
        <v>0</v>
      </c>
      <c r="AB151" s="61">
        <f t="shared" si="893"/>
        <v>1.8</v>
      </c>
      <c r="AC151" s="61">
        <f t="shared" si="893"/>
        <v>2</v>
      </c>
      <c r="AD151" s="61">
        <f t="shared" si="893"/>
        <v>5.2</v>
      </c>
      <c r="AE151" s="61">
        <f t="shared" si="893"/>
        <v>0.2</v>
      </c>
      <c r="AF151" s="61">
        <f t="shared" si="893"/>
        <v>2.2000000000000002</v>
      </c>
      <c r="AG151" s="61">
        <f t="shared" si="893"/>
        <v>2.2000000000000002</v>
      </c>
      <c r="AH151" s="61">
        <f t="shared" si="893"/>
        <v>7.4</v>
      </c>
      <c r="AI151" s="48">
        <f>DE$51</f>
        <v>0.38461538461538464</v>
      </c>
      <c r="AJ151" s="48">
        <f>DF$51</f>
        <v>9.0909090909090912E-2</v>
      </c>
      <c r="AK151" s="49">
        <f>DG$51</f>
        <v>0.29729729729729731</v>
      </c>
    </row>
    <row r="152" spans="22:55">
      <c r="V152" s="57">
        <f t="shared" si="883"/>
        <v>14</v>
      </c>
      <c r="W152" s="3" t="s">
        <v>206</v>
      </c>
      <c r="X152" s="61">
        <f>BP$35</f>
        <v>24.571428571428573</v>
      </c>
      <c r="Y152" s="61">
        <f t="shared" ref="Y152:AH152" si="894">BQ$35</f>
        <v>16.142857142857142</v>
      </c>
      <c r="Z152" s="61">
        <f t="shared" si="894"/>
        <v>1.2857142857142858</v>
      </c>
      <c r="AA152" s="61">
        <f t="shared" si="894"/>
        <v>3.4285714285714284</v>
      </c>
      <c r="AB152" s="61">
        <f t="shared" si="894"/>
        <v>1.2857142857142858</v>
      </c>
      <c r="AC152" s="61">
        <f t="shared" si="894"/>
        <v>7.5714285714285712</v>
      </c>
      <c r="AD152" s="61">
        <f t="shared" si="894"/>
        <v>15.428571428571429</v>
      </c>
      <c r="AE152" s="61">
        <f t="shared" si="894"/>
        <v>3.1428571428571428</v>
      </c>
      <c r="AF152" s="61">
        <f t="shared" si="894"/>
        <v>13.142857142857142</v>
      </c>
      <c r="AG152" s="61">
        <f t="shared" si="894"/>
        <v>10.714285714285714</v>
      </c>
      <c r="AH152" s="61">
        <f t="shared" si="894"/>
        <v>28.142857142857142</v>
      </c>
      <c r="AI152" s="48">
        <f>CA$34</f>
        <v>0.49074074074074076</v>
      </c>
      <c r="AJ152" s="48">
        <f>CB$34</f>
        <v>0.2391304347826087</v>
      </c>
      <c r="AK152" s="49">
        <f>CC$34</f>
        <v>0.38071065989847713</v>
      </c>
    </row>
    <row r="153" spans="22:55">
      <c r="V153" s="57">
        <f>V152+1</f>
        <v>15</v>
      </c>
      <c r="W153" s="3" t="s">
        <v>194</v>
      </c>
      <c r="X153" s="61">
        <f>DI$52</f>
        <v>5.166666666666667</v>
      </c>
      <c r="Y153" s="61">
        <f t="shared" ref="Y153:AH153" si="895">DJ$52</f>
        <v>7.666666666666667</v>
      </c>
      <c r="Z153" s="61">
        <f t="shared" si="895"/>
        <v>1.5</v>
      </c>
      <c r="AA153" s="61">
        <f t="shared" si="895"/>
        <v>0</v>
      </c>
      <c r="AB153" s="61">
        <f t="shared" si="895"/>
        <v>0.33333333333333331</v>
      </c>
      <c r="AC153" s="61">
        <f t="shared" si="895"/>
        <v>2.3333333333333335</v>
      </c>
      <c r="AD153" s="61">
        <f t="shared" si="895"/>
        <v>7.5</v>
      </c>
      <c r="AE153" s="61">
        <f t="shared" si="895"/>
        <v>0.16666666666666666</v>
      </c>
      <c r="AF153" s="61">
        <f t="shared" si="895"/>
        <v>1.5</v>
      </c>
      <c r="AG153" s="61">
        <f t="shared" si="895"/>
        <v>2.5</v>
      </c>
      <c r="AH153" s="61">
        <f t="shared" si="895"/>
        <v>9</v>
      </c>
      <c r="AI153" s="48">
        <f>DT$51</f>
        <v>0.31111111111111112</v>
      </c>
      <c r="AJ153" s="48">
        <f>DU$51</f>
        <v>0.125</v>
      </c>
      <c r="AK153" s="49">
        <f>DV$51</f>
        <v>0.13333333333333333</v>
      </c>
    </row>
    <row r="154" spans="22:55" ht="17" thickBot="1">
      <c r="V154" s="58">
        <f>V153+1</f>
        <v>16</v>
      </c>
      <c r="W154" s="5" t="s">
        <v>4</v>
      </c>
      <c r="X154" s="63">
        <f>DI$35</f>
        <v>24.2</v>
      </c>
      <c r="Y154" s="63">
        <f t="shared" ref="Y154:AH154" si="896">DJ$35</f>
        <v>10.6</v>
      </c>
      <c r="Z154" s="63">
        <f t="shared" si="896"/>
        <v>1.8</v>
      </c>
      <c r="AA154" s="63">
        <f t="shared" si="896"/>
        <v>0.2</v>
      </c>
      <c r="AB154" s="63">
        <f t="shared" si="896"/>
        <v>3</v>
      </c>
      <c r="AC154" s="63">
        <f t="shared" si="896"/>
        <v>6.7</v>
      </c>
      <c r="AD154" s="63">
        <f t="shared" si="896"/>
        <v>16.899999999999999</v>
      </c>
      <c r="AE154" s="63">
        <f t="shared" si="896"/>
        <v>3.6</v>
      </c>
      <c r="AF154" s="63">
        <f t="shared" si="896"/>
        <v>12.5</v>
      </c>
      <c r="AG154" s="63">
        <f t="shared" si="896"/>
        <v>10.3</v>
      </c>
      <c r="AH154" s="63">
        <f t="shared" si="896"/>
        <v>29.4</v>
      </c>
      <c r="AI154" s="151">
        <f>DT$34</f>
        <v>0.39644970414201186</v>
      </c>
      <c r="AJ154" s="151">
        <f>DU$34</f>
        <v>0.28799999999999998</v>
      </c>
      <c r="AK154" s="50">
        <f>DV$34</f>
        <v>0.35034013605442177</v>
      </c>
    </row>
    <row r="155" spans="22:55" ht="17" thickBot="1">
      <c r="V155" s="7"/>
      <c r="W155" s="7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48"/>
      <c r="AJ155" s="48"/>
      <c r="AK155" s="48"/>
    </row>
    <row r="156" spans="22:55" ht="17" thickBot="1">
      <c r="V156" s="496" t="s">
        <v>294</v>
      </c>
      <c r="W156" s="497"/>
      <c r="X156" s="497"/>
      <c r="Y156" s="497"/>
      <c r="Z156" s="497"/>
      <c r="AA156" s="497"/>
      <c r="AB156" s="497"/>
      <c r="AC156" s="497"/>
      <c r="AD156" s="497"/>
      <c r="AE156" s="497"/>
      <c r="AF156" s="497"/>
      <c r="AG156" s="497"/>
      <c r="AH156" s="497"/>
      <c r="AI156" s="497"/>
      <c r="AJ156" s="497"/>
      <c r="AK156" s="498"/>
    </row>
    <row r="157" spans="22:55" ht="17" thickBot="1">
      <c r="V157" s="56" t="s">
        <v>312</v>
      </c>
      <c r="W157" s="26" t="s">
        <v>94</v>
      </c>
      <c r="X157" s="26" t="s">
        <v>13</v>
      </c>
      <c r="Y157" s="26" t="s">
        <v>14</v>
      </c>
      <c r="Z157" s="26" t="s">
        <v>15</v>
      </c>
      <c r="AA157" s="26" t="s">
        <v>16</v>
      </c>
      <c r="AB157" s="26" t="s">
        <v>17</v>
      </c>
      <c r="AC157" s="26" t="s">
        <v>28</v>
      </c>
      <c r="AD157" s="26" t="s">
        <v>27</v>
      </c>
      <c r="AE157" s="161" t="s">
        <v>21</v>
      </c>
      <c r="AF157" s="26" t="s">
        <v>20</v>
      </c>
      <c r="AG157" s="161" t="s">
        <v>19</v>
      </c>
      <c r="AH157" s="26" t="s">
        <v>18</v>
      </c>
      <c r="AI157" s="197" t="s">
        <v>268</v>
      </c>
      <c r="AJ157" s="197" t="s">
        <v>269</v>
      </c>
      <c r="AK157" s="135" t="s">
        <v>213</v>
      </c>
    </row>
    <row r="158" spans="22:55">
      <c r="V158" s="275" t="s">
        <v>313</v>
      </c>
      <c r="W158" s="9" t="s">
        <v>262</v>
      </c>
      <c r="X158" s="164">
        <f t="shared" ref="X158:AH158" si="897">W41</f>
        <v>2</v>
      </c>
      <c r="Y158" s="164">
        <f t="shared" si="897"/>
        <v>3</v>
      </c>
      <c r="Z158" s="164">
        <f t="shared" si="897"/>
        <v>2</v>
      </c>
      <c r="AA158" s="164">
        <f t="shared" si="897"/>
        <v>0</v>
      </c>
      <c r="AB158" s="164">
        <f t="shared" si="897"/>
        <v>1</v>
      </c>
      <c r="AC158" s="164">
        <f t="shared" si="897"/>
        <v>1</v>
      </c>
      <c r="AD158" s="164">
        <f t="shared" si="897"/>
        <v>8</v>
      </c>
      <c r="AE158" s="164">
        <f t="shared" si="897"/>
        <v>0</v>
      </c>
      <c r="AF158" s="164">
        <f t="shared" si="897"/>
        <v>0</v>
      </c>
      <c r="AG158" s="164">
        <f t="shared" si="897"/>
        <v>1</v>
      </c>
      <c r="AH158" s="164">
        <f t="shared" si="897"/>
        <v>8</v>
      </c>
      <c r="AI158" s="159">
        <f>AC158/AD158</f>
        <v>0.125</v>
      </c>
      <c r="AJ158" s="159" t="e">
        <f>AE158/AF158</f>
        <v>#DIV/0!</v>
      </c>
      <c r="AK158" s="160">
        <f>AG158/AH158</f>
        <v>0.125</v>
      </c>
    </row>
    <row r="159" spans="22:55" ht="17" thickBot="1">
      <c r="V159" s="276" t="s">
        <v>314</v>
      </c>
      <c r="W159" s="7" t="s">
        <v>272</v>
      </c>
      <c r="X159" s="61">
        <f t="shared" ref="X159:AH159" si="898">(AL40+AL42)/2</f>
        <v>3</v>
      </c>
      <c r="Y159" s="61">
        <f t="shared" si="898"/>
        <v>13</v>
      </c>
      <c r="Z159" s="61">
        <f t="shared" si="898"/>
        <v>1</v>
      </c>
      <c r="AA159" s="61">
        <f t="shared" si="898"/>
        <v>0</v>
      </c>
      <c r="AB159" s="61">
        <f t="shared" si="898"/>
        <v>4.5</v>
      </c>
      <c r="AC159" s="61">
        <f t="shared" si="898"/>
        <v>1.5</v>
      </c>
      <c r="AD159" s="61">
        <f t="shared" si="898"/>
        <v>9</v>
      </c>
      <c r="AE159" s="61">
        <f t="shared" si="898"/>
        <v>0</v>
      </c>
      <c r="AF159" s="61">
        <f t="shared" si="898"/>
        <v>0.5</v>
      </c>
      <c r="AG159" s="61">
        <f t="shared" si="898"/>
        <v>1.5</v>
      </c>
      <c r="AH159" s="61">
        <f t="shared" si="898"/>
        <v>9.5</v>
      </c>
      <c r="AI159" s="51">
        <f t="shared" ref="AI159:AI175" si="899">AC159/AD159</f>
        <v>0.16666666666666666</v>
      </c>
      <c r="AJ159" s="51">
        <f t="shared" ref="AJ159:AJ175" si="900">AE159/AF159</f>
        <v>0</v>
      </c>
      <c r="AK159" s="52">
        <f t="shared" ref="AK159:AK175" si="901">AG159/AH159</f>
        <v>0.15789473684210525</v>
      </c>
    </row>
    <row r="160" spans="22:55" ht="17" thickBot="1">
      <c r="V160" s="276" t="s">
        <v>313</v>
      </c>
      <c r="W160" s="7" t="s">
        <v>295</v>
      </c>
      <c r="X160" s="61">
        <f t="shared" ref="X160:AH160" si="902">BA5</f>
        <v>9</v>
      </c>
      <c r="Y160" s="61">
        <f t="shared" si="902"/>
        <v>5</v>
      </c>
      <c r="Z160" s="61">
        <f t="shared" si="902"/>
        <v>1</v>
      </c>
      <c r="AA160" s="61">
        <f t="shared" si="902"/>
        <v>1</v>
      </c>
      <c r="AB160" s="61">
        <f t="shared" si="902"/>
        <v>2</v>
      </c>
      <c r="AC160" s="61">
        <f t="shared" si="902"/>
        <v>3</v>
      </c>
      <c r="AD160" s="61">
        <f t="shared" si="902"/>
        <v>5</v>
      </c>
      <c r="AE160" s="61">
        <f t="shared" si="902"/>
        <v>1</v>
      </c>
      <c r="AF160" s="61">
        <f t="shared" si="902"/>
        <v>6</v>
      </c>
      <c r="AG160" s="61">
        <f t="shared" si="902"/>
        <v>4</v>
      </c>
      <c r="AH160" s="61">
        <f t="shared" si="902"/>
        <v>11</v>
      </c>
      <c r="AI160" s="51">
        <f t="shared" si="899"/>
        <v>0.6</v>
      </c>
      <c r="AJ160" s="51">
        <f t="shared" si="900"/>
        <v>0.16666666666666666</v>
      </c>
      <c r="AK160" s="52">
        <f t="shared" si="901"/>
        <v>0.36363636363636365</v>
      </c>
      <c r="AM160" s="496" t="s">
        <v>174</v>
      </c>
      <c r="AN160" s="497"/>
      <c r="AO160" s="497"/>
      <c r="AP160" s="497"/>
      <c r="AQ160" s="497"/>
      <c r="AR160" s="497"/>
      <c r="AS160" s="497"/>
      <c r="AT160" s="497"/>
      <c r="AU160" s="497"/>
      <c r="AV160" s="497"/>
      <c r="AW160" s="497"/>
      <c r="AX160" s="497"/>
      <c r="AY160" s="497"/>
      <c r="AZ160" s="497"/>
      <c r="BA160" s="497"/>
      <c r="BB160" s="497"/>
      <c r="BC160" s="498"/>
    </row>
    <row r="161" spans="22:55" ht="17" thickBot="1">
      <c r="V161" s="276" t="s">
        <v>315</v>
      </c>
      <c r="W161" s="7" t="s">
        <v>296</v>
      </c>
      <c r="X161" s="61">
        <f t="shared" ref="X161:AH161" si="903">AVERAGE(CE26,CE28,DX5)</f>
        <v>20.666666666666668</v>
      </c>
      <c r="Y161" s="61">
        <f t="shared" si="903"/>
        <v>13.666666666666666</v>
      </c>
      <c r="Z161" s="61">
        <f t="shared" si="903"/>
        <v>1.3333333333333333</v>
      </c>
      <c r="AA161" s="61">
        <f t="shared" si="903"/>
        <v>2.3333333333333335</v>
      </c>
      <c r="AB161" s="61">
        <f t="shared" si="903"/>
        <v>1.3333333333333333</v>
      </c>
      <c r="AC161" s="61">
        <f t="shared" si="903"/>
        <v>4.333333333333333</v>
      </c>
      <c r="AD161" s="61">
        <f t="shared" si="903"/>
        <v>11</v>
      </c>
      <c r="AE161" s="61">
        <f t="shared" si="903"/>
        <v>4</v>
      </c>
      <c r="AF161" s="61">
        <f t="shared" si="903"/>
        <v>13.666666666666666</v>
      </c>
      <c r="AG161" s="61">
        <f t="shared" si="903"/>
        <v>8.3333333333333339</v>
      </c>
      <c r="AH161" s="61">
        <f t="shared" si="903"/>
        <v>24.666666666666668</v>
      </c>
      <c r="AI161" s="51">
        <f t="shared" si="899"/>
        <v>0.39393939393939392</v>
      </c>
      <c r="AJ161" s="51">
        <f t="shared" si="900"/>
        <v>0.29268292682926833</v>
      </c>
      <c r="AK161" s="52">
        <f t="shared" si="901"/>
        <v>0.33783783783783783</v>
      </c>
      <c r="AM161" s="56" t="s">
        <v>324</v>
      </c>
      <c r="AN161" s="25" t="s">
        <v>13</v>
      </c>
      <c r="AO161" s="27" t="s">
        <v>141</v>
      </c>
      <c r="AP161" s="26" t="s">
        <v>150</v>
      </c>
      <c r="AQ161" s="26" t="s">
        <v>141</v>
      </c>
      <c r="AR161" s="25" t="s">
        <v>151</v>
      </c>
      <c r="AS161" s="27" t="s">
        <v>141</v>
      </c>
      <c r="AT161" s="26" t="s">
        <v>16</v>
      </c>
      <c r="AU161" s="26" t="s">
        <v>141</v>
      </c>
      <c r="AV161" s="25" t="s">
        <v>17</v>
      </c>
      <c r="AW161" s="27" t="s">
        <v>141</v>
      </c>
      <c r="AX161" s="293">
        <v>0.03</v>
      </c>
      <c r="AY161" s="26" t="s">
        <v>141</v>
      </c>
      <c r="AZ161" s="25" t="s">
        <v>213</v>
      </c>
      <c r="BA161" s="27" t="s">
        <v>141</v>
      </c>
      <c r="BB161" s="26" t="s">
        <v>325</v>
      </c>
      <c r="BC161" s="27" t="s">
        <v>141</v>
      </c>
    </row>
    <row r="162" spans="22:55">
      <c r="V162" s="276" t="s">
        <v>316</v>
      </c>
      <c r="W162" s="7" t="s">
        <v>285</v>
      </c>
      <c r="X162" s="61">
        <f t="shared" ref="X162:AH162" si="904">AVERAGE(CT43,CT46:CT47,FQ43:FQ44)</f>
        <v>5.6</v>
      </c>
      <c r="Y162" s="61">
        <f t="shared" si="904"/>
        <v>7.8</v>
      </c>
      <c r="Z162" s="61">
        <f t="shared" si="904"/>
        <v>0.6</v>
      </c>
      <c r="AA162" s="61">
        <f t="shared" si="904"/>
        <v>0.2</v>
      </c>
      <c r="AB162" s="61">
        <f t="shared" si="904"/>
        <v>0.8</v>
      </c>
      <c r="AC162" s="61">
        <f t="shared" si="904"/>
        <v>2.8</v>
      </c>
      <c r="AD162" s="61">
        <f t="shared" si="904"/>
        <v>9.8000000000000007</v>
      </c>
      <c r="AE162" s="61">
        <f t="shared" si="904"/>
        <v>0</v>
      </c>
      <c r="AF162" s="61">
        <f t="shared" si="904"/>
        <v>0.2</v>
      </c>
      <c r="AG162" s="61">
        <f t="shared" si="904"/>
        <v>2.8</v>
      </c>
      <c r="AH162" s="61">
        <f t="shared" si="904"/>
        <v>10</v>
      </c>
      <c r="AI162" s="51">
        <f t="shared" si="899"/>
        <v>0.2857142857142857</v>
      </c>
      <c r="AJ162" s="51">
        <f t="shared" si="900"/>
        <v>0</v>
      </c>
      <c r="AK162" s="52">
        <f t="shared" si="901"/>
        <v>0.27999999999999997</v>
      </c>
      <c r="AM162" s="292" t="s">
        <v>10</v>
      </c>
      <c r="AN162" s="141">
        <v>23</v>
      </c>
      <c r="AO162" s="286">
        <v>6</v>
      </c>
      <c r="AP162" s="287">
        <v>26.8</v>
      </c>
      <c r="AQ162" s="287">
        <v>1</v>
      </c>
      <c r="AR162" s="141">
        <v>3.3</v>
      </c>
      <c r="AS162" s="286" t="s">
        <v>326</v>
      </c>
      <c r="AT162" s="287">
        <v>1.5</v>
      </c>
      <c r="AU162" s="287">
        <v>9</v>
      </c>
      <c r="AV162" s="141">
        <v>1.1000000000000001</v>
      </c>
      <c r="AW162" s="286">
        <v>29</v>
      </c>
      <c r="AX162" s="200">
        <v>0.22</v>
      </c>
      <c r="AY162" s="287">
        <v>29</v>
      </c>
      <c r="AZ162" s="288">
        <v>0.45</v>
      </c>
      <c r="BA162" s="286">
        <v>4</v>
      </c>
      <c r="BB162" s="289" t="s">
        <v>327</v>
      </c>
      <c r="BC162" s="286">
        <v>1</v>
      </c>
    </row>
    <row r="163" spans="22:55">
      <c r="V163" s="276" t="s">
        <v>317</v>
      </c>
      <c r="W163" s="7" t="s">
        <v>286</v>
      </c>
      <c r="X163" s="61">
        <f t="shared" ref="X163:AH163" si="905">AVERAGE(CT44:CT45,CT48)</f>
        <v>7.666666666666667</v>
      </c>
      <c r="Y163" s="61">
        <f t="shared" si="905"/>
        <v>5.666666666666667</v>
      </c>
      <c r="Z163" s="61">
        <f t="shared" si="905"/>
        <v>1</v>
      </c>
      <c r="AA163" s="61">
        <f t="shared" si="905"/>
        <v>0.33333333333333331</v>
      </c>
      <c r="AB163" s="61">
        <f t="shared" si="905"/>
        <v>1.3333333333333333</v>
      </c>
      <c r="AC163" s="61">
        <f t="shared" si="905"/>
        <v>3.3333333333333335</v>
      </c>
      <c r="AD163" s="61">
        <f t="shared" si="905"/>
        <v>7.666666666666667</v>
      </c>
      <c r="AE163" s="61">
        <f t="shared" si="905"/>
        <v>0.33333333333333331</v>
      </c>
      <c r="AF163" s="61">
        <f t="shared" si="905"/>
        <v>2.6666666666666665</v>
      </c>
      <c r="AG163" s="61">
        <f t="shared" si="905"/>
        <v>3.6666666666666665</v>
      </c>
      <c r="AH163" s="61">
        <f t="shared" si="905"/>
        <v>10.333333333333334</v>
      </c>
      <c r="AI163" s="51">
        <f t="shared" si="899"/>
        <v>0.43478260869565216</v>
      </c>
      <c r="AJ163" s="51">
        <f t="shared" si="900"/>
        <v>0.125</v>
      </c>
      <c r="AK163" s="52">
        <f t="shared" si="901"/>
        <v>0.35483870967741932</v>
      </c>
      <c r="AM163" s="294" t="s">
        <v>25</v>
      </c>
      <c r="AN163" s="141">
        <v>20</v>
      </c>
      <c r="AO163" s="286">
        <v>12</v>
      </c>
      <c r="AP163" s="287">
        <v>12.88</v>
      </c>
      <c r="AQ163" s="287">
        <v>10</v>
      </c>
      <c r="AR163" s="141">
        <v>3</v>
      </c>
      <c r="AS163" s="286" t="s">
        <v>328</v>
      </c>
      <c r="AT163" s="287">
        <v>2.5</v>
      </c>
      <c r="AU163" s="287">
        <v>3</v>
      </c>
      <c r="AV163" s="141">
        <v>1.88</v>
      </c>
      <c r="AW163" s="286">
        <v>10</v>
      </c>
      <c r="AX163" s="200">
        <v>0.38</v>
      </c>
      <c r="AY163" s="287">
        <v>2</v>
      </c>
      <c r="AZ163" s="288">
        <v>0.48</v>
      </c>
      <c r="BA163" s="286">
        <v>2</v>
      </c>
      <c r="BB163" s="289" t="s">
        <v>332</v>
      </c>
      <c r="BC163" s="286" t="s">
        <v>337</v>
      </c>
    </row>
    <row r="164" spans="22:55">
      <c r="V164" s="276" t="s">
        <v>318</v>
      </c>
      <c r="W164" s="7" t="s">
        <v>137</v>
      </c>
      <c r="X164" s="61">
        <f t="shared" ref="X164:AH164" si="906">DI46</f>
        <v>16</v>
      </c>
      <c r="Y164" s="61">
        <f t="shared" si="906"/>
        <v>26</v>
      </c>
      <c r="Z164" s="61">
        <f t="shared" si="906"/>
        <v>3</v>
      </c>
      <c r="AA164" s="61">
        <f t="shared" si="906"/>
        <v>1</v>
      </c>
      <c r="AB164" s="61">
        <f t="shared" si="906"/>
        <v>1</v>
      </c>
      <c r="AC164" s="61">
        <f t="shared" si="906"/>
        <v>8</v>
      </c>
      <c r="AD164" s="61">
        <f t="shared" si="906"/>
        <v>20</v>
      </c>
      <c r="AE164" s="61">
        <f t="shared" si="906"/>
        <v>0</v>
      </c>
      <c r="AF164" s="61">
        <f t="shared" si="906"/>
        <v>1</v>
      </c>
      <c r="AG164" s="61">
        <f t="shared" si="906"/>
        <v>8</v>
      </c>
      <c r="AH164" s="61">
        <f t="shared" si="906"/>
        <v>21</v>
      </c>
      <c r="AI164" s="51">
        <f t="shared" si="899"/>
        <v>0.4</v>
      </c>
      <c r="AJ164" s="51">
        <f t="shared" si="900"/>
        <v>0</v>
      </c>
      <c r="AK164" s="52">
        <f t="shared" si="901"/>
        <v>0.38095238095238093</v>
      </c>
      <c r="AM164" s="294" t="s">
        <v>8</v>
      </c>
      <c r="AN164" s="141">
        <v>14.27</v>
      </c>
      <c r="AO164" s="286">
        <v>26</v>
      </c>
      <c r="AP164" s="287">
        <v>17.45</v>
      </c>
      <c r="AQ164" s="287">
        <v>2</v>
      </c>
      <c r="AR164" s="141">
        <v>5</v>
      </c>
      <c r="AS164" s="286">
        <v>1</v>
      </c>
      <c r="AT164" s="287">
        <v>1.0900000000000001</v>
      </c>
      <c r="AU164" s="287">
        <v>14</v>
      </c>
      <c r="AV164" s="141">
        <v>1.36</v>
      </c>
      <c r="AW164" s="286">
        <v>22</v>
      </c>
      <c r="AX164" s="200">
        <v>0.19</v>
      </c>
      <c r="AY164" s="287">
        <v>33</v>
      </c>
      <c r="AZ164" s="288">
        <v>0.49</v>
      </c>
      <c r="BA164" s="286">
        <v>1</v>
      </c>
      <c r="BB164" s="289" t="s">
        <v>332</v>
      </c>
      <c r="BC164" s="286" t="s">
        <v>337</v>
      </c>
    </row>
    <row r="165" spans="22:55">
      <c r="V165" s="276" t="s">
        <v>315</v>
      </c>
      <c r="W165" s="7" t="s">
        <v>258</v>
      </c>
      <c r="X165" s="61">
        <f t="shared" ref="X165:AH165" si="907">AVERAGE(DI42,HJ29:HJ30)</f>
        <v>12.333333333333334</v>
      </c>
      <c r="Y165" s="61">
        <f t="shared" si="907"/>
        <v>9.3333333333333339</v>
      </c>
      <c r="Z165" s="61">
        <f t="shared" si="907"/>
        <v>1.3333333333333333</v>
      </c>
      <c r="AA165" s="61">
        <f t="shared" si="907"/>
        <v>0.66666666666666663</v>
      </c>
      <c r="AB165" s="61">
        <f t="shared" si="907"/>
        <v>1.3333333333333333</v>
      </c>
      <c r="AC165" s="61">
        <f t="shared" si="907"/>
        <v>4.666666666666667</v>
      </c>
      <c r="AD165" s="61">
        <f t="shared" si="907"/>
        <v>6</v>
      </c>
      <c r="AE165" s="61">
        <f t="shared" si="907"/>
        <v>1</v>
      </c>
      <c r="AF165" s="61">
        <f t="shared" si="907"/>
        <v>6</v>
      </c>
      <c r="AG165" s="61">
        <f t="shared" si="907"/>
        <v>5.666666666666667</v>
      </c>
      <c r="AH165" s="61">
        <f t="shared" si="907"/>
        <v>12</v>
      </c>
      <c r="AI165" s="51">
        <f t="shared" si="899"/>
        <v>0.77777777777777779</v>
      </c>
      <c r="AJ165" s="51">
        <f t="shared" si="900"/>
        <v>0.16666666666666666</v>
      </c>
      <c r="AK165" s="52">
        <f t="shared" si="901"/>
        <v>0.47222222222222227</v>
      </c>
      <c r="AM165" s="294" t="s">
        <v>44</v>
      </c>
      <c r="AN165" s="141">
        <v>28.2</v>
      </c>
      <c r="AO165" s="286">
        <v>2</v>
      </c>
      <c r="AP165" s="287">
        <v>13.9</v>
      </c>
      <c r="AQ165" s="287">
        <v>6</v>
      </c>
      <c r="AR165" s="141">
        <v>2.4</v>
      </c>
      <c r="AS165" s="286">
        <v>16</v>
      </c>
      <c r="AT165" s="287">
        <v>2.1</v>
      </c>
      <c r="AU165" s="287">
        <v>4</v>
      </c>
      <c r="AV165" s="141">
        <v>1.5</v>
      </c>
      <c r="AW165" s="286">
        <v>18</v>
      </c>
      <c r="AX165" s="200">
        <v>0.27</v>
      </c>
      <c r="AY165" s="287">
        <v>21</v>
      </c>
      <c r="AZ165" s="288">
        <v>0.39</v>
      </c>
      <c r="BA165" s="286" t="s">
        <v>331</v>
      </c>
      <c r="BB165" s="289" t="s">
        <v>333</v>
      </c>
      <c r="BC165" s="286">
        <v>4</v>
      </c>
    </row>
    <row r="166" spans="22:55">
      <c r="V166" s="276" t="s">
        <v>319</v>
      </c>
      <c r="W166" s="7" t="s">
        <v>283</v>
      </c>
      <c r="X166" s="61">
        <f>AVERAGE(DI44,DI48,FB43,GU48,HJ27,FB87)</f>
        <v>5.666666666666667</v>
      </c>
      <c r="Y166" s="61">
        <f t="shared" ref="Y166:AH166" si="908">AVERAGE(DJ44,DJ48,FC43,GV48,HK27,FC87)</f>
        <v>3.3333333333333335</v>
      </c>
      <c r="Z166" s="61">
        <f t="shared" si="908"/>
        <v>0.83333333333333337</v>
      </c>
      <c r="AA166" s="61">
        <f t="shared" si="908"/>
        <v>0.5</v>
      </c>
      <c r="AB166" s="61">
        <f t="shared" si="908"/>
        <v>0.5</v>
      </c>
      <c r="AC166" s="61">
        <f t="shared" si="908"/>
        <v>1.8333333333333333</v>
      </c>
      <c r="AD166" s="61">
        <f t="shared" si="908"/>
        <v>5.166666666666667</v>
      </c>
      <c r="AE166" s="61">
        <f t="shared" si="908"/>
        <v>0.66666666666666663</v>
      </c>
      <c r="AF166" s="61">
        <f t="shared" si="908"/>
        <v>3.3333333333333335</v>
      </c>
      <c r="AG166" s="61">
        <f t="shared" si="908"/>
        <v>2.5</v>
      </c>
      <c r="AH166" s="61">
        <f t="shared" si="908"/>
        <v>8.5</v>
      </c>
      <c r="AI166" s="51">
        <f t="shared" si="899"/>
        <v>0.35483870967741932</v>
      </c>
      <c r="AJ166" s="51">
        <f t="shared" si="900"/>
        <v>0.19999999999999998</v>
      </c>
      <c r="AK166" s="52">
        <f t="shared" si="901"/>
        <v>0.29411764705882354</v>
      </c>
      <c r="AM166" s="294" t="s">
        <v>206</v>
      </c>
      <c r="AN166" s="141">
        <v>24.57</v>
      </c>
      <c r="AO166" s="286">
        <v>4</v>
      </c>
      <c r="AP166" s="287">
        <v>16.14</v>
      </c>
      <c r="AQ166" s="287">
        <v>4</v>
      </c>
      <c r="AR166" s="141">
        <v>1.29</v>
      </c>
      <c r="AS166" s="286">
        <v>34</v>
      </c>
      <c r="AT166" s="287">
        <v>3.43</v>
      </c>
      <c r="AU166" s="287">
        <v>1</v>
      </c>
      <c r="AV166" s="141">
        <v>1.29</v>
      </c>
      <c r="AW166" s="286">
        <v>24</v>
      </c>
      <c r="AX166" s="200">
        <v>0.24</v>
      </c>
      <c r="AY166" s="287">
        <v>25</v>
      </c>
      <c r="AZ166" s="288">
        <v>0.38</v>
      </c>
      <c r="BA166" s="286">
        <v>13</v>
      </c>
      <c r="BB166" s="289" t="s">
        <v>334</v>
      </c>
      <c r="BC166" s="286">
        <v>5</v>
      </c>
    </row>
    <row r="167" spans="22:55">
      <c r="V167" s="276" t="s">
        <v>313</v>
      </c>
      <c r="W167" s="7" t="s">
        <v>49</v>
      </c>
      <c r="X167" s="61">
        <f>DX40</f>
        <v>15</v>
      </c>
      <c r="Y167" s="61">
        <f t="shared" ref="Y167:AH167" si="909">DY40</f>
        <v>4</v>
      </c>
      <c r="Z167" s="61">
        <f t="shared" si="909"/>
        <v>0</v>
      </c>
      <c r="AA167" s="61">
        <f t="shared" si="909"/>
        <v>0</v>
      </c>
      <c r="AB167" s="61">
        <f t="shared" si="909"/>
        <v>2</v>
      </c>
      <c r="AC167" s="61">
        <f t="shared" si="909"/>
        <v>6</v>
      </c>
      <c r="AD167" s="61">
        <f t="shared" si="909"/>
        <v>15</v>
      </c>
      <c r="AE167" s="61">
        <f t="shared" si="909"/>
        <v>1</v>
      </c>
      <c r="AF167" s="61">
        <f t="shared" si="909"/>
        <v>5</v>
      </c>
      <c r="AG167" s="61">
        <f t="shared" si="909"/>
        <v>7</v>
      </c>
      <c r="AH167" s="61">
        <f t="shared" si="909"/>
        <v>20</v>
      </c>
      <c r="AI167" s="51">
        <f t="shared" si="899"/>
        <v>0.4</v>
      </c>
      <c r="AJ167" s="51">
        <f t="shared" si="900"/>
        <v>0.2</v>
      </c>
      <c r="AK167" s="52">
        <f t="shared" si="901"/>
        <v>0.35</v>
      </c>
      <c r="AM167" s="294" t="s">
        <v>5</v>
      </c>
      <c r="AN167" s="141">
        <v>25.18</v>
      </c>
      <c r="AO167" s="286">
        <v>3</v>
      </c>
      <c r="AP167" s="287">
        <v>9.64</v>
      </c>
      <c r="AQ167" s="287">
        <v>21</v>
      </c>
      <c r="AR167" s="141">
        <v>2.09</v>
      </c>
      <c r="AS167" s="286">
        <v>20</v>
      </c>
      <c r="AT167" s="287">
        <v>0.45</v>
      </c>
      <c r="AU167" s="287">
        <v>29</v>
      </c>
      <c r="AV167" s="141">
        <v>1.45</v>
      </c>
      <c r="AW167" s="286">
        <v>20</v>
      </c>
      <c r="AX167" s="200">
        <v>0.3</v>
      </c>
      <c r="AY167" s="287" t="s">
        <v>329</v>
      </c>
      <c r="AZ167" s="288">
        <v>0.39</v>
      </c>
      <c r="BA167" s="286" t="s">
        <v>331</v>
      </c>
      <c r="BB167" s="289" t="s">
        <v>335</v>
      </c>
      <c r="BC167" s="286">
        <v>6</v>
      </c>
    </row>
    <row r="168" spans="22:55">
      <c r="V168" s="276" t="s">
        <v>313</v>
      </c>
      <c r="W168" s="7" t="s">
        <v>136</v>
      </c>
      <c r="X168" s="61">
        <f>DX87</f>
        <v>4</v>
      </c>
      <c r="Y168" s="61">
        <f t="shared" ref="Y168:AH168" si="910">DY87</f>
        <v>5</v>
      </c>
      <c r="Z168" s="61">
        <f t="shared" si="910"/>
        <v>1</v>
      </c>
      <c r="AA168" s="61">
        <f t="shared" si="910"/>
        <v>0</v>
      </c>
      <c r="AB168" s="61">
        <f t="shared" si="910"/>
        <v>0</v>
      </c>
      <c r="AC168" s="61">
        <f t="shared" si="910"/>
        <v>2</v>
      </c>
      <c r="AD168" s="61">
        <f t="shared" si="910"/>
        <v>5</v>
      </c>
      <c r="AE168" s="61">
        <f t="shared" si="910"/>
        <v>0</v>
      </c>
      <c r="AF168" s="61">
        <f t="shared" si="910"/>
        <v>2</v>
      </c>
      <c r="AG168" s="61">
        <f t="shared" si="910"/>
        <v>2</v>
      </c>
      <c r="AH168" s="61">
        <f t="shared" si="910"/>
        <v>7</v>
      </c>
      <c r="AI168" s="51">
        <f t="shared" si="899"/>
        <v>0.4</v>
      </c>
      <c r="AJ168" s="51">
        <f t="shared" si="900"/>
        <v>0</v>
      </c>
      <c r="AK168" s="52">
        <f t="shared" si="901"/>
        <v>0.2857142857142857</v>
      </c>
      <c r="AM168" s="294" t="s">
        <v>103</v>
      </c>
      <c r="AN168" s="141">
        <v>19.25</v>
      </c>
      <c r="AO168" s="286">
        <v>13</v>
      </c>
      <c r="AP168" s="287">
        <v>17.13</v>
      </c>
      <c r="AQ168" s="287">
        <v>3</v>
      </c>
      <c r="AR168" s="141">
        <v>3</v>
      </c>
      <c r="AS168" s="286" t="s">
        <v>328</v>
      </c>
      <c r="AT168" s="287">
        <v>0.63</v>
      </c>
      <c r="AU168" s="287">
        <v>26</v>
      </c>
      <c r="AV168" s="141">
        <v>1.38</v>
      </c>
      <c r="AW168" s="286">
        <v>21</v>
      </c>
      <c r="AX168" s="200">
        <v>0.28999999999999998</v>
      </c>
      <c r="AY168" s="287" t="s">
        <v>330</v>
      </c>
      <c r="AZ168" s="288">
        <v>0.39</v>
      </c>
      <c r="BA168" s="286" t="s">
        <v>331</v>
      </c>
      <c r="BB168" s="289" t="s">
        <v>336</v>
      </c>
      <c r="BC168" s="286" t="s">
        <v>338</v>
      </c>
    </row>
    <row r="169" spans="22:55" ht="17" thickBot="1">
      <c r="V169" s="276" t="s">
        <v>313</v>
      </c>
      <c r="W169" s="7" t="s">
        <v>276</v>
      </c>
      <c r="X169" s="61">
        <f>EM8</f>
        <v>7</v>
      </c>
      <c r="Y169" s="61">
        <f t="shared" ref="Y169:AH169" si="911">EN8</f>
        <v>4</v>
      </c>
      <c r="Z169" s="61">
        <f t="shared" si="911"/>
        <v>6</v>
      </c>
      <c r="AA169" s="61">
        <f t="shared" si="911"/>
        <v>0</v>
      </c>
      <c r="AB169" s="61">
        <f t="shared" si="911"/>
        <v>0</v>
      </c>
      <c r="AC169" s="61">
        <f t="shared" si="911"/>
        <v>2</v>
      </c>
      <c r="AD169" s="61">
        <f t="shared" si="911"/>
        <v>6</v>
      </c>
      <c r="AE169" s="61">
        <f t="shared" si="911"/>
        <v>1</v>
      </c>
      <c r="AF169" s="61">
        <f t="shared" si="911"/>
        <v>4</v>
      </c>
      <c r="AG169" s="61">
        <f t="shared" si="911"/>
        <v>3</v>
      </c>
      <c r="AH169" s="61">
        <f t="shared" si="911"/>
        <v>10</v>
      </c>
      <c r="AI169" s="51">
        <f t="shared" si="899"/>
        <v>0.33333333333333331</v>
      </c>
      <c r="AJ169" s="51">
        <f t="shared" si="900"/>
        <v>0.25</v>
      </c>
      <c r="AK169" s="52">
        <f t="shared" si="901"/>
        <v>0.3</v>
      </c>
      <c r="AM169" s="295" t="s">
        <v>4</v>
      </c>
      <c r="AN169" s="142">
        <v>24.2</v>
      </c>
      <c r="AO169" s="290">
        <v>5</v>
      </c>
      <c r="AP169" s="291">
        <v>10.6</v>
      </c>
      <c r="AQ169" s="291">
        <v>16</v>
      </c>
      <c r="AR169" s="142">
        <v>1.8</v>
      </c>
      <c r="AS169" s="290">
        <v>24</v>
      </c>
      <c r="AT169" s="291">
        <v>0.2</v>
      </c>
      <c r="AU169" s="291">
        <v>34</v>
      </c>
      <c r="AV169" s="142">
        <v>3</v>
      </c>
      <c r="AW169" s="290">
        <v>1</v>
      </c>
      <c r="AX169" s="296">
        <v>0.31</v>
      </c>
      <c r="AY169" s="291">
        <v>8</v>
      </c>
      <c r="AZ169" s="297">
        <v>0.35</v>
      </c>
      <c r="BA169" s="290">
        <v>18</v>
      </c>
      <c r="BB169" s="298" t="s">
        <v>336</v>
      </c>
      <c r="BC169" s="290" t="s">
        <v>338</v>
      </c>
    </row>
    <row r="170" spans="22:55" ht="17" thickBot="1">
      <c r="V170" s="276" t="s">
        <v>313</v>
      </c>
      <c r="W170" s="7" t="s">
        <v>301</v>
      </c>
      <c r="X170" s="61">
        <f>EM30</f>
        <v>4</v>
      </c>
      <c r="Y170" s="61">
        <f t="shared" ref="Y170:AH170" si="912">EN30</f>
        <v>6</v>
      </c>
      <c r="Z170" s="61">
        <f t="shared" si="912"/>
        <v>2</v>
      </c>
      <c r="AA170" s="61">
        <f t="shared" si="912"/>
        <v>0</v>
      </c>
      <c r="AB170" s="61">
        <f t="shared" si="912"/>
        <v>2</v>
      </c>
      <c r="AC170" s="61">
        <f t="shared" si="912"/>
        <v>2</v>
      </c>
      <c r="AD170" s="61">
        <f t="shared" si="912"/>
        <v>10</v>
      </c>
      <c r="AE170" s="61">
        <f t="shared" si="912"/>
        <v>0</v>
      </c>
      <c r="AF170" s="61">
        <f t="shared" si="912"/>
        <v>9</v>
      </c>
      <c r="AG170" s="61">
        <f t="shared" si="912"/>
        <v>2</v>
      </c>
      <c r="AH170" s="61">
        <f t="shared" si="912"/>
        <v>19</v>
      </c>
      <c r="AI170" s="51">
        <f t="shared" si="899"/>
        <v>0.2</v>
      </c>
      <c r="AJ170" s="51">
        <f t="shared" si="900"/>
        <v>0</v>
      </c>
      <c r="AK170" s="52">
        <f t="shared" si="901"/>
        <v>0.10526315789473684</v>
      </c>
    </row>
    <row r="171" spans="22:55" ht="17" thickBot="1">
      <c r="V171" s="276" t="s">
        <v>315</v>
      </c>
      <c r="W171" s="7" t="s">
        <v>237</v>
      </c>
      <c r="X171" s="61">
        <f>AVERAGE(GF5,GF12:GF13)</f>
        <v>12.333333333333334</v>
      </c>
      <c r="Y171" s="61">
        <f t="shared" ref="Y171:AH171" si="913">AVERAGE(GG5,GG12:GG13)</f>
        <v>12</v>
      </c>
      <c r="Z171" s="61">
        <f t="shared" si="913"/>
        <v>1.3333333333333333</v>
      </c>
      <c r="AA171" s="61">
        <f t="shared" si="913"/>
        <v>0.33333333333333331</v>
      </c>
      <c r="AB171" s="61">
        <f t="shared" si="913"/>
        <v>5</v>
      </c>
      <c r="AC171" s="61">
        <f t="shared" si="913"/>
        <v>3</v>
      </c>
      <c r="AD171" s="61">
        <f t="shared" si="913"/>
        <v>7.666666666666667</v>
      </c>
      <c r="AE171" s="61">
        <f t="shared" si="913"/>
        <v>1.6666666666666667</v>
      </c>
      <c r="AF171" s="61">
        <f t="shared" si="913"/>
        <v>5</v>
      </c>
      <c r="AG171" s="61">
        <f t="shared" si="913"/>
        <v>4.666666666666667</v>
      </c>
      <c r="AH171" s="61">
        <f t="shared" si="913"/>
        <v>12.666666666666666</v>
      </c>
      <c r="AI171" s="51">
        <f t="shared" si="899"/>
        <v>0.39130434782608692</v>
      </c>
      <c r="AJ171" s="51">
        <f t="shared" si="900"/>
        <v>0.33333333333333337</v>
      </c>
      <c r="AK171" s="52">
        <f t="shared" si="901"/>
        <v>0.36842105263157898</v>
      </c>
      <c r="AM171" s="496" t="s">
        <v>175</v>
      </c>
      <c r="AN171" s="497"/>
      <c r="AO171" s="497"/>
      <c r="AP171" s="497"/>
      <c r="AQ171" s="498"/>
    </row>
    <row r="172" spans="22:55" ht="17" thickBot="1">
      <c r="V172" s="276" t="s">
        <v>320</v>
      </c>
      <c r="W172" s="7" t="s">
        <v>275</v>
      </c>
      <c r="X172" s="61">
        <f>AVERAGE(GU42,GU87)</f>
        <v>9</v>
      </c>
      <c r="Y172" s="61">
        <f t="shared" ref="Y172:AH172" si="914">AVERAGE(GV42,GV87)</f>
        <v>4.5</v>
      </c>
      <c r="Z172" s="61">
        <f t="shared" si="914"/>
        <v>0.5</v>
      </c>
      <c r="AA172" s="61">
        <f t="shared" si="914"/>
        <v>0.5</v>
      </c>
      <c r="AB172" s="61">
        <f t="shared" si="914"/>
        <v>0.5</v>
      </c>
      <c r="AC172" s="61">
        <f t="shared" si="914"/>
        <v>1.5</v>
      </c>
      <c r="AD172" s="61">
        <f t="shared" si="914"/>
        <v>4.5</v>
      </c>
      <c r="AE172" s="61">
        <f t="shared" si="914"/>
        <v>2</v>
      </c>
      <c r="AF172" s="61">
        <f t="shared" si="914"/>
        <v>9</v>
      </c>
      <c r="AG172" s="61">
        <f t="shared" si="914"/>
        <v>3.5</v>
      </c>
      <c r="AH172" s="61">
        <f t="shared" si="914"/>
        <v>13.5</v>
      </c>
      <c r="AI172" s="51">
        <f t="shared" si="899"/>
        <v>0.33333333333333331</v>
      </c>
      <c r="AJ172" s="51">
        <f t="shared" si="900"/>
        <v>0.22222222222222221</v>
      </c>
      <c r="AK172" s="52">
        <f t="shared" si="901"/>
        <v>0.25925925925925924</v>
      </c>
      <c r="AM172" s="300" t="s">
        <v>324</v>
      </c>
      <c r="AN172" s="139" t="s">
        <v>16</v>
      </c>
      <c r="AO172" s="140" t="s">
        <v>141</v>
      </c>
      <c r="AP172" s="139" t="s">
        <v>17</v>
      </c>
      <c r="AQ172" s="140" t="s">
        <v>339</v>
      </c>
    </row>
    <row r="173" spans="22:55">
      <c r="V173" s="276" t="s">
        <v>318</v>
      </c>
      <c r="W173" s="7" t="s">
        <v>321</v>
      </c>
      <c r="X173" s="61">
        <f>GU47</f>
        <v>4</v>
      </c>
      <c r="Y173" s="61">
        <f t="shared" ref="Y173:AH173" si="915">GV47</f>
        <v>1</v>
      </c>
      <c r="Z173" s="61">
        <f t="shared" si="915"/>
        <v>2</v>
      </c>
      <c r="AA173" s="61">
        <f t="shared" si="915"/>
        <v>0</v>
      </c>
      <c r="AB173" s="61">
        <f t="shared" si="915"/>
        <v>1</v>
      </c>
      <c r="AC173" s="61">
        <f t="shared" si="915"/>
        <v>2</v>
      </c>
      <c r="AD173" s="61">
        <f t="shared" si="915"/>
        <v>6</v>
      </c>
      <c r="AE173" s="61">
        <f t="shared" si="915"/>
        <v>0</v>
      </c>
      <c r="AF173" s="61">
        <f t="shared" si="915"/>
        <v>3</v>
      </c>
      <c r="AG173" s="61">
        <f t="shared" si="915"/>
        <v>2</v>
      </c>
      <c r="AH173" s="61">
        <f t="shared" si="915"/>
        <v>9</v>
      </c>
      <c r="AI173" s="51">
        <f t="shared" si="899"/>
        <v>0.33333333333333331</v>
      </c>
      <c r="AJ173" s="51">
        <f t="shared" si="900"/>
        <v>0</v>
      </c>
      <c r="AK173" s="52">
        <f t="shared" si="901"/>
        <v>0.22222222222222221</v>
      </c>
      <c r="AM173" s="294" t="s">
        <v>206</v>
      </c>
      <c r="AN173" s="283">
        <v>3.43</v>
      </c>
      <c r="AO173" s="284">
        <v>1</v>
      </c>
      <c r="AP173" s="283">
        <v>1.29</v>
      </c>
      <c r="AQ173" s="284">
        <v>224</v>
      </c>
    </row>
    <row r="174" spans="22:55">
      <c r="V174" s="276" t="s">
        <v>314</v>
      </c>
      <c r="W174" s="7" t="s">
        <v>309</v>
      </c>
      <c r="X174" s="61">
        <f>AVERAGE(GF46:GF47)</f>
        <v>9.5</v>
      </c>
      <c r="Y174" s="61">
        <f t="shared" ref="Y174:AH174" si="916">AVERAGE(GG46:GG47)</f>
        <v>10.5</v>
      </c>
      <c r="Z174" s="61">
        <f t="shared" si="916"/>
        <v>1.5</v>
      </c>
      <c r="AA174" s="61">
        <f t="shared" si="916"/>
        <v>3</v>
      </c>
      <c r="AB174" s="61">
        <f t="shared" si="916"/>
        <v>1.5</v>
      </c>
      <c r="AC174" s="61">
        <f t="shared" si="916"/>
        <v>3.5</v>
      </c>
      <c r="AD174" s="61">
        <f t="shared" si="916"/>
        <v>6.5</v>
      </c>
      <c r="AE174" s="61">
        <f t="shared" si="916"/>
        <v>0.5</v>
      </c>
      <c r="AF174" s="61">
        <f t="shared" si="916"/>
        <v>4</v>
      </c>
      <c r="AG174" s="61">
        <f t="shared" si="916"/>
        <v>4</v>
      </c>
      <c r="AH174" s="61">
        <f t="shared" si="916"/>
        <v>10.5</v>
      </c>
      <c r="AI174" s="51">
        <f t="shared" si="899"/>
        <v>0.53846153846153844</v>
      </c>
      <c r="AJ174" s="51">
        <f t="shared" si="900"/>
        <v>0.125</v>
      </c>
      <c r="AK174" s="52">
        <f t="shared" si="901"/>
        <v>0.38095238095238093</v>
      </c>
      <c r="AM174" s="294" t="s">
        <v>225</v>
      </c>
      <c r="AN174" s="283">
        <v>2.86</v>
      </c>
      <c r="AO174" s="284">
        <v>2</v>
      </c>
      <c r="AP174" s="283">
        <v>2.71</v>
      </c>
      <c r="AQ174" s="284">
        <v>2</v>
      </c>
    </row>
    <row r="175" spans="22:55" ht="17" thickBot="1">
      <c r="V175" s="277" t="s">
        <v>320</v>
      </c>
      <c r="W175" s="8" t="s">
        <v>322</v>
      </c>
      <c r="X175" s="63">
        <f>AVERAGE(EM22,HJ31)</f>
        <v>7</v>
      </c>
      <c r="Y175" s="63">
        <f t="shared" ref="Y175:AH175" si="917">AVERAGE(EN22,HK31)</f>
        <v>8</v>
      </c>
      <c r="Z175" s="63">
        <f t="shared" si="917"/>
        <v>1.5</v>
      </c>
      <c r="AA175" s="63">
        <f t="shared" si="917"/>
        <v>0</v>
      </c>
      <c r="AB175" s="63">
        <f t="shared" si="917"/>
        <v>0.5</v>
      </c>
      <c r="AC175" s="63">
        <f t="shared" si="917"/>
        <v>2</v>
      </c>
      <c r="AD175" s="63">
        <f t="shared" si="917"/>
        <v>6</v>
      </c>
      <c r="AE175" s="63">
        <f t="shared" si="917"/>
        <v>1</v>
      </c>
      <c r="AF175" s="63">
        <f t="shared" si="917"/>
        <v>4.5</v>
      </c>
      <c r="AG175" s="63">
        <f t="shared" si="917"/>
        <v>3</v>
      </c>
      <c r="AH175" s="63">
        <f t="shared" si="917"/>
        <v>10.5</v>
      </c>
      <c r="AI175" s="53">
        <f t="shared" si="899"/>
        <v>0.33333333333333331</v>
      </c>
      <c r="AJ175" s="53">
        <f t="shared" si="900"/>
        <v>0.22222222222222221</v>
      </c>
      <c r="AK175" s="54">
        <f t="shared" si="901"/>
        <v>0.2857142857142857</v>
      </c>
      <c r="AM175" s="294" t="s">
        <v>25</v>
      </c>
      <c r="AN175" s="283">
        <v>2.5</v>
      </c>
      <c r="AO175" s="284">
        <v>3</v>
      </c>
      <c r="AP175" s="283">
        <v>1.88</v>
      </c>
      <c r="AQ175" s="284">
        <v>10</v>
      </c>
    </row>
    <row r="176" spans="22:55" ht="17" thickBot="1">
      <c r="AM176" s="294" t="s">
        <v>115</v>
      </c>
      <c r="AN176" s="283">
        <v>2.1</v>
      </c>
      <c r="AO176" s="284">
        <v>4</v>
      </c>
      <c r="AP176" s="283">
        <v>1.5</v>
      </c>
      <c r="AQ176" s="284">
        <v>18</v>
      </c>
    </row>
    <row r="177" spans="17:53" ht="17" thickBot="1">
      <c r="Q177" s="18"/>
      <c r="R177" s="18"/>
      <c r="S177" s="18"/>
      <c r="T177" s="18"/>
      <c r="V177" s="496" t="s">
        <v>306</v>
      </c>
      <c r="W177" s="497"/>
      <c r="X177" s="497"/>
      <c r="Y177" s="497"/>
      <c r="Z177" s="497"/>
      <c r="AA177" s="497"/>
      <c r="AB177" s="497"/>
      <c r="AC177" s="497"/>
      <c r="AD177" s="497"/>
      <c r="AE177" s="497"/>
      <c r="AF177" s="497"/>
      <c r="AG177" s="497"/>
      <c r="AH177" s="497"/>
      <c r="AI177" s="497"/>
      <c r="AJ177" s="497"/>
      <c r="AK177" s="498"/>
      <c r="AM177" s="294" t="s">
        <v>105</v>
      </c>
      <c r="AN177" s="283">
        <v>2</v>
      </c>
      <c r="AO177" s="284">
        <v>6</v>
      </c>
      <c r="AP177" s="283">
        <v>1.56</v>
      </c>
      <c r="AQ177" s="284">
        <v>16</v>
      </c>
    </row>
    <row r="178" spans="17:53" ht="17" thickBot="1">
      <c r="Q178" s="299"/>
      <c r="R178" s="299"/>
      <c r="S178" s="299"/>
      <c r="T178" s="299"/>
      <c r="V178" s="278" t="s">
        <v>141</v>
      </c>
      <c r="W178" s="26" t="s">
        <v>94</v>
      </c>
      <c r="X178" s="26" t="s">
        <v>13</v>
      </c>
      <c r="Y178" s="26" t="s">
        <v>14</v>
      </c>
      <c r="Z178" s="26" t="s">
        <v>15</v>
      </c>
      <c r="AA178" s="26" t="s">
        <v>16</v>
      </c>
      <c r="AB178" s="26" t="s">
        <v>17</v>
      </c>
      <c r="AC178" s="279" t="s">
        <v>28</v>
      </c>
      <c r="AD178" s="279" t="s">
        <v>27</v>
      </c>
      <c r="AE178" s="279" t="s">
        <v>21</v>
      </c>
      <c r="AF178" s="279" t="s">
        <v>20</v>
      </c>
      <c r="AG178" s="279" t="s">
        <v>19</v>
      </c>
      <c r="AH178" s="279" t="s">
        <v>18</v>
      </c>
      <c r="AI178" s="197" t="s">
        <v>268</v>
      </c>
      <c r="AJ178" s="197" t="s">
        <v>269</v>
      </c>
      <c r="AK178" s="135" t="s">
        <v>213</v>
      </c>
      <c r="AM178" s="294" t="s">
        <v>114</v>
      </c>
      <c r="AN178" s="283">
        <v>1.86</v>
      </c>
      <c r="AO178" s="284">
        <v>7</v>
      </c>
      <c r="AP178" s="283">
        <v>2.29</v>
      </c>
      <c r="AQ178" s="284">
        <v>6</v>
      </c>
    </row>
    <row r="179" spans="17:53">
      <c r="Q179" s="299"/>
      <c r="R179" s="299"/>
      <c r="S179" s="302"/>
      <c r="T179" s="299"/>
      <c r="V179" s="81">
        <v>1</v>
      </c>
      <c r="W179" s="22" t="s">
        <v>36</v>
      </c>
      <c r="X179" s="164">
        <f>CT$18-'Season 1'!CL43</f>
        <v>1</v>
      </c>
      <c r="Y179" s="164">
        <f>CU$18-'Season 1'!CM43</f>
        <v>-0.51515151515151558</v>
      </c>
      <c r="Z179" s="164">
        <f>CV$18-'Season 1'!CN43</f>
        <v>-0.18181818181818188</v>
      </c>
      <c r="AA179" s="164">
        <f>CW$18-'Season 1'!CO43</f>
        <v>-0.12121212121212122</v>
      </c>
      <c r="AB179" s="164">
        <f>CX$18-'Season 1'!CP43</f>
        <v>0.18181818181818188</v>
      </c>
      <c r="AC179" s="280">
        <f>CY$18-'Season 1'!CQ43</f>
        <v>3.7673796791443848</v>
      </c>
      <c r="AD179" s="280">
        <f>CZ$18-'Season 1'!CR43</f>
        <v>11.818181818181818</v>
      </c>
      <c r="AE179" s="280">
        <f>DA$18-'Season 1'!CS43</f>
        <v>0.1616161616161616</v>
      </c>
      <c r="AF179" s="280">
        <f>DB$18-'Season 1'!CT43</f>
        <v>0.72727272727272729</v>
      </c>
      <c r="AG179" s="280">
        <f>DC$18-'Season 1'!CU43</f>
        <v>4.0955204216073779</v>
      </c>
      <c r="AH179" s="280">
        <f>DD$18-'Season 1'!CV43</f>
        <v>12.545454545454545</v>
      </c>
      <c r="AI179" s="156">
        <f>DE$17-'Season 1'!CQ43</f>
        <v>2.2624434389140247E-2</v>
      </c>
      <c r="AJ179" s="156">
        <f>DF$17-'Season 1'!CS43</f>
        <v>0.2638888888888889</v>
      </c>
      <c r="AK179" s="157">
        <f>DG$17-'Season 1'!CU43</f>
        <v>7.9710144927536197E-2</v>
      </c>
      <c r="AM179" s="294" t="s">
        <v>231</v>
      </c>
      <c r="AN179" s="283">
        <v>1.63</v>
      </c>
      <c r="AO179" s="284">
        <v>8</v>
      </c>
      <c r="AP179" s="283">
        <v>2.38</v>
      </c>
      <c r="AQ179" s="284">
        <v>4</v>
      </c>
    </row>
    <row r="180" spans="17:53">
      <c r="Q180" s="299"/>
      <c r="R180" s="299"/>
      <c r="S180" s="302"/>
      <c r="T180" s="299"/>
      <c r="V180" s="57">
        <f>V179+1</f>
        <v>2</v>
      </c>
      <c r="W180" s="23" t="s">
        <v>42</v>
      </c>
      <c r="X180" s="61">
        <f>GU$52-'Season 1'!CX43</f>
        <v>7</v>
      </c>
      <c r="Y180" s="61">
        <f>GV$52-'Season 1'!CY43</f>
        <v>-1.8571428571428568</v>
      </c>
      <c r="Z180" s="61">
        <f>GW$52-'Season 1'!CZ43</f>
        <v>0.28571428571428559</v>
      </c>
      <c r="AA180" s="61">
        <f>GX$52-'Season 1'!DA43</f>
        <v>-0.14285714285714285</v>
      </c>
      <c r="AB180" s="61">
        <f>GY$52-'Season 1'!DB43</f>
        <v>0.28571428571428581</v>
      </c>
      <c r="AC180" s="281">
        <f>GZ$52-'Season 1'!DC43</f>
        <v>3.6923076923076925</v>
      </c>
      <c r="AD180" s="281">
        <f>HA$52-'Season 1'!DD43</f>
        <v>9.7142857142857135</v>
      </c>
      <c r="AE180" s="281">
        <f>HB$52-'Season 1'!DE43</f>
        <v>3.5142857142857142</v>
      </c>
      <c r="AF180" s="281">
        <f>HC$52-'Season 1'!DF43</f>
        <v>14</v>
      </c>
      <c r="AG180" s="281">
        <f>HD$52-'Season 1'!DG43</f>
        <v>7.4676190476190474</v>
      </c>
      <c r="AH180" s="281">
        <f>HE$52-'Season 1'!DH43</f>
        <v>23.714285714285715</v>
      </c>
      <c r="AI180" s="48">
        <f>HF$51-'Season 1'!DC43</f>
        <v>8.9567966280295008E-2</v>
      </c>
      <c r="AJ180" s="48">
        <f>HG$51-'Season 1'!DE43</f>
        <v>7.1844660194174736E-2</v>
      </c>
      <c r="AK180" s="49">
        <f>HH$51-'Season 1'!DG43</f>
        <v>7.7196969696969681E-2</v>
      </c>
      <c r="AM180" s="294" t="s">
        <v>10</v>
      </c>
      <c r="AN180" s="283">
        <v>1.5</v>
      </c>
      <c r="AO180" s="284" t="s">
        <v>329</v>
      </c>
      <c r="AP180" s="283">
        <v>1.1000000000000001</v>
      </c>
      <c r="AQ180" s="284">
        <v>29</v>
      </c>
    </row>
    <row r="181" spans="17:53">
      <c r="Q181" s="299"/>
      <c r="R181" s="299"/>
      <c r="S181" s="302"/>
      <c r="T181" s="299"/>
      <c r="V181" s="57">
        <f t="shared" ref="V181:V204" si="918">V180+1</f>
        <v>3</v>
      </c>
      <c r="W181" s="23" t="s">
        <v>8</v>
      </c>
      <c r="X181" s="61">
        <f>GU$35-'Season 1'!DJ15</f>
        <v>-0.83838383838383734</v>
      </c>
      <c r="Y181" s="61">
        <f>GV$35-'Season 1'!DK15</f>
        <v>3.3434343434343425</v>
      </c>
      <c r="Z181" s="61">
        <f>GW$35-'Season 1'!DL15</f>
        <v>2.2222222222222223</v>
      </c>
      <c r="AA181" s="61">
        <f>GX$35-'Season 1'!DM15</f>
        <v>-0.57575757575757591</v>
      </c>
      <c r="AB181" s="61">
        <f>GY$35-'Season 1'!DN15</f>
        <v>-0.85858585858585879</v>
      </c>
      <c r="AC181" s="281">
        <f>GZ$35-'Season 1'!DO15</f>
        <v>6.1287878787878789</v>
      </c>
      <c r="AD181" s="281">
        <f>HA$35-'Season 1'!DP15</f>
        <v>12.545454545454545</v>
      </c>
      <c r="AE181" s="281">
        <f>HB$35-'Season 1'!DQ15</f>
        <v>9.4949494949494923E-2</v>
      </c>
      <c r="AF181" s="281">
        <f>HC$35-'Season 1'!DR15</f>
        <v>1.4545454545454546</v>
      </c>
      <c r="AG181" s="281">
        <f>HD$35-'Season 1'!DS15</f>
        <v>6.4853620955315874</v>
      </c>
      <c r="AH181" s="281">
        <f>HE$35-'Season 1'!DT15</f>
        <v>14</v>
      </c>
      <c r="AI181" s="48">
        <f>HF$34-'Season 1'!DO15</f>
        <v>2.140974967061926E-2</v>
      </c>
      <c r="AJ181" s="48">
        <f>HG$34-'Season 1'!DQ15</f>
        <v>9.7222222222222154E-3</v>
      </c>
      <c r="AK181" s="49">
        <f>HH$34-'Season 1'!DS15</f>
        <v>6.9777679947171489E-2</v>
      </c>
      <c r="AM181" s="294" t="s">
        <v>9</v>
      </c>
      <c r="AN181" s="283">
        <v>1.5</v>
      </c>
      <c r="AO181" s="284" t="s">
        <v>329</v>
      </c>
      <c r="AP181" s="283">
        <v>0.83</v>
      </c>
      <c r="AQ181" s="284">
        <v>32</v>
      </c>
    </row>
    <row r="182" spans="17:53">
      <c r="Q182" s="299"/>
      <c r="R182" s="299"/>
      <c r="S182" s="299"/>
      <c r="T182" s="299"/>
      <c r="V182" s="57">
        <f t="shared" si="918"/>
        <v>4</v>
      </c>
      <c r="W182" s="23" t="s">
        <v>30</v>
      </c>
      <c r="X182" s="61">
        <f>GU$18-'Season 1'!BB29</f>
        <v>3.3272727272727263</v>
      </c>
      <c r="Y182" s="61">
        <f>GV$18-'Season 1'!BC29</f>
        <v>0.58181818181818201</v>
      </c>
      <c r="Z182" s="61">
        <f>GW$18-'Season 1'!BD29</f>
        <v>1.372727272727273</v>
      </c>
      <c r="AA182" s="61">
        <f>GX$18-'Season 1'!BE29</f>
        <v>-0.22727272727272729</v>
      </c>
      <c r="AB182" s="61">
        <f>GY$18-'Season 1'!BF29</f>
        <v>-0.77272727272727271</v>
      </c>
      <c r="AC182" s="281">
        <f>GZ$18-'Season 1'!BG29</f>
        <v>1.6047430830039526</v>
      </c>
      <c r="AD182" s="281">
        <f>HA$18-'Season 1'!BH29</f>
        <v>5.9090909090909092</v>
      </c>
      <c r="AE182" s="281">
        <f>HB$18-'Season 1'!BI29</f>
        <v>4.611218568665377</v>
      </c>
      <c r="AF182" s="281">
        <f>HC$18-'Season 1'!BJ29</f>
        <v>13.636363636363637</v>
      </c>
      <c r="AG182" s="281">
        <f>HD$18-'Season 1'!BK29</f>
        <v>6.5187165775401068</v>
      </c>
      <c r="AH182" s="281">
        <f>HE$18-'Season 1'!BL29</f>
        <v>19.545454545454547</v>
      </c>
      <c r="AI182" s="48">
        <f>HF$17-'Season 1'!BG29</f>
        <v>1.8729096989966554E-2</v>
      </c>
      <c r="AJ182" s="48">
        <f>HG$17-'Season 1'!BI29</f>
        <v>6.2127659574468086E-2</v>
      </c>
      <c r="AK182" s="49">
        <f>HH$17-'Season 1'!BK29</f>
        <v>4.9371968660614385E-2</v>
      </c>
      <c r="AM182" s="294" t="s">
        <v>48</v>
      </c>
      <c r="AN182" s="283">
        <v>1.33</v>
      </c>
      <c r="AO182" s="284">
        <v>11</v>
      </c>
      <c r="AP182" s="283">
        <v>0.76</v>
      </c>
      <c r="AQ182" s="284">
        <v>34</v>
      </c>
    </row>
    <row r="183" spans="17:53">
      <c r="Q183" s="299"/>
      <c r="R183" s="299"/>
      <c r="S183" s="299"/>
      <c r="T183" s="299"/>
      <c r="V183" s="57">
        <f t="shared" si="918"/>
        <v>5</v>
      </c>
      <c r="W183" s="23" t="s">
        <v>207</v>
      </c>
      <c r="X183" s="61">
        <f>DI$18-'Season 1'!BN43</f>
        <v>2.4666666666666668</v>
      </c>
      <c r="Y183" s="61">
        <f>DJ$18-'Season 1'!BO43</f>
        <v>0.51111111111111107</v>
      </c>
      <c r="Z183" s="61">
        <f>DK$18-'Season 1'!BP43</f>
        <v>-2.2222222222222143E-2</v>
      </c>
      <c r="AA183" s="61">
        <f>DL$18-'Season 1'!BQ43</f>
        <v>0.77777777777777779</v>
      </c>
      <c r="AB183" s="61">
        <f>DM$18-'Season 1'!BR43</f>
        <v>0</v>
      </c>
      <c r="AC183" s="281">
        <f>DN$18-'Season 1'!BS43</f>
        <v>4.3833333333333337</v>
      </c>
      <c r="AD183" s="281">
        <f>DO$18-'Season 1'!BT43</f>
        <v>11.6</v>
      </c>
      <c r="AE183" s="281">
        <f>DP$18-'Season 1'!BU43</f>
        <v>1.1037037037037036</v>
      </c>
      <c r="AF183" s="281">
        <f>DQ$18-'Season 1'!BV43</f>
        <v>4.7</v>
      </c>
      <c r="AG183" s="281">
        <f>DR$18-'Season 1'!BW43</f>
        <v>5.7870748299319725</v>
      </c>
      <c r="AH183" s="281">
        <f>DS$18-'Season 1'!BX43</f>
        <v>16.3</v>
      </c>
      <c r="AI183" s="48">
        <f>DT$17-'Season 1'!BS43</f>
        <v>8.8505747126436773E-2</v>
      </c>
      <c r="AJ183" s="48">
        <f>DU$17-'Season 1'!BU43</f>
        <v>1.5760441292356209E-3</v>
      </c>
      <c r="AK183" s="49">
        <f>DV$17-'Season 1'!BW43</f>
        <v>2.4498142815408352E-2</v>
      </c>
      <c r="AM183" s="294" t="s">
        <v>239</v>
      </c>
      <c r="AN183" s="283">
        <v>1.22</v>
      </c>
      <c r="AO183" s="284">
        <v>12</v>
      </c>
      <c r="AP183" s="283">
        <v>1.78</v>
      </c>
      <c r="AQ183" s="284">
        <v>12</v>
      </c>
    </row>
    <row r="184" spans="17:53">
      <c r="Q184" s="299"/>
      <c r="R184" s="299"/>
      <c r="S184" s="299"/>
      <c r="T184" s="299"/>
      <c r="V184" s="57">
        <f t="shared" si="918"/>
        <v>6</v>
      </c>
      <c r="W184" s="23" t="s">
        <v>26</v>
      </c>
      <c r="X184" s="61">
        <f>AL$52-'Season 1'!R43</f>
        <v>-3.5714285714285712</v>
      </c>
      <c r="Y184" s="61">
        <f>AM$52-'Season 1'!S43</f>
        <v>-0.21428571428571441</v>
      </c>
      <c r="Z184" s="61">
        <f>AN$52-'Season 1'!T43</f>
        <v>0.88095238095238138</v>
      </c>
      <c r="AA184" s="61">
        <f>AO$52-'Season 1'!U43</f>
        <v>0.23809523809523808</v>
      </c>
      <c r="AB184" s="61">
        <f>AP$52-'Season 1'!V43</f>
        <v>-0.11904761904761907</v>
      </c>
      <c r="AC184" s="281">
        <f>AQ$52-'Season 1'!W43</f>
        <v>0.67567567567567566</v>
      </c>
      <c r="AD184" s="281">
        <f>AR$52-'Season 1'!X43</f>
        <v>3.1666666666666665</v>
      </c>
      <c r="AE184" s="281">
        <f>AS$52-'Season 1'!Y43</f>
        <v>0.18817204301075266</v>
      </c>
      <c r="AF184" s="281">
        <f>AT$52-'Season 1'!Z43</f>
        <v>2</v>
      </c>
      <c r="AG184" s="281">
        <f>AU$52-'Season 1'!AA43</f>
        <v>1.1212121212121211</v>
      </c>
      <c r="AH184" s="281">
        <f>AV$52-'Season 1'!AB43</f>
        <v>5.166666666666667</v>
      </c>
      <c r="AI184" s="48">
        <f>AW$51-'Season 1'!W43</f>
        <v>-8.5348506401138335E-3</v>
      </c>
      <c r="AJ184" s="48">
        <f>AX$51-'Season 1'!Y43</f>
        <v>2.1505376344086002E-2</v>
      </c>
      <c r="AK184" s="49">
        <f>AY$51-'Season 1'!AA43</f>
        <v>4.5943304007820124E-2</v>
      </c>
      <c r="AM184" s="294" t="s">
        <v>100</v>
      </c>
      <c r="AN184" s="283">
        <v>0.2</v>
      </c>
      <c r="AO184" s="284">
        <v>34</v>
      </c>
      <c r="AP184" s="283">
        <v>2.4</v>
      </c>
      <c r="AQ184" s="284">
        <v>3</v>
      </c>
    </row>
    <row r="185" spans="17:53">
      <c r="Q185" s="299"/>
      <c r="R185" s="299"/>
      <c r="S185" s="302"/>
      <c r="T185" s="299"/>
      <c r="V185" s="57">
        <f t="shared" si="918"/>
        <v>7</v>
      </c>
      <c r="W185" s="23" t="s">
        <v>33</v>
      </c>
      <c r="X185" s="61">
        <f>W$52-'Season 1'!BZ43</f>
        <v>2.0138888888888893</v>
      </c>
      <c r="Y185" s="61">
        <f>X$52-'Season 1'!CA43</f>
        <v>2.5694444444444446</v>
      </c>
      <c r="Z185" s="61">
        <f>Y$52-'Season 1'!CB43</f>
        <v>-0.55555555555555558</v>
      </c>
      <c r="AA185" s="61">
        <f>Z$52-'Season 1'!CC43</f>
        <v>-0.15277777777777779</v>
      </c>
      <c r="AB185" s="61">
        <f>AA$52-'Season 1'!CD43</f>
        <v>-0.29166666666666669</v>
      </c>
      <c r="AC185" s="281">
        <f>AB$52-'Season 1'!CE43</f>
        <v>1.9808429118773947</v>
      </c>
      <c r="AD185" s="281">
        <f>AC$52-'Season 1'!CF43</f>
        <v>7.666666666666667</v>
      </c>
      <c r="AE185" s="281">
        <f>AD$52-'Season 1'!CG43</f>
        <v>0.33333333333333331</v>
      </c>
      <c r="AF185" s="281">
        <f>AE$52-'Season 1'!CH43</f>
        <v>2.6666666666666665</v>
      </c>
      <c r="AG185" s="281">
        <f>AF$52-'Season 1'!CI43</f>
        <v>2.4427860696517412</v>
      </c>
      <c r="AH185" s="281">
        <f>AG$52-'Season 1'!CJ43</f>
        <v>10.333333333333334</v>
      </c>
      <c r="AI185" s="48">
        <f>AH$51-'Season 1'!CE43</f>
        <v>4.847576211894053E-2</v>
      </c>
      <c r="AJ185" s="48">
        <f>AI$51-'Season 1'!CG43</f>
        <v>5.5555555555555552E-2</v>
      </c>
      <c r="AK185" s="49">
        <f>AJ$51-'Season 1'!CI43</f>
        <v>3.418391911410687E-2</v>
      </c>
      <c r="AM185" s="294" t="s">
        <v>263</v>
      </c>
      <c r="AN185" s="283">
        <v>1.17</v>
      </c>
      <c r="AO185" s="284">
        <v>13</v>
      </c>
      <c r="AP185" s="283">
        <v>2.33</v>
      </c>
      <c r="AQ185" s="284">
        <v>5</v>
      </c>
    </row>
    <row r="186" spans="17:53">
      <c r="Q186" s="299"/>
      <c r="R186" s="299"/>
      <c r="S186" s="302"/>
      <c r="T186" s="299"/>
      <c r="V186" s="57">
        <f t="shared" si="918"/>
        <v>8</v>
      </c>
      <c r="W186" s="23" t="s">
        <v>31</v>
      </c>
      <c r="X186" s="61">
        <f>BA$18-'Season 1'!BB43</f>
        <v>1.5</v>
      </c>
      <c r="Y186" s="61">
        <f>BB$18-'Season 1'!BC43</f>
        <v>-4</v>
      </c>
      <c r="Z186" s="61">
        <f>BC$18-'Season 1'!BD43</f>
        <v>-0.45833333333333348</v>
      </c>
      <c r="AA186" s="61">
        <f>BD$18-'Season 1'!BE43</f>
        <v>-0.625</v>
      </c>
      <c r="AB186" s="61">
        <f>BE$18-'Season 1'!BF43</f>
        <v>-0.91666666666666674</v>
      </c>
      <c r="AC186" s="281">
        <f>BF$18-'Season 1'!BG43</f>
        <v>2.6347826086956521</v>
      </c>
      <c r="AD186" s="281">
        <f>BG$18-'Season 1'!BH43</f>
        <v>7</v>
      </c>
      <c r="AE186" s="281">
        <f>BH$18-'Season 1'!BI43</f>
        <v>3.7333333333333334</v>
      </c>
      <c r="AF186" s="281">
        <f>BI$18-'Season 1'!BJ43</f>
        <v>10</v>
      </c>
      <c r="AG186" s="281">
        <f>BJ$18-'Season 1'!BK43</f>
        <v>6.668571428571429</v>
      </c>
      <c r="AH186" s="281">
        <f>BK$18-'Season 1'!BL43</f>
        <v>17</v>
      </c>
      <c r="AI186" s="48">
        <f>AH$17-'Season 1'!BG43</f>
        <v>2.1879382889200549E-2</v>
      </c>
      <c r="AJ186" s="48">
        <f>AI$17-'Season 1'!BI43</f>
        <v>0</v>
      </c>
      <c r="AK186" s="49">
        <f>AJ$17-'Season 1'!BK43</f>
        <v>-7.1042471042470634E-3</v>
      </c>
      <c r="AM186" s="294" t="s">
        <v>34</v>
      </c>
      <c r="AN186" s="283">
        <v>0.9</v>
      </c>
      <c r="AO186" s="284">
        <v>17</v>
      </c>
      <c r="AP186" s="283">
        <v>2</v>
      </c>
      <c r="AQ186" s="284" t="s">
        <v>328</v>
      </c>
    </row>
    <row r="187" spans="17:53" ht="17" thickBot="1">
      <c r="Q187" s="299"/>
      <c r="R187" s="299"/>
      <c r="S187" s="302"/>
      <c r="T187" s="299"/>
      <c r="V187" s="57">
        <f t="shared" si="918"/>
        <v>9</v>
      </c>
      <c r="W187" s="23" t="s">
        <v>25</v>
      </c>
      <c r="X187" s="61">
        <f>BA$35-'Season 1'!R15</f>
        <v>-11.777777777777779</v>
      </c>
      <c r="Y187" s="61">
        <f>BB$35-'Season 1'!S15</f>
        <v>1.2083333333333339</v>
      </c>
      <c r="Z187" s="61">
        <f>BC$35-'Season 1'!T15</f>
        <v>0.44444444444444464</v>
      </c>
      <c r="AA187" s="61">
        <f>BD$35-'Season 1'!U15</f>
        <v>0.16666666666666652</v>
      </c>
      <c r="AB187" s="61">
        <f>BE$35-'Season 1'!V15</f>
        <v>0.31944444444444442</v>
      </c>
      <c r="AC187" s="281">
        <f>BF$35-'Season 1'!W15</f>
        <v>5.708563535911602</v>
      </c>
      <c r="AD187" s="281">
        <f>BG$35-'Season 1'!X15</f>
        <v>12.375</v>
      </c>
      <c r="AE187" s="281">
        <f>BH$35-'Season 1'!Y15</f>
        <v>2.1904761904761907</v>
      </c>
      <c r="AF187" s="281">
        <f>BI$35-'Season 1'!Z15</f>
        <v>6.5</v>
      </c>
      <c r="AG187" s="281">
        <f>BJ$35-'Season 1'!AA15</f>
        <v>8.3037459283387616</v>
      </c>
      <c r="AH187" s="281">
        <f>BK$35-'Season 1'!AB15</f>
        <v>18.875</v>
      </c>
      <c r="AI187" s="48">
        <f>BL$34-'Season 1'!W15</f>
        <v>-3.6385959037892657E-2</v>
      </c>
      <c r="AJ187" s="48">
        <f>BM$34-'Season 1'!Y15</f>
        <v>7.5091575091575102E-2</v>
      </c>
      <c r="AK187" s="49">
        <f>BN$34-'Season 1'!AA15</f>
        <v>1.732208727915957E-2</v>
      </c>
      <c r="AM187" s="295" t="s">
        <v>29</v>
      </c>
      <c r="AN187" s="240">
        <v>0.8</v>
      </c>
      <c r="AO187" s="285">
        <v>20</v>
      </c>
      <c r="AP187" s="240">
        <v>2</v>
      </c>
      <c r="AQ187" s="285" t="s">
        <v>328</v>
      </c>
    </row>
    <row r="188" spans="17:53" ht="17" thickBot="1">
      <c r="Q188" s="299"/>
      <c r="R188" s="299"/>
      <c r="S188" s="302"/>
      <c r="T188" s="299"/>
      <c r="V188" s="57">
        <f t="shared" si="918"/>
        <v>10</v>
      </c>
      <c r="W188" s="23" t="s">
        <v>34</v>
      </c>
      <c r="X188" s="61">
        <f>W$18-'Season 1'!BZ29</f>
        <v>8.1</v>
      </c>
      <c r="Y188" s="61">
        <f>X$18-'Season 1'!CA29</f>
        <v>9.9999999999999645E-2</v>
      </c>
      <c r="Z188" s="61">
        <f>Y$18-'Season 1'!CB29</f>
        <v>-0.89999999999999991</v>
      </c>
      <c r="AA188" s="61">
        <f>Z$18-'Season 1'!CC29</f>
        <v>0.4</v>
      </c>
      <c r="AB188" s="61">
        <f>AA$18-'Season 1'!CD29</f>
        <v>-1</v>
      </c>
      <c r="AC188" s="281">
        <f>AB$18-'Season 1'!CE29</f>
        <v>4.3981308411214952</v>
      </c>
      <c r="AD188" s="281">
        <f>AC$18-'Season 1'!CF29</f>
        <v>12.4</v>
      </c>
      <c r="AE188" s="281">
        <f>AD$18-'Season 1'!CG29</f>
        <v>3.4064516129032261</v>
      </c>
      <c r="AF188" s="281">
        <f>AE$18-'Season 1'!CH29</f>
        <v>13.5</v>
      </c>
      <c r="AG188" s="281">
        <f>AF$18-'Season 1'!CI29</f>
        <v>8.0745562130177522</v>
      </c>
      <c r="AH188" s="281">
        <f>AG$18-'Season 1'!CJ29</f>
        <v>25.9</v>
      </c>
      <c r="AI188" s="48">
        <f>AH$17-'Season 1'!CE15</f>
        <v>-2.199413489736074E-2</v>
      </c>
      <c r="AJ188" s="48">
        <f>AI$17-'Season 1'!CG15</f>
        <v>4.0404040404040109E-3</v>
      </c>
      <c r="AK188" s="49">
        <f>AJ$17-'Season 1'!CI15</f>
        <v>-1.5388594335962735E-2</v>
      </c>
    </row>
    <row r="189" spans="17:53" ht="17" thickBot="1">
      <c r="Q189" s="299"/>
      <c r="R189" s="299"/>
      <c r="S189" s="302"/>
      <c r="T189" s="299"/>
      <c r="V189" s="57">
        <f t="shared" si="918"/>
        <v>11</v>
      </c>
      <c r="W189" s="23" t="s">
        <v>114</v>
      </c>
      <c r="X189" s="61">
        <f>EM$52-'Season 1'!DJ43</f>
        <v>2.2619047619047628</v>
      </c>
      <c r="Y189" s="61">
        <f>EN$52-'Season 1'!DK43</f>
        <v>2.5952380952380958</v>
      </c>
      <c r="Z189" s="61">
        <f>EO$52-'Season 1'!DL43</f>
        <v>0.35714285714285721</v>
      </c>
      <c r="AA189" s="61">
        <f>EP$52-'Season 1'!DM43</f>
        <v>0.52380952380952395</v>
      </c>
      <c r="AB189" s="61">
        <f>EQ$52-'Season 1'!DN43</f>
        <v>-4.7619047619047894E-2</v>
      </c>
      <c r="AC189" s="281">
        <f>ER$52-'Season 1'!DO43</f>
        <v>3.6777777777777776</v>
      </c>
      <c r="AD189" s="281">
        <f>ES$52-'Season 1'!DP43</f>
        <v>10.285714285714286</v>
      </c>
      <c r="AE189" s="281">
        <f>ET$52-'Season 1'!DQ43</f>
        <v>1.9254658385093166</v>
      </c>
      <c r="AF189" s="281">
        <f>EU$52-'Season 1'!DR43</f>
        <v>8.8571428571428577</v>
      </c>
      <c r="AG189" s="281">
        <f>EV$52-'Season 1'!DS43</f>
        <v>5.8419721871049308</v>
      </c>
      <c r="AH189" s="281">
        <f>EW$52-'Season 1'!DT43</f>
        <v>19.142857142857142</v>
      </c>
      <c r="AI189" s="48">
        <f>EX$51-'Season 1'!DO43</f>
        <v>5.8212560386473433E-2</v>
      </c>
      <c r="AJ189" s="48">
        <f>EY$51-'Season 1'!DQ43</f>
        <v>1.3377926421404701E-2</v>
      </c>
      <c r="AK189" s="49">
        <f>EZ$51-'Season 1'!DS43</f>
        <v>1.7586381827405406E-2</v>
      </c>
      <c r="AM189" s="496" t="s">
        <v>323</v>
      </c>
      <c r="AN189" s="497"/>
      <c r="AO189" s="497"/>
      <c r="AP189" s="497"/>
      <c r="AQ189" s="497"/>
      <c r="AR189" s="497"/>
      <c r="AS189" s="497"/>
      <c r="AT189" s="497"/>
      <c r="AU189" s="497"/>
      <c r="AV189" s="497"/>
      <c r="AW189" s="497"/>
      <c r="AX189" s="497"/>
      <c r="AY189" s="497"/>
      <c r="AZ189" s="497"/>
      <c r="BA189" s="498"/>
    </row>
    <row r="190" spans="17:53" ht="17" thickBot="1">
      <c r="Q190" s="18"/>
      <c r="R190" s="18"/>
      <c r="S190" s="18"/>
      <c r="T190" s="18"/>
      <c r="V190" s="57">
        <f t="shared" si="918"/>
        <v>12</v>
      </c>
      <c r="W190" s="23" t="s">
        <v>115</v>
      </c>
      <c r="X190" s="61">
        <f>HJ$18-'Season 1'!AP15</f>
        <v>2.6444444444444422</v>
      </c>
      <c r="Y190" s="61">
        <f>HK$18-'Season 1'!AQ15</f>
        <v>-3.0999999999999996</v>
      </c>
      <c r="Z190" s="61">
        <f>HL$18-'Season 1'!AR15</f>
        <v>-0.60000000000000009</v>
      </c>
      <c r="AA190" s="61">
        <f>HM$18-'Season 1'!AS15</f>
        <v>0.21111111111111125</v>
      </c>
      <c r="AB190" s="61">
        <f>HN$18-'Season 1'!AT15</f>
        <v>-1.0555555555555554</v>
      </c>
      <c r="AC190" s="281">
        <f>HO$18-'Season 1'!AU15</f>
        <v>8.5618556701030926</v>
      </c>
      <c r="AD190" s="281">
        <f>HP$18-'Season 1'!AV15</f>
        <v>18.600000000000001</v>
      </c>
      <c r="AE190" s="281">
        <f>HQ$18-'Season 1'!AW15</f>
        <v>3.1631578947368419</v>
      </c>
      <c r="AF190" s="281">
        <f>HR$18-'Season 1'!AX15</f>
        <v>12.8</v>
      </c>
      <c r="AG190" s="281">
        <f>HS$18-'Season 1'!AY15</f>
        <v>12.018518518518519</v>
      </c>
      <c r="AH190" s="281">
        <f>HT$18-'Season 1'!AZ15</f>
        <v>31.4</v>
      </c>
      <c r="AI190" s="48">
        <f>HU$17-'Season 1'!AU15</f>
        <v>4.5726637845028284E-2</v>
      </c>
      <c r="AJ190" s="48">
        <f>HV$17-'Season 1'!AW15</f>
        <v>2.8782894736842118E-2</v>
      </c>
      <c r="AK190" s="49">
        <f>HW$17-'Season 1'!AY15</f>
        <v>1.3422977117244661E-2</v>
      </c>
      <c r="AM190" s="301" t="s">
        <v>324</v>
      </c>
      <c r="AN190" s="303" t="s">
        <v>340</v>
      </c>
      <c r="AO190" s="304" t="s">
        <v>141</v>
      </c>
      <c r="AP190" s="305" t="s">
        <v>341</v>
      </c>
      <c r="AQ190" s="305" t="s">
        <v>141</v>
      </c>
      <c r="AR190" s="303" t="s">
        <v>342</v>
      </c>
      <c r="AS190" s="304" t="s">
        <v>141</v>
      </c>
      <c r="AT190" s="305" t="s">
        <v>343</v>
      </c>
      <c r="AU190" s="305" t="s">
        <v>141</v>
      </c>
      <c r="AV190" s="303" t="s">
        <v>344</v>
      </c>
      <c r="AW190" s="304" t="s">
        <v>141</v>
      </c>
      <c r="AX190" s="322" t="s">
        <v>345</v>
      </c>
      <c r="AY190" s="304" t="s">
        <v>141</v>
      </c>
      <c r="AZ190" s="303" t="s">
        <v>346</v>
      </c>
      <c r="BA190" s="304" t="s">
        <v>141</v>
      </c>
    </row>
    <row r="191" spans="17:53">
      <c r="Q191" s="18"/>
      <c r="R191" s="18"/>
      <c r="S191" s="18"/>
      <c r="T191" s="18"/>
      <c r="V191" s="57">
        <f t="shared" si="918"/>
        <v>13</v>
      </c>
      <c r="W191" s="23" t="s">
        <v>48</v>
      </c>
      <c r="X191" s="61">
        <f>FB$52-'Season 1'!AD43</f>
        <v>0.27777777777777812</v>
      </c>
      <c r="Y191" s="61">
        <f>FC$52-'Season 1'!AE43</f>
        <v>0.72222222222222232</v>
      </c>
      <c r="Z191" s="61">
        <f>FD$52-'Season 1'!AF43</f>
        <v>0.22222222222222221</v>
      </c>
      <c r="AA191" s="61">
        <f>FE$52-'Season 1'!AG43</f>
        <v>0.33333333333333326</v>
      </c>
      <c r="AB191" s="61">
        <f>FF$52-'Season 1'!AH43</f>
        <v>-0.77777777777777779</v>
      </c>
      <c r="AC191" s="281">
        <f>FG$52-'Season 1'!AI43</f>
        <v>0.48245614035087714</v>
      </c>
      <c r="AD191" s="281">
        <f>FH$52-'Season 1'!AJ43</f>
        <v>2.6666666666666665</v>
      </c>
      <c r="AE191" s="281">
        <f>FI$52-'Season 1'!AK43</f>
        <v>0.66666666666666674</v>
      </c>
      <c r="AF191" s="281">
        <f>FJ$52-'Season 1'!AL43</f>
        <v>6.166666666666667</v>
      </c>
      <c r="AG191" s="281">
        <f>FK$52-'Season 1'!AM43</f>
        <v>1.3243243243243243</v>
      </c>
      <c r="AH191" s="281">
        <f>FL$52-'Season 1'!AN43</f>
        <v>8.8333333333333339</v>
      </c>
      <c r="AI191" s="48">
        <f>FM$51-'Season 1'!AI43</f>
        <v>5.3884711779448619E-2</v>
      </c>
      <c r="AJ191" s="48">
        <f>FN$51-'Season 1'!AK43</f>
        <v>-1.2820512820512803E-2</v>
      </c>
      <c r="AK191" s="49">
        <f>FO$51-'Season 1'!AM43</f>
        <v>2.4065161051462225E-3</v>
      </c>
      <c r="AM191" s="306" t="s">
        <v>34</v>
      </c>
      <c r="AN191" s="302" t="s">
        <v>347</v>
      </c>
      <c r="AO191" s="299">
        <v>1</v>
      </c>
      <c r="AP191" s="311" t="s">
        <v>358</v>
      </c>
      <c r="AQ191" s="307">
        <v>12</v>
      </c>
      <c r="AR191" s="317"/>
      <c r="AS191" s="317"/>
      <c r="AT191" s="311" t="s">
        <v>375</v>
      </c>
      <c r="AU191" s="307">
        <v>5</v>
      </c>
      <c r="AV191" s="317"/>
      <c r="AW191" s="317"/>
      <c r="AX191" s="320"/>
      <c r="AY191" s="321"/>
      <c r="AZ191" s="308" t="s">
        <v>379</v>
      </c>
      <c r="BA191" s="286" t="s">
        <v>331</v>
      </c>
    </row>
    <row r="192" spans="17:53">
      <c r="Q192" s="18"/>
      <c r="R192" s="18"/>
      <c r="S192" s="18"/>
      <c r="T192" s="18"/>
      <c r="V192" s="57">
        <f t="shared" si="918"/>
        <v>14</v>
      </c>
      <c r="W192" s="23" t="s">
        <v>53</v>
      </c>
      <c r="X192" s="61">
        <f>DX$52-'Season 1'!EH43</f>
        <v>0.80000000000000071</v>
      </c>
      <c r="Y192" s="61">
        <f>DY$52-'Season 1'!EI43</f>
        <v>-1.5999999999999996</v>
      </c>
      <c r="Z192" s="61">
        <f>DZ$52-'Season 1'!EJ43</f>
        <v>-0.19999999999999996</v>
      </c>
      <c r="AA192" s="61">
        <f>EA$52-'Season 1'!EK43</f>
        <v>0.20000000000000007</v>
      </c>
      <c r="AB192" s="61">
        <f>EB$52-'Season 1'!EL43</f>
        <v>1</v>
      </c>
      <c r="AC192" s="281">
        <f>EC$52-'Season 1'!EM43</f>
        <v>3.9183098591549297</v>
      </c>
      <c r="AD192" s="281">
        <f>ED$52-'Season 1'!EN43</f>
        <v>12.4</v>
      </c>
      <c r="AE192" s="281">
        <f>EE$52-'Season 1'!EO43</f>
        <v>0</v>
      </c>
      <c r="AF192" s="281">
        <f>EF$52-'Season 1'!EP43</f>
        <v>2.4</v>
      </c>
      <c r="AG192" s="281">
        <f>EG$52-'Season 1'!EQ43</f>
        <v>4.1325581395348845</v>
      </c>
      <c r="AH192" s="281">
        <f>EH$52-'Season 1'!ER43</f>
        <v>14.8</v>
      </c>
      <c r="AI192" s="48">
        <f>EI$51-'Season 1'!EM43</f>
        <v>3.3378352305614478E-2</v>
      </c>
      <c r="AJ192" s="48">
        <f>EJ$51-'Season 1'!EM43</f>
        <v>-0.1483568075117371</v>
      </c>
      <c r="AK192" s="49">
        <f>EK$51-'Season 1'!EM43</f>
        <v>2.4007682458386803E-3</v>
      </c>
      <c r="AM192" s="292" t="s">
        <v>42</v>
      </c>
      <c r="AN192" s="308" t="s">
        <v>348</v>
      </c>
      <c r="AO192" s="299">
        <v>2</v>
      </c>
      <c r="AP192" s="314"/>
      <c r="AQ192" s="315"/>
      <c r="AR192" s="308" t="s">
        <v>370</v>
      </c>
      <c r="AS192" s="287">
        <v>11</v>
      </c>
      <c r="AT192" s="314"/>
      <c r="AU192" s="315"/>
      <c r="AV192" s="308" t="s">
        <v>370</v>
      </c>
      <c r="AW192" s="287">
        <v>7</v>
      </c>
      <c r="AX192" s="312" t="s">
        <v>377</v>
      </c>
      <c r="AY192" s="286" t="s">
        <v>376</v>
      </c>
      <c r="AZ192" s="308" t="s">
        <v>386</v>
      </c>
      <c r="BA192" s="286" t="s">
        <v>385</v>
      </c>
    </row>
    <row r="193" spans="20:53">
      <c r="T193" s="7"/>
      <c r="V193" s="57">
        <f t="shared" si="918"/>
        <v>15</v>
      </c>
      <c r="W193" s="23" t="s">
        <v>51</v>
      </c>
      <c r="X193" s="61">
        <f>GF$18-'Season 1'!DV43</f>
        <v>-3.8392857142857135</v>
      </c>
      <c r="Y193" s="61">
        <f>GG$18-'Season 1'!DW43</f>
        <v>2.4464285714285712</v>
      </c>
      <c r="Z193" s="61">
        <f>GH$18-'Season 1'!DX43</f>
        <v>0.85714285714285721</v>
      </c>
      <c r="AA193" s="61">
        <f>GI$18-'Season 1'!DY43</f>
        <v>-0.7142857142857143</v>
      </c>
      <c r="AB193" s="61">
        <f>GJ$18-'Season 1'!DZ43</f>
        <v>0.7857142857142857</v>
      </c>
      <c r="AC193" s="281">
        <f>GK$18-'Season 1'!EA43</f>
        <v>3.063380281690141</v>
      </c>
      <c r="AD193" s="281">
        <f>GL$18-'Season 1'!EB43</f>
        <v>9.125</v>
      </c>
      <c r="AE193" s="281">
        <f>GM$18-'Season 1'!EC43</f>
        <v>1.3491379310344827</v>
      </c>
      <c r="AF193" s="281">
        <f>GN$18-'Season 1'!ED43</f>
        <v>5.875</v>
      </c>
      <c r="AG193" s="281">
        <f>GO$18-'Season 1'!EE43</f>
        <v>4.7606589147286824</v>
      </c>
      <c r="AH193" s="281">
        <f>GP$18-'Season 1'!EF43</f>
        <v>15</v>
      </c>
      <c r="AI193" s="48">
        <f>GQ$17-'Season 1'!EA43</f>
        <v>-5.3058074474242711E-2</v>
      </c>
      <c r="AJ193" s="48">
        <f>GR$17-'Season 1'!EC43</f>
        <v>7.3367571533383691E-4</v>
      </c>
      <c r="AK193" s="49">
        <f>GS$17-'Season 1'!EE43</f>
        <v>-2.2674418604651136E-2</v>
      </c>
      <c r="AM193" s="292" t="s">
        <v>207</v>
      </c>
      <c r="AN193" s="308" t="s">
        <v>349</v>
      </c>
      <c r="AO193" s="287">
        <v>7</v>
      </c>
      <c r="AP193" s="312" t="s">
        <v>359</v>
      </c>
      <c r="AQ193" s="286">
        <v>10</v>
      </c>
      <c r="AR193" s="317"/>
      <c r="AS193" s="317"/>
      <c r="AT193" s="312" t="s">
        <v>352</v>
      </c>
      <c r="AU193" s="286">
        <v>2</v>
      </c>
      <c r="AV193" s="317"/>
      <c r="AW193" s="317"/>
      <c r="AX193" s="314"/>
      <c r="AY193" s="315"/>
      <c r="AZ193" s="308" t="s">
        <v>387</v>
      </c>
      <c r="BA193" s="286" t="s">
        <v>326</v>
      </c>
    </row>
    <row r="194" spans="20:53">
      <c r="T194" s="7"/>
      <c r="V194" s="57">
        <f t="shared" si="918"/>
        <v>16</v>
      </c>
      <c r="W194" s="23" t="s">
        <v>3</v>
      </c>
      <c r="X194" s="61">
        <f>CT$35-'Season 1'!AD15</f>
        <v>4.7818181818181849</v>
      </c>
      <c r="Y194" s="61">
        <f>CU$35-'Season 1'!AE15</f>
        <v>0.87272727272727302</v>
      </c>
      <c r="Z194" s="61">
        <f>CV$35-'Season 1'!AF15</f>
        <v>-2.2454545454545456</v>
      </c>
      <c r="AA194" s="61">
        <f>CW$35-'Season 1'!AG15</f>
        <v>0</v>
      </c>
      <c r="AB194" s="61">
        <f>CX$35-'Season 1'!AH15</f>
        <v>-0.46363636363636362</v>
      </c>
      <c r="AC194" s="281">
        <f>CY$35-'Season 1'!AI15</f>
        <v>6.9086099086099084</v>
      </c>
      <c r="AD194" s="281">
        <f>CZ$35-'Season 1'!AJ15</f>
        <v>17.818181818181817</v>
      </c>
      <c r="AE194" s="281">
        <f>DA$35-'Season 1'!AK15</f>
        <v>4.454545454545455</v>
      </c>
      <c r="AF194" s="281">
        <f>DB$35-'Season 1'!AL15</f>
        <v>12.090909090909092</v>
      </c>
      <c r="AG194" s="281">
        <f>DC$35-'Season 1'!AM15</f>
        <v>11.750445632798574</v>
      </c>
      <c r="AH194" s="281">
        <f>DD$35-'Season 1'!AN15</f>
        <v>29.90909090909091</v>
      </c>
      <c r="AI194" s="48">
        <f>DE$34-'Season 1'!AI15</f>
        <v>-4.1761148904006007E-2</v>
      </c>
      <c r="AJ194" s="48">
        <f>DF$34-'Season 1'!AK15</f>
        <v>3.4859876965140091E-2</v>
      </c>
      <c r="AK194" s="49">
        <f>DG$34-'Season 1'!AM15</f>
        <v>-2.4077716192860144E-2</v>
      </c>
      <c r="AM194" s="292" t="s">
        <v>9</v>
      </c>
      <c r="AN194" s="308" t="s">
        <v>350</v>
      </c>
      <c r="AO194" s="287">
        <v>3</v>
      </c>
      <c r="AP194" s="312" t="s">
        <v>360</v>
      </c>
      <c r="AQ194" s="286">
        <v>8</v>
      </c>
      <c r="AR194" s="308" t="s">
        <v>368</v>
      </c>
      <c r="AS194" s="287">
        <v>4</v>
      </c>
      <c r="AT194" s="314"/>
      <c r="AU194" s="315"/>
      <c r="AV194" s="317"/>
      <c r="AW194" s="317"/>
      <c r="AX194" s="312" t="s">
        <v>378</v>
      </c>
      <c r="AY194" s="286" t="s">
        <v>338</v>
      </c>
      <c r="AZ194" s="317"/>
      <c r="BA194" s="315"/>
    </row>
    <row r="195" spans="20:53">
      <c r="T195" s="7"/>
      <c r="V195" s="57">
        <f t="shared" si="918"/>
        <v>17</v>
      </c>
      <c r="W195" s="23" t="s">
        <v>9</v>
      </c>
      <c r="X195" s="61">
        <f>CE$35-'Season 1'!BB15</f>
        <v>4.8000000000000007</v>
      </c>
      <c r="Y195" s="61">
        <f>CF$35-'Season 1'!BC15</f>
        <v>0.69999999999999929</v>
      </c>
      <c r="Z195" s="61">
        <f>CG$35-'Season 1'!BD15</f>
        <v>1.0333333333333332</v>
      </c>
      <c r="AA195" s="61">
        <f>CH$35-'Season 1'!BE15</f>
        <v>-1.1000000000000001</v>
      </c>
      <c r="AB195" s="61">
        <f>CI$35-'Season 1'!BF15</f>
        <v>-0.46666666666666667</v>
      </c>
      <c r="AC195" s="281">
        <f>CJ$35-'Season 1'!BG15</f>
        <v>3.6097560975609757</v>
      </c>
      <c r="AD195" s="281">
        <f>CK$35-'Season 1'!BH15</f>
        <v>12.833333333333334</v>
      </c>
      <c r="AE195" s="281">
        <f>CL$35-'Season 1'!BI15</f>
        <v>3.451282051282051</v>
      </c>
      <c r="AF195" s="281">
        <f>CM$35-'Season 1'!BJ15</f>
        <v>14.666666666666666</v>
      </c>
      <c r="AG195" s="281">
        <f>CN$35-'Season 1'!BK15</f>
        <v>7.336879432624114</v>
      </c>
      <c r="AH195" s="281">
        <f>CO$35-'Season 1'!BL15</f>
        <v>27.5</v>
      </c>
      <c r="AI195" s="48">
        <f>CP$34-'Season 1'!BG15</f>
        <v>-7.8555590750712723E-2</v>
      </c>
      <c r="AJ195" s="48">
        <f>CQ$34-'Season 1'!BI15</f>
        <v>3.4615384615384603E-2</v>
      </c>
      <c r="AK195" s="49">
        <f>CR$34-'Season 1'!BK15</f>
        <v>-2.5439407955596627E-2</v>
      </c>
      <c r="AM195" s="292" t="s">
        <v>3</v>
      </c>
      <c r="AN195" s="308" t="s">
        <v>351</v>
      </c>
      <c r="AO195" s="287">
        <v>4</v>
      </c>
      <c r="AP195" s="312" t="s">
        <v>357</v>
      </c>
      <c r="AQ195" s="286">
        <v>7</v>
      </c>
      <c r="AR195" s="317"/>
      <c r="AS195" s="317"/>
      <c r="AT195" s="314"/>
      <c r="AU195" s="315"/>
      <c r="AV195" s="317"/>
      <c r="AW195" s="317"/>
      <c r="AX195" s="312" t="s">
        <v>378</v>
      </c>
      <c r="AY195" s="286" t="s">
        <v>338</v>
      </c>
      <c r="AZ195" s="317"/>
      <c r="BA195" s="315"/>
    </row>
    <row r="196" spans="20:53">
      <c r="T196" s="7"/>
      <c r="V196" s="57">
        <f t="shared" si="918"/>
        <v>18</v>
      </c>
      <c r="W196" s="23" t="s">
        <v>112</v>
      </c>
      <c r="X196" s="61">
        <f>FQ$35-'Season 1'!EH15</f>
        <v>1.6818181818181834</v>
      </c>
      <c r="Y196" s="61">
        <f>FR$35-'Season 1'!EI15</f>
        <v>-7.3636363636363633</v>
      </c>
      <c r="Z196" s="61">
        <f>FS$35-'Season 1'!EJ15</f>
        <v>-1.4090909090909092</v>
      </c>
      <c r="AA196" s="61">
        <f>FT$35-'Season 1'!EK15</f>
        <v>-0.87878787878787867</v>
      </c>
      <c r="AB196" s="61">
        <f>FU$35-'Season 1'!EL15</f>
        <v>-1.3787878787878789</v>
      </c>
      <c r="AC196" s="281">
        <f>FV$35-'Season 1'!EM15</f>
        <v>7.4941249226963516</v>
      </c>
      <c r="AD196" s="281">
        <f>FW$35-'Season 1'!EN15</f>
        <v>17.90909090909091</v>
      </c>
      <c r="AE196" s="281">
        <f>FX$35-'Season 1'!EO15</f>
        <v>2.86013986013986</v>
      </c>
      <c r="AF196" s="281">
        <f>FY$35-'Season 1'!EP15</f>
        <v>10.454545454545455</v>
      </c>
      <c r="AG196" s="281">
        <f>FZ$35-'Season 1'!EQ15</f>
        <v>10.648888888888889</v>
      </c>
      <c r="AH196" s="281">
        <f>GA$35-'Season 1'!ER15</f>
        <v>28.363636363636363</v>
      </c>
      <c r="AI196" s="48">
        <f>GB$34-'Season 1'!EM15</f>
        <v>2.6658379087675654E-2</v>
      </c>
      <c r="AJ196" s="48">
        <f>GC$34-'Season 1'!EM15</f>
        <v>-0.11931381248151435</v>
      </c>
      <c r="AK196" s="49">
        <f>GD$34-'Season 1'!EM15</f>
        <v>-2.7145473574045009E-2</v>
      </c>
      <c r="AM196" s="292" t="s">
        <v>10</v>
      </c>
      <c r="AN196" s="308" t="s">
        <v>352</v>
      </c>
      <c r="AO196" s="287">
        <v>12</v>
      </c>
      <c r="AP196" s="312" t="s">
        <v>361</v>
      </c>
      <c r="AQ196" s="286">
        <v>1</v>
      </c>
      <c r="AR196" s="308" t="s">
        <v>371</v>
      </c>
      <c r="AS196" s="287">
        <v>15</v>
      </c>
      <c r="AT196" s="312" t="s">
        <v>372</v>
      </c>
      <c r="AU196" s="286">
        <v>3</v>
      </c>
      <c r="AV196" s="317"/>
      <c r="AW196" s="317"/>
      <c r="AX196" s="312" t="s">
        <v>379</v>
      </c>
      <c r="AY196" s="286">
        <v>12</v>
      </c>
      <c r="AZ196" s="317"/>
      <c r="BA196" s="315"/>
    </row>
    <row r="197" spans="20:53">
      <c r="T197" s="7"/>
      <c r="V197" s="57">
        <f t="shared" si="918"/>
        <v>19</v>
      </c>
      <c r="W197" s="23" t="s">
        <v>100</v>
      </c>
      <c r="X197" s="61">
        <f>GF$35-'Season 1'!BZ15</f>
        <v>-3.6999999999999993</v>
      </c>
      <c r="Y197" s="61">
        <f>GG$35-'Season 1'!CA15</f>
        <v>-0.45714285714285641</v>
      </c>
      <c r="Z197" s="61">
        <f>GH$35-'Season 1'!CB15</f>
        <v>2.157142857142857</v>
      </c>
      <c r="AA197" s="61">
        <f>GI$35-'Season 1'!CC15</f>
        <v>-0.51428571428571423</v>
      </c>
      <c r="AB197" s="61">
        <f>GJ$35-'Season 1'!CD15</f>
        <v>0.97142857142857131</v>
      </c>
      <c r="AC197" s="281">
        <f>GK$35-'Season 1'!CE15</f>
        <v>2.9909090909090907</v>
      </c>
      <c r="AD197" s="281">
        <f>GL$35-'Season 1'!CF15</f>
        <v>11.3</v>
      </c>
      <c r="AE197" s="281">
        <f>GM$35-'Season 1'!CG15</f>
        <v>4.237373737373737</v>
      </c>
      <c r="AF197" s="281">
        <f>GN$35-'Season 1'!CH15</f>
        <v>15.3</v>
      </c>
      <c r="AG197" s="281">
        <f>GO$35-'Season 1'!CI15</f>
        <v>7.5602870813397134</v>
      </c>
      <c r="AH197" s="281">
        <f>GP$35-'Season 1'!CJ15</f>
        <v>26.6</v>
      </c>
      <c r="AI197" s="48">
        <f>GQ$34-'Season 1'!CE15</f>
        <v>-0.1082059533386967</v>
      </c>
      <c r="AJ197" s="48">
        <f>GR$34-'Season 1'!CG15</f>
        <v>3.1491384432560887E-2</v>
      </c>
      <c r="AK197" s="49">
        <f>GS$34-'Season 1'!CI15</f>
        <v>-4.2720437457279548E-2</v>
      </c>
      <c r="AM197" s="292" t="s">
        <v>114</v>
      </c>
      <c r="AN197" s="308" t="s">
        <v>353</v>
      </c>
      <c r="AO197" s="287">
        <v>8</v>
      </c>
      <c r="AP197" s="312" t="s">
        <v>362</v>
      </c>
      <c r="AQ197" s="286">
        <v>3</v>
      </c>
      <c r="AR197" s="308" t="s">
        <v>369</v>
      </c>
      <c r="AS197" s="287">
        <v>10</v>
      </c>
      <c r="AT197" s="312" t="s">
        <v>373</v>
      </c>
      <c r="AU197" s="286">
        <v>4</v>
      </c>
      <c r="AV197" s="317"/>
      <c r="AW197" s="317"/>
      <c r="AX197" s="312" t="s">
        <v>382</v>
      </c>
      <c r="AY197" s="286" t="s">
        <v>380</v>
      </c>
      <c r="AZ197" s="308" t="s">
        <v>379</v>
      </c>
      <c r="BA197" s="286" t="s">
        <v>331</v>
      </c>
    </row>
    <row r="198" spans="20:53">
      <c r="T198" s="7"/>
      <c r="V198" s="57">
        <f t="shared" si="918"/>
        <v>20</v>
      </c>
      <c r="W198" s="23" t="s">
        <v>29</v>
      </c>
      <c r="X198" s="61">
        <f>HJ$52-'Season 1'!AP43</f>
        <v>-2.3333333333333339</v>
      </c>
      <c r="Y198" s="61">
        <f>HK$52-'Season 1'!AQ43</f>
        <v>-2.344444444444445</v>
      </c>
      <c r="Z198" s="61">
        <f>HL$52-'Season 1'!AR43</f>
        <v>0.25555555555555554</v>
      </c>
      <c r="AA198" s="61">
        <f>HM$52-'Season 1'!AS43</f>
        <v>0.35555555555555562</v>
      </c>
      <c r="AB198" s="61">
        <f>HN$52-'Season 1'!AT43</f>
        <v>-0.77777777777777768</v>
      </c>
      <c r="AC198" s="281">
        <f>HO$52-'Season 1'!AU43</f>
        <v>0.88461538461538458</v>
      </c>
      <c r="AD198" s="281">
        <f>HP$52-'Season 1'!AV43</f>
        <v>4.9000000000000004</v>
      </c>
      <c r="AE198" s="281">
        <f>HQ$52-'Season 1'!AW43</f>
        <v>1.0727272727272728</v>
      </c>
      <c r="AF198" s="281">
        <f>HR$52-'Season 1'!AX43</f>
        <v>5.6</v>
      </c>
      <c r="AG198" s="281">
        <f>HS$52-'Season 1'!AY43</f>
        <v>1.9893939393939397</v>
      </c>
      <c r="AH198" s="281">
        <f>HT$52-'Season 1'!AZ43</f>
        <v>9.545454545454545</v>
      </c>
      <c r="AI198" s="48">
        <f>HU$51-'Season 1'!AU43</f>
        <v>-0.1500784929356358</v>
      </c>
      <c r="AJ198" s="48">
        <f>HV$51-'Season 1'!AW43</f>
        <v>8.7012987012987014E-2</v>
      </c>
      <c r="AK198" s="49">
        <f>HW$51-'Season 1'!AY43</f>
        <v>-4.5238095238095244E-2</v>
      </c>
      <c r="AM198" s="292" t="s">
        <v>115</v>
      </c>
      <c r="AN198" s="308" t="s">
        <v>354</v>
      </c>
      <c r="AO198" s="287">
        <v>6</v>
      </c>
      <c r="AP198" s="314"/>
      <c r="AQ198" s="315"/>
      <c r="AR198" s="317"/>
      <c r="AS198" s="317"/>
      <c r="AT198" s="312" t="s">
        <v>374</v>
      </c>
      <c r="AU198" s="286">
        <v>10</v>
      </c>
      <c r="AV198" s="317"/>
      <c r="AW198" s="317"/>
      <c r="AX198" s="312" t="s">
        <v>378</v>
      </c>
      <c r="AY198" s="286" t="s">
        <v>338</v>
      </c>
      <c r="AZ198" s="308" t="s">
        <v>382</v>
      </c>
      <c r="BA198" s="286">
        <v>12</v>
      </c>
    </row>
    <row r="199" spans="20:53">
      <c r="T199" s="7"/>
      <c r="V199" s="57">
        <f t="shared" si="918"/>
        <v>21</v>
      </c>
      <c r="W199" s="23" t="s">
        <v>209</v>
      </c>
      <c r="X199" s="61">
        <f>FQ$18-'Season 1'!CX29</f>
        <v>-4.2337662337662341</v>
      </c>
      <c r="Y199" s="61">
        <f>FR$18-'Season 1'!CY29</f>
        <v>6.4935064935065512E-2</v>
      </c>
      <c r="Z199" s="61">
        <f>FS$18-'Season 1'!CZ29</f>
        <v>0.77922077922077904</v>
      </c>
      <c r="AA199" s="61">
        <f>FT$18-'Season 1'!DA29</f>
        <v>0.10389610389610393</v>
      </c>
      <c r="AB199" s="61">
        <f>FU$18-'Season 1'!DB29</f>
        <v>0.22077922077922074</v>
      </c>
      <c r="AC199" s="281">
        <f>FV$18-'Season 1'!DC29</f>
        <v>1.5935828877005345</v>
      </c>
      <c r="AD199" s="281">
        <f>FW$18-'Season 1'!DD29</f>
        <v>5.5454545454545459</v>
      </c>
      <c r="AE199" s="281">
        <f>FX$18-'Season 1'!DE29</f>
        <v>3.1656565656565658</v>
      </c>
      <c r="AF199" s="281">
        <f>FY$18-'Season 1'!DF29</f>
        <v>10.727272727272727</v>
      </c>
      <c r="AG199" s="281">
        <f>FZ$18-'Season 1'!DG29</f>
        <v>5.2392005157962611</v>
      </c>
      <c r="AH199" s="281">
        <f>GA$18-'Season 1'!DH29</f>
        <v>16.272727272727273</v>
      </c>
      <c r="AI199" s="48">
        <f>GB$17-'Season 1'!DC29</f>
        <v>-0.19479267116682741</v>
      </c>
      <c r="AJ199" s="48">
        <f>GC$17-'Season 1'!DE29</f>
        <v>3.3145009416195859E-2</v>
      </c>
      <c r="AK199" s="49">
        <f>GD$17-'Season 1'!DG29</f>
        <v>-5.0794405483576999E-2</v>
      </c>
      <c r="AM199" s="292" t="s">
        <v>30</v>
      </c>
      <c r="AN199" s="308" t="s">
        <v>355</v>
      </c>
      <c r="AO199" s="287">
        <v>5</v>
      </c>
      <c r="AP199" s="312" t="s">
        <v>364</v>
      </c>
      <c r="AQ199" s="286">
        <v>9</v>
      </c>
      <c r="AR199" s="308" t="s">
        <v>367</v>
      </c>
      <c r="AS199" s="287">
        <v>3</v>
      </c>
      <c r="AT199" s="314"/>
      <c r="AU199" s="315"/>
      <c r="AV199" s="317"/>
      <c r="AW199" s="317"/>
      <c r="AX199" s="312" t="s">
        <v>384</v>
      </c>
      <c r="AY199" s="286" t="s">
        <v>383</v>
      </c>
      <c r="AZ199" s="308" t="s">
        <v>387</v>
      </c>
      <c r="BA199" s="286" t="s">
        <v>326</v>
      </c>
    </row>
    <row r="200" spans="20:53">
      <c r="T200" s="7"/>
      <c r="V200" s="57">
        <f t="shared" si="918"/>
        <v>22</v>
      </c>
      <c r="W200" s="23" t="s">
        <v>43</v>
      </c>
      <c r="X200" s="61">
        <f>AL$18-'Season 1'!DJ29</f>
        <v>-1.2222222222222214</v>
      </c>
      <c r="Y200" s="61">
        <f>AM$18-'Season 1'!DK29</f>
        <v>-2.4444444444444446</v>
      </c>
      <c r="Z200" s="61">
        <f>AN$18-'Season 1'!DL29</f>
        <v>-0.22222222222222232</v>
      </c>
      <c r="AA200" s="61">
        <f>AO$18-'Season 1'!DM29</f>
        <v>-0.33333333333333331</v>
      </c>
      <c r="AB200" s="61">
        <f>AP$18-'Season 1'!DN29</f>
        <v>0.55555555555555558</v>
      </c>
      <c r="AC200" s="281">
        <f>AQ$18-'Season 1'!DO29</f>
        <v>1.4017094017094016</v>
      </c>
      <c r="AD200" s="281">
        <f>AR$18-'Season 1'!DP29</f>
        <v>7.2222222222222223</v>
      </c>
      <c r="AE200" s="281">
        <f>AS$18-'Season 1'!DQ29</f>
        <v>4.0705596107055957</v>
      </c>
      <c r="AF200" s="281">
        <f>AT$18-'Season 1'!DR29</f>
        <v>16.888888888888889</v>
      </c>
      <c r="AG200" s="281">
        <f>AU$18-'Season 1'!DS29</f>
        <v>5.8780361757105943</v>
      </c>
      <c r="AH200" s="281">
        <f>AV$18-'Season 1'!DT29</f>
        <v>24.111111111111111</v>
      </c>
      <c r="AI200" s="48">
        <f>AW$17-'Season 1'!DO29</f>
        <v>-0.17636867636867637</v>
      </c>
      <c r="AJ200" s="48">
        <f>AX$17-'Season 1'!DQ29</f>
        <v>-1.1239980296448904E-2</v>
      </c>
      <c r="AK200" s="49">
        <f>AY$17-'Season 1'!DS29</f>
        <v>-7.4143852418800948E-2</v>
      </c>
      <c r="AM200" s="292" t="s">
        <v>33</v>
      </c>
      <c r="AN200" s="308" t="s">
        <v>356</v>
      </c>
      <c r="AO200" s="287">
        <v>9</v>
      </c>
      <c r="AP200" s="312" t="s">
        <v>365</v>
      </c>
      <c r="AQ200" s="286">
        <v>4</v>
      </c>
      <c r="AR200" s="317"/>
      <c r="AS200" s="317"/>
      <c r="AT200" s="314"/>
      <c r="AU200" s="315"/>
      <c r="AV200" s="317"/>
      <c r="AW200" s="317"/>
      <c r="AX200" s="312" t="s">
        <v>384</v>
      </c>
      <c r="AY200" s="286" t="s">
        <v>383</v>
      </c>
      <c r="AZ200" s="308" t="s">
        <v>378</v>
      </c>
      <c r="BA200" s="286">
        <v>7</v>
      </c>
    </row>
    <row r="201" spans="20:53" ht="17" thickBot="1">
      <c r="T201" s="7"/>
      <c r="V201" s="57">
        <f t="shared" si="918"/>
        <v>23</v>
      </c>
      <c r="W201" s="23" t="s">
        <v>10</v>
      </c>
      <c r="X201" s="61">
        <f>W$35-'Season 1'!BN15</f>
        <v>0.77777777777777857</v>
      </c>
      <c r="Y201" s="61">
        <f>X$35-'Season 1'!BO15</f>
        <v>4.3555555555555578</v>
      </c>
      <c r="Z201" s="61">
        <f>Y$35-'Season 1'!BP15</f>
        <v>7.7777777777777501E-2</v>
      </c>
      <c r="AA201" s="61">
        <f>Z$35-'Season 1'!BQ15</f>
        <v>0.61111111111111116</v>
      </c>
      <c r="AB201" s="61">
        <f>AA$35-'Season 1'!BR15</f>
        <v>-1.1111111111111072E-2</v>
      </c>
      <c r="AC201" s="281">
        <f>AB$35-'Season 1'!BS15</f>
        <v>9.7540229885057474</v>
      </c>
      <c r="AD201" s="281">
        <f>AC$35-'Season 1'!BT15</f>
        <v>21.3</v>
      </c>
      <c r="AE201" s="281">
        <f>AD$35-'Season 1'!BU15</f>
        <v>0.60000000000000009</v>
      </c>
      <c r="AF201" s="281">
        <f>AE$35-'Season 1'!BV15</f>
        <v>3.6</v>
      </c>
      <c r="AG201" s="281">
        <f>AF$35-'Season 1'!BW15</f>
        <v>10.572826086956521</v>
      </c>
      <c r="AH201" s="281">
        <f>AG$35-'Season 1'!BX15</f>
        <v>24.9</v>
      </c>
      <c r="AI201" s="48">
        <f>AH$34-'Season 1'!BS15</f>
        <v>-6.2408936376882052E-2</v>
      </c>
      <c r="AJ201" s="48">
        <f>AI$34-'Season 1'!BU15</f>
        <v>2.2222222222222199E-2</v>
      </c>
      <c r="AK201" s="49">
        <f>AJ$34-'Season 1'!BW15</f>
        <v>-8.1390780513357797E-2</v>
      </c>
      <c r="AM201" s="309" t="s">
        <v>8</v>
      </c>
      <c r="AN201" s="310"/>
      <c r="AO201" s="310"/>
      <c r="AP201" s="313" t="s">
        <v>363</v>
      </c>
      <c r="AQ201" s="290">
        <v>2</v>
      </c>
      <c r="AR201" s="316" t="s">
        <v>366</v>
      </c>
      <c r="AS201" s="291">
        <v>1</v>
      </c>
      <c r="AT201" s="318"/>
      <c r="AU201" s="319"/>
      <c r="AV201" s="310"/>
      <c r="AW201" s="310"/>
      <c r="AX201" s="313" t="s">
        <v>382</v>
      </c>
      <c r="AY201" s="290" t="s">
        <v>381</v>
      </c>
      <c r="AZ201" s="316" t="s">
        <v>377</v>
      </c>
      <c r="BA201" s="290">
        <v>3</v>
      </c>
    </row>
    <row r="202" spans="20:53">
      <c r="T202" s="7"/>
      <c r="V202" s="57">
        <f t="shared" si="918"/>
        <v>24</v>
      </c>
      <c r="W202" s="23" t="s">
        <v>35</v>
      </c>
      <c r="X202" s="61">
        <f>FB$18-'Season 1'!CL29</f>
        <v>-4.7678571428571423</v>
      </c>
      <c r="Y202" s="61">
        <f>FC$18-'Season 1'!CM29</f>
        <v>-2.4107142857142856</v>
      </c>
      <c r="Z202" s="61">
        <f>FD$18-'Season 1'!CN29</f>
        <v>0.16071428571428559</v>
      </c>
      <c r="AA202" s="61">
        <f>FE$18-'Season 1'!CO29</f>
        <v>-0.375</v>
      </c>
      <c r="AB202" s="61">
        <f>FF$18-'Season 1'!CP29</f>
        <v>-1.1071428571428572</v>
      </c>
      <c r="AC202" s="281">
        <f>FG$18-'Season 1'!CQ29</f>
        <v>2.4719101123595504</v>
      </c>
      <c r="AD202" s="281">
        <f>FH$18-'Season 1'!CR29</f>
        <v>6.1428571428571432</v>
      </c>
      <c r="AE202" s="281">
        <f>FI$18-'Season 1'!CS29</f>
        <v>0.95238095238095255</v>
      </c>
      <c r="AF202" s="281">
        <f>FJ$18-'Season 1'!CT29</f>
        <v>6.1428571428571432</v>
      </c>
      <c r="AG202" s="281">
        <f>FK$18-'Season 1'!CU29</f>
        <v>3.8200654307524538</v>
      </c>
      <c r="AH202" s="281">
        <f>FL$18-'Season 1'!CV29</f>
        <v>12.285714285714286</v>
      </c>
      <c r="AI202" s="48">
        <f>FM$17-'Season 1'!CQ29</f>
        <v>-3.9717794617193602E-2</v>
      </c>
      <c r="AJ202" s="48">
        <f>FN$17-'Season 1'!CS29</f>
        <v>-0.12403100775193796</v>
      </c>
      <c r="AK202" s="49">
        <f>FO$17-'Season 1'!CU29</f>
        <v>-0.11681164565950647</v>
      </c>
    </row>
    <row r="203" spans="20:53">
      <c r="T203" s="7"/>
      <c r="V203" s="57">
        <f t="shared" si="918"/>
        <v>25</v>
      </c>
      <c r="W203" s="23" t="s">
        <v>225</v>
      </c>
      <c r="X203" s="61">
        <f>DX$35-'Season 1'!AD29</f>
        <v>1.3714285714285737</v>
      </c>
      <c r="Y203" s="61">
        <f>DY$35-'Season 1'!AE29</f>
        <v>0.17142857142857082</v>
      </c>
      <c r="Z203" s="61">
        <f>DZ$35-'Season 1'!AF29</f>
        <v>-0.5</v>
      </c>
      <c r="AA203" s="61">
        <f>EA$35-'Season 1'!AG29</f>
        <v>1.5571428571428572</v>
      </c>
      <c r="AB203" s="61">
        <f>EB$35-'Season 1'!AH29</f>
        <v>1.1142857142857143</v>
      </c>
      <c r="AC203" s="281">
        <f>EC$35-'Season 1'!AI29</f>
        <v>6.3719357565511405</v>
      </c>
      <c r="AD203" s="281">
        <f>ED$35-'Season 1'!AJ29</f>
        <v>19.142857142857142</v>
      </c>
      <c r="AE203" s="281">
        <f>EE$35-'Season 1'!AK29</f>
        <v>1.7419354838709677</v>
      </c>
      <c r="AF203" s="281">
        <f>EF$35-'Season 1'!AL29</f>
        <v>8.5714285714285712</v>
      </c>
      <c r="AG203" s="281">
        <f>EG$35-'Season 1'!AM29</f>
        <v>8.4071428571428584</v>
      </c>
      <c r="AH203" s="281">
        <f>EH$35-'Season 1'!AN29</f>
        <v>27.714285714285715</v>
      </c>
      <c r="AI203" s="48">
        <f>EI$34-'Season 1'!AI29</f>
        <v>-0.12699814536783538</v>
      </c>
      <c r="AJ203" s="48">
        <f>EJ$34-'Season 1'!AK29</f>
        <v>-2.4731182795698914E-2</v>
      </c>
      <c r="AK203" s="49">
        <f>EK$34-'Season 1'!AM29</f>
        <v>-0.13041237113402065</v>
      </c>
    </row>
    <row r="204" spans="20:53" ht="17" thickBot="1">
      <c r="T204" s="7"/>
      <c r="V204" s="58">
        <f t="shared" si="918"/>
        <v>26</v>
      </c>
      <c r="W204" s="39" t="s">
        <v>52</v>
      </c>
      <c r="X204" s="63">
        <f>DX$18-'Season 1'!EH29</f>
        <v>-4.8333333333333339</v>
      </c>
      <c r="Y204" s="63">
        <f>DY$18-'Season 1'!EI29</f>
        <v>-2.2857142857142865</v>
      </c>
      <c r="Z204" s="63">
        <f>DZ$18-'Season 1'!EJ29</f>
        <v>0.85714285714285721</v>
      </c>
      <c r="AA204" s="63">
        <f>EA$18-'Season 1'!EK29</f>
        <v>0.38095238095238093</v>
      </c>
      <c r="AB204" s="63">
        <f>EB$18-'Season 1'!EL29</f>
        <v>0</v>
      </c>
      <c r="AC204" s="282">
        <f>EC$18-'Season 1'!EM29</f>
        <v>1.8641975308641978</v>
      </c>
      <c r="AD204" s="282">
        <f>ED$18-'Season 1'!EN29</f>
        <v>6.666666666666667</v>
      </c>
      <c r="AE204" s="282">
        <f>EE$18-'Season 1'!EO29</f>
        <v>1.6209439528023597</v>
      </c>
      <c r="AF204" s="282">
        <f>EF$18-'Season 1'!EP29</f>
        <v>6.666666666666667</v>
      </c>
      <c r="AG204" s="282">
        <f>EG$18-'Season 1'!EQ29</f>
        <v>3.8470790378006878</v>
      </c>
      <c r="AH204" s="282">
        <f>EH$18-'Season 1'!ER29</f>
        <v>13.333333333333334</v>
      </c>
      <c r="AI204" s="151">
        <f>EI$17-'Season 1'!EM29</f>
        <v>-0.1191358024691358</v>
      </c>
      <c r="AJ204" s="151">
        <f>EJ$17-'Season 1'!EM29</f>
        <v>-0.19413580246913575</v>
      </c>
      <c r="AK204" s="50">
        <f>EK$17-'Season 1'!EM29</f>
        <v>-0.15663580246913578</v>
      </c>
    </row>
    <row r="205" spans="20:53">
      <c r="T205" s="7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</row>
    <row r="206" spans="20:53">
      <c r="T206" s="7"/>
    </row>
    <row r="207" spans="20:53">
      <c r="T207" s="7"/>
    </row>
    <row r="208" spans="20:53">
      <c r="T208" s="7"/>
    </row>
    <row r="209" spans="20:20">
      <c r="T209" s="7"/>
    </row>
    <row r="210" spans="20:20">
      <c r="T210" s="7"/>
    </row>
    <row r="211" spans="20:20">
      <c r="T211" s="7"/>
    </row>
    <row r="212" spans="20:20">
      <c r="T212" s="7"/>
    </row>
    <row r="213" spans="20:20">
      <c r="T213" s="7"/>
    </row>
    <row r="214" spans="20:20">
      <c r="T214" s="7"/>
    </row>
    <row r="215" spans="20:20">
      <c r="T215" s="7"/>
    </row>
    <row r="216" spans="20:20">
      <c r="T216" s="7"/>
    </row>
    <row r="217" spans="20:20">
      <c r="T217" s="7"/>
    </row>
    <row r="218" spans="20:20">
      <c r="T218" s="7"/>
    </row>
    <row r="219" spans="20:20">
      <c r="T219" s="7"/>
    </row>
    <row r="220" spans="20:20">
      <c r="T220" s="7"/>
    </row>
  </sheetData>
  <autoFilter ref="W93:AK93" xr:uid="{FF7C3CF3-449E-174D-A2C0-3CC002855E58}">
    <sortState xmlns:xlrd2="http://schemas.microsoft.com/office/spreadsheetml/2017/richdata2" ref="W94:AK135">
      <sortCondition ref="W93:W135"/>
    </sortState>
  </autoFilter>
  <mergeCells count="721">
    <mergeCell ref="II64:IJ65"/>
    <mergeCell ref="IK68:IL69"/>
    <mergeCell ref="IK84:IL85"/>
    <mergeCell ref="IM76:IN77"/>
    <mergeCell ref="IG70:IH71"/>
    <mergeCell ref="IG74:IH75"/>
    <mergeCell ref="IG82:IH83"/>
    <mergeCell ref="IG78:IH79"/>
    <mergeCell ref="IG90:IH91"/>
    <mergeCell ref="IG86:IH87"/>
    <mergeCell ref="II72:IJ73"/>
    <mergeCell ref="II80:IJ81"/>
    <mergeCell ref="II88:IJ89"/>
    <mergeCell ref="CR121:CR123"/>
    <mergeCell ref="CR124:CR126"/>
    <mergeCell ref="CR127:CR129"/>
    <mergeCell ref="CR130:CR132"/>
    <mergeCell ref="CR133:CR135"/>
    <mergeCell ref="BR92:CR92"/>
    <mergeCell ref="CU93:CX93"/>
    <mergeCell ref="CY93:DB93"/>
    <mergeCell ref="CT92:DB92"/>
    <mergeCell ref="CR94:CR96"/>
    <mergeCell ref="CR97:CR99"/>
    <mergeCell ref="CR100:CR102"/>
    <mergeCell ref="CR103:CR105"/>
    <mergeCell ref="CR106:CR108"/>
    <mergeCell ref="CR109:CR111"/>
    <mergeCell ref="CR112:CR114"/>
    <mergeCell ref="CR115:CR117"/>
    <mergeCell ref="CR118:CR120"/>
    <mergeCell ref="CP121:CP123"/>
    <mergeCell ref="CP124:CP126"/>
    <mergeCell ref="CP127:CP129"/>
    <mergeCell ref="CP130:CP132"/>
    <mergeCell ref="CP133:CP135"/>
    <mergeCell ref="CQ94:CQ96"/>
    <mergeCell ref="CQ124:CQ126"/>
    <mergeCell ref="CQ127:CQ129"/>
    <mergeCell ref="CQ130:CQ132"/>
    <mergeCell ref="CQ133:CQ135"/>
    <mergeCell ref="CP94:CP96"/>
    <mergeCell ref="CP97:CP99"/>
    <mergeCell ref="CP100:CP102"/>
    <mergeCell ref="CP103:CP105"/>
    <mergeCell ref="CP106:CP108"/>
    <mergeCell ref="CP109:CP111"/>
    <mergeCell ref="CP112:CP114"/>
    <mergeCell ref="CP115:CP117"/>
    <mergeCell ref="CP118:CP120"/>
    <mergeCell ref="CQ97:CQ99"/>
    <mergeCell ref="CQ100:CQ102"/>
    <mergeCell ref="CQ103:CQ105"/>
    <mergeCell ref="CQ106:CQ108"/>
    <mergeCell ref="CQ109:CQ111"/>
    <mergeCell ref="CQ112:CQ114"/>
    <mergeCell ref="CQ115:CQ117"/>
    <mergeCell ref="CQ118:CQ120"/>
    <mergeCell ref="CQ121:CQ123"/>
    <mergeCell ref="CO121:CO123"/>
    <mergeCell ref="CO124:CO126"/>
    <mergeCell ref="CO127:CO129"/>
    <mergeCell ref="CO130:CO132"/>
    <mergeCell ref="CO133:CO135"/>
    <mergeCell ref="CN94:CN96"/>
    <mergeCell ref="CN97:CN99"/>
    <mergeCell ref="CN100:CN102"/>
    <mergeCell ref="CN103:CN105"/>
    <mergeCell ref="CN106:CN108"/>
    <mergeCell ref="CO94:CO96"/>
    <mergeCell ref="CO97:CO99"/>
    <mergeCell ref="CO100:CO102"/>
    <mergeCell ref="CO103:CO105"/>
    <mergeCell ref="CO106:CO108"/>
    <mergeCell ref="CO109:CO111"/>
    <mergeCell ref="CO112:CO114"/>
    <mergeCell ref="CO115:CO117"/>
    <mergeCell ref="CO118:CO120"/>
    <mergeCell ref="CN109:CN111"/>
    <mergeCell ref="CN112:CN114"/>
    <mergeCell ref="CN115:CN117"/>
    <mergeCell ref="CN118:CN120"/>
    <mergeCell ref="CN121:CN123"/>
    <mergeCell ref="CL121:CL123"/>
    <mergeCell ref="CL124:CL126"/>
    <mergeCell ref="CL127:CL129"/>
    <mergeCell ref="CL130:CL132"/>
    <mergeCell ref="CL133:CL135"/>
    <mergeCell ref="CM121:CM123"/>
    <mergeCell ref="CM124:CM126"/>
    <mergeCell ref="CM127:CM129"/>
    <mergeCell ref="CM130:CM132"/>
    <mergeCell ref="CM133:CM135"/>
    <mergeCell ref="CN124:CN126"/>
    <mergeCell ref="CN127:CN129"/>
    <mergeCell ref="CN130:CN132"/>
    <mergeCell ref="CN133:CN135"/>
    <mergeCell ref="CM94:CM96"/>
    <mergeCell ref="CM97:CM99"/>
    <mergeCell ref="CM100:CM102"/>
    <mergeCell ref="CM103:CM105"/>
    <mergeCell ref="CM106:CM108"/>
    <mergeCell ref="CM109:CM111"/>
    <mergeCell ref="CM112:CM114"/>
    <mergeCell ref="CM115:CM117"/>
    <mergeCell ref="CM118:CM120"/>
    <mergeCell ref="CL94:CL96"/>
    <mergeCell ref="CL97:CL99"/>
    <mergeCell ref="CL100:CL102"/>
    <mergeCell ref="CL103:CL105"/>
    <mergeCell ref="CL106:CL108"/>
    <mergeCell ref="CL109:CL111"/>
    <mergeCell ref="CL112:CL114"/>
    <mergeCell ref="CL115:CL117"/>
    <mergeCell ref="CL118:CL120"/>
    <mergeCell ref="CJ130:CJ132"/>
    <mergeCell ref="CJ133:CJ135"/>
    <mergeCell ref="CK94:CK96"/>
    <mergeCell ref="CK97:CK99"/>
    <mergeCell ref="CK100:CK102"/>
    <mergeCell ref="CK103:CK105"/>
    <mergeCell ref="CK106:CK108"/>
    <mergeCell ref="CK109:CK111"/>
    <mergeCell ref="CK112:CK114"/>
    <mergeCell ref="CK115:CK117"/>
    <mergeCell ref="CK118:CK120"/>
    <mergeCell ref="CK121:CK123"/>
    <mergeCell ref="CK124:CK126"/>
    <mergeCell ref="CK127:CK129"/>
    <mergeCell ref="CK130:CK132"/>
    <mergeCell ref="CK133:CK135"/>
    <mergeCell ref="CJ94:CJ96"/>
    <mergeCell ref="CJ97:CJ99"/>
    <mergeCell ref="CJ100:CJ102"/>
    <mergeCell ref="CJ103:CJ105"/>
    <mergeCell ref="CJ106:CJ108"/>
    <mergeCell ref="CJ109:CJ111"/>
    <mergeCell ref="CJ112:CJ114"/>
    <mergeCell ref="CJ115:CJ117"/>
    <mergeCell ref="CJ118:CJ120"/>
    <mergeCell ref="CH115:CH117"/>
    <mergeCell ref="CH118:CH120"/>
    <mergeCell ref="CH121:CH123"/>
    <mergeCell ref="CH124:CH126"/>
    <mergeCell ref="CH127:CH129"/>
    <mergeCell ref="CI112:CI114"/>
    <mergeCell ref="CI109:CI111"/>
    <mergeCell ref="CH109:CH111"/>
    <mergeCell ref="CH112:CH114"/>
    <mergeCell ref="CJ121:CJ123"/>
    <mergeCell ref="CJ124:CJ126"/>
    <mergeCell ref="CJ127:CJ129"/>
    <mergeCell ref="CH106:CH108"/>
    <mergeCell ref="CH130:CH132"/>
    <mergeCell ref="CH133:CH135"/>
    <mergeCell ref="CI133:CI135"/>
    <mergeCell ref="CI130:CI132"/>
    <mergeCell ref="CI127:CI129"/>
    <mergeCell ref="CI124:CI126"/>
    <mergeCell ref="CI121:CI123"/>
    <mergeCell ref="CI118:CI120"/>
    <mergeCell ref="CI115:CI117"/>
    <mergeCell ref="CI100:CI102"/>
    <mergeCell ref="CI97:CI99"/>
    <mergeCell ref="CI94:CI96"/>
    <mergeCell ref="CG97:CG99"/>
    <mergeCell ref="CG94:CG96"/>
    <mergeCell ref="CH94:CH96"/>
    <mergeCell ref="CH97:CH99"/>
    <mergeCell ref="CH100:CH102"/>
    <mergeCell ref="CH103:CH105"/>
    <mergeCell ref="LJ55:LJ56"/>
    <mergeCell ref="LK55:LK56"/>
    <mergeCell ref="LL55:LL56"/>
    <mergeCell ref="LM1:MA1"/>
    <mergeCell ref="LY11:LY12"/>
    <mergeCell ref="LZ11:LZ12"/>
    <mergeCell ref="MA11:MA12"/>
    <mergeCell ref="LY22:LY23"/>
    <mergeCell ref="LZ22:LZ23"/>
    <mergeCell ref="MA22:MA23"/>
    <mergeCell ref="LY33:LY34"/>
    <mergeCell ref="LZ33:LZ34"/>
    <mergeCell ref="MA33:MA34"/>
    <mergeCell ref="LY44:LY45"/>
    <mergeCell ref="LZ44:LZ45"/>
    <mergeCell ref="MA44:MA45"/>
    <mergeCell ref="LY55:LY56"/>
    <mergeCell ref="LZ55:LZ56"/>
    <mergeCell ref="MA55:MA56"/>
    <mergeCell ref="KX1:LL1"/>
    <mergeCell ref="LJ11:LJ12"/>
    <mergeCell ref="LK11:LK12"/>
    <mergeCell ref="LL11:LL12"/>
    <mergeCell ref="LJ22:LJ23"/>
    <mergeCell ref="LK22:LK23"/>
    <mergeCell ref="LL22:LL23"/>
    <mergeCell ref="LJ33:LJ34"/>
    <mergeCell ref="LK33:LK34"/>
    <mergeCell ref="LL33:LL34"/>
    <mergeCell ref="KF44:KF45"/>
    <mergeCell ref="KG44:KG45"/>
    <mergeCell ref="KH44:KH45"/>
    <mergeCell ref="KG22:KG23"/>
    <mergeCell ref="KH22:KH23"/>
    <mergeCell ref="KF33:KF34"/>
    <mergeCell ref="KG33:KG34"/>
    <mergeCell ref="KH33:KH34"/>
    <mergeCell ref="LJ44:LJ45"/>
    <mergeCell ref="LK44:LK45"/>
    <mergeCell ref="LL44:LL45"/>
    <mergeCell ref="KF55:KF56"/>
    <mergeCell ref="KG55:KG56"/>
    <mergeCell ref="KH55:KH56"/>
    <mergeCell ref="KI1:KW1"/>
    <mergeCell ref="KU11:KU12"/>
    <mergeCell ref="KV11:KV12"/>
    <mergeCell ref="KW11:KW12"/>
    <mergeCell ref="KU22:KU23"/>
    <mergeCell ref="KV22:KV23"/>
    <mergeCell ref="KW22:KW23"/>
    <mergeCell ref="KU33:KU34"/>
    <mergeCell ref="KV33:KV34"/>
    <mergeCell ref="KW33:KW34"/>
    <mergeCell ref="KU44:KU45"/>
    <mergeCell ref="KV44:KV45"/>
    <mergeCell ref="KW44:KW45"/>
    <mergeCell ref="KU55:KU56"/>
    <mergeCell ref="KV55:KV56"/>
    <mergeCell ref="KW55:KW56"/>
    <mergeCell ref="JT1:KH1"/>
    <mergeCell ref="KF11:KF12"/>
    <mergeCell ref="KG11:KG12"/>
    <mergeCell ref="KH11:KH12"/>
    <mergeCell ref="KF22:KF23"/>
    <mergeCell ref="CC115:CC117"/>
    <mergeCell ref="JB44:JB45"/>
    <mergeCell ref="JC44:JC45"/>
    <mergeCell ref="JD44:JD45"/>
    <mergeCell ref="JB55:JB56"/>
    <mergeCell ref="JC55:JC56"/>
    <mergeCell ref="JD55:JD56"/>
    <mergeCell ref="JE1:JS1"/>
    <mergeCell ref="JQ11:JQ12"/>
    <mergeCell ref="JR11:JR12"/>
    <mergeCell ref="JS11:JS12"/>
    <mergeCell ref="JQ22:JQ23"/>
    <mergeCell ref="JR22:JR23"/>
    <mergeCell ref="JS22:JS23"/>
    <mergeCell ref="JQ33:JQ34"/>
    <mergeCell ref="JR33:JR34"/>
    <mergeCell ref="JS33:JS34"/>
    <mergeCell ref="JQ44:JQ45"/>
    <mergeCell ref="JR44:JR45"/>
    <mergeCell ref="JS44:JS45"/>
    <mergeCell ref="JQ55:JQ56"/>
    <mergeCell ref="JR55:JR56"/>
    <mergeCell ref="JS55:JS56"/>
    <mergeCell ref="IP1:JD1"/>
    <mergeCell ref="AM160:BC160"/>
    <mergeCell ref="CF130:CF132"/>
    <mergeCell ref="CF133:CF135"/>
    <mergeCell ref="CF118:CF120"/>
    <mergeCell ref="CC121:CC123"/>
    <mergeCell ref="CC124:CC126"/>
    <mergeCell ref="CC127:CC129"/>
    <mergeCell ref="CC130:CC132"/>
    <mergeCell ref="CC133:CC135"/>
    <mergeCell ref="CD118:CD120"/>
    <mergeCell ref="CD121:CD123"/>
    <mergeCell ref="CD124:CD126"/>
    <mergeCell ref="CD127:CD129"/>
    <mergeCell ref="CD130:CD132"/>
    <mergeCell ref="CD133:CD135"/>
    <mergeCell ref="CE118:CE120"/>
    <mergeCell ref="CE121:CE123"/>
    <mergeCell ref="CE124:CE126"/>
    <mergeCell ref="CE127:CE129"/>
    <mergeCell ref="CE130:CE132"/>
    <mergeCell ref="CE133:CE135"/>
    <mergeCell ref="CB121:CB123"/>
    <mergeCell ref="CB124:CB126"/>
    <mergeCell ref="CB127:CB129"/>
    <mergeCell ref="CG127:CG129"/>
    <mergeCell ref="CF121:CF123"/>
    <mergeCell ref="CF124:CF126"/>
    <mergeCell ref="CF127:CF129"/>
    <mergeCell ref="JC11:JC12"/>
    <mergeCell ref="JD11:JD12"/>
    <mergeCell ref="JB22:JB23"/>
    <mergeCell ref="JC22:JC23"/>
    <mergeCell ref="JD22:JD23"/>
    <mergeCell ref="JB33:JB34"/>
    <mergeCell ref="JC33:JC34"/>
    <mergeCell ref="JD33:JD34"/>
    <mergeCell ref="JB11:JB12"/>
    <mergeCell ref="CG124:CG126"/>
    <mergeCell ref="CG121:CG123"/>
    <mergeCell ref="CG118:CG120"/>
    <mergeCell ref="CG115:CG117"/>
    <mergeCell ref="CG112:CG114"/>
    <mergeCell ref="CG109:CG111"/>
    <mergeCell ref="CG106:CG108"/>
    <mergeCell ref="CG103:CG105"/>
    <mergeCell ref="CG100:CG102"/>
    <mergeCell ref="CI106:CI108"/>
    <mergeCell ref="CI103:CI105"/>
    <mergeCell ref="V137:AK137"/>
    <mergeCell ref="V177:AK177"/>
    <mergeCell ref="V156:AK156"/>
    <mergeCell ref="A121:B121"/>
    <mergeCell ref="AM171:AQ171"/>
    <mergeCell ref="AM189:BA189"/>
    <mergeCell ref="IA1:IO1"/>
    <mergeCell ref="IO11:IO12"/>
    <mergeCell ref="IN11:IN12"/>
    <mergeCell ref="IM11:IM12"/>
    <mergeCell ref="IM22:IM23"/>
    <mergeCell ref="IN22:IN23"/>
    <mergeCell ref="IO22:IO23"/>
    <mergeCell ref="IM33:IM34"/>
    <mergeCell ref="IN33:IN34"/>
    <mergeCell ref="IO33:IO34"/>
    <mergeCell ref="IO44:IO45"/>
    <mergeCell ref="IN44:IN45"/>
    <mergeCell ref="IM44:IM45"/>
    <mergeCell ref="IM55:IM56"/>
    <mergeCell ref="IN55:IN56"/>
    <mergeCell ref="IO55:IO56"/>
    <mergeCell ref="CG133:CG135"/>
    <mergeCell ref="CG130:CG132"/>
    <mergeCell ref="CC112:CC114"/>
    <mergeCell ref="A97:B97"/>
    <mergeCell ref="A105:B105"/>
    <mergeCell ref="A113:B113"/>
    <mergeCell ref="E96:F96"/>
    <mergeCell ref="C96:D96"/>
    <mergeCell ref="BX109:BX111"/>
    <mergeCell ref="BX112:BX114"/>
    <mergeCell ref="AM109:BB109"/>
    <mergeCell ref="S1:T1"/>
    <mergeCell ref="CF94:CF96"/>
    <mergeCell ref="CF97:CF99"/>
    <mergeCell ref="CF100:CF102"/>
    <mergeCell ref="CF103:CF105"/>
    <mergeCell ref="CF106:CF108"/>
    <mergeCell ref="CF109:CF111"/>
    <mergeCell ref="CF112:CF114"/>
    <mergeCell ref="CF115:CF117"/>
    <mergeCell ref="CD94:CD96"/>
    <mergeCell ref="CD97:CD99"/>
    <mergeCell ref="CD100:CD102"/>
    <mergeCell ref="CD103:CD105"/>
    <mergeCell ref="CD106:CD108"/>
    <mergeCell ref="CD109:CD111"/>
    <mergeCell ref="CD112:CD114"/>
    <mergeCell ref="CD115:CD117"/>
    <mergeCell ref="CC94:CC96"/>
    <mergeCell ref="CC97:CC99"/>
    <mergeCell ref="BX94:BX96"/>
    <mergeCell ref="BX97:BX99"/>
    <mergeCell ref="BX100:BX102"/>
    <mergeCell ref="BX103:BX105"/>
    <mergeCell ref="BX106:BX108"/>
    <mergeCell ref="CB130:CB132"/>
    <mergeCell ref="CB133:CB135"/>
    <mergeCell ref="CE94:CE96"/>
    <mergeCell ref="CE97:CE99"/>
    <mergeCell ref="CE100:CE102"/>
    <mergeCell ref="CE103:CE105"/>
    <mergeCell ref="CE106:CE108"/>
    <mergeCell ref="CB94:CB96"/>
    <mergeCell ref="CB97:CB99"/>
    <mergeCell ref="CB100:CB102"/>
    <mergeCell ref="CB103:CB105"/>
    <mergeCell ref="CB106:CB108"/>
    <mergeCell ref="CB109:CB111"/>
    <mergeCell ref="CB112:CB114"/>
    <mergeCell ref="CB115:CB117"/>
    <mergeCell ref="CB118:CB120"/>
    <mergeCell ref="CC118:CC120"/>
    <mergeCell ref="CE109:CE111"/>
    <mergeCell ref="CE112:CE114"/>
    <mergeCell ref="CE115:CE117"/>
    <mergeCell ref="CC100:CC102"/>
    <mergeCell ref="CC103:CC105"/>
    <mergeCell ref="CC106:CC108"/>
    <mergeCell ref="CC109:CC111"/>
    <mergeCell ref="CA121:CA123"/>
    <mergeCell ref="CA124:CA126"/>
    <mergeCell ref="CA127:CA129"/>
    <mergeCell ref="CA130:CA132"/>
    <mergeCell ref="CA133:CA135"/>
    <mergeCell ref="BZ94:BZ96"/>
    <mergeCell ref="BZ97:BZ99"/>
    <mergeCell ref="BZ100:BZ102"/>
    <mergeCell ref="BZ103:BZ105"/>
    <mergeCell ref="BZ106:BZ108"/>
    <mergeCell ref="CA94:CA96"/>
    <mergeCell ref="CA97:CA99"/>
    <mergeCell ref="CA100:CA102"/>
    <mergeCell ref="CA103:CA105"/>
    <mergeCell ref="CA106:CA108"/>
    <mergeCell ref="CA109:CA111"/>
    <mergeCell ref="CA112:CA114"/>
    <mergeCell ref="CA115:CA117"/>
    <mergeCell ref="CA118:CA120"/>
    <mergeCell ref="BZ109:BZ111"/>
    <mergeCell ref="BZ112:BZ114"/>
    <mergeCell ref="BZ115:BZ117"/>
    <mergeCell ref="BZ118:BZ120"/>
    <mergeCell ref="BZ121:BZ123"/>
    <mergeCell ref="BX121:BX123"/>
    <mergeCell ref="BX124:BX126"/>
    <mergeCell ref="BX127:BX129"/>
    <mergeCell ref="BX130:BX132"/>
    <mergeCell ref="BX133:BX135"/>
    <mergeCell ref="BY121:BY123"/>
    <mergeCell ref="BY124:BY126"/>
    <mergeCell ref="BY127:BY129"/>
    <mergeCell ref="BY130:BY132"/>
    <mergeCell ref="BY133:BY135"/>
    <mergeCell ref="BZ124:BZ126"/>
    <mergeCell ref="BZ127:BZ129"/>
    <mergeCell ref="BZ130:BZ132"/>
    <mergeCell ref="BZ133:BZ135"/>
    <mergeCell ref="BY94:BY96"/>
    <mergeCell ref="BY97:BY99"/>
    <mergeCell ref="BY100:BY102"/>
    <mergeCell ref="BY103:BY105"/>
    <mergeCell ref="BY106:BY108"/>
    <mergeCell ref="BY109:BY111"/>
    <mergeCell ref="BY112:BY114"/>
    <mergeCell ref="BY115:BY117"/>
    <mergeCell ref="BY118:BY120"/>
    <mergeCell ref="BX115:BX117"/>
    <mergeCell ref="BX118:BX120"/>
    <mergeCell ref="V1:AJ1"/>
    <mergeCell ref="AK1:AY1"/>
    <mergeCell ref="A27:B27"/>
    <mergeCell ref="C27:D27"/>
    <mergeCell ref="E27:F27"/>
    <mergeCell ref="G27:H27"/>
    <mergeCell ref="I27:J27"/>
    <mergeCell ref="A36:B36"/>
    <mergeCell ref="C36:D36"/>
    <mergeCell ref="E36:F36"/>
    <mergeCell ref="P1:R1"/>
    <mergeCell ref="B1:O1"/>
    <mergeCell ref="A18:B18"/>
    <mergeCell ref="C18:D18"/>
    <mergeCell ref="E18:F18"/>
    <mergeCell ref="G18:H18"/>
    <mergeCell ref="I18:J18"/>
    <mergeCell ref="K18:L18"/>
    <mergeCell ref="M18:N18"/>
    <mergeCell ref="AJ17:AJ18"/>
    <mergeCell ref="AI17:AI18"/>
    <mergeCell ref="AH17:AH18"/>
    <mergeCell ref="EL1:EZ1"/>
    <mergeCell ref="FA1:FO1"/>
    <mergeCell ref="FP1:GD1"/>
    <mergeCell ref="GE1:GS1"/>
    <mergeCell ref="GT1:HH1"/>
    <mergeCell ref="HI1:HW1"/>
    <mergeCell ref="AZ1:BN1"/>
    <mergeCell ref="BO1:CC1"/>
    <mergeCell ref="CD1:CR1"/>
    <mergeCell ref="CS1:DG1"/>
    <mergeCell ref="DH1:DV1"/>
    <mergeCell ref="DW1:EK1"/>
    <mergeCell ref="FO85:FO86"/>
    <mergeCell ref="FN85:FN86"/>
    <mergeCell ref="FM85:FM86"/>
    <mergeCell ref="FO51:FO52"/>
    <mergeCell ref="FN51:FN52"/>
    <mergeCell ref="FM51:FM52"/>
    <mergeCell ref="FO68:FO69"/>
    <mergeCell ref="FN68:FN69"/>
    <mergeCell ref="FM68:FM69"/>
    <mergeCell ref="CR85:CR86"/>
    <mergeCell ref="CQ85:CQ86"/>
    <mergeCell ref="CP85:CP86"/>
    <mergeCell ref="CR68:CR69"/>
    <mergeCell ref="CQ68:CQ69"/>
    <mergeCell ref="CP68:CP69"/>
    <mergeCell ref="CR51:CR52"/>
    <mergeCell ref="AJ51:AJ52"/>
    <mergeCell ref="AI51:AI52"/>
    <mergeCell ref="BN51:BN52"/>
    <mergeCell ref="BM51:BM52"/>
    <mergeCell ref="BL51:BL52"/>
    <mergeCell ref="AJ34:AJ35"/>
    <mergeCell ref="AI34:AI35"/>
    <mergeCell ref="AH34:AH35"/>
    <mergeCell ref="AX85:AX86"/>
    <mergeCell ref="AW85:AW86"/>
    <mergeCell ref="AY17:AY18"/>
    <mergeCell ref="AX17:AX18"/>
    <mergeCell ref="AW17:AW18"/>
    <mergeCell ref="AY51:AY52"/>
    <mergeCell ref="AX51:AX52"/>
    <mergeCell ref="AW51:AW52"/>
    <mergeCell ref="HW17:HW18"/>
    <mergeCell ref="HV17:HV18"/>
    <mergeCell ref="HU17:HU18"/>
    <mergeCell ref="HW34:HW35"/>
    <mergeCell ref="HV34:HV35"/>
    <mergeCell ref="HU34:HU35"/>
    <mergeCell ref="CQ51:CQ52"/>
    <mergeCell ref="CP51:CP52"/>
    <mergeCell ref="CR34:CR35"/>
    <mergeCell ref="CQ34:CQ35"/>
    <mergeCell ref="CP34:CP35"/>
    <mergeCell ref="CR17:CR18"/>
    <mergeCell ref="CQ17:CQ18"/>
    <mergeCell ref="CP17:CP18"/>
    <mergeCell ref="FO17:FO18"/>
    <mergeCell ref="FN17:FN18"/>
    <mergeCell ref="FM17:FM18"/>
    <mergeCell ref="FO34:FO35"/>
    <mergeCell ref="FN34:FN35"/>
    <mergeCell ref="FM34:FM35"/>
    <mergeCell ref="DV17:DV18"/>
    <mergeCell ref="DU17:DU18"/>
    <mergeCell ref="DT17:DT18"/>
    <mergeCell ref="DV34:DV35"/>
    <mergeCell ref="GB85:GB86"/>
    <mergeCell ref="HW85:HW86"/>
    <mergeCell ref="HV85:HV86"/>
    <mergeCell ref="HU85:HU86"/>
    <mergeCell ref="GD51:GD52"/>
    <mergeCell ref="GC51:GC52"/>
    <mergeCell ref="GB51:GB52"/>
    <mergeCell ref="GD68:GD69"/>
    <mergeCell ref="GC68:GC69"/>
    <mergeCell ref="GB68:GB69"/>
    <mergeCell ref="HW51:HW52"/>
    <mergeCell ref="HV51:HV52"/>
    <mergeCell ref="HU51:HU52"/>
    <mergeCell ref="HW68:HW69"/>
    <mergeCell ref="HV68:HV69"/>
    <mergeCell ref="HU68:HU69"/>
    <mergeCell ref="GS85:GS86"/>
    <mergeCell ref="GR85:GR86"/>
    <mergeCell ref="GQ85:GQ86"/>
    <mergeCell ref="GS68:GS69"/>
    <mergeCell ref="GR68:GR69"/>
    <mergeCell ref="GQ68:GQ69"/>
    <mergeCell ref="DU34:DU35"/>
    <mergeCell ref="DT34:DT35"/>
    <mergeCell ref="CC51:CC52"/>
    <mergeCell ref="CB51:CB52"/>
    <mergeCell ref="CA51:CA52"/>
    <mergeCell ref="CC17:CC18"/>
    <mergeCell ref="CB17:CB18"/>
    <mergeCell ref="CA17:CA18"/>
    <mergeCell ref="CC34:CC35"/>
    <mergeCell ref="CB34:CB35"/>
    <mergeCell ref="CA34:CA35"/>
    <mergeCell ref="DG17:DG18"/>
    <mergeCell ref="DF17:DF18"/>
    <mergeCell ref="DE17:DE18"/>
    <mergeCell ref="DG34:DG35"/>
    <mergeCell ref="DF34:DF35"/>
    <mergeCell ref="DE34:DE35"/>
    <mergeCell ref="DT51:DT52"/>
    <mergeCell ref="BN17:BN18"/>
    <mergeCell ref="BM17:BM18"/>
    <mergeCell ref="BL17:BL18"/>
    <mergeCell ref="BN34:BN35"/>
    <mergeCell ref="BM34:BM35"/>
    <mergeCell ref="BL34:BL35"/>
    <mergeCell ref="HH85:HH86"/>
    <mergeCell ref="HG85:HG86"/>
    <mergeCell ref="HF85:HF86"/>
    <mergeCell ref="EZ85:EZ86"/>
    <mergeCell ref="EY85:EY86"/>
    <mergeCell ref="EX85:EX86"/>
    <mergeCell ref="EK85:EK86"/>
    <mergeCell ref="DG51:DG52"/>
    <mergeCell ref="DF51:DF52"/>
    <mergeCell ref="DG68:DG69"/>
    <mergeCell ref="DF68:DF69"/>
    <mergeCell ref="DV85:DV86"/>
    <mergeCell ref="DU85:DU86"/>
    <mergeCell ref="DT85:DT86"/>
    <mergeCell ref="DG85:DG86"/>
    <mergeCell ref="DF85:DF86"/>
    <mergeCell ref="DV51:DV52"/>
    <mergeCell ref="DU51:DU52"/>
    <mergeCell ref="DV68:DV69"/>
    <mergeCell ref="DU68:DU69"/>
    <mergeCell ref="DT68:DT69"/>
    <mergeCell ref="GD85:GD86"/>
    <mergeCell ref="GC85:GC86"/>
    <mergeCell ref="HH17:HH18"/>
    <mergeCell ref="HG17:HG18"/>
    <mergeCell ref="HF17:HF18"/>
    <mergeCell ref="HH68:HH69"/>
    <mergeCell ref="HG68:HG69"/>
    <mergeCell ref="HF68:HF69"/>
    <mergeCell ref="HH51:HH52"/>
    <mergeCell ref="HG51:HG52"/>
    <mergeCell ref="HF51:HF52"/>
    <mergeCell ref="EZ68:EZ69"/>
    <mergeCell ref="EY68:EY69"/>
    <mergeCell ref="EX68:EX69"/>
    <mergeCell ref="EZ51:EZ52"/>
    <mergeCell ref="EY51:EY52"/>
    <mergeCell ref="EX51:EX52"/>
    <mergeCell ref="HH34:HH35"/>
    <mergeCell ref="HG34:HG35"/>
    <mergeCell ref="HF34:HF35"/>
    <mergeCell ref="GD34:GD35"/>
    <mergeCell ref="EK68:EK69"/>
    <mergeCell ref="EJ68:EJ69"/>
    <mergeCell ref="EI68:EI69"/>
    <mergeCell ref="EK17:EK18"/>
    <mergeCell ref="EJ17:EJ18"/>
    <mergeCell ref="EI17:EI18"/>
    <mergeCell ref="EK34:EK35"/>
    <mergeCell ref="EJ34:EJ35"/>
    <mergeCell ref="EI34:EI35"/>
    <mergeCell ref="GS17:GS18"/>
    <mergeCell ref="GR17:GR18"/>
    <mergeCell ref="GQ17:GQ18"/>
    <mergeCell ref="GS34:GS35"/>
    <mergeCell ref="GR34:GR35"/>
    <mergeCell ref="GQ34:GQ35"/>
    <mergeCell ref="EK51:EK52"/>
    <mergeCell ref="EJ51:EJ52"/>
    <mergeCell ref="EI51:EI52"/>
    <mergeCell ref="EZ34:EZ35"/>
    <mergeCell ref="EY34:EY35"/>
    <mergeCell ref="EX34:EX35"/>
    <mergeCell ref="EZ17:EZ18"/>
    <mergeCell ref="EY17:EY18"/>
    <mergeCell ref="EX17:EX18"/>
    <mergeCell ref="GD17:GD18"/>
    <mergeCell ref="GC17:GC18"/>
    <mergeCell ref="GB17:GB18"/>
    <mergeCell ref="GS51:GS52"/>
    <mergeCell ref="GR51:GR52"/>
    <mergeCell ref="GQ51:GQ52"/>
    <mergeCell ref="GC34:GC35"/>
    <mergeCell ref="GB34:GB35"/>
    <mergeCell ref="EJ85:EJ86"/>
    <mergeCell ref="EI85:EI86"/>
    <mergeCell ref="AW34:AW35"/>
    <mergeCell ref="AX34:AX35"/>
    <mergeCell ref="AY34:AY35"/>
    <mergeCell ref="AW68:AW69"/>
    <mergeCell ref="AX68:AX69"/>
    <mergeCell ref="AY68:AY69"/>
    <mergeCell ref="AY85:AY86"/>
    <mergeCell ref="BN85:BN86"/>
    <mergeCell ref="BM85:BM86"/>
    <mergeCell ref="BL85:BL86"/>
    <mergeCell ref="DE51:DE52"/>
    <mergeCell ref="DE68:DE69"/>
    <mergeCell ref="BN68:BN69"/>
    <mergeCell ref="BM68:BM69"/>
    <mergeCell ref="BL68:BL69"/>
    <mergeCell ref="CC85:CC86"/>
    <mergeCell ref="CB85:CB86"/>
    <mergeCell ref="CA85:CA86"/>
    <mergeCell ref="DE85:DE86"/>
    <mergeCell ref="CC68:CC69"/>
    <mergeCell ref="CB68:CB69"/>
    <mergeCell ref="CA68:CA69"/>
    <mergeCell ref="AM126:BB126"/>
    <mergeCell ref="BN99:BO99"/>
    <mergeCell ref="BL99:BM99"/>
    <mergeCell ref="BJ99:BK99"/>
    <mergeCell ref="BD92:BP92"/>
    <mergeCell ref="AH68:AH69"/>
    <mergeCell ref="AI68:AI69"/>
    <mergeCell ref="AJ68:AJ69"/>
    <mergeCell ref="AH85:AH86"/>
    <mergeCell ref="AI85:AI86"/>
    <mergeCell ref="AJ85:AJ86"/>
    <mergeCell ref="A46:I46"/>
    <mergeCell ref="B47:C47"/>
    <mergeCell ref="D47:E47"/>
    <mergeCell ref="F47:G47"/>
    <mergeCell ref="H47:I47"/>
    <mergeCell ref="A60:I60"/>
    <mergeCell ref="B61:C61"/>
    <mergeCell ref="D61:E61"/>
    <mergeCell ref="F61:G61"/>
    <mergeCell ref="H61:I61"/>
    <mergeCell ref="P38:Q38"/>
    <mergeCell ref="N38:O38"/>
    <mergeCell ref="L38:M38"/>
    <mergeCell ref="BW94:BW96"/>
    <mergeCell ref="BW97:BW99"/>
    <mergeCell ref="L46:M46"/>
    <mergeCell ref="N46:O46"/>
    <mergeCell ref="P46:Q46"/>
    <mergeCell ref="V92:AK92"/>
    <mergeCell ref="AM92:BB92"/>
    <mergeCell ref="P57:Q57"/>
    <mergeCell ref="N57:O57"/>
    <mergeCell ref="L57:M57"/>
    <mergeCell ref="L66:M66"/>
    <mergeCell ref="N66:O66"/>
    <mergeCell ref="P66:Q66"/>
    <mergeCell ref="AH51:AH52"/>
    <mergeCell ref="BW118:BW120"/>
    <mergeCell ref="BW121:BW123"/>
    <mergeCell ref="BW124:BW126"/>
    <mergeCell ref="BW127:BW129"/>
    <mergeCell ref="BW130:BW132"/>
    <mergeCell ref="BW133:BW135"/>
    <mergeCell ref="BW100:BW102"/>
    <mergeCell ref="BW103:BW105"/>
    <mergeCell ref="BW106:BW108"/>
    <mergeCell ref="BW109:BW111"/>
    <mergeCell ref="BW112:BW114"/>
    <mergeCell ref="BW115:BW117"/>
  </mergeCells>
  <conditionalFormatting sqref="X94:X135 Y94:AH9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3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Z13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3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:AB13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C13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:AD13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5:AE13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5:AF13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5:AG13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5:AH13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4:AI13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4:AJ13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4:AK1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4:AO10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4:AP10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4:AQ10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4:AR10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4:AS10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4:AT10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94:AU10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94:AV10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4:AW10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4:AX10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4:AY10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4:AZ10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94:BA10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94:BB10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1:BB1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1:AO1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:AP1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1:AQ1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1:AR1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1:AS1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1:AT1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11:AU1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11:AV1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1:AW12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1:AX1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1:AY12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1:AZ1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11:BA12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11:BB12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8:BB14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8:BB14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8:AP14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8:AQ14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8:AR14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28:AS14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28:AT14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28:AU14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28:AV14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8:AW14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8:AX14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8:AY14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8:AZ14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28:BA14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8:BB14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8:AO14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4:X13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4:Y13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4:Z13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:AA13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:AB13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C13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:AD1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4:AE13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4:AF13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4:AG13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4:AH13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9:X1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9:Y1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9:Z1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A1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9:AB1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9:AC15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9:AD1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9:AE1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9:AF1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9:AG1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9:AH1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9:AI15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39:AJ1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39:AK1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9:X20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9:Y20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9:Z20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9:AA2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9:AB20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9:AI20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79:AJ20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9:AK20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9:X155 Y141:AK14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3:Y155 Y139:Y140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3:Z155 Z139:Z14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3:AA155 AA139:AA140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3:AB155 AB139:AB140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3:AC155 AC139:AC14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3:AD155 AD139:AD140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3:AE155 AE139:AE14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3:AF155 AF139:AF140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3:AG155 AG139:AG140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3:AH155 AH139:AH140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3:AI155 AI139:AI140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3:AJ155 AJ139:AJ14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3:AK155 AK139:AK140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9:X155 Y141:AK141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9:Y140 Y142:Y15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9:Z140 Z142:Z15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:AA140 AA142:AA155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9:AB140 AB142:AB15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9:AC140 AC142:AC15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9:AD140 AD142:AD15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9:AE140 AE142:AE15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9:AF140 AF142:AF15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9:AG140 AG142:AG155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9:AH140 AH142:AH155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9:AI140 AI142:AI155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39:AJ140 AJ142:AJ155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39:AK140 AK142:AK155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8:X1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8:Y17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8:Z1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8:AA17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8:AB1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8:AC1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8:AD17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8:AE1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8:AF1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8:AG1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8:AH1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:AI1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8:AJ1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8:AK1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5:CX136">
    <cfRule type="top10" dxfId="5" priority="4" rank="3"/>
    <cfRule type="top10" dxfId="4" priority="5" rank="6"/>
    <cfRule type="top10" dxfId="3" priority="6" rank="9"/>
  </conditionalFormatting>
  <conditionalFormatting sqref="DB95:DB136">
    <cfRule type="top10" dxfId="2" priority="1" rank="3"/>
    <cfRule type="top10" dxfId="1" priority="2" rank="6"/>
    <cfRule type="top10" dxfId="0" priority="3" rank="9"/>
  </conditionalFormatting>
  <pageMargins left="0.7" right="0.7" top="0.75" bottom="0.75" header="0.3" footer="0.3"/>
  <pageSetup orientation="portrait" horizontalDpi="0" verticalDpi="0"/>
  <ignoredErrors>
    <ignoredError sqref="BU93:BV93 AI157:AJ157 AI178:AJ178 AI138:AJ138" numberStoredAsText="1"/>
    <ignoredError sqref="AM52:AT52 AW51:AX52 CV52:DB52 DE51:DF52 FB52:FL52 CT52:CU52 HU35 X165:AF165 X174:AF174" formulaRange="1"/>
    <ignoredError sqref="GU58:HE58 JU39:KE39" formula="1"/>
    <ignoredError sqref="V164 V17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8C1C-84F3-8043-9499-7EE316407E8F}">
  <dimension ref="A1:KO113"/>
  <sheetViews>
    <sheetView tabSelected="1" zoomScale="17" zoomScaleNormal="39" workbookViewId="0">
      <selection activeCell="N38" sqref="A1:XFD1048576"/>
    </sheetView>
  </sheetViews>
  <sheetFormatPr baseColWidth="10" defaultRowHeight="16"/>
  <cols>
    <col min="15" max="15" width="11.33203125" customWidth="1"/>
    <col min="236" max="236" width="18.33203125" bestFit="1" customWidth="1"/>
    <col min="252" max="252" width="19" bestFit="1" customWidth="1"/>
    <col min="268" max="268" width="15" bestFit="1" customWidth="1"/>
    <col min="284" max="284" width="17.5" bestFit="1" customWidth="1"/>
    <col min="287" max="288" width="14.6640625" bestFit="1" customWidth="1"/>
    <col min="290" max="290" width="14.6640625" bestFit="1" customWidth="1"/>
    <col min="293" max="293" width="14.6640625" bestFit="1" customWidth="1"/>
    <col min="296" max="296" width="14.6640625" bestFit="1" customWidth="1"/>
    <col min="298" max="298" width="13.1640625" bestFit="1" customWidth="1"/>
    <col min="299" max="299" width="14.6640625" bestFit="1" customWidth="1"/>
  </cols>
  <sheetData>
    <row r="1" spans="1:298" ht="17" thickBot="1">
      <c r="A1" s="144"/>
      <c r="B1" s="385" t="s">
        <v>134</v>
      </c>
      <c r="C1" s="386" t="s">
        <v>236</v>
      </c>
      <c r="D1" s="386" t="s">
        <v>207</v>
      </c>
      <c r="E1" s="386" t="s">
        <v>8</v>
      </c>
      <c r="F1" s="386" t="s">
        <v>30</v>
      </c>
      <c r="G1" s="386" t="s">
        <v>24</v>
      </c>
      <c r="H1" s="386" t="s">
        <v>239</v>
      </c>
      <c r="I1" s="386" t="s">
        <v>34</v>
      </c>
      <c r="J1" s="386" t="s">
        <v>513</v>
      </c>
      <c r="K1" s="386" t="s">
        <v>9</v>
      </c>
      <c r="L1" s="386" t="s">
        <v>100</v>
      </c>
      <c r="M1" s="387" t="s">
        <v>209</v>
      </c>
      <c r="N1" s="411" t="s">
        <v>80</v>
      </c>
      <c r="O1" s="377" t="s">
        <v>81</v>
      </c>
      <c r="P1" s="383" t="s">
        <v>91</v>
      </c>
      <c r="S1" s="526" t="s">
        <v>530</v>
      </c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1"/>
      <c r="AK1" s="526" t="s">
        <v>536</v>
      </c>
      <c r="AL1" s="580"/>
      <c r="AM1" s="580"/>
      <c r="AN1" s="580"/>
      <c r="AO1" s="580"/>
      <c r="AP1" s="580"/>
      <c r="AQ1" s="580"/>
      <c r="AR1" s="580"/>
      <c r="AS1" s="580"/>
      <c r="AT1" s="580"/>
      <c r="AU1" s="580"/>
      <c r="AV1" s="580"/>
      <c r="AW1" s="580"/>
      <c r="AX1" s="580"/>
      <c r="AY1" s="580"/>
      <c r="AZ1" s="580"/>
      <c r="BA1" s="580"/>
      <c r="BB1" s="581"/>
      <c r="BC1" s="526" t="s">
        <v>537</v>
      </c>
      <c r="BD1" s="580"/>
      <c r="BE1" s="580"/>
      <c r="BF1" s="580"/>
      <c r="BG1" s="580"/>
      <c r="BH1" s="580"/>
      <c r="BI1" s="580"/>
      <c r="BJ1" s="580"/>
      <c r="BK1" s="580"/>
      <c r="BL1" s="580"/>
      <c r="BM1" s="580"/>
      <c r="BN1" s="580"/>
      <c r="BO1" s="580"/>
      <c r="BP1" s="580"/>
      <c r="BQ1" s="580"/>
      <c r="BR1" s="580"/>
      <c r="BS1" s="580"/>
      <c r="BT1" s="581"/>
      <c r="BU1" s="526" t="s">
        <v>538</v>
      </c>
      <c r="BV1" s="580"/>
      <c r="BW1" s="580"/>
      <c r="BX1" s="580"/>
      <c r="BY1" s="580"/>
      <c r="BZ1" s="580"/>
      <c r="CA1" s="580"/>
      <c r="CB1" s="580"/>
      <c r="CC1" s="580"/>
      <c r="CD1" s="580"/>
      <c r="CE1" s="580"/>
      <c r="CF1" s="580"/>
      <c r="CG1" s="580"/>
      <c r="CH1" s="580"/>
      <c r="CI1" s="580"/>
      <c r="CJ1" s="580"/>
      <c r="CK1" s="580"/>
      <c r="CL1" s="581"/>
      <c r="CM1" s="526" t="s">
        <v>539</v>
      </c>
      <c r="CN1" s="580"/>
      <c r="CO1" s="580"/>
      <c r="CP1" s="580"/>
      <c r="CQ1" s="580"/>
      <c r="CR1" s="580"/>
      <c r="CS1" s="580"/>
      <c r="CT1" s="580"/>
      <c r="CU1" s="580"/>
      <c r="CV1" s="580"/>
      <c r="CW1" s="580"/>
      <c r="CX1" s="580"/>
      <c r="CY1" s="580"/>
      <c r="CZ1" s="580"/>
      <c r="DA1" s="580"/>
      <c r="DB1" s="580"/>
      <c r="DC1" s="580"/>
      <c r="DD1" s="581"/>
      <c r="DE1" s="526" t="s">
        <v>540</v>
      </c>
      <c r="DF1" s="580"/>
      <c r="DG1" s="580"/>
      <c r="DH1" s="580"/>
      <c r="DI1" s="580"/>
      <c r="DJ1" s="580"/>
      <c r="DK1" s="580"/>
      <c r="DL1" s="580"/>
      <c r="DM1" s="580"/>
      <c r="DN1" s="580"/>
      <c r="DO1" s="580"/>
      <c r="DP1" s="580"/>
      <c r="DQ1" s="580"/>
      <c r="DR1" s="580"/>
      <c r="DS1" s="580"/>
      <c r="DT1" s="580"/>
      <c r="DU1" s="580"/>
      <c r="DV1" s="581"/>
      <c r="DW1" s="526" t="s">
        <v>541</v>
      </c>
      <c r="DX1" s="580"/>
      <c r="DY1" s="580"/>
      <c r="DZ1" s="580"/>
      <c r="EA1" s="580"/>
      <c r="EB1" s="580"/>
      <c r="EC1" s="580"/>
      <c r="ED1" s="580"/>
      <c r="EE1" s="580"/>
      <c r="EF1" s="580"/>
      <c r="EG1" s="580"/>
      <c r="EH1" s="580"/>
      <c r="EI1" s="580"/>
      <c r="EJ1" s="580"/>
      <c r="EK1" s="580"/>
      <c r="EL1" s="580"/>
      <c r="EM1" s="580"/>
      <c r="EN1" s="581"/>
      <c r="EO1" s="526" t="s">
        <v>542</v>
      </c>
      <c r="EP1" s="580"/>
      <c r="EQ1" s="580"/>
      <c r="ER1" s="580"/>
      <c r="ES1" s="580"/>
      <c r="ET1" s="580"/>
      <c r="EU1" s="580"/>
      <c r="EV1" s="580"/>
      <c r="EW1" s="580"/>
      <c r="EX1" s="580"/>
      <c r="EY1" s="580"/>
      <c r="EZ1" s="580"/>
      <c r="FA1" s="580"/>
      <c r="FB1" s="580"/>
      <c r="FC1" s="580"/>
      <c r="FD1" s="580"/>
      <c r="FE1" s="580"/>
      <c r="FF1" s="581"/>
      <c r="FG1" s="526" t="s">
        <v>543</v>
      </c>
      <c r="FH1" s="580"/>
      <c r="FI1" s="580"/>
      <c r="FJ1" s="580"/>
      <c r="FK1" s="580"/>
      <c r="FL1" s="580"/>
      <c r="FM1" s="580"/>
      <c r="FN1" s="580"/>
      <c r="FO1" s="580"/>
      <c r="FP1" s="580"/>
      <c r="FQ1" s="580"/>
      <c r="FR1" s="580"/>
      <c r="FS1" s="580"/>
      <c r="FT1" s="580"/>
      <c r="FU1" s="580"/>
      <c r="FV1" s="580"/>
      <c r="FW1" s="580"/>
      <c r="FX1" s="581"/>
      <c r="FY1" s="526" t="s">
        <v>544</v>
      </c>
      <c r="FZ1" s="580"/>
      <c r="GA1" s="580"/>
      <c r="GB1" s="580"/>
      <c r="GC1" s="580"/>
      <c r="GD1" s="580"/>
      <c r="GE1" s="580"/>
      <c r="GF1" s="580"/>
      <c r="GG1" s="580"/>
      <c r="GH1" s="580"/>
      <c r="GI1" s="580"/>
      <c r="GJ1" s="580"/>
      <c r="GK1" s="580"/>
      <c r="GL1" s="580"/>
      <c r="GM1" s="580"/>
      <c r="GN1" s="580"/>
      <c r="GO1" s="580"/>
      <c r="GP1" s="581"/>
      <c r="GQ1" s="577" t="s">
        <v>545</v>
      </c>
      <c r="GR1" s="575"/>
      <c r="GS1" s="575"/>
      <c r="GT1" s="575"/>
      <c r="GU1" s="575"/>
      <c r="GV1" s="575"/>
      <c r="GW1" s="575"/>
      <c r="GX1" s="575"/>
      <c r="GY1" s="575"/>
      <c r="GZ1" s="575"/>
      <c r="HA1" s="575"/>
      <c r="HB1" s="575"/>
      <c r="HC1" s="575"/>
      <c r="HD1" s="575"/>
      <c r="HE1" s="575"/>
      <c r="HF1" s="575"/>
      <c r="HG1" s="575"/>
      <c r="HH1" s="576"/>
      <c r="HI1" s="574" t="s">
        <v>546</v>
      </c>
      <c r="HJ1" s="575"/>
      <c r="HK1" s="575"/>
      <c r="HL1" s="575"/>
      <c r="HM1" s="575"/>
      <c r="HN1" s="575"/>
      <c r="HO1" s="575"/>
      <c r="HP1" s="575"/>
      <c r="HQ1" s="575"/>
      <c r="HR1" s="575"/>
      <c r="HS1" s="575"/>
      <c r="HT1" s="575"/>
      <c r="HU1" s="575"/>
      <c r="HV1" s="575"/>
      <c r="HW1" s="575"/>
      <c r="HX1" s="575"/>
      <c r="HY1" s="575"/>
      <c r="HZ1" s="576"/>
      <c r="IB1" s="496" t="s">
        <v>553</v>
      </c>
      <c r="IC1" s="506"/>
      <c r="ID1" s="506"/>
      <c r="IE1" s="506"/>
      <c r="IF1" s="506"/>
      <c r="IG1" s="506"/>
      <c r="IH1" s="506"/>
      <c r="II1" s="506"/>
      <c r="IJ1" s="506"/>
      <c r="IK1" s="506"/>
      <c r="IL1" s="506"/>
      <c r="IM1" s="506"/>
      <c r="IN1" s="506"/>
      <c r="IO1" s="506"/>
      <c r="IP1" s="501"/>
      <c r="IR1" s="496" t="s">
        <v>555</v>
      </c>
      <c r="IS1" s="506"/>
      <c r="IT1" s="506"/>
      <c r="IU1" s="506"/>
      <c r="IV1" s="506"/>
      <c r="IW1" s="506"/>
      <c r="IX1" s="506"/>
      <c r="IY1" s="506"/>
      <c r="IZ1" s="506"/>
      <c r="JA1" s="506"/>
      <c r="JB1" s="506"/>
      <c r="JC1" s="506"/>
      <c r="JD1" s="506"/>
      <c r="JE1" s="506"/>
      <c r="JF1" s="501"/>
      <c r="JH1" s="496" t="s">
        <v>92</v>
      </c>
      <c r="JI1" s="497"/>
      <c r="JJ1" s="497"/>
      <c r="JK1" s="497"/>
      <c r="JL1" s="497"/>
      <c r="JM1" s="497"/>
      <c r="JN1" s="497"/>
      <c r="JO1" s="497"/>
      <c r="JP1" s="497"/>
      <c r="JQ1" s="497"/>
      <c r="JR1" s="497"/>
      <c r="JS1" s="497"/>
      <c r="JT1" s="497"/>
      <c r="JU1" s="497"/>
      <c r="JV1" s="498"/>
    </row>
    <row r="2" spans="1:298" ht="17" thickBot="1">
      <c r="A2" s="81" t="s">
        <v>134</v>
      </c>
      <c r="B2" s="145"/>
      <c r="C2" s="9"/>
      <c r="D2" s="9"/>
      <c r="E2" s="181"/>
      <c r="F2" s="181"/>
      <c r="G2" s="9"/>
      <c r="H2" s="9"/>
      <c r="I2" s="181"/>
      <c r="J2" s="9"/>
      <c r="K2" s="443"/>
      <c r="L2" s="9"/>
      <c r="M2" s="9"/>
      <c r="N2" s="1">
        <f>AH98+1</f>
        <v>1</v>
      </c>
      <c r="O2" s="9">
        <f>AI98+1</f>
        <v>3</v>
      </c>
      <c r="P2" s="168">
        <f>N2/(N2+O2)</f>
        <v>0.25</v>
      </c>
      <c r="S2" s="1" t="s">
        <v>134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2"/>
      <c r="AK2" s="1" t="s">
        <v>236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2"/>
      <c r="BC2" s="1" t="s">
        <v>207</v>
      </c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2"/>
      <c r="BU2" s="1" t="s">
        <v>8</v>
      </c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2"/>
      <c r="CM2" s="1" t="s">
        <v>548</v>
      </c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2"/>
      <c r="DE2" s="1" t="s">
        <v>24</v>
      </c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2"/>
      <c r="DW2" s="1" t="s">
        <v>239</v>
      </c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2"/>
      <c r="EO2" s="1" t="s">
        <v>34</v>
      </c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2"/>
      <c r="FG2" s="1" t="s">
        <v>513</v>
      </c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2"/>
      <c r="FY2" s="1" t="s">
        <v>9</v>
      </c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2"/>
      <c r="GQ2" s="14" t="s">
        <v>100</v>
      </c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5"/>
      <c r="HI2" s="10" t="s">
        <v>209</v>
      </c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3"/>
      <c r="IB2" s="41" t="s">
        <v>94</v>
      </c>
      <c r="IC2" s="391" t="s">
        <v>13</v>
      </c>
      <c r="ID2" s="154" t="s">
        <v>14</v>
      </c>
      <c r="IE2" s="154" t="s">
        <v>15</v>
      </c>
      <c r="IF2" s="154" t="s">
        <v>16</v>
      </c>
      <c r="IG2" s="154" t="s">
        <v>17</v>
      </c>
      <c r="IH2" s="154" t="s">
        <v>28</v>
      </c>
      <c r="II2" s="154" t="s">
        <v>27</v>
      </c>
      <c r="IJ2" s="154" t="s">
        <v>21</v>
      </c>
      <c r="IK2" s="154" t="s">
        <v>20</v>
      </c>
      <c r="IL2" s="154" t="s">
        <v>19</v>
      </c>
      <c r="IM2" s="154" t="s">
        <v>18</v>
      </c>
      <c r="IN2" s="154" t="s">
        <v>80</v>
      </c>
      <c r="IO2" s="154" t="s">
        <v>81</v>
      </c>
      <c r="IP2" s="198" t="s">
        <v>531</v>
      </c>
      <c r="IR2" s="41" t="s">
        <v>94</v>
      </c>
      <c r="IS2" s="391" t="s">
        <v>13</v>
      </c>
      <c r="IT2" s="154" t="s">
        <v>14</v>
      </c>
      <c r="IU2" s="154" t="s">
        <v>15</v>
      </c>
      <c r="IV2" s="154" t="s">
        <v>16</v>
      </c>
      <c r="IW2" s="154" t="s">
        <v>17</v>
      </c>
      <c r="IX2" s="154" t="s">
        <v>28</v>
      </c>
      <c r="IY2" s="154" t="s">
        <v>27</v>
      </c>
      <c r="IZ2" s="154" t="s">
        <v>21</v>
      </c>
      <c r="JA2" s="154" t="s">
        <v>20</v>
      </c>
      <c r="JB2" s="154" t="s">
        <v>19</v>
      </c>
      <c r="JC2" s="154" t="s">
        <v>18</v>
      </c>
      <c r="JD2" s="392">
        <v>0.02</v>
      </c>
      <c r="JE2" s="392">
        <v>0.03</v>
      </c>
      <c r="JF2" s="198" t="s">
        <v>213</v>
      </c>
      <c r="JH2" s="89" t="s">
        <v>116</v>
      </c>
      <c r="JI2" s="12" t="s">
        <v>13</v>
      </c>
      <c r="JJ2" s="12" t="s">
        <v>14</v>
      </c>
      <c r="JK2" s="12" t="s">
        <v>15</v>
      </c>
      <c r="JL2" s="12" t="s">
        <v>16</v>
      </c>
      <c r="JM2" s="12" t="s">
        <v>17</v>
      </c>
      <c r="JN2" s="12" t="s">
        <v>28</v>
      </c>
      <c r="JO2" s="12" t="s">
        <v>27</v>
      </c>
      <c r="JP2" s="12" t="s">
        <v>21</v>
      </c>
      <c r="JQ2" s="12" t="s">
        <v>20</v>
      </c>
      <c r="JR2" s="12" t="s">
        <v>19</v>
      </c>
      <c r="JS2" s="12" t="s">
        <v>18</v>
      </c>
      <c r="JT2" s="393" t="s">
        <v>559</v>
      </c>
      <c r="JU2" s="393" t="s">
        <v>560</v>
      </c>
      <c r="JV2" s="239" t="s">
        <v>531</v>
      </c>
    </row>
    <row r="3" spans="1:298">
      <c r="A3" s="57" t="s">
        <v>236</v>
      </c>
      <c r="B3" s="3"/>
      <c r="C3" s="146"/>
      <c r="D3" s="7"/>
      <c r="E3" s="182"/>
      <c r="F3" s="429"/>
      <c r="G3" s="182"/>
      <c r="H3" s="182"/>
      <c r="I3" s="7"/>
      <c r="J3" s="7"/>
      <c r="K3" s="7"/>
      <c r="L3" s="7"/>
      <c r="M3" s="7"/>
      <c r="N3" s="3">
        <f>AZ98</f>
        <v>1</v>
      </c>
      <c r="O3" s="7">
        <f>BA98</f>
        <v>3</v>
      </c>
      <c r="P3" s="44">
        <f t="shared" ref="P3:P13" si="0">N3/(N3+O3)</f>
        <v>0.25</v>
      </c>
      <c r="S3" s="3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  <c r="Y3" s="7" t="s">
        <v>28</v>
      </c>
      <c r="Z3" s="7" t="s">
        <v>27</v>
      </c>
      <c r="AA3" s="18" t="s">
        <v>21</v>
      </c>
      <c r="AB3" s="7" t="s">
        <v>20</v>
      </c>
      <c r="AC3" s="18" t="s">
        <v>19</v>
      </c>
      <c r="AD3" s="7" t="s">
        <v>18</v>
      </c>
      <c r="AE3" s="48">
        <v>0.02</v>
      </c>
      <c r="AF3" s="48">
        <v>0.03</v>
      </c>
      <c r="AG3" s="18" t="s">
        <v>213</v>
      </c>
      <c r="AH3" s="18" t="s">
        <v>80</v>
      </c>
      <c r="AI3" s="18" t="s">
        <v>81</v>
      </c>
      <c r="AJ3" s="21" t="s">
        <v>531</v>
      </c>
      <c r="AK3" s="3" t="s">
        <v>12</v>
      </c>
      <c r="AL3" s="7" t="s">
        <v>13</v>
      </c>
      <c r="AM3" s="7" t="s">
        <v>14</v>
      </c>
      <c r="AN3" s="7" t="s">
        <v>15</v>
      </c>
      <c r="AO3" s="7" t="s">
        <v>16</v>
      </c>
      <c r="AP3" s="7" t="s">
        <v>17</v>
      </c>
      <c r="AQ3" s="7" t="s">
        <v>28</v>
      </c>
      <c r="AR3" s="7" t="s">
        <v>27</v>
      </c>
      <c r="AS3" s="18" t="s">
        <v>21</v>
      </c>
      <c r="AT3" s="7" t="s">
        <v>20</v>
      </c>
      <c r="AU3" s="18" t="s">
        <v>19</v>
      </c>
      <c r="AV3" s="7" t="s">
        <v>18</v>
      </c>
      <c r="AW3" s="48">
        <v>0.02</v>
      </c>
      <c r="AX3" s="48">
        <v>0.03</v>
      </c>
      <c r="AY3" s="18" t="s">
        <v>213</v>
      </c>
      <c r="AZ3" s="18" t="s">
        <v>80</v>
      </c>
      <c r="BA3" s="18" t="s">
        <v>81</v>
      </c>
      <c r="BB3" s="21" t="s">
        <v>531</v>
      </c>
      <c r="BC3" s="3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28</v>
      </c>
      <c r="BJ3" s="7" t="s">
        <v>27</v>
      </c>
      <c r="BK3" s="18" t="s">
        <v>21</v>
      </c>
      <c r="BL3" s="7" t="s">
        <v>20</v>
      </c>
      <c r="BM3" s="18" t="s">
        <v>19</v>
      </c>
      <c r="BN3" s="7" t="s">
        <v>18</v>
      </c>
      <c r="BO3" s="48">
        <v>0.02</v>
      </c>
      <c r="BP3" s="48">
        <v>0.03</v>
      </c>
      <c r="BQ3" s="18" t="s">
        <v>213</v>
      </c>
      <c r="BR3" s="18" t="s">
        <v>80</v>
      </c>
      <c r="BS3" s="18" t="s">
        <v>81</v>
      </c>
      <c r="BT3" s="21" t="s">
        <v>531</v>
      </c>
      <c r="BU3" s="3" t="s">
        <v>12</v>
      </c>
      <c r="BV3" s="7" t="s">
        <v>13</v>
      </c>
      <c r="BW3" s="7" t="s">
        <v>14</v>
      </c>
      <c r="BX3" s="7" t="s">
        <v>15</v>
      </c>
      <c r="BY3" s="7" t="s">
        <v>16</v>
      </c>
      <c r="BZ3" s="7" t="s">
        <v>17</v>
      </c>
      <c r="CA3" s="7" t="s">
        <v>28</v>
      </c>
      <c r="CB3" s="7" t="s">
        <v>27</v>
      </c>
      <c r="CC3" s="18" t="s">
        <v>21</v>
      </c>
      <c r="CD3" s="7" t="s">
        <v>20</v>
      </c>
      <c r="CE3" s="18" t="s">
        <v>19</v>
      </c>
      <c r="CF3" s="7" t="s">
        <v>18</v>
      </c>
      <c r="CG3" s="48">
        <v>0.02</v>
      </c>
      <c r="CH3" s="48">
        <v>0.03</v>
      </c>
      <c r="CI3" s="18" t="s">
        <v>213</v>
      </c>
      <c r="CJ3" s="18" t="s">
        <v>80</v>
      </c>
      <c r="CK3" s="18" t="s">
        <v>81</v>
      </c>
      <c r="CL3" s="21" t="s">
        <v>531</v>
      </c>
      <c r="CM3" s="3" t="s">
        <v>12</v>
      </c>
      <c r="CN3" s="7" t="s">
        <v>13</v>
      </c>
      <c r="CO3" s="7" t="s">
        <v>14</v>
      </c>
      <c r="CP3" s="7" t="s">
        <v>15</v>
      </c>
      <c r="CQ3" s="7" t="s">
        <v>16</v>
      </c>
      <c r="CR3" s="7" t="s">
        <v>17</v>
      </c>
      <c r="CS3" s="7" t="s">
        <v>28</v>
      </c>
      <c r="CT3" s="7" t="s">
        <v>27</v>
      </c>
      <c r="CU3" s="18" t="s">
        <v>21</v>
      </c>
      <c r="CV3" s="7" t="s">
        <v>20</v>
      </c>
      <c r="CW3" s="18" t="s">
        <v>19</v>
      </c>
      <c r="CX3" s="7" t="s">
        <v>18</v>
      </c>
      <c r="CY3" s="48">
        <v>0.02</v>
      </c>
      <c r="CZ3" s="48">
        <v>0.03</v>
      </c>
      <c r="DA3" s="18" t="s">
        <v>213</v>
      </c>
      <c r="DB3" s="18" t="s">
        <v>80</v>
      </c>
      <c r="DC3" s="18" t="s">
        <v>81</v>
      </c>
      <c r="DD3" s="21" t="s">
        <v>531</v>
      </c>
      <c r="DE3" s="3" t="s">
        <v>12</v>
      </c>
      <c r="DF3" s="7" t="s">
        <v>13</v>
      </c>
      <c r="DG3" s="7" t="s">
        <v>14</v>
      </c>
      <c r="DH3" s="7" t="s">
        <v>15</v>
      </c>
      <c r="DI3" s="7" t="s">
        <v>16</v>
      </c>
      <c r="DJ3" s="7" t="s">
        <v>17</v>
      </c>
      <c r="DK3" s="7" t="s">
        <v>28</v>
      </c>
      <c r="DL3" s="7" t="s">
        <v>27</v>
      </c>
      <c r="DM3" s="18" t="s">
        <v>21</v>
      </c>
      <c r="DN3" s="7" t="s">
        <v>20</v>
      </c>
      <c r="DO3" s="18" t="s">
        <v>19</v>
      </c>
      <c r="DP3" s="7" t="s">
        <v>18</v>
      </c>
      <c r="DQ3" s="48">
        <v>0.02</v>
      </c>
      <c r="DR3" s="48">
        <v>0.03</v>
      </c>
      <c r="DS3" s="18" t="s">
        <v>213</v>
      </c>
      <c r="DT3" s="18" t="s">
        <v>80</v>
      </c>
      <c r="DU3" s="18" t="s">
        <v>81</v>
      </c>
      <c r="DV3" s="21" t="s">
        <v>531</v>
      </c>
      <c r="DW3" s="3" t="s">
        <v>12</v>
      </c>
      <c r="DX3" s="7" t="s">
        <v>13</v>
      </c>
      <c r="DY3" s="7" t="s">
        <v>14</v>
      </c>
      <c r="DZ3" s="7" t="s">
        <v>15</v>
      </c>
      <c r="EA3" s="7" t="s">
        <v>16</v>
      </c>
      <c r="EB3" s="7" t="s">
        <v>17</v>
      </c>
      <c r="EC3" s="7" t="s">
        <v>28</v>
      </c>
      <c r="ED3" s="7" t="s">
        <v>27</v>
      </c>
      <c r="EE3" s="18" t="s">
        <v>21</v>
      </c>
      <c r="EF3" s="7" t="s">
        <v>20</v>
      </c>
      <c r="EG3" s="18" t="s">
        <v>19</v>
      </c>
      <c r="EH3" s="7" t="s">
        <v>18</v>
      </c>
      <c r="EI3" s="48">
        <v>0.02</v>
      </c>
      <c r="EJ3" s="48">
        <v>0.03</v>
      </c>
      <c r="EK3" s="18" t="s">
        <v>213</v>
      </c>
      <c r="EL3" s="18" t="s">
        <v>80</v>
      </c>
      <c r="EM3" s="18" t="s">
        <v>81</v>
      </c>
      <c r="EN3" s="21" t="s">
        <v>531</v>
      </c>
      <c r="EO3" s="3" t="s">
        <v>12</v>
      </c>
      <c r="EP3" s="7" t="s">
        <v>13</v>
      </c>
      <c r="EQ3" s="7" t="s">
        <v>14</v>
      </c>
      <c r="ER3" s="7" t="s">
        <v>15</v>
      </c>
      <c r="ES3" s="7" t="s">
        <v>16</v>
      </c>
      <c r="ET3" s="7" t="s">
        <v>17</v>
      </c>
      <c r="EU3" s="7" t="s">
        <v>28</v>
      </c>
      <c r="EV3" s="7" t="s">
        <v>27</v>
      </c>
      <c r="EW3" s="18" t="s">
        <v>21</v>
      </c>
      <c r="EX3" s="7" t="s">
        <v>20</v>
      </c>
      <c r="EY3" s="18" t="s">
        <v>19</v>
      </c>
      <c r="EZ3" s="7" t="s">
        <v>18</v>
      </c>
      <c r="FA3" s="48">
        <v>0.02</v>
      </c>
      <c r="FB3" s="48">
        <v>0.03</v>
      </c>
      <c r="FC3" s="18" t="s">
        <v>213</v>
      </c>
      <c r="FD3" s="18" t="s">
        <v>80</v>
      </c>
      <c r="FE3" s="18" t="s">
        <v>81</v>
      </c>
      <c r="FF3" s="21" t="s">
        <v>531</v>
      </c>
      <c r="FG3" s="3" t="s">
        <v>12</v>
      </c>
      <c r="FH3" s="7" t="s">
        <v>13</v>
      </c>
      <c r="FI3" s="7" t="s">
        <v>14</v>
      </c>
      <c r="FJ3" s="7" t="s">
        <v>15</v>
      </c>
      <c r="FK3" s="7" t="s">
        <v>16</v>
      </c>
      <c r="FL3" s="7" t="s">
        <v>17</v>
      </c>
      <c r="FM3" s="7" t="s">
        <v>28</v>
      </c>
      <c r="FN3" s="7" t="s">
        <v>27</v>
      </c>
      <c r="FO3" s="18" t="s">
        <v>21</v>
      </c>
      <c r="FP3" s="7" t="s">
        <v>20</v>
      </c>
      <c r="FQ3" s="18" t="s">
        <v>19</v>
      </c>
      <c r="FR3" s="7" t="s">
        <v>18</v>
      </c>
      <c r="FS3" s="48">
        <v>0.02</v>
      </c>
      <c r="FT3" s="48">
        <v>0.03</v>
      </c>
      <c r="FU3" s="18" t="s">
        <v>213</v>
      </c>
      <c r="FV3" s="18" t="s">
        <v>80</v>
      </c>
      <c r="FW3" s="18" t="s">
        <v>81</v>
      </c>
      <c r="FX3" s="21" t="s">
        <v>531</v>
      </c>
      <c r="FY3" s="3" t="s">
        <v>12</v>
      </c>
      <c r="FZ3" s="7" t="s">
        <v>13</v>
      </c>
      <c r="GA3" s="7" t="s">
        <v>14</v>
      </c>
      <c r="GB3" s="7" t="s">
        <v>15</v>
      </c>
      <c r="GC3" s="7" t="s">
        <v>16</v>
      </c>
      <c r="GD3" s="7" t="s">
        <v>17</v>
      </c>
      <c r="GE3" s="7" t="s">
        <v>28</v>
      </c>
      <c r="GF3" s="7" t="s">
        <v>27</v>
      </c>
      <c r="GG3" s="18" t="s">
        <v>21</v>
      </c>
      <c r="GH3" s="7" t="s">
        <v>20</v>
      </c>
      <c r="GI3" s="18" t="s">
        <v>19</v>
      </c>
      <c r="GJ3" s="7" t="s">
        <v>18</v>
      </c>
      <c r="GK3" s="48">
        <v>0.02</v>
      </c>
      <c r="GL3" s="48">
        <v>0.03</v>
      </c>
      <c r="GM3" s="18" t="s">
        <v>213</v>
      </c>
      <c r="GN3" s="18" t="s">
        <v>80</v>
      </c>
      <c r="GO3" s="18" t="s">
        <v>81</v>
      </c>
      <c r="GP3" s="21" t="s">
        <v>531</v>
      </c>
      <c r="GQ3" s="14" t="s">
        <v>12</v>
      </c>
      <c r="GR3" s="11" t="s">
        <v>13</v>
      </c>
      <c r="GS3" s="11" t="s">
        <v>14</v>
      </c>
      <c r="GT3" s="11" t="s">
        <v>15</v>
      </c>
      <c r="GU3" s="11" t="s">
        <v>16</v>
      </c>
      <c r="GV3" s="11" t="s">
        <v>17</v>
      </c>
      <c r="GW3" s="11" t="s">
        <v>28</v>
      </c>
      <c r="GX3" s="11" t="s">
        <v>27</v>
      </c>
      <c r="GY3" s="11" t="s">
        <v>21</v>
      </c>
      <c r="GZ3" s="11" t="s">
        <v>20</v>
      </c>
      <c r="HA3" s="11" t="s">
        <v>19</v>
      </c>
      <c r="HB3" s="11" t="s">
        <v>18</v>
      </c>
      <c r="HC3" s="149">
        <v>0.02</v>
      </c>
      <c r="HD3" s="149">
        <v>0.03</v>
      </c>
      <c r="HE3" s="11" t="s">
        <v>213</v>
      </c>
      <c r="HF3" s="11" t="s">
        <v>80</v>
      </c>
      <c r="HG3" s="11" t="s">
        <v>81</v>
      </c>
      <c r="HH3" s="15" t="s">
        <v>531</v>
      </c>
      <c r="HI3" s="14" t="s">
        <v>12</v>
      </c>
      <c r="HJ3" s="31" t="s">
        <v>13</v>
      </c>
      <c r="HK3" s="31" t="s">
        <v>14</v>
      </c>
      <c r="HL3" s="31" t="s">
        <v>15</v>
      </c>
      <c r="HM3" s="31" t="s">
        <v>16</v>
      </c>
      <c r="HN3" s="31" t="s">
        <v>17</v>
      </c>
      <c r="HO3" s="31" t="s">
        <v>28</v>
      </c>
      <c r="HP3" s="31" t="s">
        <v>27</v>
      </c>
      <c r="HQ3" s="31" t="s">
        <v>21</v>
      </c>
      <c r="HR3" s="31" t="s">
        <v>20</v>
      </c>
      <c r="HS3" s="31" t="s">
        <v>19</v>
      </c>
      <c r="HT3" s="31" t="s">
        <v>18</v>
      </c>
      <c r="HU3" s="152">
        <v>0.02</v>
      </c>
      <c r="HV3" s="152">
        <v>0.03</v>
      </c>
      <c r="HW3" s="31" t="s">
        <v>213</v>
      </c>
      <c r="HX3" s="31" t="s">
        <v>80</v>
      </c>
      <c r="HY3" s="31" t="s">
        <v>81</v>
      </c>
      <c r="HZ3" s="15" t="s">
        <v>531</v>
      </c>
      <c r="IB3" s="46" t="s">
        <v>450</v>
      </c>
      <c r="IC3" s="1">
        <f>T14</f>
        <v>47</v>
      </c>
      <c r="ID3" s="9">
        <f t="shared" ref="ID3:IM3" si="1">U14</f>
        <v>15</v>
      </c>
      <c r="IE3" s="9">
        <f t="shared" si="1"/>
        <v>0</v>
      </c>
      <c r="IF3" s="9">
        <f t="shared" si="1"/>
        <v>1</v>
      </c>
      <c r="IG3" s="9">
        <f t="shared" si="1"/>
        <v>1</v>
      </c>
      <c r="IH3" s="9">
        <f t="shared" si="1"/>
        <v>4</v>
      </c>
      <c r="II3" s="9">
        <f t="shared" si="1"/>
        <v>7</v>
      </c>
      <c r="IJ3" s="9">
        <f t="shared" si="1"/>
        <v>13</v>
      </c>
      <c r="IK3" s="9">
        <f t="shared" si="1"/>
        <v>32</v>
      </c>
      <c r="IL3" s="9">
        <f t="shared" si="1"/>
        <v>17</v>
      </c>
      <c r="IM3" s="9">
        <f t="shared" si="1"/>
        <v>39</v>
      </c>
      <c r="IN3" s="9">
        <f>AH14</f>
        <v>0</v>
      </c>
      <c r="IO3" s="9">
        <f>AI14</f>
        <v>2</v>
      </c>
      <c r="IP3" s="2">
        <f>AJ14</f>
        <v>2</v>
      </c>
      <c r="IR3" s="46" t="s">
        <v>554</v>
      </c>
      <c r="IS3" s="1">
        <f t="shared" ref="IS3:IS38" si="2">IC3/$IP3</f>
        <v>23.5</v>
      </c>
      <c r="IT3" s="9">
        <f t="shared" ref="IT3:IT38" si="3">ID3/$IP3</f>
        <v>7.5</v>
      </c>
      <c r="IU3" s="9">
        <f t="shared" ref="IU3:IU38" si="4">IE3/$IP3</f>
        <v>0</v>
      </c>
      <c r="IV3" s="9">
        <f t="shared" ref="IV3:IV38" si="5">IF3/$IP3</f>
        <v>0.5</v>
      </c>
      <c r="IW3" s="9">
        <f t="shared" ref="IW3:IW38" si="6">IG3/$IP3</f>
        <v>0.5</v>
      </c>
      <c r="IX3" s="9">
        <f t="shared" ref="IX3:IX38" si="7">IH3/$IP3</f>
        <v>2</v>
      </c>
      <c r="IY3" s="9">
        <f t="shared" ref="IY3:IY38" si="8">II3/$IP3</f>
        <v>3.5</v>
      </c>
      <c r="IZ3" s="9">
        <f t="shared" ref="IZ3:IZ38" si="9">IJ3/$IP3</f>
        <v>6.5</v>
      </c>
      <c r="JA3" s="9">
        <f t="shared" ref="JA3:JA38" si="10">IK3/$IP3</f>
        <v>16</v>
      </c>
      <c r="JB3" s="9">
        <f t="shared" ref="JB3:JB38" si="11">IL3/$IP3</f>
        <v>8.5</v>
      </c>
      <c r="JC3" s="9">
        <f t="shared" ref="JC3:JC38" si="12">IM3/$IP3</f>
        <v>19.5</v>
      </c>
      <c r="JD3" s="467">
        <f t="shared" ref="JD3:JD38" si="13">IX3/IY3</f>
        <v>0.5714285714285714</v>
      </c>
      <c r="JE3" s="467">
        <f t="shared" ref="JE3:JE38" si="14">IZ3/JA3</f>
        <v>0.40625</v>
      </c>
      <c r="JF3" s="171">
        <f t="shared" ref="JF3:JF38" si="15">JB3/JC3</f>
        <v>0.4358974358974359</v>
      </c>
      <c r="JH3" s="81" t="s">
        <v>22</v>
      </c>
      <c r="JI3" s="9">
        <f>SUM(IC3:IC38)+SUM(IC42:IC50)</f>
        <v>1920</v>
      </c>
      <c r="JJ3" s="9">
        <f t="shared" ref="JJ3:JV3" si="16">SUM(ID3:ID38)+SUM(ID42:ID50)</f>
        <v>1287</v>
      </c>
      <c r="JK3" s="9">
        <f t="shared" si="16"/>
        <v>254</v>
      </c>
      <c r="JL3" s="9">
        <f t="shared" si="16"/>
        <v>113</v>
      </c>
      <c r="JM3" s="9">
        <f t="shared" si="16"/>
        <v>172</v>
      </c>
      <c r="JN3" s="9">
        <f t="shared" si="16"/>
        <v>571</v>
      </c>
      <c r="JO3" s="9">
        <f t="shared" si="16"/>
        <v>1427</v>
      </c>
      <c r="JP3" s="9">
        <f t="shared" si="16"/>
        <v>261</v>
      </c>
      <c r="JQ3" s="9">
        <f t="shared" si="16"/>
        <v>973</v>
      </c>
      <c r="JR3" s="9">
        <f t="shared" si="16"/>
        <v>832</v>
      </c>
      <c r="JS3" s="9">
        <f t="shared" si="16"/>
        <v>2402</v>
      </c>
      <c r="JT3" s="9">
        <f t="shared" si="16"/>
        <v>63</v>
      </c>
      <c r="JU3" s="9">
        <f t="shared" si="16"/>
        <v>63</v>
      </c>
      <c r="JV3" s="9">
        <f t="shared" si="16"/>
        <v>126</v>
      </c>
    </row>
    <row r="4" spans="1:298">
      <c r="A4" s="57" t="s">
        <v>207</v>
      </c>
      <c r="B4" s="3"/>
      <c r="C4" s="7"/>
      <c r="D4" s="146"/>
      <c r="E4" s="7"/>
      <c r="F4" s="7"/>
      <c r="G4" s="7"/>
      <c r="H4" s="429"/>
      <c r="I4" s="7"/>
      <c r="J4" s="7"/>
      <c r="K4" s="429"/>
      <c r="L4" s="182"/>
      <c r="M4" s="182"/>
      <c r="N4" s="3">
        <f>BR98+1</f>
        <v>2</v>
      </c>
      <c r="O4" s="7">
        <f>BS98</f>
        <v>2</v>
      </c>
      <c r="P4" s="44">
        <f t="shared" si="0"/>
        <v>0.5</v>
      </c>
      <c r="S4" s="3">
        <v>1</v>
      </c>
      <c r="T4" s="429"/>
      <c r="U4" s="429"/>
      <c r="V4" s="429"/>
      <c r="W4" s="429"/>
      <c r="X4" s="429"/>
      <c r="Y4" s="429"/>
      <c r="Z4" s="429"/>
      <c r="AA4" s="429"/>
      <c r="AB4" s="429"/>
      <c r="AC4" s="429">
        <f>Y4+AA4</f>
        <v>0</v>
      </c>
      <c r="AD4" s="429">
        <f>Z4+AB4</f>
        <v>0</v>
      </c>
      <c r="AE4" s="430" t="e">
        <f>Y4/Z4</f>
        <v>#DIV/0!</v>
      </c>
      <c r="AF4" s="430" t="e">
        <f>AA4/AB4</f>
        <v>#DIV/0!</v>
      </c>
      <c r="AG4" s="430" t="e">
        <f>AC4/AD4</f>
        <v>#DIV/0!</v>
      </c>
      <c r="AH4" s="429"/>
      <c r="AI4" s="429"/>
      <c r="AJ4" s="413">
        <f>AH4+AI4</f>
        <v>0</v>
      </c>
      <c r="AK4" s="3">
        <v>1</v>
      </c>
      <c r="AL4" s="18">
        <v>13</v>
      </c>
      <c r="AM4" s="18">
        <v>9</v>
      </c>
      <c r="AN4" s="18">
        <v>1</v>
      </c>
      <c r="AO4" s="18">
        <v>0</v>
      </c>
      <c r="AP4" s="18">
        <v>2</v>
      </c>
      <c r="AQ4" s="18">
        <v>2</v>
      </c>
      <c r="AR4" s="18">
        <v>7</v>
      </c>
      <c r="AS4" s="18">
        <v>3</v>
      </c>
      <c r="AT4" s="18">
        <v>16</v>
      </c>
      <c r="AU4" s="18">
        <f>AQ4+AS4</f>
        <v>5</v>
      </c>
      <c r="AV4" s="18">
        <f>AR4+AT4</f>
        <v>23</v>
      </c>
      <c r="AW4" s="389">
        <f>AQ4/AR4</f>
        <v>0.2857142857142857</v>
      </c>
      <c r="AX4" s="389">
        <f>AS4/AT4</f>
        <v>0.1875</v>
      </c>
      <c r="AY4" s="389">
        <f>AU4/AV4</f>
        <v>0.21739130434782608</v>
      </c>
      <c r="AZ4" s="7">
        <v>0</v>
      </c>
      <c r="BA4" s="7">
        <v>1</v>
      </c>
      <c r="BB4" s="4">
        <f>AZ4+BA4</f>
        <v>1</v>
      </c>
      <c r="BC4" s="3">
        <v>1</v>
      </c>
      <c r="BD4" s="18">
        <v>9</v>
      </c>
      <c r="BE4" s="18">
        <v>9</v>
      </c>
      <c r="BF4" s="18">
        <v>2</v>
      </c>
      <c r="BG4" s="18">
        <v>1</v>
      </c>
      <c r="BH4" s="18">
        <v>3</v>
      </c>
      <c r="BI4" s="18">
        <v>3</v>
      </c>
      <c r="BJ4" s="18">
        <v>9</v>
      </c>
      <c r="BK4" s="18">
        <v>1</v>
      </c>
      <c r="BL4" s="18">
        <v>7</v>
      </c>
      <c r="BM4" s="18">
        <f>BI4+BK4</f>
        <v>4</v>
      </c>
      <c r="BN4" s="18">
        <f>BJ4+BL4</f>
        <v>16</v>
      </c>
      <c r="BO4" s="389">
        <f>BI4/BJ4</f>
        <v>0.33333333333333331</v>
      </c>
      <c r="BP4" s="389">
        <f>BK4/BL4</f>
        <v>0.14285714285714285</v>
      </c>
      <c r="BQ4" s="389">
        <f>BM4/BN4</f>
        <v>0.25</v>
      </c>
      <c r="BR4" s="7">
        <v>0</v>
      </c>
      <c r="BS4" s="7">
        <v>1</v>
      </c>
      <c r="BT4" s="4">
        <f>BR4+BS4</f>
        <v>1</v>
      </c>
      <c r="BU4" s="3">
        <v>1</v>
      </c>
      <c r="BV4" s="18">
        <v>18</v>
      </c>
      <c r="BW4" s="18">
        <v>16</v>
      </c>
      <c r="BX4" s="18">
        <v>7</v>
      </c>
      <c r="BY4" s="18">
        <v>1</v>
      </c>
      <c r="BZ4" s="18">
        <v>4</v>
      </c>
      <c r="CA4" s="18">
        <v>6</v>
      </c>
      <c r="CB4" s="18">
        <v>12</v>
      </c>
      <c r="CC4" s="18">
        <v>2</v>
      </c>
      <c r="CD4" s="18">
        <v>6</v>
      </c>
      <c r="CE4" s="18">
        <f>CA4+CC4</f>
        <v>8</v>
      </c>
      <c r="CF4" s="18">
        <f>CB4+CD4</f>
        <v>18</v>
      </c>
      <c r="CG4" s="389">
        <f>CA4/CB4</f>
        <v>0.5</v>
      </c>
      <c r="CH4" s="389">
        <f>CC4/CD4</f>
        <v>0.33333333333333331</v>
      </c>
      <c r="CI4" s="389">
        <f>CE4/CF4</f>
        <v>0.44444444444444442</v>
      </c>
      <c r="CJ4" s="7">
        <v>1</v>
      </c>
      <c r="CK4" s="7">
        <v>0</v>
      </c>
      <c r="CL4" s="4">
        <f>CJ4+CK4</f>
        <v>1</v>
      </c>
      <c r="CM4" s="3">
        <v>1</v>
      </c>
      <c r="CN4" s="18">
        <v>17</v>
      </c>
      <c r="CO4" s="18">
        <v>11</v>
      </c>
      <c r="CP4" s="18">
        <v>2</v>
      </c>
      <c r="CQ4" s="18">
        <v>0</v>
      </c>
      <c r="CR4" s="18">
        <v>1</v>
      </c>
      <c r="CS4" s="18">
        <v>4</v>
      </c>
      <c r="CT4" s="18">
        <v>22</v>
      </c>
      <c r="CU4" s="18">
        <v>4</v>
      </c>
      <c r="CV4" s="18">
        <v>21</v>
      </c>
      <c r="CW4" s="18">
        <f>CS4+CU4</f>
        <v>8</v>
      </c>
      <c r="CX4" s="18">
        <f>CT4+CV4</f>
        <v>43</v>
      </c>
      <c r="CY4" s="389">
        <f>CS4/CT4</f>
        <v>0.18181818181818182</v>
      </c>
      <c r="CZ4" s="389">
        <f>CU4/CV4</f>
        <v>0.19047619047619047</v>
      </c>
      <c r="DA4" s="389">
        <f>CW4/CX4</f>
        <v>0.18604651162790697</v>
      </c>
      <c r="DB4" s="7">
        <v>1</v>
      </c>
      <c r="DC4" s="7">
        <v>0</v>
      </c>
      <c r="DD4" s="4">
        <f>DB4+DC4</f>
        <v>1</v>
      </c>
      <c r="DE4" s="3">
        <v>1</v>
      </c>
      <c r="DF4" s="18"/>
      <c r="DG4" s="18"/>
      <c r="DH4" s="18"/>
      <c r="DI4" s="18"/>
      <c r="DJ4" s="18"/>
      <c r="DK4" s="18"/>
      <c r="DL4" s="18"/>
      <c r="DM4" s="18"/>
      <c r="DN4" s="18"/>
      <c r="DO4" s="18">
        <f>DK4+DM4</f>
        <v>0</v>
      </c>
      <c r="DP4" s="18">
        <f>DL4+DN4</f>
        <v>0</v>
      </c>
      <c r="DQ4" s="389" t="e">
        <f>DK4/DL4</f>
        <v>#DIV/0!</v>
      </c>
      <c r="DR4" s="389" t="e">
        <f>DM4/DN4</f>
        <v>#DIV/0!</v>
      </c>
      <c r="DS4" s="389" t="e">
        <f>DO4/DP4</f>
        <v>#DIV/0!</v>
      </c>
      <c r="DT4" s="7"/>
      <c r="DU4" s="7"/>
      <c r="DV4" s="4">
        <f>DT4+DU4</f>
        <v>0</v>
      </c>
      <c r="DW4" s="3">
        <v>1</v>
      </c>
      <c r="DX4" s="18">
        <v>22</v>
      </c>
      <c r="DY4" s="18">
        <v>15</v>
      </c>
      <c r="DZ4" s="18">
        <v>4</v>
      </c>
      <c r="EA4" s="18">
        <v>0</v>
      </c>
      <c r="EB4" s="18">
        <v>1</v>
      </c>
      <c r="EC4" s="18">
        <v>11</v>
      </c>
      <c r="ED4" s="18">
        <v>15</v>
      </c>
      <c r="EE4" s="18">
        <v>0</v>
      </c>
      <c r="EF4" s="18">
        <v>0</v>
      </c>
      <c r="EG4" s="18">
        <f>EC4+EE4</f>
        <v>11</v>
      </c>
      <c r="EH4" s="18">
        <f>ED4+EF4</f>
        <v>15</v>
      </c>
      <c r="EI4" s="389">
        <f>EC4/ED4</f>
        <v>0.73333333333333328</v>
      </c>
      <c r="EJ4" s="389" t="e">
        <f>EE4/EF4</f>
        <v>#DIV/0!</v>
      </c>
      <c r="EK4" s="389">
        <f>EG4/EH4</f>
        <v>0.73333333333333328</v>
      </c>
      <c r="EL4" s="7">
        <v>1</v>
      </c>
      <c r="EM4" s="7">
        <v>0</v>
      </c>
      <c r="EN4" s="4">
        <f>EL4+EM4</f>
        <v>1</v>
      </c>
      <c r="EO4" s="3">
        <v>1</v>
      </c>
      <c r="EP4" s="18">
        <v>13</v>
      </c>
      <c r="EQ4" s="18">
        <v>11</v>
      </c>
      <c r="ER4" s="18">
        <v>4</v>
      </c>
      <c r="ES4" s="18">
        <v>1</v>
      </c>
      <c r="ET4" s="18">
        <v>1</v>
      </c>
      <c r="EU4" s="18">
        <v>5</v>
      </c>
      <c r="EV4" s="18">
        <v>15</v>
      </c>
      <c r="EW4" s="18">
        <v>1</v>
      </c>
      <c r="EX4" s="18">
        <v>8</v>
      </c>
      <c r="EY4" s="18">
        <f>EU4+EW4</f>
        <v>6</v>
      </c>
      <c r="EZ4" s="18">
        <f>EV4+EX4</f>
        <v>23</v>
      </c>
      <c r="FA4" s="389">
        <f>EU4/EV4</f>
        <v>0.33333333333333331</v>
      </c>
      <c r="FB4" s="389">
        <f>EW4/EX4</f>
        <v>0.125</v>
      </c>
      <c r="FC4" s="389">
        <f>EY4/EZ4</f>
        <v>0.2608695652173913</v>
      </c>
      <c r="FD4" s="7">
        <v>0</v>
      </c>
      <c r="FE4" s="7">
        <v>1</v>
      </c>
      <c r="FF4" s="4">
        <f>FD4+FE4</f>
        <v>1</v>
      </c>
      <c r="FG4" s="3">
        <v>1</v>
      </c>
      <c r="FH4" s="18">
        <v>13</v>
      </c>
      <c r="FI4" s="18">
        <v>8</v>
      </c>
      <c r="FJ4" s="18">
        <v>4</v>
      </c>
      <c r="FK4" s="18">
        <v>3</v>
      </c>
      <c r="FL4" s="18">
        <v>2</v>
      </c>
      <c r="FM4" s="18">
        <v>5</v>
      </c>
      <c r="FN4" s="18">
        <v>10</v>
      </c>
      <c r="FO4" s="18">
        <v>1</v>
      </c>
      <c r="FP4" s="18">
        <v>3</v>
      </c>
      <c r="FQ4" s="18">
        <f>FM4+FO4</f>
        <v>6</v>
      </c>
      <c r="FR4" s="18">
        <f>FN4+FP4</f>
        <v>13</v>
      </c>
      <c r="FS4" s="389">
        <f>FM4/FN4</f>
        <v>0.5</v>
      </c>
      <c r="FT4" s="389">
        <f>FO4/FP4</f>
        <v>0.33333333333333331</v>
      </c>
      <c r="FU4" s="389">
        <f>FQ4/FR4</f>
        <v>0.46153846153846156</v>
      </c>
      <c r="FV4" s="7">
        <v>0</v>
      </c>
      <c r="FW4" s="7">
        <v>1</v>
      </c>
      <c r="FX4" s="4">
        <f>FV4+FW4</f>
        <v>1</v>
      </c>
      <c r="FY4" s="3">
        <v>1</v>
      </c>
      <c r="FZ4" s="182"/>
      <c r="GA4" s="182"/>
      <c r="GB4" s="182"/>
      <c r="GC4" s="182"/>
      <c r="GD4" s="182"/>
      <c r="GE4" s="182"/>
      <c r="GF4" s="182"/>
      <c r="GG4" s="182"/>
      <c r="GH4" s="182"/>
      <c r="GI4" s="182">
        <f>GE4+GG4</f>
        <v>0</v>
      </c>
      <c r="GJ4" s="182">
        <f>GF4+GH4</f>
        <v>0</v>
      </c>
      <c r="GK4" s="426" t="e">
        <f>GE4/GF4</f>
        <v>#DIV/0!</v>
      </c>
      <c r="GL4" s="426" t="e">
        <f>GG4/GH4</f>
        <v>#DIV/0!</v>
      </c>
      <c r="GM4" s="426" t="e">
        <f>GI4/GJ4</f>
        <v>#DIV/0!</v>
      </c>
      <c r="GN4" s="182"/>
      <c r="GO4" s="182"/>
      <c r="GP4" s="184">
        <f>GN4+GO4</f>
        <v>0</v>
      </c>
      <c r="GQ4" s="14">
        <v>1</v>
      </c>
      <c r="GR4" s="11">
        <v>28</v>
      </c>
      <c r="GS4" s="11">
        <v>10</v>
      </c>
      <c r="GT4" s="11">
        <v>1</v>
      </c>
      <c r="GU4" s="11">
        <v>0</v>
      </c>
      <c r="GV4" s="11">
        <v>5</v>
      </c>
      <c r="GW4" s="11">
        <v>2</v>
      </c>
      <c r="GX4" s="11">
        <v>8</v>
      </c>
      <c r="GY4" s="11">
        <v>8</v>
      </c>
      <c r="GZ4" s="11">
        <v>22</v>
      </c>
      <c r="HA4" s="11">
        <f>GW4+GY4</f>
        <v>10</v>
      </c>
      <c r="HB4" s="11">
        <f>GX4+GZ4</f>
        <v>30</v>
      </c>
      <c r="HC4" s="149">
        <f>GW4/GX4</f>
        <v>0.25</v>
      </c>
      <c r="HD4" s="149">
        <f>GY4/GZ4</f>
        <v>0.36363636363636365</v>
      </c>
      <c r="HE4" s="149">
        <f>HA4/HB4</f>
        <v>0.33333333333333331</v>
      </c>
      <c r="HF4" s="11">
        <v>1</v>
      </c>
      <c r="HG4" s="11">
        <v>0</v>
      </c>
      <c r="HH4" s="15">
        <f>HF4+HG4</f>
        <v>1</v>
      </c>
      <c r="HI4" s="14">
        <v>1</v>
      </c>
      <c r="HJ4" s="31">
        <v>33</v>
      </c>
      <c r="HK4" s="31">
        <v>15</v>
      </c>
      <c r="HL4" s="31">
        <v>2</v>
      </c>
      <c r="HM4" s="31">
        <v>2</v>
      </c>
      <c r="HN4" s="31">
        <v>0</v>
      </c>
      <c r="HO4" s="31">
        <v>9</v>
      </c>
      <c r="HP4" s="31">
        <v>17</v>
      </c>
      <c r="HQ4" s="31">
        <v>5</v>
      </c>
      <c r="HR4" s="31">
        <v>18</v>
      </c>
      <c r="HS4" s="31">
        <f>HO4+HQ4</f>
        <v>14</v>
      </c>
      <c r="HT4" s="31">
        <f>HP4+HR4</f>
        <v>35</v>
      </c>
      <c r="HU4" s="152">
        <f>HO4/HP4</f>
        <v>0.52941176470588236</v>
      </c>
      <c r="HV4" s="152">
        <f>HQ4/HR4</f>
        <v>0.27777777777777779</v>
      </c>
      <c r="HW4" s="152">
        <f>HS4/HT4</f>
        <v>0.4</v>
      </c>
      <c r="HX4" s="31">
        <v>1</v>
      </c>
      <c r="HY4" s="31">
        <v>0</v>
      </c>
      <c r="HZ4" s="15">
        <f>HX4+HY4</f>
        <v>1</v>
      </c>
      <c r="IB4" s="3" t="s">
        <v>479</v>
      </c>
      <c r="IC4" s="3">
        <f>T28</f>
        <v>44</v>
      </c>
      <c r="ID4" s="7">
        <f t="shared" ref="ID4:IM4" si="17">U28</f>
        <v>20</v>
      </c>
      <c r="IE4" s="7">
        <f t="shared" si="17"/>
        <v>2</v>
      </c>
      <c r="IF4" s="7">
        <f t="shared" si="17"/>
        <v>2</v>
      </c>
      <c r="IG4" s="7">
        <f t="shared" si="17"/>
        <v>4</v>
      </c>
      <c r="IH4" s="7">
        <f t="shared" si="17"/>
        <v>16</v>
      </c>
      <c r="II4" s="7">
        <f t="shared" si="17"/>
        <v>37</v>
      </c>
      <c r="IJ4" s="7">
        <f t="shared" si="17"/>
        <v>4</v>
      </c>
      <c r="IK4" s="7">
        <f t="shared" si="17"/>
        <v>24</v>
      </c>
      <c r="IL4" s="7">
        <f t="shared" si="17"/>
        <v>20</v>
      </c>
      <c r="IM4" s="7">
        <f t="shared" si="17"/>
        <v>61</v>
      </c>
      <c r="IN4" s="7">
        <f>AH28</f>
        <v>0</v>
      </c>
      <c r="IO4" s="7">
        <f>AI28</f>
        <v>2</v>
      </c>
      <c r="IP4" s="4">
        <f>AJ28</f>
        <v>2</v>
      </c>
      <c r="IR4" s="3" t="s">
        <v>479</v>
      </c>
      <c r="IS4" s="3">
        <f t="shared" si="2"/>
        <v>22</v>
      </c>
      <c r="IT4" s="7">
        <f t="shared" si="3"/>
        <v>10</v>
      </c>
      <c r="IU4" s="7">
        <f t="shared" si="4"/>
        <v>1</v>
      </c>
      <c r="IV4" s="7">
        <f t="shared" si="5"/>
        <v>1</v>
      </c>
      <c r="IW4" s="7">
        <f t="shared" si="6"/>
        <v>2</v>
      </c>
      <c r="IX4" s="7">
        <f t="shared" si="7"/>
        <v>8</v>
      </c>
      <c r="IY4" s="7">
        <f t="shared" si="8"/>
        <v>18.5</v>
      </c>
      <c r="IZ4" s="7">
        <f t="shared" si="9"/>
        <v>2</v>
      </c>
      <c r="JA4" s="7">
        <f t="shared" si="10"/>
        <v>12</v>
      </c>
      <c r="JB4" s="7">
        <f t="shared" si="11"/>
        <v>10</v>
      </c>
      <c r="JC4" s="7">
        <f t="shared" si="12"/>
        <v>30.5</v>
      </c>
      <c r="JD4" s="468">
        <f t="shared" si="13"/>
        <v>0.43243243243243246</v>
      </c>
      <c r="JE4" s="468">
        <f t="shared" si="14"/>
        <v>0.16666666666666666</v>
      </c>
      <c r="JF4" s="177">
        <f t="shared" si="15"/>
        <v>0.32786885245901637</v>
      </c>
      <c r="JH4" s="57" t="s">
        <v>243</v>
      </c>
      <c r="JI4" s="7">
        <f>JI3/$JV3*6</f>
        <v>91.428571428571416</v>
      </c>
      <c r="JJ4" s="7">
        <f t="shared" ref="JJ4:JS4" si="18">JJ3/$JV3*6</f>
        <v>61.285714285714278</v>
      </c>
      <c r="JK4" s="7">
        <f t="shared" si="18"/>
        <v>12.095238095238095</v>
      </c>
      <c r="JL4" s="7">
        <f t="shared" si="18"/>
        <v>5.3809523809523814</v>
      </c>
      <c r="JM4" s="7">
        <f t="shared" si="18"/>
        <v>8.1904761904761898</v>
      </c>
      <c r="JN4" s="7">
        <f t="shared" si="18"/>
        <v>27.19047619047619</v>
      </c>
      <c r="JO4" s="7">
        <f t="shared" si="18"/>
        <v>67.952380952380963</v>
      </c>
      <c r="JP4" s="7">
        <f t="shared" si="18"/>
        <v>12.428571428571431</v>
      </c>
      <c r="JQ4" s="7">
        <f t="shared" si="18"/>
        <v>46.333333333333336</v>
      </c>
      <c r="JR4" s="7">
        <f t="shared" si="18"/>
        <v>39.61904761904762</v>
      </c>
      <c r="JS4" s="7">
        <f t="shared" si="18"/>
        <v>114.38095238095238</v>
      </c>
      <c r="JT4" s="7">
        <f>JT3/JV4</f>
        <v>3</v>
      </c>
      <c r="JU4" s="7">
        <f>JU3/JV4</f>
        <v>3</v>
      </c>
      <c r="JV4" s="7">
        <f>JV3/6</f>
        <v>21</v>
      </c>
    </row>
    <row r="5" spans="1:298">
      <c r="A5" s="57" t="s">
        <v>8</v>
      </c>
      <c r="B5" s="412"/>
      <c r="C5" s="429"/>
      <c r="D5" s="7"/>
      <c r="E5" s="146"/>
      <c r="F5" s="7"/>
      <c r="G5" s="7"/>
      <c r="H5" s="7"/>
      <c r="I5" s="7"/>
      <c r="J5" s="182"/>
      <c r="K5" s="429"/>
      <c r="L5" s="7"/>
      <c r="M5" s="7"/>
      <c r="N5" s="3">
        <f>CJ98</f>
        <v>3</v>
      </c>
      <c r="O5" s="7">
        <f>CK98</f>
        <v>1</v>
      </c>
      <c r="P5" s="44">
        <f t="shared" si="0"/>
        <v>0.75</v>
      </c>
      <c r="S5" s="3">
        <v>2</v>
      </c>
      <c r="T5" s="182"/>
      <c r="U5" s="182"/>
      <c r="V5" s="182"/>
      <c r="W5" s="182"/>
      <c r="X5" s="182"/>
      <c r="Y5" s="182"/>
      <c r="Z5" s="182"/>
      <c r="AA5" s="182"/>
      <c r="AB5" s="182"/>
      <c r="AC5" s="182">
        <f t="shared" ref="AC5:AC13" si="19">Y5+AA5</f>
        <v>0</v>
      </c>
      <c r="AD5" s="182">
        <f t="shared" ref="AD5:AD13" si="20">Z5+AB5</f>
        <v>0</v>
      </c>
      <c r="AE5" s="426" t="e">
        <f t="shared" ref="AE5:AE13" si="21">Y5/Z5</f>
        <v>#DIV/0!</v>
      </c>
      <c r="AF5" s="426" t="e">
        <f t="shared" ref="AF5:AF13" si="22">AA5/AB5</f>
        <v>#DIV/0!</v>
      </c>
      <c r="AG5" s="426" t="e">
        <f t="shared" ref="AG5:AG13" si="23">AC5/AD5</f>
        <v>#DIV/0!</v>
      </c>
      <c r="AH5" s="182"/>
      <c r="AI5" s="182"/>
      <c r="AJ5" s="184">
        <f t="shared" ref="AJ5:AJ13" si="24">AH5+AI5</f>
        <v>0</v>
      </c>
      <c r="AK5" s="3">
        <v>2</v>
      </c>
      <c r="AL5" s="18">
        <v>20</v>
      </c>
      <c r="AM5" s="18">
        <v>3</v>
      </c>
      <c r="AN5" s="18">
        <v>1</v>
      </c>
      <c r="AO5" s="18">
        <v>0</v>
      </c>
      <c r="AP5" s="18">
        <v>0</v>
      </c>
      <c r="AQ5" s="18">
        <v>4</v>
      </c>
      <c r="AR5" s="18">
        <v>8</v>
      </c>
      <c r="AS5" s="18">
        <v>4</v>
      </c>
      <c r="AT5" s="18">
        <v>14</v>
      </c>
      <c r="AU5" s="18">
        <f t="shared" ref="AU5:AU13" si="25">AQ5+AS5</f>
        <v>8</v>
      </c>
      <c r="AV5" s="18">
        <f t="shared" ref="AV5:AV13" si="26">AR5+AT5</f>
        <v>22</v>
      </c>
      <c r="AW5" s="389">
        <f t="shared" ref="AW5:AW13" si="27">AQ5/AR5</f>
        <v>0.5</v>
      </c>
      <c r="AX5" s="389">
        <f t="shared" ref="AX5:AX13" si="28">AS5/AT5</f>
        <v>0.2857142857142857</v>
      </c>
      <c r="AY5" s="389">
        <f t="shared" ref="AY5:AY13" si="29">AU5/AV5</f>
        <v>0.36363636363636365</v>
      </c>
      <c r="AZ5" s="7">
        <v>0</v>
      </c>
      <c r="BA5" s="7">
        <v>1</v>
      </c>
      <c r="BB5" s="4">
        <f t="shared" ref="BB5:BB13" si="30">AZ5+BA5</f>
        <v>1</v>
      </c>
      <c r="BC5" s="3">
        <v>2</v>
      </c>
      <c r="BD5" s="429"/>
      <c r="BE5" s="429"/>
      <c r="BF5" s="429"/>
      <c r="BG5" s="429"/>
      <c r="BH5" s="429"/>
      <c r="BI5" s="429"/>
      <c r="BJ5" s="429"/>
      <c r="BK5" s="429"/>
      <c r="BL5" s="429"/>
      <c r="BM5" s="429">
        <f t="shared" ref="BM5:BM13" si="31">BI5+BK5</f>
        <v>0</v>
      </c>
      <c r="BN5" s="429">
        <f t="shared" ref="BN5:BN13" si="32">BJ5+BL5</f>
        <v>0</v>
      </c>
      <c r="BO5" s="430" t="e">
        <f t="shared" ref="BO5:BO13" si="33">BI5/BJ5</f>
        <v>#DIV/0!</v>
      </c>
      <c r="BP5" s="430" t="e">
        <f t="shared" ref="BP5:BP13" si="34">BK5/BL5</f>
        <v>#DIV/0!</v>
      </c>
      <c r="BQ5" s="430" t="e">
        <f t="shared" ref="BQ5:BQ13" si="35">BM5/BN5</f>
        <v>#DIV/0!</v>
      </c>
      <c r="BR5" s="429"/>
      <c r="BS5" s="429"/>
      <c r="BT5" s="413">
        <f t="shared" ref="BT5:BT13" si="36">BR5+BS5</f>
        <v>0</v>
      </c>
      <c r="BU5" s="3">
        <v>2</v>
      </c>
      <c r="BV5" s="18">
        <v>12</v>
      </c>
      <c r="BW5" s="18">
        <v>5</v>
      </c>
      <c r="BX5" s="18">
        <v>2</v>
      </c>
      <c r="BY5" s="18">
        <v>0</v>
      </c>
      <c r="BZ5" s="18">
        <v>3</v>
      </c>
      <c r="CA5" s="18">
        <v>6</v>
      </c>
      <c r="CB5" s="18">
        <v>11</v>
      </c>
      <c r="CC5" s="18">
        <v>0</v>
      </c>
      <c r="CD5" s="18">
        <v>3</v>
      </c>
      <c r="CE5" s="18">
        <f>CA5+CC5</f>
        <v>6</v>
      </c>
      <c r="CF5" s="18">
        <f>CB5+CD5</f>
        <v>14</v>
      </c>
      <c r="CG5" s="389">
        <f>CA5/CB5</f>
        <v>0.54545454545454541</v>
      </c>
      <c r="CH5" s="389">
        <f>CC5/CD5</f>
        <v>0</v>
      </c>
      <c r="CI5" s="389">
        <f t="shared" ref="CI5:CI13" si="37">CE5/CF5</f>
        <v>0.42857142857142855</v>
      </c>
      <c r="CJ5" s="7">
        <v>0</v>
      </c>
      <c r="CK5" s="7">
        <v>1</v>
      </c>
      <c r="CL5" s="4">
        <f t="shared" ref="CL5:CL13" si="38">CJ5+CK5</f>
        <v>1</v>
      </c>
      <c r="CM5" s="3">
        <v>2</v>
      </c>
      <c r="CN5" s="429"/>
      <c r="CO5" s="429"/>
      <c r="CP5" s="429"/>
      <c r="CQ5" s="429"/>
      <c r="CR5" s="429"/>
      <c r="CS5" s="429"/>
      <c r="CT5" s="429"/>
      <c r="CU5" s="429"/>
      <c r="CV5" s="429"/>
      <c r="CW5" s="429">
        <f t="shared" ref="CW5:CW13" si="39">CS5+CU5</f>
        <v>0</v>
      </c>
      <c r="CX5" s="429">
        <f t="shared" ref="CX5:CX13" si="40">CT5+CV5</f>
        <v>0</v>
      </c>
      <c r="CY5" s="430" t="e">
        <f t="shared" ref="CY5:CY13" si="41">CS5/CT5</f>
        <v>#DIV/0!</v>
      </c>
      <c r="CZ5" s="430" t="e">
        <f t="shared" ref="CZ5:CZ13" si="42">CU5/CV5</f>
        <v>#DIV/0!</v>
      </c>
      <c r="DA5" s="430" t="e">
        <f t="shared" ref="DA5:DA13" si="43">CW5/CX5</f>
        <v>#DIV/0!</v>
      </c>
      <c r="DB5" s="429"/>
      <c r="DC5" s="429"/>
      <c r="DD5" s="413">
        <f t="shared" ref="DD5:DD13" si="44">DB5+DC5</f>
        <v>0</v>
      </c>
      <c r="DE5" s="3">
        <v>2</v>
      </c>
      <c r="DF5" s="18"/>
      <c r="DG5" s="18"/>
      <c r="DH5" s="18"/>
      <c r="DI5" s="18"/>
      <c r="DJ5" s="18"/>
      <c r="DK5" s="18"/>
      <c r="DL5" s="18"/>
      <c r="DM5" s="18"/>
      <c r="DN5" s="18"/>
      <c r="DO5" s="18">
        <f t="shared" ref="DO5:DO13" si="45">DK5+DM5</f>
        <v>0</v>
      </c>
      <c r="DP5" s="18">
        <f t="shared" ref="DP5:DP13" si="46">DL5+DN5</f>
        <v>0</v>
      </c>
      <c r="DQ5" s="389" t="e">
        <f t="shared" ref="DQ5:DQ13" si="47">DK5/DL5</f>
        <v>#DIV/0!</v>
      </c>
      <c r="DR5" s="389" t="e">
        <f t="shared" ref="DR5:DR13" si="48">DM5/DN5</f>
        <v>#DIV/0!</v>
      </c>
      <c r="DS5" s="389" t="e">
        <f t="shared" ref="DS5:DS13" si="49">DO5/DP5</f>
        <v>#DIV/0!</v>
      </c>
      <c r="DT5" s="7"/>
      <c r="DU5" s="7"/>
      <c r="DV5" s="4">
        <f t="shared" ref="DV5:DV13" si="50">DT5+DU5</f>
        <v>0</v>
      </c>
      <c r="DW5" s="3">
        <v>2</v>
      </c>
      <c r="DX5" s="18">
        <v>17</v>
      </c>
      <c r="DY5" s="18">
        <v>9</v>
      </c>
      <c r="DZ5" s="18">
        <v>4</v>
      </c>
      <c r="EA5" s="18">
        <v>3</v>
      </c>
      <c r="EB5" s="18">
        <v>1</v>
      </c>
      <c r="EC5" s="18">
        <v>7</v>
      </c>
      <c r="ED5" s="18">
        <v>12</v>
      </c>
      <c r="EE5" s="18">
        <v>1</v>
      </c>
      <c r="EF5" s="18">
        <v>1</v>
      </c>
      <c r="EG5" s="18">
        <f t="shared" ref="EG5:EG13" si="51">EC5+EE5</f>
        <v>8</v>
      </c>
      <c r="EH5" s="18">
        <f t="shared" ref="EH5:EH13" si="52">ED5+EF5</f>
        <v>13</v>
      </c>
      <c r="EI5" s="389">
        <f t="shared" ref="EI5:EI13" si="53">EC5/ED5</f>
        <v>0.58333333333333337</v>
      </c>
      <c r="EJ5" s="389">
        <f t="shared" ref="EJ5:EJ13" si="54">EE5/EF5</f>
        <v>1</v>
      </c>
      <c r="EK5" s="389">
        <f t="shared" ref="EK5:EK13" si="55">EG5/EH5</f>
        <v>0.61538461538461542</v>
      </c>
      <c r="EL5" s="7">
        <v>1</v>
      </c>
      <c r="EM5" s="7">
        <v>0</v>
      </c>
      <c r="EN5" s="4">
        <f t="shared" ref="EN5:EN13" si="56">EL5+EM5</f>
        <v>1</v>
      </c>
      <c r="EO5" s="3">
        <v>2</v>
      </c>
      <c r="EP5" s="18">
        <v>9</v>
      </c>
      <c r="EQ5" s="18">
        <v>10</v>
      </c>
      <c r="ER5" s="18">
        <v>0</v>
      </c>
      <c r="ES5" s="18">
        <v>3</v>
      </c>
      <c r="ET5" s="18">
        <v>3</v>
      </c>
      <c r="EU5" s="18">
        <v>3</v>
      </c>
      <c r="EV5" s="18">
        <v>6</v>
      </c>
      <c r="EW5" s="18">
        <v>1</v>
      </c>
      <c r="EX5" s="18">
        <v>9</v>
      </c>
      <c r="EY5" s="18">
        <f t="shared" ref="EY5:EY13" si="57">EU5+EW5</f>
        <v>4</v>
      </c>
      <c r="EZ5" s="18">
        <f t="shared" ref="EZ5:EZ13" si="58">EV5+EX5</f>
        <v>15</v>
      </c>
      <c r="FA5" s="389">
        <f t="shared" ref="FA5:FA13" si="59">EU5/EV5</f>
        <v>0.5</v>
      </c>
      <c r="FB5" s="389">
        <f t="shared" ref="FB5:FB13" si="60">EW5/EX5</f>
        <v>0.1111111111111111</v>
      </c>
      <c r="FC5" s="389">
        <f t="shared" ref="FC5:FC13" si="61">EY5/EZ5</f>
        <v>0.26666666666666666</v>
      </c>
      <c r="FD5" s="7">
        <v>0</v>
      </c>
      <c r="FE5" s="7">
        <v>1</v>
      </c>
      <c r="FF5" s="4">
        <f t="shared" ref="FF5:FF13" si="62">FD5+FE5</f>
        <v>1</v>
      </c>
      <c r="FG5" s="3">
        <v>2</v>
      </c>
      <c r="FH5" s="18">
        <v>17</v>
      </c>
      <c r="FI5" s="18">
        <v>7</v>
      </c>
      <c r="FJ5" s="18">
        <v>3</v>
      </c>
      <c r="FK5" s="18">
        <v>1</v>
      </c>
      <c r="FL5" s="18">
        <v>3</v>
      </c>
      <c r="FM5" s="18">
        <v>1</v>
      </c>
      <c r="FN5" s="18">
        <v>4</v>
      </c>
      <c r="FO5" s="18">
        <v>5</v>
      </c>
      <c r="FP5" s="18">
        <v>8</v>
      </c>
      <c r="FQ5" s="18">
        <f t="shared" ref="FQ5:FQ13" si="63">FM5+FO5</f>
        <v>6</v>
      </c>
      <c r="FR5" s="18">
        <f t="shared" ref="FR5:FR13" si="64">FN5+FP5</f>
        <v>12</v>
      </c>
      <c r="FS5" s="389">
        <f t="shared" ref="FS5:FS13" si="65">FM5/FN5</f>
        <v>0.25</v>
      </c>
      <c r="FT5" s="389">
        <f t="shared" ref="FT5:FT13" si="66">FO5/FP5</f>
        <v>0.625</v>
      </c>
      <c r="FU5" s="389">
        <f t="shared" ref="FU5:FU13" si="67">FQ5/FR5</f>
        <v>0.5</v>
      </c>
      <c r="FV5" s="7">
        <v>1</v>
      </c>
      <c r="FW5" s="7">
        <v>0</v>
      </c>
      <c r="FX5" s="4">
        <f t="shared" ref="FX5:FX13" si="68">FV5+FW5</f>
        <v>1</v>
      </c>
      <c r="FY5" s="3">
        <v>2</v>
      </c>
      <c r="FZ5" s="182"/>
      <c r="GA5" s="182"/>
      <c r="GB5" s="182"/>
      <c r="GC5" s="182"/>
      <c r="GD5" s="182"/>
      <c r="GE5" s="182"/>
      <c r="GF5" s="182"/>
      <c r="GG5" s="182"/>
      <c r="GH5" s="182"/>
      <c r="GI5" s="182">
        <f t="shared" ref="GI5:GI13" si="69">GE5+GG5</f>
        <v>0</v>
      </c>
      <c r="GJ5" s="182">
        <f t="shared" ref="GJ5:GJ13" si="70">GF5+GH5</f>
        <v>0</v>
      </c>
      <c r="GK5" s="426" t="e">
        <f t="shared" ref="GK5:GK13" si="71">GE5/GF5</f>
        <v>#DIV/0!</v>
      </c>
      <c r="GL5" s="426" t="e">
        <f t="shared" ref="GL5:GL13" si="72">GG5/GH5</f>
        <v>#DIV/0!</v>
      </c>
      <c r="GM5" s="426" t="e">
        <f t="shared" ref="GM5:GM13" si="73">GI5/GJ5</f>
        <v>#DIV/0!</v>
      </c>
      <c r="GN5" s="182"/>
      <c r="GO5" s="182"/>
      <c r="GP5" s="184">
        <f t="shared" ref="GP5:GP13" si="74">GN5+GO5</f>
        <v>0</v>
      </c>
      <c r="GQ5" s="14">
        <v>2</v>
      </c>
      <c r="GR5" s="11">
        <v>25</v>
      </c>
      <c r="GS5" s="11">
        <v>6</v>
      </c>
      <c r="GT5" s="11">
        <v>2</v>
      </c>
      <c r="GU5" s="11">
        <v>2</v>
      </c>
      <c r="GV5" s="11">
        <v>1</v>
      </c>
      <c r="GW5" s="11">
        <v>5</v>
      </c>
      <c r="GX5" s="11">
        <v>10</v>
      </c>
      <c r="GY5" s="11">
        <v>5</v>
      </c>
      <c r="GZ5" s="11">
        <v>14</v>
      </c>
      <c r="HA5" s="11">
        <f t="shared" ref="HA5:HA13" si="75">GW5+GY5</f>
        <v>10</v>
      </c>
      <c r="HB5" s="11">
        <f t="shared" ref="HB5:HB13" si="76">GX5+GZ5</f>
        <v>24</v>
      </c>
      <c r="HC5" s="149">
        <f t="shared" ref="HC5:HC13" si="77">GW5/GX5</f>
        <v>0.5</v>
      </c>
      <c r="HD5" s="149">
        <f t="shared" ref="HD5:HD13" si="78">GY5/GZ5</f>
        <v>0.35714285714285715</v>
      </c>
      <c r="HE5" s="149">
        <f t="shared" ref="HE5:HE13" si="79">HA5/HB5</f>
        <v>0.41666666666666669</v>
      </c>
      <c r="HF5" s="11">
        <v>1</v>
      </c>
      <c r="HG5" s="11">
        <v>0</v>
      </c>
      <c r="HH5" s="15">
        <f t="shared" ref="HH5:HH13" si="80">HF5+HG5</f>
        <v>1</v>
      </c>
      <c r="HI5" s="14">
        <v>2</v>
      </c>
      <c r="HJ5" s="31">
        <v>25</v>
      </c>
      <c r="HK5" s="31">
        <v>8</v>
      </c>
      <c r="HL5" s="31">
        <v>0</v>
      </c>
      <c r="HM5" s="31">
        <v>1</v>
      </c>
      <c r="HN5" s="31">
        <v>1</v>
      </c>
      <c r="HO5" s="31">
        <v>5</v>
      </c>
      <c r="HP5" s="31">
        <v>9</v>
      </c>
      <c r="HQ5" s="31">
        <v>5</v>
      </c>
      <c r="HR5" s="31">
        <v>13</v>
      </c>
      <c r="HS5" s="31">
        <f t="shared" ref="HS5:HS13" si="81">HO5+HQ5</f>
        <v>10</v>
      </c>
      <c r="HT5" s="31">
        <f t="shared" ref="HT5:HT13" si="82">HP5+HR5</f>
        <v>22</v>
      </c>
      <c r="HU5" s="152">
        <f t="shared" ref="HU5:HU13" si="83">HO5/HP5</f>
        <v>0.55555555555555558</v>
      </c>
      <c r="HV5" s="152">
        <f t="shared" ref="HV5:HV13" si="84">HQ5/HR5</f>
        <v>0.38461538461538464</v>
      </c>
      <c r="HW5" s="152">
        <f t="shared" ref="HW5:HW13" si="85">HS5/HT5</f>
        <v>0.45454545454545453</v>
      </c>
      <c r="HX5" s="31">
        <v>0</v>
      </c>
      <c r="HY5" s="31">
        <v>1</v>
      </c>
      <c r="HZ5" s="15">
        <f t="shared" ref="HZ5:HZ13" si="86">HX5+HY5</f>
        <v>1</v>
      </c>
      <c r="IB5" s="3" t="s">
        <v>485</v>
      </c>
      <c r="IC5" s="3">
        <f>T42</f>
        <v>2</v>
      </c>
      <c r="ID5" s="7">
        <f t="shared" ref="ID5:IM5" si="87">U42</f>
        <v>15</v>
      </c>
      <c r="IE5" s="7">
        <f t="shared" si="87"/>
        <v>3</v>
      </c>
      <c r="IF5" s="7">
        <f t="shared" si="87"/>
        <v>0</v>
      </c>
      <c r="IG5" s="7">
        <f t="shared" si="87"/>
        <v>1</v>
      </c>
      <c r="IH5" s="7">
        <f t="shared" si="87"/>
        <v>1</v>
      </c>
      <c r="II5" s="7">
        <f t="shared" si="87"/>
        <v>3</v>
      </c>
      <c r="IJ5" s="7">
        <f t="shared" si="87"/>
        <v>0</v>
      </c>
      <c r="IK5" s="7">
        <f t="shared" si="87"/>
        <v>1</v>
      </c>
      <c r="IL5" s="7">
        <f t="shared" si="87"/>
        <v>1</v>
      </c>
      <c r="IM5" s="7">
        <f t="shared" si="87"/>
        <v>4</v>
      </c>
      <c r="IN5" s="7">
        <f>AH42</f>
        <v>0</v>
      </c>
      <c r="IO5" s="7">
        <f>AI42</f>
        <v>2</v>
      </c>
      <c r="IP5" s="4">
        <f>AJ42</f>
        <v>2</v>
      </c>
      <c r="IR5" s="3" t="s">
        <v>485</v>
      </c>
      <c r="IS5" s="3">
        <f t="shared" si="2"/>
        <v>1</v>
      </c>
      <c r="IT5" s="7">
        <f t="shared" si="3"/>
        <v>7.5</v>
      </c>
      <c r="IU5" s="7">
        <f t="shared" si="4"/>
        <v>1.5</v>
      </c>
      <c r="IV5" s="7">
        <f t="shared" si="5"/>
        <v>0</v>
      </c>
      <c r="IW5" s="7">
        <f t="shared" si="6"/>
        <v>0.5</v>
      </c>
      <c r="IX5" s="7">
        <f t="shared" si="7"/>
        <v>0.5</v>
      </c>
      <c r="IY5" s="7">
        <f t="shared" si="8"/>
        <v>1.5</v>
      </c>
      <c r="IZ5" s="7">
        <f t="shared" si="9"/>
        <v>0</v>
      </c>
      <c r="JA5" s="7">
        <f t="shared" si="10"/>
        <v>0.5</v>
      </c>
      <c r="JB5" s="7">
        <f t="shared" si="11"/>
        <v>0.5</v>
      </c>
      <c r="JC5" s="7">
        <f t="shared" si="12"/>
        <v>2</v>
      </c>
      <c r="JD5" s="468">
        <f t="shared" si="13"/>
        <v>0.33333333333333331</v>
      </c>
      <c r="JE5" s="468">
        <f t="shared" si="14"/>
        <v>0</v>
      </c>
      <c r="JF5" s="177">
        <f t="shared" si="15"/>
        <v>0.25</v>
      </c>
      <c r="JH5" s="57" t="s">
        <v>242</v>
      </c>
      <c r="JI5" s="7">
        <f>JI3/$JV3*3</f>
        <v>45.714285714285708</v>
      </c>
      <c r="JJ5" s="7">
        <f t="shared" ref="JJ5:JV5" si="88">JJ3/$JV3*3</f>
        <v>30.642857142857139</v>
      </c>
      <c r="JK5" s="7">
        <f t="shared" si="88"/>
        <v>6.0476190476190474</v>
      </c>
      <c r="JL5" s="7">
        <f t="shared" si="88"/>
        <v>2.6904761904761907</v>
      </c>
      <c r="JM5" s="7">
        <f t="shared" si="88"/>
        <v>4.0952380952380949</v>
      </c>
      <c r="JN5" s="7">
        <f t="shared" si="88"/>
        <v>13.595238095238095</v>
      </c>
      <c r="JO5" s="7">
        <f t="shared" si="88"/>
        <v>33.976190476190482</v>
      </c>
      <c r="JP5" s="7">
        <f t="shared" si="88"/>
        <v>6.2142857142857153</v>
      </c>
      <c r="JQ5" s="7">
        <f t="shared" si="88"/>
        <v>23.166666666666668</v>
      </c>
      <c r="JR5" s="7">
        <f t="shared" si="88"/>
        <v>19.80952380952381</v>
      </c>
      <c r="JS5" s="7">
        <f t="shared" si="88"/>
        <v>57.19047619047619</v>
      </c>
      <c r="JT5" s="7">
        <f t="shared" si="88"/>
        <v>1.5</v>
      </c>
      <c r="JU5" s="7">
        <f t="shared" si="88"/>
        <v>1.5</v>
      </c>
      <c r="JV5" s="7">
        <f t="shared" si="88"/>
        <v>3</v>
      </c>
    </row>
    <row r="6" spans="1:298">
      <c r="A6" s="57" t="s">
        <v>30</v>
      </c>
      <c r="B6" s="412"/>
      <c r="C6" s="182"/>
      <c r="D6" s="7"/>
      <c r="E6" s="7"/>
      <c r="F6" s="146"/>
      <c r="G6" s="429"/>
      <c r="H6" s="182"/>
      <c r="I6" s="7"/>
      <c r="J6" s="7"/>
      <c r="K6" s="7"/>
      <c r="L6" s="7"/>
      <c r="M6" s="7"/>
      <c r="N6" s="3">
        <f>DB98+1</f>
        <v>2</v>
      </c>
      <c r="O6" s="7">
        <f>DC98</f>
        <v>2</v>
      </c>
      <c r="P6" s="44">
        <f t="shared" si="0"/>
        <v>0.5</v>
      </c>
      <c r="S6" s="3">
        <v>3</v>
      </c>
      <c r="T6" s="18">
        <v>26</v>
      </c>
      <c r="U6" s="18">
        <v>4</v>
      </c>
      <c r="V6" s="18">
        <v>0</v>
      </c>
      <c r="W6" s="18">
        <v>0</v>
      </c>
      <c r="X6" s="18">
        <v>1</v>
      </c>
      <c r="Y6" s="18">
        <v>1</v>
      </c>
      <c r="Z6" s="18">
        <v>2</v>
      </c>
      <c r="AA6" s="18">
        <v>8</v>
      </c>
      <c r="AB6" s="18">
        <v>18</v>
      </c>
      <c r="AC6" s="18">
        <f t="shared" si="19"/>
        <v>9</v>
      </c>
      <c r="AD6" s="18">
        <f t="shared" si="20"/>
        <v>20</v>
      </c>
      <c r="AE6" s="389">
        <f t="shared" si="21"/>
        <v>0.5</v>
      </c>
      <c r="AF6" s="389">
        <f t="shared" si="22"/>
        <v>0.44444444444444442</v>
      </c>
      <c r="AG6" s="389">
        <f t="shared" si="23"/>
        <v>0.45</v>
      </c>
      <c r="AH6" s="7">
        <v>0</v>
      </c>
      <c r="AI6" s="7">
        <v>1</v>
      </c>
      <c r="AJ6" s="4">
        <f t="shared" si="24"/>
        <v>1</v>
      </c>
      <c r="AK6" s="3">
        <v>3</v>
      </c>
      <c r="AL6" s="18">
        <v>12</v>
      </c>
      <c r="AM6" s="18">
        <v>8</v>
      </c>
      <c r="AN6" s="18">
        <v>2</v>
      </c>
      <c r="AO6" s="18">
        <v>0</v>
      </c>
      <c r="AP6" s="18">
        <v>1</v>
      </c>
      <c r="AQ6" s="18">
        <v>6</v>
      </c>
      <c r="AR6" s="18">
        <v>18</v>
      </c>
      <c r="AS6" s="18">
        <v>0</v>
      </c>
      <c r="AT6" s="18">
        <v>8</v>
      </c>
      <c r="AU6" s="18">
        <f t="shared" si="25"/>
        <v>6</v>
      </c>
      <c r="AV6" s="18">
        <f t="shared" si="26"/>
        <v>26</v>
      </c>
      <c r="AW6" s="389">
        <f t="shared" si="27"/>
        <v>0.33333333333333331</v>
      </c>
      <c r="AX6" s="389">
        <f t="shared" si="28"/>
        <v>0</v>
      </c>
      <c r="AY6" s="389">
        <f t="shared" si="29"/>
        <v>0.23076923076923078</v>
      </c>
      <c r="AZ6" s="7">
        <v>1</v>
      </c>
      <c r="BA6" s="7">
        <v>0</v>
      </c>
      <c r="BB6" s="4">
        <f t="shared" si="30"/>
        <v>1</v>
      </c>
      <c r="BC6" s="3">
        <v>3</v>
      </c>
      <c r="BD6" s="18"/>
      <c r="BE6" s="18"/>
      <c r="BF6" s="18"/>
      <c r="BG6" s="18"/>
      <c r="BH6" s="18"/>
      <c r="BI6" s="18"/>
      <c r="BJ6" s="18"/>
      <c r="BK6" s="18"/>
      <c r="BL6" s="18"/>
      <c r="BM6" s="18">
        <f t="shared" si="31"/>
        <v>0</v>
      </c>
      <c r="BN6" s="18">
        <f t="shared" si="32"/>
        <v>0</v>
      </c>
      <c r="BO6" s="389" t="e">
        <f t="shared" si="33"/>
        <v>#DIV/0!</v>
      </c>
      <c r="BP6" s="389" t="e">
        <f t="shared" si="34"/>
        <v>#DIV/0!</v>
      </c>
      <c r="BQ6" s="389" t="e">
        <f t="shared" si="35"/>
        <v>#DIV/0!</v>
      </c>
      <c r="BR6" s="7"/>
      <c r="BS6" s="7"/>
      <c r="BT6" s="4">
        <f t="shared" si="36"/>
        <v>0</v>
      </c>
      <c r="BU6" s="3">
        <v>3</v>
      </c>
      <c r="BV6" s="18">
        <v>19</v>
      </c>
      <c r="BW6" s="18">
        <v>11</v>
      </c>
      <c r="BX6" s="18">
        <v>3</v>
      </c>
      <c r="BY6" s="18">
        <v>1</v>
      </c>
      <c r="BZ6" s="18">
        <v>1</v>
      </c>
      <c r="CA6" s="18">
        <v>8</v>
      </c>
      <c r="CB6" s="18">
        <v>10</v>
      </c>
      <c r="CC6" s="18">
        <v>1</v>
      </c>
      <c r="CD6" s="18">
        <v>3</v>
      </c>
      <c r="CE6" s="18">
        <f t="shared" ref="CE6:CE13" si="89">CA6+CC6</f>
        <v>9</v>
      </c>
      <c r="CF6" s="18">
        <f t="shared" ref="CF6:CF13" si="90">CB6+CD6</f>
        <v>13</v>
      </c>
      <c r="CG6" s="389">
        <f t="shared" ref="CG6:CG13" si="91">CA6/CB6</f>
        <v>0.8</v>
      </c>
      <c r="CH6" s="389">
        <f t="shared" ref="CH6:CH13" si="92">CC6/CD6</f>
        <v>0.33333333333333331</v>
      </c>
      <c r="CI6" s="389">
        <f t="shared" si="37"/>
        <v>0.69230769230769229</v>
      </c>
      <c r="CJ6" s="7">
        <v>1</v>
      </c>
      <c r="CK6" s="7">
        <v>0</v>
      </c>
      <c r="CL6" s="4">
        <f t="shared" si="38"/>
        <v>1</v>
      </c>
      <c r="CM6" s="3">
        <v>3</v>
      </c>
      <c r="CN6" s="18">
        <v>13</v>
      </c>
      <c r="CO6" s="18">
        <v>10</v>
      </c>
      <c r="CP6" s="18">
        <v>0</v>
      </c>
      <c r="CQ6" s="18">
        <v>0</v>
      </c>
      <c r="CR6" s="18">
        <v>2</v>
      </c>
      <c r="CS6" s="18">
        <v>2</v>
      </c>
      <c r="CT6" s="18">
        <v>8</v>
      </c>
      <c r="CU6" s="18">
        <v>3</v>
      </c>
      <c r="CV6" s="18">
        <v>13</v>
      </c>
      <c r="CW6" s="18">
        <f t="shared" si="39"/>
        <v>5</v>
      </c>
      <c r="CX6" s="18">
        <f t="shared" si="40"/>
        <v>21</v>
      </c>
      <c r="CY6" s="389">
        <f t="shared" si="41"/>
        <v>0.25</v>
      </c>
      <c r="CZ6" s="389">
        <f t="shared" si="42"/>
        <v>0.23076923076923078</v>
      </c>
      <c r="DA6" s="389">
        <f t="shared" si="43"/>
        <v>0.23809523809523808</v>
      </c>
      <c r="DB6" s="7">
        <v>0</v>
      </c>
      <c r="DC6" s="7">
        <v>1</v>
      </c>
      <c r="DD6" s="4">
        <f t="shared" si="44"/>
        <v>1</v>
      </c>
      <c r="DE6" s="3">
        <v>3</v>
      </c>
      <c r="DF6" s="18"/>
      <c r="DG6" s="18"/>
      <c r="DH6" s="18"/>
      <c r="DI6" s="18"/>
      <c r="DJ6" s="18"/>
      <c r="DK6" s="18"/>
      <c r="DL6" s="18"/>
      <c r="DM6" s="18"/>
      <c r="DN6" s="18"/>
      <c r="DO6" s="18">
        <f t="shared" si="45"/>
        <v>0</v>
      </c>
      <c r="DP6" s="18">
        <f t="shared" si="46"/>
        <v>0</v>
      </c>
      <c r="DQ6" s="389" t="e">
        <f t="shared" si="47"/>
        <v>#DIV/0!</v>
      </c>
      <c r="DR6" s="389" t="e">
        <f t="shared" si="48"/>
        <v>#DIV/0!</v>
      </c>
      <c r="DS6" s="389" t="e">
        <f t="shared" si="49"/>
        <v>#DIV/0!</v>
      </c>
      <c r="DT6" s="7"/>
      <c r="DU6" s="7"/>
      <c r="DV6" s="4">
        <f t="shared" si="50"/>
        <v>0</v>
      </c>
      <c r="DW6" s="3">
        <v>3</v>
      </c>
      <c r="DX6" s="18">
        <v>0</v>
      </c>
      <c r="DY6" s="18">
        <v>12</v>
      </c>
      <c r="DZ6" s="18">
        <v>1</v>
      </c>
      <c r="EA6" s="18">
        <v>3</v>
      </c>
      <c r="EB6" s="18">
        <v>0</v>
      </c>
      <c r="EC6" s="18">
        <v>0</v>
      </c>
      <c r="ED6" s="18">
        <v>13</v>
      </c>
      <c r="EE6" s="18">
        <v>0</v>
      </c>
      <c r="EF6" s="18">
        <v>7</v>
      </c>
      <c r="EG6" s="18">
        <f t="shared" si="51"/>
        <v>0</v>
      </c>
      <c r="EH6" s="18">
        <f t="shared" si="52"/>
        <v>20</v>
      </c>
      <c r="EI6" s="389">
        <f t="shared" si="53"/>
        <v>0</v>
      </c>
      <c r="EJ6" s="389">
        <f t="shared" si="54"/>
        <v>0</v>
      </c>
      <c r="EK6" s="389">
        <f t="shared" si="55"/>
        <v>0</v>
      </c>
      <c r="EL6" s="7">
        <v>0</v>
      </c>
      <c r="EM6" s="7">
        <v>1</v>
      </c>
      <c r="EN6" s="4">
        <f t="shared" si="56"/>
        <v>1</v>
      </c>
      <c r="EO6" s="3">
        <v>3</v>
      </c>
      <c r="EP6" s="18">
        <v>10</v>
      </c>
      <c r="EQ6" s="18">
        <v>10</v>
      </c>
      <c r="ER6" s="18">
        <v>0</v>
      </c>
      <c r="ES6" s="18">
        <v>1</v>
      </c>
      <c r="ET6" s="18">
        <v>2</v>
      </c>
      <c r="EU6" s="18">
        <v>5</v>
      </c>
      <c r="EV6" s="18">
        <v>7</v>
      </c>
      <c r="EW6" s="18">
        <v>0</v>
      </c>
      <c r="EX6" s="18">
        <v>7</v>
      </c>
      <c r="EY6" s="18">
        <f t="shared" si="57"/>
        <v>5</v>
      </c>
      <c r="EZ6" s="18">
        <f t="shared" si="58"/>
        <v>14</v>
      </c>
      <c r="FA6" s="389">
        <f t="shared" si="59"/>
        <v>0.7142857142857143</v>
      </c>
      <c r="FB6" s="389">
        <f t="shared" si="60"/>
        <v>0</v>
      </c>
      <c r="FC6" s="389">
        <f t="shared" si="61"/>
        <v>0.35714285714285715</v>
      </c>
      <c r="FD6" s="7">
        <v>0</v>
      </c>
      <c r="FE6" s="7">
        <v>1</v>
      </c>
      <c r="FF6" s="4">
        <f t="shared" si="62"/>
        <v>1</v>
      </c>
      <c r="FG6" s="3">
        <v>3</v>
      </c>
      <c r="FH6" s="18">
        <v>10</v>
      </c>
      <c r="FI6" s="18">
        <v>7</v>
      </c>
      <c r="FJ6" s="18">
        <v>5</v>
      </c>
      <c r="FK6" s="18">
        <v>2</v>
      </c>
      <c r="FL6" s="18">
        <v>1</v>
      </c>
      <c r="FM6" s="18">
        <v>5</v>
      </c>
      <c r="FN6" s="18">
        <v>8</v>
      </c>
      <c r="FO6" s="18">
        <v>0</v>
      </c>
      <c r="FP6" s="18">
        <v>0</v>
      </c>
      <c r="FQ6" s="18">
        <f t="shared" si="63"/>
        <v>5</v>
      </c>
      <c r="FR6" s="18">
        <f t="shared" si="64"/>
        <v>8</v>
      </c>
      <c r="FS6" s="389">
        <f t="shared" si="65"/>
        <v>0.625</v>
      </c>
      <c r="FT6" s="389" t="e">
        <f t="shared" si="66"/>
        <v>#DIV/0!</v>
      </c>
      <c r="FU6" s="389">
        <f t="shared" si="67"/>
        <v>0.625</v>
      </c>
      <c r="FV6" s="7">
        <v>1</v>
      </c>
      <c r="FW6" s="7">
        <v>0</v>
      </c>
      <c r="FX6" s="4">
        <f t="shared" si="68"/>
        <v>1</v>
      </c>
      <c r="FY6" s="3">
        <v>3</v>
      </c>
      <c r="FZ6" s="18">
        <v>5</v>
      </c>
      <c r="GA6" s="18">
        <v>10</v>
      </c>
      <c r="GB6" s="18">
        <v>2</v>
      </c>
      <c r="GC6" s="18">
        <v>0</v>
      </c>
      <c r="GD6" s="18">
        <v>3</v>
      </c>
      <c r="GE6" s="18">
        <v>1</v>
      </c>
      <c r="GF6" s="18">
        <v>9</v>
      </c>
      <c r="GG6" s="18">
        <v>1</v>
      </c>
      <c r="GH6" s="18">
        <v>5</v>
      </c>
      <c r="GI6" s="18">
        <f t="shared" si="69"/>
        <v>2</v>
      </c>
      <c r="GJ6" s="18">
        <f t="shared" si="70"/>
        <v>14</v>
      </c>
      <c r="GK6" s="389">
        <f t="shared" si="71"/>
        <v>0.1111111111111111</v>
      </c>
      <c r="GL6" s="389">
        <f t="shared" si="72"/>
        <v>0.2</v>
      </c>
      <c r="GM6" s="389">
        <f t="shared" si="73"/>
        <v>0.14285714285714285</v>
      </c>
      <c r="GN6" s="7">
        <v>0</v>
      </c>
      <c r="GO6" s="7">
        <v>1</v>
      </c>
      <c r="GP6" s="4">
        <f t="shared" si="74"/>
        <v>1</v>
      </c>
      <c r="GQ6" s="14">
        <v>3</v>
      </c>
      <c r="GR6" s="11">
        <v>21</v>
      </c>
      <c r="GS6" s="11">
        <v>9</v>
      </c>
      <c r="GT6" s="11">
        <v>3</v>
      </c>
      <c r="GU6" s="11">
        <v>0</v>
      </c>
      <c r="GV6" s="11">
        <v>1</v>
      </c>
      <c r="GW6" s="11">
        <v>3</v>
      </c>
      <c r="GX6" s="11">
        <v>10</v>
      </c>
      <c r="GY6" s="11">
        <v>5</v>
      </c>
      <c r="GZ6" s="11">
        <v>11</v>
      </c>
      <c r="HA6" s="11">
        <f t="shared" si="75"/>
        <v>8</v>
      </c>
      <c r="HB6" s="11">
        <f t="shared" si="76"/>
        <v>21</v>
      </c>
      <c r="HC6" s="149">
        <f t="shared" si="77"/>
        <v>0.3</v>
      </c>
      <c r="HD6" s="149">
        <f t="shared" si="78"/>
        <v>0.45454545454545453</v>
      </c>
      <c r="HE6" s="149">
        <f t="shared" si="79"/>
        <v>0.38095238095238093</v>
      </c>
      <c r="HF6" s="11">
        <v>1</v>
      </c>
      <c r="HG6" s="11">
        <v>0</v>
      </c>
      <c r="HH6" s="15">
        <f t="shared" si="80"/>
        <v>1</v>
      </c>
      <c r="HI6" s="14">
        <v>3</v>
      </c>
      <c r="HJ6" s="31">
        <v>30</v>
      </c>
      <c r="HK6" s="31">
        <v>11</v>
      </c>
      <c r="HL6" s="31">
        <v>1</v>
      </c>
      <c r="HM6" s="31">
        <v>0</v>
      </c>
      <c r="HN6" s="31">
        <v>1</v>
      </c>
      <c r="HO6" s="31">
        <v>6</v>
      </c>
      <c r="HP6" s="31">
        <v>13</v>
      </c>
      <c r="HQ6" s="31">
        <v>6</v>
      </c>
      <c r="HR6" s="31">
        <v>14</v>
      </c>
      <c r="HS6" s="31">
        <f t="shared" si="81"/>
        <v>12</v>
      </c>
      <c r="HT6" s="31">
        <f t="shared" si="82"/>
        <v>27</v>
      </c>
      <c r="HU6" s="152">
        <f t="shared" si="83"/>
        <v>0.46153846153846156</v>
      </c>
      <c r="HV6" s="152">
        <f t="shared" si="84"/>
        <v>0.42857142857142855</v>
      </c>
      <c r="HW6" s="152">
        <f t="shared" si="85"/>
        <v>0.44444444444444442</v>
      </c>
      <c r="HX6" s="31">
        <v>1</v>
      </c>
      <c r="HY6" s="31">
        <v>0</v>
      </c>
      <c r="HZ6" s="15">
        <f t="shared" si="86"/>
        <v>1</v>
      </c>
      <c r="IB6" s="362" t="s">
        <v>495</v>
      </c>
      <c r="IC6" s="3">
        <f>AL14</f>
        <v>63</v>
      </c>
      <c r="ID6" s="7">
        <f t="shared" ref="ID6:IM6" si="93">AM14</f>
        <v>30</v>
      </c>
      <c r="IE6" s="7">
        <f t="shared" si="93"/>
        <v>8</v>
      </c>
      <c r="IF6" s="7">
        <f t="shared" si="93"/>
        <v>0</v>
      </c>
      <c r="IG6" s="7">
        <f t="shared" si="93"/>
        <v>5</v>
      </c>
      <c r="IH6" s="7">
        <f t="shared" si="93"/>
        <v>18</v>
      </c>
      <c r="II6" s="7">
        <f t="shared" si="93"/>
        <v>43</v>
      </c>
      <c r="IJ6" s="7">
        <f t="shared" si="93"/>
        <v>9</v>
      </c>
      <c r="IK6" s="7">
        <f t="shared" si="93"/>
        <v>45</v>
      </c>
      <c r="IL6" s="7">
        <f t="shared" si="93"/>
        <v>27</v>
      </c>
      <c r="IM6" s="7">
        <f t="shared" si="93"/>
        <v>88</v>
      </c>
      <c r="IN6" s="7">
        <f>AZ14</f>
        <v>1</v>
      </c>
      <c r="IO6" s="7">
        <f>BA14</f>
        <v>3</v>
      </c>
      <c r="IP6" s="4">
        <f>BB14</f>
        <v>4</v>
      </c>
      <c r="IR6" s="3" t="s">
        <v>495</v>
      </c>
      <c r="IS6" s="3">
        <f t="shared" si="2"/>
        <v>15.75</v>
      </c>
      <c r="IT6" s="7">
        <f t="shared" si="3"/>
        <v>7.5</v>
      </c>
      <c r="IU6" s="7">
        <f t="shared" si="4"/>
        <v>2</v>
      </c>
      <c r="IV6" s="7">
        <f t="shared" si="5"/>
        <v>0</v>
      </c>
      <c r="IW6" s="7">
        <f t="shared" si="6"/>
        <v>1.25</v>
      </c>
      <c r="IX6" s="7">
        <f t="shared" si="7"/>
        <v>4.5</v>
      </c>
      <c r="IY6" s="7">
        <f t="shared" si="8"/>
        <v>10.75</v>
      </c>
      <c r="IZ6" s="7">
        <f t="shared" si="9"/>
        <v>2.25</v>
      </c>
      <c r="JA6" s="7">
        <f t="shared" si="10"/>
        <v>11.25</v>
      </c>
      <c r="JB6" s="7">
        <f t="shared" si="11"/>
        <v>6.75</v>
      </c>
      <c r="JC6" s="7">
        <f t="shared" si="12"/>
        <v>22</v>
      </c>
      <c r="JD6" s="468">
        <f t="shared" si="13"/>
        <v>0.41860465116279072</v>
      </c>
      <c r="JE6" s="468">
        <f t="shared" si="14"/>
        <v>0.2</v>
      </c>
      <c r="JF6" s="177">
        <f t="shared" si="15"/>
        <v>0.30681818181818182</v>
      </c>
      <c r="JH6" s="57" t="s">
        <v>98</v>
      </c>
      <c r="JI6" s="7">
        <f>JI3/36</f>
        <v>53.333333333333336</v>
      </c>
      <c r="JJ6" s="7">
        <f t="shared" ref="JJ6:JV6" si="94">JJ3/36</f>
        <v>35.75</v>
      </c>
      <c r="JK6" s="7">
        <f t="shared" si="94"/>
        <v>7.0555555555555554</v>
      </c>
      <c r="JL6" s="7">
        <f t="shared" si="94"/>
        <v>3.1388888888888888</v>
      </c>
      <c r="JM6" s="7">
        <f t="shared" si="94"/>
        <v>4.7777777777777777</v>
      </c>
      <c r="JN6" s="7">
        <f t="shared" si="94"/>
        <v>15.861111111111111</v>
      </c>
      <c r="JO6" s="7">
        <f t="shared" si="94"/>
        <v>39.638888888888886</v>
      </c>
      <c r="JP6" s="7">
        <f t="shared" si="94"/>
        <v>7.25</v>
      </c>
      <c r="JQ6" s="7">
        <f t="shared" si="94"/>
        <v>27.027777777777779</v>
      </c>
      <c r="JR6" s="7">
        <f t="shared" si="94"/>
        <v>23.111111111111111</v>
      </c>
      <c r="JS6" s="7">
        <f t="shared" si="94"/>
        <v>66.722222222222229</v>
      </c>
      <c r="JT6" s="7">
        <f t="shared" si="94"/>
        <v>1.75</v>
      </c>
      <c r="JU6" s="7">
        <f t="shared" si="94"/>
        <v>1.75</v>
      </c>
      <c r="JV6" s="4">
        <f t="shared" si="94"/>
        <v>3.5</v>
      </c>
    </row>
    <row r="7" spans="1:298">
      <c r="A7" s="57" t="s">
        <v>24</v>
      </c>
      <c r="B7" s="3"/>
      <c r="C7" s="429"/>
      <c r="D7" s="7"/>
      <c r="E7" s="7"/>
      <c r="F7" s="182"/>
      <c r="G7" s="146"/>
      <c r="H7" s="7"/>
      <c r="I7" s="429"/>
      <c r="J7" s="182"/>
      <c r="K7" s="7"/>
      <c r="L7" s="7"/>
      <c r="M7" s="7"/>
      <c r="N7" s="3">
        <f>DT98</f>
        <v>2</v>
      </c>
      <c r="O7" s="7">
        <f>DU98</f>
        <v>2</v>
      </c>
      <c r="P7" s="44">
        <f t="shared" si="0"/>
        <v>0.5</v>
      </c>
      <c r="S7" s="3">
        <v>4</v>
      </c>
      <c r="T7" s="18">
        <v>21</v>
      </c>
      <c r="U7" s="18">
        <v>11</v>
      </c>
      <c r="V7" s="18">
        <v>0</v>
      </c>
      <c r="W7" s="18">
        <v>1</v>
      </c>
      <c r="X7" s="18">
        <v>0</v>
      </c>
      <c r="Y7" s="18">
        <v>3</v>
      </c>
      <c r="Z7" s="18">
        <v>5</v>
      </c>
      <c r="AA7" s="18">
        <v>5</v>
      </c>
      <c r="AB7" s="18">
        <v>14</v>
      </c>
      <c r="AC7" s="18">
        <f t="shared" si="19"/>
        <v>8</v>
      </c>
      <c r="AD7" s="18">
        <f t="shared" si="20"/>
        <v>19</v>
      </c>
      <c r="AE7" s="389">
        <f t="shared" si="21"/>
        <v>0.6</v>
      </c>
      <c r="AF7" s="389">
        <f t="shared" si="22"/>
        <v>0.35714285714285715</v>
      </c>
      <c r="AG7" s="389">
        <f t="shared" si="23"/>
        <v>0.42105263157894735</v>
      </c>
      <c r="AH7" s="7">
        <v>0</v>
      </c>
      <c r="AI7" s="7">
        <v>1</v>
      </c>
      <c r="AJ7" s="4">
        <f t="shared" si="24"/>
        <v>1</v>
      </c>
      <c r="AK7" s="3">
        <v>4</v>
      </c>
      <c r="AL7" s="18">
        <v>18</v>
      </c>
      <c r="AM7" s="18">
        <v>10</v>
      </c>
      <c r="AN7" s="18">
        <v>4</v>
      </c>
      <c r="AO7" s="18">
        <v>0</v>
      </c>
      <c r="AP7" s="18">
        <v>2</v>
      </c>
      <c r="AQ7" s="18">
        <v>6</v>
      </c>
      <c r="AR7" s="18">
        <v>10</v>
      </c>
      <c r="AS7" s="18">
        <v>2</v>
      </c>
      <c r="AT7" s="18">
        <v>7</v>
      </c>
      <c r="AU7" s="18">
        <f t="shared" si="25"/>
        <v>8</v>
      </c>
      <c r="AV7" s="18">
        <f t="shared" si="26"/>
        <v>17</v>
      </c>
      <c r="AW7" s="389">
        <f t="shared" si="27"/>
        <v>0.6</v>
      </c>
      <c r="AX7" s="389">
        <f t="shared" si="28"/>
        <v>0.2857142857142857</v>
      </c>
      <c r="AY7" s="389">
        <f t="shared" si="29"/>
        <v>0.47058823529411764</v>
      </c>
      <c r="AZ7" s="7">
        <v>0</v>
      </c>
      <c r="BA7" s="7">
        <v>1</v>
      </c>
      <c r="BB7" s="4">
        <f t="shared" si="30"/>
        <v>1</v>
      </c>
      <c r="BC7" s="3">
        <v>4</v>
      </c>
      <c r="BD7" s="18">
        <v>17</v>
      </c>
      <c r="BE7" s="18">
        <v>10</v>
      </c>
      <c r="BF7" s="18">
        <v>3</v>
      </c>
      <c r="BG7" s="18">
        <v>0</v>
      </c>
      <c r="BH7" s="18">
        <v>1</v>
      </c>
      <c r="BI7" s="18">
        <v>7</v>
      </c>
      <c r="BJ7" s="18">
        <v>17</v>
      </c>
      <c r="BK7" s="18">
        <v>1</v>
      </c>
      <c r="BL7" s="18">
        <v>4</v>
      </c>
      <c r="BM7" s="18">
        <f t="shared" si="31"/>
        <v>8</v>
      </c>
      <c r="BN7" s="18">
        <f t="shared" si="32"/>
        <v>21</v>
      </c>
      <c r="BO7" s="389">
        <f t="shared" si="33"/>
        <v>0.41176470588235292</v>
      </c>
      <c r="BP7" s="389">
        <f t="shared" si="34"/>
        <v>0.25</v>
      </c>
      <c r="BQ7" s="389">
        <f t="shared" si="35"/>
        <v>0.38095238095238093</v>
      </c>
      <c r="BR7" s="7">
        <v>0</v>
      </c>
      <c r="BS7" s="7">
        <v>1</v>
      </c>
      <c r="BT7" s="4">
        <f t="shared" si="36"/>
        <v>1</v>
      </c>
      <c r="BU7" s="3">
        <v>4</v>
      </c>
      <c r="BV7" s="18">
        <v>26</v>
      </c>
      <c r="BW7" s="18">
        <v>23</v>
      </c>
      <c r="BX7" s="18">
        <v>1</v>
      </c>
      <c r="BY7" s="18">
        <v>2</v>
      </c>
      <c r="BZ7" s="18">
        <v>3</v>
      </c>
      <c r="CA7" s="18">
        <v>10</v>
      </c>
      <c r="CB7" s="18">
        <v>15</v>
      </c>
      <c r="CC7" s="18">
        <v>2</v>
      </c>
      <c r="CD7" s="18">
        <v>8</v>
      </c>
      <c r="CE7" s="18">
        <f t="shared" si="89"/>
        <v>12</v>
      </c>
      <c r="CF7" s="18">
        <f t="shared" si="90"/>
        <v>23</v>
      </c>
      <c r="CG7" s="389">
        <f t="shared" si="91"/>
        <v>0.66666666666666663</v>
      </c>
      <c r="CH7" s="389">
        <f t="shared" si="92"/>
        <v>0.25</v>
      </c>
      <c r="CI7" s="389">
        <f t="shared" si="37"/>
        <v>0.52173913043478259</v>
      </c>
      <c r="CJ7" s="18">
        <v>1</v>
      </c>
      <c r="CK7" s="18">
        <v>0</v>
      </c>
      <c r="CL7" s="4">
        <f t="shared" si="38"/>
        <v>1</v>
      </c>
      <c r="CM7" s="3">
        <v>4</v>
      </c>
      <c r="CN7" s="18">
        <v>17</v>
      </c>
      <c r="CO7" s="18">
        <v>13</v>
      </c>
      <c r="CP7" s="18">
        <v>2</v>
      </c>
      <c r="CQ7" s="18">
        <v>1</v>
      </c>
      <c r="CR7" s="18">
        <v>1</v>
      </c>
      <c r="CS7" s="18">
        <v>7</v>
      </c>
      <c r="CT7" s="18">
        <v>22</v>
      </c>
      <c r="CU7" s="18">
        <v>1</v>
      </c>
      <c r="CV7" s="18">
        <v>16</v>
      </c>
      <c r="CW7" s="18">
        <f t="shared" si="39"/>
        <v>8</v>
      </c>
      <c r="CX7" s="18">
        <f t="shared" si="40"/>
        <v>38</v>
      </c>
      <c r="CY7" s="389">
        <f t="shared" si="41"/>
        <v>0.31818181818181818</v>
      </c>
      <c r="CZ7" s="389">
        <f t="shared" si="42"/>
        <v>6.25E-2</v>
      </c>
      <c r="DA7" s="389">
        <f t="shared" si="43"/>
        <v>0.21052631578947367</v>
      </c>
      <c r="DB7" s="7">
        <v>0</v>
      </c>
      <c r="DC7" s="7">
        <v>1</v>
      </c>
      <c r="DD7" s="4">
        <f t="shared" si="44"/>
        <v>1</v>
      </c>
      <c r="DE7" s="3">
        <v>4</v>
      </c>
      <c r="DF7" s="18"/>
      <c r="DG7" s="18"/>
      <c r="DH7" s="18"/>
      <c r="DI7" s="18"/>
      <c r="DJ7" s="18"/>
      <c r="DK7" s="18"/>
      <c r="DL7" s="18"/>
      <c r="DM7" s="18"/>
      <c r="DN7" s="18"/>
      <c r="DO7" s="18">
        <f t="shared" si="45"/>
        <v>0</v>
      </c>
      <c r="DP7" s="18">
        <f t="shared" si="46"/>
        <v>0</v>
      </c>
      <c r="DQ7" s="389" t="e">
        <f t="shared" si="47"/>
        <v>#DIV/0!</v>
      </c>
      <c r="DR7" s="389" t="e">
        <f t="shared" si="48"/>
        <v>#DIV/0!</v>
      </c>
      <c r="DS7" s="389" t="e">
        <f t="shared" si="49"/>
        <v>#DIV/0!</v>
      </c>
      <c r="DT7" s="7"/>
      <c r="DU7" s="7"/>
      <c r="DV7" s="4">
        <f t="shared" si="50"/>
        <v>0</v>
      </c>
      <c r="DW7" s="3">
        <v>4</v>
      </c>
      <c r="DX7" s="18">
        <v>17</v>
      </c>
      <c r="DY7" s="18">
        <v>17</v>
      </c>
      <c r="DZ7" s="18">
        <v>1</v>
      </c>
      <c r="EA7" s="18">
        <v>1</v>
      </c>
      <c r="EB7" s="18">
        <v>1</v>
      </c>
      <c r="EC7" s="18">
        <v>7</v>
      </c>
      <c r="ED7" s="18">
        <v>13</v>
      </c>
      <c r="EE7" s="18">
        <v>1</v>
      </c>
      <c r="EF7" s="18">
        <v>9</v>
      </c>
      <c r="EG7" s="18">
        <f t="shared" si="51"/>
        <v>8</v>
      </c>
      <c r="EH7" s="18">
        <f t="shared" si="52"/>
        <v>22</v>
      </c>
      <c r="EI7" s="389">
        <f t="shared" si="53"/>
        <v>0.53846153846153844</v>
      </c>
      <c r="EJ7" s="389">
        <f t="shared" si="54"/>
        <v>0.1111111111111111</v>
      </c>
      <c r="EK7" s="389">
        <f t="shared" si="55"/>
        <v>0.36363636363636365</v>
      </c>
      <c r="EL7" s="7">
        <v>1</v>
      </c>
      <c r="EM7" s="7">
        <v>0</v>
      </c>
      <c r="EN7" s="4">
        <f t="shared" si="56"/>
        <v>1</v>
      </c>
      <c r="EO7" s="3">
        <v>4</v>
      </c>
      <c r="EP7" s="18">
        <v>23</v>
      </c>
      <c r="EQ7" s="18">
        <v>13</v>
      </c>
      <c r="ER7" s="18">
        <v>4</v>
      </c>
      <c r="ES7" s="18">
        <v>1</v>
      </c>
      <c r="ET7" s="18">
        <v>0</v>
      </c>
      <c r="EU7" s="18">
        <v>7</v>
      </c>
      <c r="EV7" s="18">
        <v>13</v>
      </c>
      <c r="EW7" s="18">
        <v>3</v>
      </c>
      <c r="EX7" s="18">
        <v>11</v>
      </c>
      <c r="EY7" s="18">
        <f t="shared" si="57"/>
        <v>10</v>
      </c>
      <c r="EZ7" s="18">
        <f t="shared" si="58"/>
        <v>24</v>
      </c>
      <c r="FA7" s="389">
        <f t="shared" si="59"/>
        <v>0.53846153846153844</v>
      </c>
      <c r="FB7" s="389">
        <f t="shared" si="60"/>
        <v>0.27272727272727271</v>
      </c>
      <c r="FC7" s="389">
        <f t="shared" si="61"/>
        <v>0.41666666666666669</v>
      </c>
      <c r="FD7" s="18">
        <v>1</v>
      </c>
      <c r="FE7" s="18">
        <v>0</v>
      </c>
      <c r="FF7" s="4">
        <f t="shared" si="62"/>
        <v>1</v>
      </c>
      <c r="FG7" s="3">
        <v>4</v>
      </c>
      <c r="FH7" s="18">
        <v>12</v>
      </c>
      <c r="FI7" s="18">
        <v>6</v>
      </c>
      <c r="FJ7" s="18">
        <v>6</v>
      </c>
      <c r="FK7" s="18">
        <v>2</v>
      </c>
      <c r="FL7" s="18">
        <v>1</v>
      </c>
      <c r="FM7" s="18">
        <v>3</v>
      </c>
      <c r="FN7" s="18">
        <v>8</v>
      </c>
      <c r="FO7" s="18">
        <v>2</v>
      </c>
      <c r="FP7" s="18">
        <v>8</v>
      </c>
      <c r="FQ7" s="18">
        <f t="shared" si="63"/>
        <v>5</v>
      </c>
      <c r="FR7" s="18">
        <f t="shared" si="64"/>
        <v>16</v>
      </c>
      <c r="FS7" s="389">
        <f t="shared" si="65"/>
        <v>0.375</v>
      </c>
      <c r="FT7" s="389">
        <f t="shared" si="66"/>
        <v>0.25</v>
      </c>
      <c r="FU7" s="389">
        <f t="shared" si="67"/>
        <v>0.3125</v>
      </c>
      <c r="FV7" s="18">
        <v>1</v>
      </c>
      <c r="FW7" s="18">
        <v>0</v>
      </c>
      <c r="FX7" s="4">
        <f t="shared" si="68"/>
        <v>1</v>
      </c>
      <c r="FY7" s="3">
        <v>4</v>
      </c>
      <c r="FZ7" s="18">
        <v>2</v>
      </c>
      <c r="GA7" s="18">
        <v>14</v>
      </c>
      <c r="GB7" s="18">
        <v>1</v>
      </c>
      <c r="GC7" s="18">
        <v>0</v>
      </c>
      <c r="GD7" s="18">
        <v>4</v>
      </c>
      <c r="GE7" s="18">
        <v>1</v>
      </c>
      <c r="GF7" s="18">
        <v>11</v>
      </c>
      <c r="GG7" s="18">
        <v>0</v>
      </c>
      <c r="GH7" s="18">
        <v>10</v>
      </c>
      <c r="GI7" s="18">
        <f t="shared" si="69"/>
        <v>1</v>
      </c>
      <c r="GJ7" s="18">
        <f t="shared" si="70"/>
        <v>21</v>
      </c>
      <c r="GK7" s="389">
        <f t="shared" si="71"/>
        <v>9.0909090909090912E-2</v>
      </c>
      <c r="GL7" s="389">
        <f t="shared" si="72"/>
        <v>0</v>
      </c>
      <c r="GM7" s="389">
        <f t="shared" si="73"/>
        <v>4.7619047619047616E-2</v>
      </c>
      <c r="GN7" s="7">
        <v>0</v>
      </c>
      <c r="GO7" s="7">
        <v>1</v>
      </c>
      <c r="GP7" s="4">
        <f t="shared" si="74"/>
        <v>1</v>
      </c>
      <c r="GQ7" s="14">
        <v>4</v>
      </c>
      <c r="GR7" s="11">
        <v>23</v>
      </c>
      <c r="GS7" s="11">
        <v>5</v>
      </c>
      <c r="GT7" s="11">
        <v>1</v>
      </c>
      <c r="GU7" s="11">
        <v>1</v>
      </c>
      <c r="GV7" s="11">
        <v>1</v>
      </c>
      <c r="GW7" s="11">
        <v>4</v>
      </c>
      <c r="GX7" s="11">
        <v>10</v>
      </c>
      <c r="GY7" s="11">
        <v>5</v>
      </c>
      <c r="GZ7" s="11">
        <v>20</v>
      </c>
      <c r="HA7" s="11">
        <f>GW7+GY7</f>
        <v>9</v>
      </c>
      <c r="HB7" s="11">
        <f t="shared" si="76"/>
        <v>30</v>
      </c>
      <c r="HC7" s="149">
        <f t="shared" si="77"/>
        <v>0.4</v>
      </c>
      <c r="HD7" s="149">
        <f t="shared" si="78"/>
        <v>0.25</v>
      </c>
      <c r="HE7" s="149">
        <f t="shared" si="79"/>
        <v>0.3</v>
      </c>
      <c r="HF7" s="11">
        <v>1</v>
      </c>
      <c r="HG7" s="11">
        <v>0</v>
      </c>
      <c r="HH7" s="15">
        <f t="shared" si="80"/>
        <v>1</v>
      </c>
      <c r="HI7" s="14">
        <v>4</v>
      </c>
      <c r="HJ7" s="31">
        <v>20</v>
      </c>
      <c r="HK7" s="31">
        <v>9</v>
      </c>
      <c r="HL7" s="31">
        <v>3</v>
      </c>
      <c r="HM7" s="31">
        <v>1</v>
      </c>
      <c r="HN7" s="31">
        <v>0</v>
      </c>
      <c r="HO7" s="31">
        <v>3</v>
      </c>
      <c r="HP7" s="31">
        <v>8</v>
      </c>
      <c r="HQ7" s="31">
        <v>4</v>
      </c>
      <c r="HR7" s="31">
        <v>14</v>
      </c>
      <c r="HS7" s="31">
        <f t="shared" si="81"/>
        <v>7</v>
      </c>
      <c r="HT7" s="31">
        <f t="shared" si="82"/>
        <v>22</v>
      </c>
      <c r="HU7" s="152">
        <f t="shared" si="83"/>
        <v>0.375</v>
      </c>
      <c r="HV7" s="152">
        <f t="shared" si="84"/>
        <v>0.2857142857142857</v>
      </c>
      <c r="HW7" s="152">
        <f t="shared" si="85"/>
        <v>0.31818181818181818</v>
      </c>
      <c r="HX7" s="31">
        <v>0</v>
      </c>
      <c r="HY7" s="31">
        <v>1</v>
      </c>
      <c r="HZ7" s="15">
        <f t="shared" si="86"/>
        <v>1</v>
      </c>
      <c r="IB7" s="362" t="s">
        <v>447</v>
      </c>
      <c r="IC7" s="3">
        <f>AL28</f>
        <v>58</v>
      </c>
      <c r="ID7" s="7">
        <f t="shared" ref="ID7:IM7" si="95">AM28</f>
        <v>32</v>
      </c>
      <c r="IE7" s="7">
        <f t="shared" si="95"/>
        <v>5</v>
      </c>
      <c r="IF7" s="7">
        <f t="shared" si="95"/>
        <v>10</v>
      </c>
      <c r="IG7" s="7">
        <f t="shared" si="95"/>
        <v>1</v>
      </c>
      <c r="IH7" s="7">
        <f t="shared" si="95"/>
        <v>17</v>
      </c>
      <c r="II7" s="7">
        <f t="shared" si="95"/>
        <v>29</v>
      </c>
      <c r="IJ7" s="7">
        <f t="shared" si="95"/>
        <v>8</v>
      </c>
      <c r="IK7" s="7">
        <f t="shared" si="95"/>
        <v>24</v>
      </c>
      <c r="IL7" s="7">
        <f t="shared" si="95"/>
        <v>25</v>
      </c>
      <c r="IM7" s="7">
        <f t="shared" si="95"/>
        <v>53</v>
      </c>
      <c r="IN7" s="7">
        <f>AZ28</f>
        <v>1</v>
      </c>
      <c r="IO7" s="7">
        <f>BA28</f>
        <v>1</v>
      </c>
      <c r="IP7" s="4">
        <f>BB28</f>
        <v>2</v>
      </c>
      <c r="IR7" s="3" t="s">
        <v>447</v>
      </c>
      <c r="IS7" s="3">
        <f t="shared" si="2"/>
        <v>29</v>
      </c>
      <c r="IT7" s="7">
        <f t="shared" si="3"/>
        <v>16</v>
      </c>
      <c r="IU7" s="7">
        <f t="shared" si="4"/>
        <v>2.5</v>
      </c>
      <c r="IV7" s="7">
        <f t="shared" si="5"/>
        <v>5</v>
      </c>
      <c r="IW7" s="7">
        <f t="shared" si="6"/>
        <v>0.5</v>
      </c>
      <c r="IX7" s="7">
        <f t="shared" si="7"/>
        <v>8.5</v>
      </c>
      <c r="IY7" s="7">
        <f t="shared" si="8"/>
        <v>14.5</v>
      </c>
      <c r="IZ7" s="7">
        <f t="shared" si="9"/>
        <v>4</v>
      </c>
      <c r="JA7" s="7">
        <f t="shared" si="10"/>
        <v>12</v>
      </c>
      <c r="JB7" s="7">
        <f t="shared" si="11"/>
        <v>12.5</v>
      </c>
      <c r="JC7" s="7">
        <f t="shared" si="12"/>
        <v>26.5</v>
      </c>
      <c r="JD7" s="468">
        <f t="shared" si="13"/>
        <v>0.58620689655172409</v>
      </c>
      <c r="JE7" s="468">
        <f t="shared" si="14"/>
        <v>0.33333333333333331</v>
      </c>
      <c r="JF7" s="177">
        <f t="shared" si="15"/>
        <v>0.47169811320754718</v>
      </c>
      <c r="JH7" s="57" t="s">
        <v>558</v>
      </c>
      <c r="JI7" s="7">
        <f>JI6/$JV3*3</f>
        <v>1.26984126984127</v>
      </c>
      <c r="JJ7" s="7">
        <f t="shared" ref="JJ7:JV7" si="96">JJ6/$JV3</f>
        <v>0.28373015873015872</v>
      </c>
      <c r="JK7" s="7">
        <f t="shared" si="96"/>
        <v>5.5996472663139327E-2</v>
      </c>
      <c r="JL7" s="7">
        <f t="shared" si="96"/>
        <v>2.4911816578483244E-2</v>
      </c>
      <c r="JM7" s="7">
        <f t="shared" si="96"/>
        <v>3.7918871252204583E-2</v>
      </c>
      <c r="JN7" s="7">
        <f t="shared" si="96"/>
        <v>0.12588183421516755</v>
      </c>
      <c r="JO7" s="7">
        <f t="shared" si="96"/>
        <v>0.31459435626102289</v>
      </c>
      <c r="JP7" s="7">
        <f t="shared" si="96"/>
        <v>5.7539682539682536E-2</v>
      </c>
      <c r="JQ7" s="7">
        <f t="shared" si="96"/>
        <v>0.21450617283950618</v>
      </c>
      <c r="JR7" s="7">
        <f t="shared" si="96"/>
        <v>0.18342151675485008</v>
      </c>
      <c r="JS7" s="7">
        <f t="shared" si="96"/>
        <v>0.52954144620811294</v>
      </c>
      <c r="JT7" s="7">
        <f t="shared" si="96"/>
        <v>1.3888888888888888E-2</v>
      </c>
      <c r="JU7" s="7">
        <f t="shared" si="96"/>
        <v>1.3888888888888888E-2</v>
      </c>
      <c r="JV7" s="4">
        <f t="shared" si="96"/>
        <v>2.7777777777777776E-2</v>
      </c>
    </row>
    <row r="8" spans="1:298" ht="17" thickBot="1">
      <c r="A8" s="57" t="s">
        <v>239</v>
      </c>
      <c r="B8" s="3"/>
      <c r="C8" s="429"/>
      <c r="D8" s="182"/>
      <c r="E8" s="7"/>
      <c r="F8" s="429"/>
      <c r="G8" s="7"/>
      <c r="H8" s="146"/>
      <c r="I8" s="429"/>
      <c r="J8" s="7"/>
      <c r="K8" s="7"/>
      <c r="L8" s="7"/>
      <c r="M8" s="7"/>
      <c r="N8" s="3">
        <f>EL98</f>
        <v>3</v>
      </c>
      <c r="O8" s="7">
        <f>EM98</f>
        <v>1</v>
      </c>
      <c r="P8" s="44">
        <f t="shared" si="0"/>
        <v>0.75</v>
      </c>
      <c r="S8" s="3">
        <v>5</v>
      </c>
      <c r="T8" s="18"/>
      <c r="U8" s="18"/>
      <c r="V8" s="18"/>
      <c r="W8" s="18"/>
      <c r="X8" s="18"/>
      <c r="Y8" s="18"/>
      <c r="Z8" s="18"/>
      <c r="AA8" s="18"/>
      <c r="AB8" s="18"/>
      <c r="AC8" s="18">
        <f t="shared" si="19"/>
        <v>0</v>
      </c>
      <c r="AD8" s="18">
        <f t="shared" si="20"/>
        <v>0</v>
      </c>
      <c r="AE8" s="389" t="e">
        <f t="shared" si="21"/>
        <v>#DIV/0!</v>
      </c>
      <c r="AF8" s="389" t="e">
        <f t="shared" si="22"/>
        <v>#DIV/0!</v>
      </c>
      <c r="AG8" s="389" t="e">
        <f t="shared" si="23"/>
        <v>#DIV/0!</v>
      </c>
      <c r="AH8" s="7"/>
      <c r="AI8" s="7"/>
      <c r="AJ8" s="4">
        <f t="shared" si="24"/>
        <v>0</v>
      </c>
      <c r="AK8" s="3">
        <v>5</v>
      </c>
      <c r="AL8" s="18"/>
      <c r="AM8" s="18"/>
      <c r="AN8" s="18"/>
      <c r="AO8" s="18"/>
      <c r="AP8" s="18"/>
      <c r="AQ8" s="18"/>
      <c r="AR8" s="18"/>
      <c r="AS8" s="18"/>
      <c r="AT8" s="18"/>
      <c r="AU8" s="18">
        <f t="shared" si="25"/>
        <v>0</v>
      </c>
      <c r="AV8" s="18">
        <f t="shared" si="26"/>
        <v>0</v>
      </c>
      <c r="AW8" s="389" t="e">
        <f t="shared" si="27"/>
        <v>#DIV/0!</v>
      </c>
      <c r="AX8" s="389" t="e">
        <f t="shared" si="28"/>
        <v>#DIV/0!</v>
      </c>
      <c r="AY8" s="389" t="e">
        <f t="shared" si="29"/>
        <v>#DIV/0!</v>
      </c>
      <c r="AZ8" s="7"/>
      <c r="BA8" s="7"/>
      <c r="BB8" s="4">
        <f t="shared" si="30"/>
        <v>0</v>
      </c>
      <c r="BC8" s="3">
        <v>5</v>
      </c>
      <c r="BD8" s="18"/>
      <c r="BE8" s="18"/>
      <c r="BF8" s="18"/>
      <c r="BG8" s="18"/>
      <c r="BH8" s="18"/>
      <c r="BI8" s="18"/>
      <c r="BJ8" s="18"/>
      <c r="BK8" s="18"/>
      <c r="BL8" s="18"/>
      <c r="BM8" s="18">
        <f t="shared" si="31"/>
        <v>0</v>
      </c>
      <c r="BN8" s="18">
        <f t="shared" si="32"/>
        <v>0</v>
      </c>
      <c r="BO8" s="389" t="e">
        <f t="shared" si="33"/>
        <v>#DIV/0!</v>
      </c>
      <c r="BP8" s="389" t="e">
        <f t="shared" si="34"/>
        <v>#DIV/0!</v>
      </c>
      <c r="BQ8" s="389" t="e">
        <f t="shared" si="35"/>
        <v>#DIV/0!</v>
      </c>
      <c r="BR8" s="7"/>
      <c r="BS8" s="7"/>
      <c r="BT8" s="4">
        <f t="shared" si="36"/>
        <v>0</v>
      </c>
      <c r="BU8" s="3">
        <v>5</v>
      </c>
      <c r="BV8" s="18"/>
      <c r="BW8" s="18"/>
      <c r="BX8" s="18"/>
      <c r="BY8" s="18"/>
      <c r="BZ8" s="18"/>
      <c r="CA8" s="18"/>
      <c r="CB8" s="18"/>
      <c r="CC8" s="18"/>
      <c r="CD8" s="18"/>
      <c r="CE8" s="18">
        <f t="shared" si="89"/>
        <v>0</v>
      </c>
      <c r="CF8" s="18">
        <f t="shared" si="90"/>
        <v>0</v>
      </c>
      <c r="CG8" s="389" t="e">
        <f t="shared" si="91"/>
        <v>#DIV/0!</v>
      </c>
      <c r="CH8" s="389" t="e">
        <f t="shared" si="92"/>
        <v>#DIV/0!</v>
      </c>
      <c r="CI8" s="389" t="e">
        <f t="shared" si="37"/>
        <v>#DIV/0!</v>
      </c>
      <c r="CJ8" s="7"/>
      <c r="CK8" s="7"/>
      <c r="CL8" s="4">
        <f t="shared" si="38"/>
        <v>0</v>
      </c>
      <c r="CM8" s="3">
        <v>5</v>
      </c>
      <c r="CN8" s="18"/>
      <c r="CO8" s="18"/>
      <c r="CP8" s="18"/>
      <c r="CQ8" s="18"/>
      <c r="CR8" s="18"/>
      <c r="CS8" s="18"/>
      <c r="CT8" s="18"/>
      <c r="CU8" s="18"/>
      <c r="CV8" s="18"/>
      <c r="CW8" s="18">
        <f t="shared" si="39"/>
        <v>0</v>
      </c>
      <c r="CX8" s="18">
        <f t="shared" si="40"/>
        <v>0</v>
      </c>
      <c r="CY8" s="389" t="e">
        <f t="shared" si="41"/>
        <v>#DIV/0!</v>
      </c>
      <c r="CZ8" s="389" t="e">
        <f t="shared" si="42"/>
        <v>#DIV/0!</v>
      </c>
      <c r="DA8" s="389" t="e">
        <f t="shared" si="43"/>
        <v>#DIV/0!</v>
      </c>
      <c r="DB8" s="7"/>
      <c r="DC8" s="7"/>
      <c r="DD8" s="4">
        <f t="shared" si="44"/>
        <v>0</v>
      </c>
      <c r="DE8" s="3">
        <v>5</v>
      </c>
      <c r="DF8" s="18"/>
      <c r="DG8" s="18"/>
      <c r="DH8" s="18"/>
      <c r="DI8" s="18"/>
      <c r="DJ8" s="18"/>
      <c r="DK8" s="18"/>
      <c r="DL8" s="18"/>
      <c r="DM8" s="18"/>
      <c r="DN8" s="18"/>
      <c r="DO8" s="18">
        <f t="shared" si="45"/>
        <v>0</v>
      </c>
      <c r="DP8" s="18">
        <f t="shared" si="46"/>
        <v>0</v>
      </c>
      <c r="DQ8" s="389" t="e">
        <f t="shared" si="47"/>
        <v>#DIV/0!</v>
      </c>
      <c r="DR8" s="389" t="e">
        <f t="shared" si="48"/>
        <v>#DIV/0!</v>
      </c>
      <c r="DS8" s="389" t="e">
        <f t="shared" si="49"/>
        <v>#DIV/0!</v>
      </c>
      <c r="DT8" s="7"/>
      <c r="DU8" s="7"/>
      <c r="DV8" s="4">
        <f t="shared" si="50"/>
        <v>0</v>
      </c>
      <c r="DW8" s="3">
        <v>5</v>
      </c>
      <c r="DX8" s="18"/>
      <c r="DY8" s="18"/>
      <c r="DZ8" s="18"/>
      <c r="EA8" s="18"/>
      <c r="EB8" s="18"/>
      <c r="EC8" s="18"/>
      <c r="ED8" s="18"/>
      <c r="EE8" s="18"/>
      <c r="EF8" s="18"/>
      <c r="EG8" s="18">
        <f t="shared" si="51"/>
        <v>0</v>
      </c>
      <c r="EH8" s="18">
        <f t="shared" si="52"/>
        <v>0</v>
      </c>
      <c r="EI8" s="389" t="e">
        <f t="shared" si="53"/>
        <v>#DIV/0!</v>
      </c>
      <c r="EJ8" s="389" t="e">
        <f t="shared" si="54"/>
        <v>#DIV/0!</v>
      </c>
      <c r="EK8" s="389" t="e">
        <f t="shared" si="55"/>
        <v>#DIV/0!</v>
      </c>
      <c r="EL8" s="7"/>
      <c r="EM8" s="7"/>
      <c r="EN8" s="4">
        <f t="shared" si="56"/>
        <v>0</v>
      </c>
      <c r="EO8" s="3">
        <v>5</v>
      </c>
      <c r="EP8" s="18"/>
      <c r="EQ8" s="18"/>
      <c r="ER8" s="18"/>
      <c r="ES8" s="18"/>
      <c r="ET8" s="18"/>
      <c r="EU8" s="18"/>
      <c r="EV8" s="18"/>
      <c r="EW8" s="18"/>
      <c r="EX8" s="18"/>
      <c r="EY8" s="18">
        <f t="shared" si="57"/>
        <v>0</v>
      </c>
      <c r="EZ8" s="18">
        <f t="shared" si="58"/>
        <v>0</v>
      </c>
      <c r="FA8" s="389" t="e">
        <f t="shared" si="59"/>
        <v>#DIV/0!</v>
      </c>
      <c r="FB8" s="389" t="e">
        <f t="shared" si="60"/>
        <v>#DIV/0!</v>
      </c>
      <c r="FC8" s="389" t="e">
        <f t="shared" si="61"/>
        <v>#DIV/0!</v>
      </c>
      <c r="FD8" s="7"/>
      <c r="FE8" s="7"/>
      <c r="FF8" s="4">
        <f t="shared" si="62"/>
        <v>0</v>
      </c>
      <c r="FG8" s="3">
        <v>5</v>
      </c>
      <c r="FH8" s="18"/>
      <c r="FI8" s="18"/>
      <c r="FJ8" s="18"/>
      <c r="FK8" s="18"/>
      <c r="FL8" s="18"/>
      <c r="FM8" s="18"/>
      <c r="FN8" s="18"/>
      <c r="FO8" s="18"/>
      <c r="FP8" s="18"/>
      <c r="FQ8" s="18">
        <f t="shared" si="63"/>
        <v>0</v>
      </c>
      <c r="FR8" s="18">
        <f t="shared" si="64"/>
        <v>0</v>
      </c>
      <c r="FS8" s="389" t="e">
        <f t="shared" si="65"/>
        <v>#DIV/0!</v>
      </c>
      <c r="FT8" s="389" t="e">
        <f t="shared" si="66"/>
        <v>#DIV/0!</v>
      </c>
      <c r="FU8" s="389" t="e">
        <f t="shared" si="67"/>
        <v>#DIV/0!</v>
      </c>
      <c r="FV8" s="7"/>
      <c r="FW8" s="7"/>
      <c r="FX8" s="4">
        <f t="shared" si="68"/>
        <v>0</v>
      </c>
      <c r="FY8" s="3">
        <v>5</v>
      </c>
      <c r="FZ8" s="18"/>
      <c r="GA8" s="18"/>
      <c r="GB8" s="18"/>
      <c r="GC8" s="18"/>
      <c r="GD8" s="18"/>
      <c r="GE8" s="18"/>
      <c r="GF8" s="18"/>
      <c r="GG8" s="18"/>
      <c r="GH8" s="18"/>
      <c r="GI8" s="18">
        <f t="shared" si="69"/>
        <v>0</v>
      </c>
      <c r="GJ8" s="18">
        <f t="shared" si="70"/>
        <v>0</v>
      </c>
      <c r="GK8" s="389" t="e">
        <f t="shared" si="71"/>
        <v>#DIV/0!</v>
      </c>
      <c r="GL8" s="389" t="e">
        <f t="shared" si="72"/>
        <v>#DIV/0!</v>
      </c>
      <c r="GM8" s="389" t="e">
        <f t="shared" si="73"/>
        <v>#DIV/0!</v>
      </c>
      <c r="GN8" s="7"/>
      <c r="GO8" s="7"/>
      <c r="GP8" s="4">
        <f t="shared" si="74"/>
        <v>0</v>
      </c>
      <c r="GQ8" s="14">
        <v>5</v>
      </c>
      <c r="GR8" s="11"/>
      <c r="GS8" s="11"/>
      <c r="GT8" s="11"/>
      <c r="GU8" s="11"/>
      <c r="GV8" s="11"/>
      <c r="GW8" s="11"/>
      <c r="GX8" s="11"/>
      <c r="GY8" s="11"/>
      <c r="GZ8" s="11"/>
      <c r="HA8" s="11">
        <f t="shared" si="75"/>
        <v>0</v>
      </c>
      <c r="HB8" s="11">
        <f t="shared" si="76"/>
        <v>0</v>
      </c>
      <c r="HC8" s="149" t="e">
        <f t="shared" si="77"/>
        <v>#DIV/0!</v>
      </c>
      <c r="HD8" s="149" t="e">
        <f t="shared" si="78"/>
        <v>#DIV/0!</v>
      </c>
      <c r="HE8" s="149" t="e">
        <f t="shared" si="79"/>
        <v>#DIV/0!</v>
      </c>
      <c r="HF8" s="11"/>
      <c r="HG8" s="11"/>
      <c r="HH8" s="15">
        <f t="shared" si="80"/>
        <v>0</v>
      </c>
      <c r="HI8" s="14">
        <v>5</v>
      </c>
      <c r="HJ8" s="31"/>
      <c r="HK8" s="31"/>
      <c r="HL8" s="31"/>
      <c r="HM8" s="31"/>
      <c r="HN8" s="31"/>
      <c r="HO8" s="31"/>
      <c r="HP8" s="31"/>
      <c r="HQ8" s="31"/>
      <c r="HR8" s="31"/>
      <c r="HS8" s="31">
        <f t="shared" si="81"/>
        <v>0</v>
      </c>
      <c r="HT8" s="31">
        <f t="shared" si="82"/>
        <v>0</v>
      </c>
      <c r="HU8" s="152" t="e">
        <f t="shared" si="83"/>
        <v>#DIV/0!</v>
      </c>
      <c r="HV8" s="152" t="e">
        <f t="shared" si="84"/>
        <v>#DIV/0!</v>
      </c>
      <c r="HW8" s="152" t="e">
        <f t="shared" si="85"/>
        <v>#DIV/0!</v>
      </c>
      <c r="HX8" s="31"/>
      <c r="HY8" s="31"/>
      <c r="HZ8" s="15">
        <f t="shared" si="86"/>
        <v>0</v>
      </c>
      <c r="IB8" s="3" t="s">
        <v>449</v>
      </c>
      <c r="IC8" s="3">
        <f>AL42</f>
        <v>18</v>
      </c>
      <c r="ID8" s="7">
        <f t="shared" ref="ID8:IM8" si="97">AM42</f>
        <v>31</v>
      </c>
      <c r="IE8" s="7">
        <f t="shared" si="97"/>
        <v>10</v>
      </c>
      <c r="IF8" s="7">
        <f t="shared" si="97"/>
        <v>0</v>
      </c>
      <c r="IG8" s="7">
        <f t="shared" si="97"/>
        <v>6</v>
      </c>
      <c r="IH8" s="7">
        <f t="shared" si="97"/>
        <v>6</v>
      </c>
      <c r="II8" s="7">
        <f t="shared" si="97"/>
        <v>21</v>
      </c>
      <c r="IJ8" s="7">
        <f t="shared" si="97"/>
        <v>2</v>
      </c>
      <c r="IK8" s="7">
        <f t="shared" si="97"/>
        <v>6</v>
      </c>
      <c r="IL8" s="7">
        <f t="shared" si="97"/>
        <v>8</v>
      </c>
      <c r="IM8" s="7">
        <f t="shared" si="97"/>
        <v>27</v>
      </c>
      <c r="IN8" s="7">
        <f>AZ42</f>
        <v>1</v>
      </c>
      <c r="IO8" s="7">
        <f>BA42</f>
        <v>3</v>
      </c>
      <c r="IP8" s="4">
        <f>BB42</f>
        <v>4</v>
      </c>
      <c r="IR8" s="3" t="s">
        <v>449</v>
      </c>
      <c r="IS8" s="3">
        <f t="shared" si="2"/>
        <v>4.5</v>
      </c>
      <c r="IT8" s="7">
        <f t="shared" si="3"/>
        <v>7.75</v>
      </c>
      <c r="IU8" s="7">
        <f t="shared" si="4"/>
        <v>2.5</v>
      </c>
      <c r="IV8" s="7">
        <f t="shared" si="5"/>
        <v>0</v>
      </c>
      <c r="IW8" s="7">
        <f t="shared" si="6"/>
        <v>1.5</v>
      </c>
      <c r="IX8" s="7">
        <f t="shared" si="7"/>
        <v>1.5</v>
      </c>
      <c r="IY8" s="7">
        <f t="shared" si="8"/>
        <v>5.25</v>
      </c>
      <c r="IZ8" s="7">
        <f t="shared" si="9"/>
        <v>0.5</v>
      </c>
      <c r="JA8" s="7">
        <f t="shared" si="10"/>
        <v>1.5</v>
      </c>
      <c r="JB8" s="7">
        <f t="shared" si="11"/>
        <v>2</v>
      </c>
      <c r="JC8" s="7">
        <f t="shared" si="12"/>
        <v>6.75</v>
      </c>
      <c r="JD8" s="468">
        <f t="shared" si="13"/>
        <v>0.2857142857142857</v>
      </c>
      <c r="JE8" s="468">
        <f t="shared" si="14"/>
        <v>0.33333333333333331</v>
      </c>
      <c r="JF8" s="177">
        <f t="shared" si="15"/>
        <v>0.29629629629629628</v>
      </c>
      <c r="JH8" s="58" t="s">
        <v>23</v>
      </c>
      <c r="JI8" s="8"/>
      <c r="JJ8" s="8"/>
      <c r="JK8" s="8"/>
      <c r="JL8" s="8"/>
      <c r="JM8" s="8"/>
      <c r="JN8" s="8"/>
      <c r="JO8" s="466">
        <f>JN3/JO3</f>
        <v>0.40014015416958654</v>
      </c>
      <c r="JP8" s="8"/>
      <c r="JQ8" s="466">
        <f>JP3/JQ3</f>
        <v>0.2682425488180884</v>
      </c>
      <c r="JR8" s="8"/>
      <c r="JS8" s="466">
        <f>JR3/JS3</f>
        <v>0.3463780183180683</v>
      </c>
      <c r="JT8" s="8"/>
      <c r="JU8" s="8"/>
      <c r="JV8" s="6"/>
    </row>
    <row r="9" spans="1:298" ht="17" thickBot="1">
      <c r="A9" s="57" t="s">
        <v>34</v>
      </c>
      <c r="B9" s="412"/>
      <c r="C9" s="7"/>
      <c r="D9" s="7"/>
      <c r="E9" s="7"/>
      <c r="F9" s="7"/>
      <c r="G9" s="182"/>
      <c r="H9" s="182"/>
      <c r="I9" s="146"/>
      <c r="J9" s="7"/>
      <c r="K9" s="7"/>
      <c r="L9" s="182"/>
      <c r="M9" s="7"/>
      <c r="N9" s="3">
        <f>FD98</f>
        <v>1</v>
      </c>
      <c r="O9" s="7">
        <f>FE98</f>
        <v>3</v>
      </c>
      <c r="P9" s="44">
        <f t="shared" si="0"/>
        <v>0.25</v>
      </c>
      <c r="S9" s="3">
        <v>6</v>
      </c>
      <c r="T9" s="18"/>
      <c r="U9" s="18"/>
      <c r="V9" s="18"/>
      <c r="W9" s="18"/>
      <c r="X9" s="18"/>
      <c r="Y9" s="18"/>
      <c r="Z9" s="18"/>
      <c r="AA9" s="18"/>
      <c r="AB9" s="18"/>
      <c r="AC9" s="18">
        <f t="shared" si="19"/>
        <v>0</v>
      </c>
      <c r="AD9" s="18">
        <f t="shared" si="20"/>
        <v>0</v>
      </c>
      <c r="AE9" s="389" t="e">
        <f t="shared" si="21"/>
        <v>#DIV/0!</v>
      </c>
      <c r="AF9" s="389" t="e">
        <f t="shared" si="22"/>
        <v>#DIV/0!</v>
      </c>
      <c r="AG9" s="389" t="e">
        <f t="shared" si="23"/>
        <v>#DIV/0!</v>
      </c>
      <c r="AH9" s="7"/>
      <c r="AI9" s="7"/>
      <c r="AJ9" s="4">
        <f t="shared" si="24"/>
        <v>0</v>
      </c>
      <c r="AK9" s="3">
        <v>6</v>
      </c>
      <c r="AL9" s="18"/>
      <c r="AM9" s="18"/>
      <c r="AN9" s="18"/>
      <c r="AO9" s="18"/>
      <c r="AP9" s="18"/>
      <c r="AQ9" s="18"/>
      <c r="AR9" s="18"/>
      <c r="AS9" s="18"/>
      <c r="AT9" s="18"/>
      <c r="AU9" s="18">
        <f t="shared" si="25"/>
        <v>0</v>
      </c>
      <c r="AV9" s="18">
        <f t="shared" si="26"/>
        <v>0</v>
      </c>
      <c r="AW9" s="389" t="e">
        <f t="shared" si="27"/>
        <v>#DIV/0!</v>
      </c>
      <c r="AX9" s="389" t="e">
        <f t="shared" si="28"/>
        <v>#DIV/0!</v>
      </c>
      <c r="AY9" s="389" t="e">
        <f t="shared" si="29"/>
        <v>#DIV/0!</v>
      </c>
      <c r="AZ9" s="7"/>
      <c r="BA9" s="7"/>
      <c r="BB9" s="4">
        <f t="shared" si="30"/>
        <v>0</v>
      </c>
      <c r="BC9" s="3">
        <v>6</v>
      </c>
      <c r="BD9" s="18"/>
      <c r="BE9" s="18"/>
      <c r="BF9" s="18"/>
      <c r="BG9" s="18"/>
      <c r="BH9" s="18"/>
      <c r="BI9" s="18"/>
      <c r="BJ9" s="18"/>
      <c r="BK9" s="18"/>
      <c r="BL9" s="18"/>
      <c r="BM9" s="18">
        <f t="shared" si="31"/>
        <v>0</v>
      </c>
      <c r="BN9" s="18">
        <f t="shared" si="32"/>
        <v>0</v>
      </c>
      <c r="BO9" s="389" t="e">
        <f t="shared" si="33"/>
        <v>#DIV/0!</v>
      </c>
      <c r="BP9" s="389" t="e">
        <f t="shared" si="34"/>
        <v>#DIV/0!</v>
      </c>
      <c r="BQ9" s="389" t="e">
        <f t="shared" si="35"/>
        <v>#DIV/0!</v>
      </c>
      <c r="BR9" s="7"/>
      <c r="BS9" s="7"/>
      <c r="BT9" s="4">
        <f t="shared" si="36"/>
        <v>0</v>
      </c>
      <c r="BU9" s="3">
        <v>6</v>
      </c>
      <c r="BV9" s="18"/>
      <c r="BW9" s="18"/>
      <c r="BX9" s="18"/>
      <c r="BY9" s="18"/>
      <c r="BZ9" s="18"/>
      <c r="CA9" s="18"/>
      <c r="CB9" s="18"/>
      <c r="CC9" s="18"/>
      <c r="CD9" s="18"/>
      <c r="CE9" s="18">
        <f t="shared" si="89"/>
        <v>0</v>
      </c>
      <c r="CF9" s="18">
        <f t="shared" si="90"/>
        <v>0</v>
      </c>
      <c r="CG9" s="389" t="e">
        <f t="shared" si="91"/>
        <v>#DIV/0!</v>
      </c>
      <c r="CH9" s="389" t="e">
        <f t="shared" si="92"/>
        <v>#DIV/0!</v>
      </c>
      <c r="CI9" s="389" t="e">
        <f t="shared" si="37"/>
        <v>#DIV/0!</v>
      </c>
      <c r="CJ9" s="7"/>
      <c r="CK9" s="7"/>
      <c r="CL9" s="4">
        <f t="shared" si="38"/>
        <v>0</v>
      </c>
      <c r="CM9" s="3">
        <v>6</v>
      </c>
      <c r="CN9" s="18"/>
      <c r="CO9" s="18"/>
      <c r="CP9" s="18"/>
      <c r="CQ9" s="18"/>
      <c r="CR9" s="18"/>
      <c r="CS9" s="18"/>
      <c r="CT9" s="18"/>
      <c r="CU9" s="18"/>
      <c r="CV9" s="18"/>
      <c r="CW9" s="18">
        <f t="shared" si="39"/>
        <v>0</v>
      </c>
      <c r="CX9" s="18">
        <f t="shared" si="40"/>
        <v>0</v>
      </c>
      <c r="CY9" s="389" t="e">
        <f t="shared" si="41"/>
        <v>#DIV/0!</v>
      </c>
      <c r="CZ9" s="389" t="e">
        <f t="shared" si="42"/>
        <v>#DIV/0!</v>
      </c>
      <c r="DA9" s="389" t="e">
        <f t="shared" si="43"/>
        <v>#DIV/0!</v>
      </c>
      <c r="DB9" s="7"/>
      <c r="DC9" s="7"/>
      <c r="DD9" s="4">
        <f t="shared" si="44"/>
        <v>0</v>
      </c>
      <c r="DE9" s="3">
        <v>6</v>
      </c>
      <c r="DF9" s="18"/>
      <c r="DG9" s="18"/>
      <c r="DH9" s="18"/>
      <c r="DI9" s="18"/>
      <c r="DJ9" s="18"/>
      <c r="DK9" s="18"/>
      <c r="DL9" s="18"/>
      <c r="DM9" s="18"/>
      <c r="DN9" s="18"/>
      <c r="DO9" s="18">
        <f t="shared" si="45"/>
        <v>0</v>
      </c>
      <c r="DP9" s="18">
        <f t="shared" si="46"/>
        <v>0</v>
      </c>
      <c r="DQ9" s="389" t="e">
        <f t="shared" si="47"/>
        <v>#DIV/0!</v>
      </c>
      <c r="DR9" s="389" t="e">
        <f t="shared" si="48"/>
        <v>#DIV/0!</v>
      </c>
      <c r="DS9" s="389" t="e">
        <f t="shared" si="49"/>
        <v>#DIV/0!</v>
      </c>
      <c r="DT9" s="7"/>
      <c r="DU9" s="7"/>
      <c r="DV9" s="4">
        <f t="shared" si="50"/>
        <v>0</v>
      </c>
      <c r="DW9" s="3">
        <v>6</v>
      </c>
      <c r="DX9" s="18"/>
      <c r="DY9" s="18"/>
      <c r="DZ9" s="18"/>
      <c r="EA9" s="18"/>
      <c r="EB9" s="18"/>
      <c r="EC9" s="18"/>
      <c r="ED9" s="18"/>
      <c r="EE9" s="18"/>
      <c r="EF9" s="18"/>
      <c r="EG9" s="18">
        <f t="shared" si="51"/>
        <v>0</v>
      </c>
      <c r="EH9" s="18">
        <f t="shared" si="52"/>
        <v>0</v>
      </c>
      <c r="EI9" s="389" t="e">
        <f t="shared" si="53"/>
        <v>#DIV/0!</v>
      </c>
      <c r="EJ9" s="389" t="e">
        <f t="shared" si="54"/>
        <v>#DIV/0!</v>
      </c>
      <c r="EK9" s="389" t="e">
        <f t="shared" si="55"/>
        <v>#DIV/0!</v>
      </c>
      <c r="EL9" s="7"/>
      <c r="EM9" s="7"/>
      <c r="EN9" s="4">
        <f t="shared" si="56"/>
        <v>0</v>
      </c>
      <c r="EO9" s="3">
        <v>6</v>
      </c>
      <c r="EP9" s="18"/>
      <c r="EQ9" s="18"/>
      <c r="ER9" s="18"/>
      <c r="ES9" s="18"/>
      <c r="ET9" s="18"/>
      <c r="EU9" s="18"/>
      <c r="EV9" s="18"/>
      <c r="EW9" s="18"/>
      <c r="EX9" s="18"/>
      <c r="EY9" s="18">
        <f t="shared" si="57"/>
        <v>0</v>
      </c>
      <c r="EZ9" s="18">
        <f t="shared" si="58"/>
        <v>0</v>
      </c>
      <c r="FA9" s="389" t="e">
        <f t="shared" si="59"/>
        <v>#DIV/0!</v>
      </c>
      <c r="FB9" s="389" t="e">
        <f t="shared" si="60"/>
        <v>#DIV/0!</v>
      </c>
      <c r="FC9" s="389" t="e">
        <f t="shared" si="61"/>
        <v>#DIV/0!</v>
      </c>
      <c r="FD9" s="7"/>
      <c r="FE9" s="7"/>
      <c r="FF9" s="4">
        <f t="shared" si="62"/>
        <v>0</v>
      </c>
      <c r="FG9" s="3">
        <v>6</v>
      </c>
      <c r="FH9" s="18"/>
      <c r="FI9" s="18"/>
      <c r="FJ9" s="18"/>
      <c r="FK9" s="18"/>
      <c r="FL9" s="18"/>
      <c r="FM9" s="18"/>
      <c r="FN9" s="18"/>
      <c r="FO9" s="18"/>
      <c r="FP9" s="18"/>
      <c r="FQ9" s="18">
        <f t="shared" si="63"/>
        <v>0</v>
      </c>
      <c r="FR9" s="18">
        <f t="shared" si="64"/>
        <v>0</v>
      </c>
      <c r="FS9" s="389" t="e">
        <f t="shared" si="65"/>
        <v>#DIV/0!</v>
      </c>
      <c r="FT9" s="389" t="e">
        <f t="shared" si="66"/>
        <v>#DIV/0!</v>
      </c>
      <c r="FU9" s="389" t="e">
        <f t="shared" si="67"/>
        <v>#DIV/0!</v>
      </c>
      <c r="FV9" s="7"/>
      <c r="FW9" s="7"/>
      <c r="FX9" s="4">
        <f t="shared" si="68"/>
        <v>0</v>
      </c>
      <c r="FY9" s="3">
        <v>6</v>
      </c>
      <c r="FZ9" s="18"/>
      <c r="GA9" s="18"/>
      <c r="GB9" s="18"/>
      <c r="GC9" s="18"/>
      <c r="GD9" s="18"/>
      <c r="GE9" s="18"/>
      <c r="GF9" s="18"/>
      <c r="GG9" s="18"/>
      <c r="GH9" s="18"/>
      <c r="GI9" s="18">
        <f t="shared" si="69"/>
        <v>0</v>
      </c>
      <c r="GJ9" s="18">
        <f t="shared" si="70"/>
        <v>0</v>
      </c>
      <c r="GK9" s="389" t="e">
        <f t="shared" si="71"/>
        <v>#DIV/0!</v>
      </c>
      <c r="GL9" s="389" t="e">
        <f t="shared" si="72"/>
        <v>#DIV/0!</v>
      </c>
      <c r="GM9" s="389" t="e">
        <f t="shared" si="73"/>
        <v>#DIV/0!</v>
      </c>
      <c r="GN9" s="7"/>
      <c r="GO9" s="7"/>
      <c r="GP9" s="4">
        <f t="shared" si="74"/>
        <v>0</v>
      </c>
      <c r="GQ9" s="14">
        <v>6</v>
      </c>
      <c r="GR9" s="11"/>
      <c r="GS9" s="11"/>
      <c r="GT9" s="11"/>
      <c r="GU9" s="11"/>
      <c r="GV9" s="11"/>
      <c r="GW9" s="11"/>
      <c r="GX9" s="11"/>
      <c r="GY9" s="11"/>
      <c r="GZ9" s="11"/>
      <c r="HA9" s="11">
        <f t="shared" si="75"/>
        <v>0</v>
      </c>
      <c r="HB9" s="11">
        <f t="shared" si="76"/>
        <v>0</v>
      </c>
      <c r="HC9" s="149" t="e">
        <f t="shared" si="77"/>
        <v>#DIV/0!</v>
      </c>
      <c r="HD9" s="149" t="e">
        <f t="shared" si="78"/>
        <v>#DIV/0!</v>
      </c>
      <c r="HE9" s="149" t="e">
        <f t="shared" si="79"/>
        <v>#DIV/0!</v>
      </c>
      <c r="HF9" s="11"/>
      <c r="HG9" s="11"/>
      <c r="HH9" s="15">
        <f t="shared" si="80"/>
        <v>0</v>
      </c>
      <c r="HI9" s="14">
        <v>6</v>
      </c>
      <c r="HJ9" s="31"/>
      <c r="HK9" s="31"/>
      <c r="HL9" s="31"/>
      <c r="HM9" s="31"/>
      <c r="HN9" s="31"/>
      <c r="HO9" s="31"/>
      <c r="HP9" s="31"/>
      <c r="HQ9" s="31"/>
      <c r="HR9" s="31"/>
      <c r="HS9" s="31">
        <f t="shared" si="81"/>
        <v>0</v>
      </c>
      <c r="HT9" s="31">
        <f t="shared" si="82"/>
        <v>0</v>
      </c>
      <c r="HU9" s="152" t="e">
        <f t="shared" si="83"/>
        <v>#DIV/0!</v>
      </c>
      <c r="HV9" s="152" t="e">
        <f t="shared" si="84"/>
        <v>#DIV/0!</v>
      </c>
      <c r="HW9" s="152" t="e">
        <f t="shared" si="85"/>
        <v>#DIV/0!</v>
      </c>
      <c r="HX9" s="31"/>
      <c r="HY9" s="31"/>
      <c r="HZ9" s="15">
        <f t="shared" si="86"/>
        <v>0</v>
      </c>
      <c r="IB9" s="3" t="s">
        <v>452</v>
      </c>
      <c r="IC9" s="3">
        <f>BD14</f>
        <v>26</v>
      </c>
      <c r="ID9" s="7">
        <f t="shared" ref="ID9:IM9" si="98">BE14</f>
        <v>19</v>
      </c>
      <c r="IE9" s="7">
        <f t="shared" si="98"/>
        <v>5</v>
      </c>
      <c r="IF9" s="7">
        <f t="shared" si="98"/>
        <v>1</v>
      </c>
      <c r="IG9" s="7">
        <f t="shared" si="98"/>
        <v>4</v>
      </c>
      <c r="IH9" s="7">
        <f t="shared" si="98"/>
        <v>10</v>
      </c>
      <c r="II9" s="7">
        <f t="shared" si="98"/>
        <v>26</v>
      </c>
      <c r="IJ9" s="7">
        <f t="shared" si="98"/>
        <v>2</v>
      </c>
      <c r="IK9" s="7">
        <f t="shared" si="98"/>
        <v>11</v>
      </c>
      <c r="IL9" s="7">
        <f t="shared" si="98"/>
        <v>12</v>
      </c>
      <c r="IM9" s="7">
        <f t="shared" si="98"/>
        <v>37</v>
      </c>
      <c r="IN9" s="7">
        <f>BR14</f>
        <v>0</v>
      </c>
      <c r="IO9" s="7">
        <f>BS14</f>
        <v>2</v>
      </c>
      <c r="IP9" s="4">
        <f>BT14</f>
        <v>2</v>
      </c>
      <c r="IR9" s="3" t="s">
        <v>452</v>
      </c>
      <c r="IS9" s="3">
        <f t="shared" si="2"/>
        <v>13</v>
      </c>
      <c r="IT9" s="7">
        <f t="shared" si="3"/>
        <v>9.5</v>
      </c>
      <c r="IU9" s="7">
        <f t="shared" si="4"/>
        <v>2.5</v>
      </c>
      <c r="IV9" s="7">
        <f t="shared" si="5"/>
        <v>0.5</v>
      </c>
      <c r="IW9" s="7">
        <f t="shared" si="6"/>
        <v>2</v>
      </c>
      <c r="IX9" s="7">
        <f t="shared" si="7"/>
        <v>5</v>
      </c>
      <c r="IY9" s="7">
        <f t="shared" si="8"/>
        <v>13</v>
      </c>
      <c r="IZ9" s="7">
        <f t="shared" si="9"/>
        <v>1</v>
      </c>
      <c r="JA9" s="7">
        <f t="shared" si="10"/>
        <v>5.5</v>
      </c>
      <c r="JB9" s="7">
        <f t="shared" si="11"/>
        <v>6</v>
      </c>
      <c r="JC9" s="7">
        <f t="shared" si="12"/>
        <v>18.5</v>
      </c>
      <c r="JD9" s="468">
        <f t="shared" si="13"/>
        <v>0.38461538461538464</v>
      </c>
      <c r="JE9" s="468">
        <f t="shared" si="14"/>
        <v>0.18181818181818182</v>
      </c>
      <c r="JF9" s="177">
        <f t="shared" si="15"/>
        <v>0.32432432432432434</v>
      </c>
    </row>
    <row r="10" spans="1:298" ht="17" thickBot="1">
      <c r="A10" s="57" t="s">
        <v>513</v>
      </c>
      <c r="B10" s="3"/>
      <c r="C10" s="7"/>
      <c r="D10" s="7"/>
      <c r="E10" s="429"/>
      <c r="F10" s="7"/>
      <c r="G10" s="429"/>
      <c r="H10" s="7"/>
      <c r="I10" s="7"/>
      <c r="J10" s="146"/>
      <c r="K10" s="7"/>
      <c r="L10" s="182"/>
      <c r="M10" s="429"/>
      <c r="N10" s="3">
        <f>FV98</f>
        <v>3</v>
      </c>
      <c r="O10" s="7">
        <f>FW98</f>
        <v>1</v>
      </c>
      <c r="P10" s="44">
        <f t="shared" si="0"/>
        <v>0.75</v>
      </c>
      <c r="S10" s="3">
        <v>7</v>
      </c>
      <c r="T10" s="18"/>
      <c r="U10" s="18"/>
      <c r="V10" s="18"/>
      <c r="W10" s="18"/>
      <c r="X10" s="18"/>
      <c r="Y10" s="18"/>
      <c r="Z10" s="18"/>
      <c r="AA10" s="18"/>
      <c r="AB10" s="18"/>
      <c r="AC10" s="18">
        <f t="shared" si="19"/>
        <v>0</v>
      </c>
      <c r="AD10" s="18">
        <f t="shared" si="20"/>
        <v>0</v>
      </c>
      <c r="AE10" s="389" t="e">
        <f t="shared" si="21"/>
        <v>#DIV/0!</v>
      </c>
      <c r="AF10" s="389" t="e">
        <f t="shared" si="22"/>
        <v>#DIV/0!</v>
      </c>
      <c r="AG10" s="389" t="e">
        <f t="shared" si="23"/>
        <v>#DIV/0!</v>
      </c>
      <c r="AH10" s="7"/>
      <c r="AI10" s="7"/>
      <c r="AJ10" s="4">
        <f t="shared" si="24"/>
        <v>0</v>
      </c>
      <c r="AK10" s="3">
        <v>7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>
        <f t="shared" si="25"/>
        <v>0</v>
      </c>
      <c r="AV10" s="18">
        <f t="shared" si="26"/>
        <v>0</v>
      </c>
      <c r="AW10" s="389" t="e">
        <f t="shared" si="27"/>
        <v>#DIV/0!</v>
      </c>
      <c r="AX10" s="389" t="e">
        <f t="shared" si="28"/>
        <v>#DIV/0!</v>
      </c>
      <c r="AY10" s="389" t="e">
        <f t="shared" si="29"/>
        <v>#DIV/0!</v>
      </c>
      <c r="AZ10" s="7"/>
      <c r="BA10" s="7"/>
      <c r="BB10" s="4">
        <f t="shared" si="30"/>
        <v>0</v>
      </c>
      <c r="BC10" s="3">
        <v>7</v>
      </c>
      <c r="BD10" s="18"/>
      <c r="BE10" s="18"/>
      <c r="BF10" s="18"/>
      <c r="BG10" s="18"/>
      <c r="BH10" s="18"/>
      <c r="BI10" s="18"/>
      <c r="BJ10" s="18"/>
      <c r="BK10" s="18"/>
      <c r="BL10" s="18"/>
      <c r="BM10" s="18">
        <f t="shared" si="31"/>
        <v>0</v>
      </c>
      <c r="BN10" s="18">
        <f t="shared" si="32"/>
        <v>0</v>
      </c>
      <c r="BO10" s="389" t="e">
        <f t="shared" si="33"/>
        <v>#DIV/0!</v>
      </c>
      <c r="BP10" s="389" t="e">
        <f t="shared" si="34"/>
        <v>#DIV/0!</v>
      </c>
      <c r="BQ10" s="389" t="e">
        <f t="shared" si="35"/>
        <v>#DIV/0!</v>
      </c>
      <c r="BR10" s="7"/>
      <c r="BS10" s="7"/>
      <c r="BT10" s="4">
        <f t="shared" si="36"/>
        <v>0</v>
      </c>
      <c r="BU10" s="3">
        <v>7</v>
      </c>
      <c r="BV10" s="18"/>
      <c r="BW10" s="18"/>
      <c r="BX10" s="18"/>
      <c r="BY10" s="18"/>
      <c r="BZ10" s="18"/>
      <c r="CA10" s="18"/>
      <c r="CB10" s="18"/>
      <c r="CC10" s="18"/>
      <c r="CD10" s="18"/>
      <c r="CE10" s="18">
        <f t="shared" si="89"/>
        <v>0</v>
      </c>
      <c r="CF10" s="18">
        <f t="shared" si="90"/>
        <v>0</v>
      </c>
      <c r="CG10" s="389" t="e">
        <f t="shared" si="91"/>
        <v>#DIV/0!</v>
      </c>
      <c r="CH10" s="389" t="e">
        <f t="shared" si="92"/>
        <v>#DIV/0!</v>
      </c>
      <c r="CI10" s="389" t="e">
        <f t="shared" si="37"/>
        <v>#DIV/0!</v>
      </c>
      <c r="CJ10" s="7"/>
      <c r="CK10" s="7"/>
      <c r="CL10" s="4">
        <f t="shared" si="38"/>
        <v>0</v>
      </c>
      <c r="CM10" s="3">
        <v>7</v>
      </c>
      <c r="CN10" s="18"/>
      <c r="CO10" s="18"/>
      <c r="CP10" s="18"/>
      <c r="CQ10" s="18"/>
      <c r="CR10" s="18"/>
      <c r="CS10" s="18"/>
      <c r="CT10" s="18"/>
      <c r="CU10" s="18"/>
      <c r="CV10" s="18"/>
      <c r="CW10" s="18">
        <f t="shared" si="39"/>
        <v>0</v>
      </c>
      <c r="CX10" s="18">
        <f t="shared" si="40"/>
        <v>0</v>
      </c>
      <c r="CY10" s="389" t="e">
        <f t="shared" si="41"/>
        <v>#DIV/0!</v>
      </c>
      <c r="CZ10" s="389" t="e">
        <f t="shared" si="42"/>
        <v>#DIV/0!</v>
      </c>
      <c r="DA10" s="389" t="e">
        <f t="shared" si="43"/>
        <v>#DIV/0!</v>
      </c>
      <c r="DB10" s="7"/>
      <c r="DC10" s="7"/>
      <c r="DD10" s="4">
        <f t="shared" si="44"/>
        <v>0</v>
      </c>
      <c r="DE10" s="3">
        <v>7</v>
      </c>
      <c r="DF10" s="18"/>
      <c r="DG10" s="18"/>
      <c r="DH10" s="18"/>
      <c r="DI10" s="18"/>
      <c r="DJ10" s="18"/>
      <c r="DK10" s="18"/>
      <c r="DL10" s="18"/>
      <c r="DM10" s="18"/>
      <c r="DN10" s="18"/>
      <c r="DO10" s="18">
        <f t="shared" si="45"/>
        <v>0</v>
      </c>
      <c r="DP10" s="18">
        <f t="shared" si="46"/>
        <v>0</v>
      </c>
      <c r="DQ10" s="389" t="e">
        <f t="shared" si="47"/>
        <v>#DIV/0!</v>
      </c>
      <c r="DR10" s="389" t="e">
        <f t="shared" si="48"/>
        <v>#DIV/0!</v>
      </c>
      <c r="DS10" s="389" t="e">
        <f t="shared" si="49"/>
        <v>#DIV/0!</v>
      </c>
      <c r="DT10" s="7"/>
      <c r="DU10" s="7"/>
      <c r="DV10" s="4">
        <f t="shared" si="50"/>
        <v>0</v>
      </c>
      <c r="DW10" s="3">
        <v>7</v>
      </c>
      <c r="DX10" s="18"/>
      <c r="DY10" s="18"/>
      <c r="DZ10" s="18"/>
      <c r="EA10" s="18"/>
      <c r="EB10" s="18"/>
      <c r="EC10" s="18"/>
      <c r="ED10" s="18"/>
      <c r="EE10" s="18"/>
      <c r="EF10" s="18"/>
      <c r="EG10" s="18">
        <f t="shared" si="51"/>
        <v>0</v>
      </c>
      <c r="EH10" s="18">
        <f t="shared" si="52"/>
        <v>0</v>
      </c>
      <c r="EI10" s="389" t="e">
        <f t="shared" si="53"/>
        <v>#DIV/0!</v>
      </c>
      <c r="EJ10" s="389" t="e">
        <f t="shared" si="54"/>
        <v>#DIV/0!</v>
      </c>
      <c r="EK10" s="389" t="e">
        <f t="shared" si="55"/>
        <v>#DIV/0!</v>
      </c>
      <c r="EL10" s="7"/>
      <c r="EM10" s="7"/>
      <c r="EN10" s="4">
        <f t="shared" si="56"/>
        <v>0</v>
      </c>
      <c r="EO10" s="3">
        <v>7</v>
      </c>
      <c r="EP10" s="18"/>
      <c r="EQ10" s="18"/>
      <c r="ER10" s="18"/>
      <c r="ES10" s="18"/>
      <c r="ET10" s="18"/>
      <c r="EU10" s="18"/>
      <c r="EV10" s="18"/>
      <c r="EW10" s="18"/>
      <c r="EX10" s="18"/>
      <c r="EY10" s="18">
        <f t="shared" si="57"/>
        <v>0</v>
      </c>
      <c r="EZ10" s="18">
        <f t="shared" si="58"/>
        <v>0</v>
      </c>
      <c r="FA10" s="389" t="e">
        <f t="shared" si="59"/>
        <v>#DIV/0!</v>
      </c>
      <c r="FB10" s="389" t="e">
        <f t="shared" si="60"/>
        <v>#DIV/0!</v>
      </c>
      <c r="FC10" s="389" t="e">
        <f t="shared" si="61"/>
        <v>#DIV/0!</v>
      </c>
      <c r="FD10" s="7"/>
      <c r="FE10" s="7"/>
      <c r="FF10" s="4">
        <f t="shared" si="62"/>
        <v>0</v>
      </c>
      <c r="FG10" s="3">
        <v>7</v>
      </c>
      <c r="FH10" s="18"/>
      <c r="FI10" s="18"/>
      <c r="FJ10" s="18"/>
      <c r="FK10" s="18"/>
      <c r="FL10" s="18"/>
      <c r="FM10" s="18"/>
      <c r="FN10" s="18"/>
      <c r="FO10" s="18"/>
      <c r="FP10" s="18"/>
      <c r="FQ10" s="18">
        <f t="shared" si="63"/>
        <v>0</v>
      </c>
      <c r="FR10" s="18">
        <f t="shared" si="64"/>
        <v>0</v>
      </c>
      <c r="FS10" s="389" t="e">
        <f t="shared" si="65"/>
        <v>#DIV/0!</v>
      </c>
      <c r="FT10" s="389" t="e">
        <f t="shared" si="66"/>
        <v>#DIV/0!</v>
      </c>
      <c r="FU10" s="389" t="e">
        <f t="shared" si="67"/>
        <v>#DIV/0!</v>
      </c>
      <c r="FV10" s="7"/>
      <c r="FW10" s="7"/>
      <c r="FX10" s="4">
        <f t="shared" si="68"/>
        <v>0</v>
      </c>
      <c r="FY10" s="3">
        <v>7</v>
      </c>
      <c r="FZ10" s="18"/>
      <c r="GA10" s="18"/>
      <c r="GB10" s="18"/>
      <c r="GC10" s="18"/>
      <c r="GD10" s="18"/>
      <c r="GE10" s="18"/>
      <c r="GF10" s="18"/>
      <c r="GG10" s="18"/>
      <c r="GH10" s="18"/>
      <c r="GI10" s="18">
        <f t="shared" si="69"/>
        <v>0</v>
      </c>
      <c r="GJ10" s="18">
        <f t="shared" si="70"/>
        <v>0</v>
      </c>
      <c r="GK10" s="389" t="e">
        <f t="shared" si="71"/>
        <v>#DIV/0!</v>
      </c>
      <c r="GL10" s="389" t="e">
        <f t="shared" si="72"/>
        <v>#DIV/0!</v>
      </c>
      <c r="GM10" s="389" t="e">
        <f t="shared" si="73"/>
        <v>#DIV/0!</v>
      </c>
      <c r="GN10" s="7"/>
      <c r="GO10" s="7"/>
      <c r="GP10" s="4">
        <f t="shared" si="74"/>
        <v>0</v>
      </c>
      <c r="GQ10" s="14">
        <v>7</v>
      </c>
      <c r="GR10" s="11"/>
      <c r="GS10" s="11"/>
      <c r="GT10" s="11"/>
      <c r="GU10" s="11"/>
      <c r="GV10" s="11"/>
      <c r="GW10" s="11"/>
      <c r="GX10" s="11"/>
      <c r="GY10" s="11"/>
      <c r="GZ10" s="11"/>
      <c r="HA10" s="11">
        <f t="shared" si="75"/>
        <v>0</v>
      </c>
      <c r="HB10" s="11">
        <f t="shared" si="76"/>
        <v>0</v>
      </c>
      <c r="HC10" s="149" t="e">
        <f t="shared" si="77"/>
        <v>#DIV/0!</v>
      </c>
      <c r="HD10" s="149" t="e">
        <f t="shared" si="78"/>
        <v>#DIV/0!</v>
      </c>
      <c r="HE10" s="149" t="e">
        <f t="shared" si="79"/>
        <v>#DIV/0!</v>
      </c>
      <c r="HF10" s="11"/>
      <c r="HG10" s="11"/>
      <c r="HH10" s="15">
        <f t="shared" si="80"/>
        <v>0</v>
      </c>
      <c r="HI10" s="14">
        <v>7</v>
      </c>
      <c r="HJ10" s="31"/>
      <c r="HK10" s="31"/>
      <c r="HL10" s="31"/>
      <c r="HM10" s="31"/>
      <c r="HN10" s="31"/>
      <c r="HO10" s="31"/>
      <c r="HP10" s="31"/>
      <c r="HQ10" s="31"/>
      <c r="HR10" s="31"/>
      <c r="HS10" s="31">
        <f t="shared" si="81"/>
        <v>0</v>
      </c>
      <c r="HT10" s="31">
        <f t="shared" si="82"/>
        <v>0</v>
      </c>
      <c r="HU10" s="152" t="e">
        <f t="shared" si="83"/>
        <v>#DIV/0!</v>
      </c>
      <c r="HV10" s="152" t="e">
        <f t="shared" si="84"/>
        <v>#DIV/0!</v>
      </c>
      <c r="HW10" s="152" t="e">
        <f t="shared" si="85"/>
        <v>#DIV/0!</v>
      </c>
      <c r="HX10" s="31"/>
      <c r="HY10" s="31"/>
      <c r="HZ10" s="15">
        <f t="shared" si="86"/>
        <v>0</v>
      </c>
      <c r="IB10" s="3" t="s">
        <v>486</v>
      </c>
      <c r="IC10" s="3">
        <f>BD28</f>
        <v>68</v>
      </c>
      <c r="ID10" s="7">
        <f t="shared" ref="ID10:IM10" si="99">BE28</f>
        <v>50</v>
      </c>
      <c r="IE10" s="7">
        <f t="shared" si="99"/>
        <v>6</v>
      </c>
      <c r="IF10" s="7">
        <f t="shared" si="99"/>
        <v>6</v>
      </c>
      <c r="IG10" s="7">
        <f t="shared" si="99"/>
        <v>1</v>
      </c>
      <c r="IH10" s="7">
        <f t="shared" si="99"/>
        <v>22</v>
      </c>
      <c r="II10" s="7">
        <f t="shared" si="99"/>
        <v>56</v>
      </c>
      <c r="IJ10" s="7">
        <f t="shared" si="99"/>
        <v>8</v>
      </c>
      <c r="IK10" s="7">
        <f t="shared" si="99"/>
        <v>30</v>
      </c>
      <c r="IL10" s="7">
        <f t="shared" si="99"/>
        <v>30</v>
      </c>
      <c r="IM10" s="7">
        <f t="shared" si="99"/>
        <v>86</v>
      </c>
      <c r="IN10" s="7">
        <f>BR28</f>
        <v>1</v>
      </c>
      <c r="IO10" s="7">
        <f>BS28</f>
        <v>2</v>
      </c>
      <c r="IP10" s="4">
        <f>BT28</f>
        <v>3</v>
      </c>
      <c r="IR10" s="3" t="s">
        <v>486</v>
      </c>
      <c r="IS10" s="3">
        <f t="shared" si="2"/>
        <v>22.666666666666668</v>
      </c>
      <c r="IT10" s="7">
        <f t="shared" si="3"/>
        <v>16.666666666666668</v>
      </c>
      <c r="IU10" s="7">
        <f t="shared" si="4"/>
        <v>2</v>
      </c>
      <c r="IV10" s="7">
        <f t="shared" si="5"/>
        <v>2</v>
      </c>
      <c r="IW10" s="7">
        <f t="shared" si="6"/>
        <v>0.33333333333333331</v>
      </c>
      <c r="IX10" s="7">
        <f t="shared" si="7"/>
        <v>7.333333333333333</v>
      </c>
      <c r="IY10" s="7">
        <f t="shared" si="8"/>
        <v>18.666666666666668</v>
      </c>
      <c r="IZ10" s="7">
        <f t="shared" si="9"/>
        <v>2.6666666666666665</v>
      </c>
      <c r="JA10" s="7">
        <f t="shared" si="10"/>
        <v>10</v>
      </c>
      <c r="JB10" s="7">
        <f t="shared" si="11"/>
        <v>10</v>
      </c>
      <c r="JC10" s="7">
        <f t="shared" si="12"/>
        <v>28.666666666666668</v>
      </c>
      <c r="JD10" s="468">
        <f t="shared" si="13"/>
        <v>0.39285714285714279</v>
      </c>
      <c r="JE10" s="468">
        <f t="shared" si="14"/>
        <v>0.26666666666666666</v>
      </c>
      <c r="JF10" s="177">
        <f t="shared" si="15"/>
        <v>0.34883720930232559</v>
      </c>
      <c r="JH10" s="496" t="s">
        <v>566</v>
      </c>
      <c r="JI10" s="497"/>
      <c r="JJ10" s="497"/>
      <c r="JK10" s="497"/>
      <c r="JL10" s="497"/>
      <c r="JM10" s="497"/>
      <c r="JN10" s="497"/>
      <c r="JO10" s="497"/>
      <c r="JP10" s="497"/>
      <c r="JQ10" s="497"/>
      <c r="JR10" s="497"/>
      <c r="JS10" s="497"/>
      <c r="JT10" s="497"/>
      <c r="JU10" s="497"/>
      <c r="JV10" s="498"/>
      <c r="JX10" s="496" t="s">
        <v>600</v>
      </c>
      <c r="JY10" s="497"/>
      <c r="JZ10" s="497"/>
      <c r="KA10" s="497"/>
      <c r="KB10" s="497"/>
      <c r="KC10" s="497"/>
      <c r="KD10" s="497"/>
      <c r="KE10" s="497"/>
      <c r="KF10" s="497"/>
      <c r="KG10" s="497"/>
      <c r="KH10" s="497"/>
      <c r="KI10" s="497"/>
      <c r="KJ10" s="506"/>
      <c r="KK10" s="506"/>
      <c r="KL10" s="501"/>
    </row>
    <row r="11" spans="1:298" ht="17" thickBot="1">
      <c r="A11" s="57" t="s">
        <v>9</v>
      </c>
      <c r="B11" s="183"/>
      <c r="C11" s="7"/>
      <c r="D11" s="182"/>
      <c r="E11" s="182"/>
      <c r="F11" s="7"/>
      <c r="G11" s="7"/>
      <c r="H11" s="7"/>
      <c r="I11" s="7"/>
      <c r="J11" s="7"/>
      <c r="K11" s="146"/>
      <c r="L11" s="7"/>
      <c r="M11" s="182"/>
      <c r="N11" s="3">
        <f>GN98</f>
        <v>0</v>
      </c>
      <c r="O11" s="7">
        <f>GO98+2</f>
        <v>4</v>
      </c>
      <c r="P11" s="44">
        <f t="shared" si="0"/>
        <v>0</v>
      </c>
      <c r="S11" s="3">
        <v>8</v>
      </c>
      <c r="T11" s="18"/>
      <c r="U11" s="18"/>
      <c r="V11" s="18"/>
      <c r="W11" s="18"/>
      <c r="X11" s="18"/>
      <c r="Y11" s="18"/>
      <c r="Z11" s="18"/>
      <c r="AA11" s="18"/>
      <c r="AB11" s="18"/>
      <c r="AC11" s="18">
        <f t="shared" si="19"/>
        <v>0</v>
      </c>
      <c r="AD11" s="18">
        <f t="shared" si="20"/>
        <v>0</v>
      </c>
      <c r="AE11" s="389" t="e">
        <f t="shared" si="21"/>
        <v>#DIV/0!</v>
      </c>
      <c r="AF11" s="389" t="e">
        <f t="shared" si="22"/>
        <v>#DIV/0!</v>
      </c>
      <c r="AG11" s="389" t="e">
        <f t="shared" si="23"/>
        <v>#DIV/0!</v>
      </c>
      <c r="AH11" s="7"/>
      <c r="AI11" s="7"/>
      <c r="AJ11" s="4">
        <f t="shared" si="24"/>
        <v>0</v>
      </c>
      <c r="AK11" s="3">
        <v>8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>
        <f t="shared" si="25"/>
        <v>0</v>
      </c>
      <c r="AV11" s="18">
        <f t="shared" si="26"/>
        <v>0</v>
      </c>
      <c r="AW11" s="389" t="e">
        <f t="shared" si="27"/>
        <v>#DIV/0!</v>
      </c>
      <c r="AX11" s="389" t="e">
        <f t="shared" si="28"/>
        <v>#DIV/0!</v>
      </c>
      <c r="AY11" s="389" t="e">
        <f t="shared" si="29"/>
        <v>#DIV/0!</v>
      </c>
      <c r="AZ11" s="7"/>
      <c r="BA11" s="7"/>
      <c r="BB11" s="4">
        <f t="shared" si="30"/>
        <v>0</v>
      </c>
      <c r="BC11" s="3">
        <v>8</v>
      </c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f t="shared" si="31"/>
        <v>0</v>
      </c>
      <c r="BN11" s="18">
        <f t="shared" si="32"/>
        <v>0</v>
      </c>
      <c r="BO11" s="389" t="e">
        <f t="shared" si="33"/>
        <v>#DIV/0!</v>
      </c>
      <c r="BP11" s="389" t="e">
        <f t="shared" si="34"/>
        <v>#DIV/0!</v>
      </c>
      <c r="BQ11" s="389" t="e">
        <f t="shared" si="35"/>
        <v>#DIV/0!</v>
      </c>
      <c r="BR11" s="7"/>
      <c r="BS11" s="7"/>
      <c r="BT11" s="4">
        <f t="shared" si="36"/>
        <v>0</v>
      </c>
      <c r="BU11" s="3">
        <v>8</v>
      </c>
      <c r="BV11" s="18"/>
      <c r="BW11" s="18"/>
      <c r="BX11" s="18"/>
      <c r="BY11" s="18"/>
      <c r="BZ11" s="18"/>
      <c r="CA11" s="18"/>
      <c r="CB11" s="18"/>
      <c r="CC11" s="18"/>
      <c r="CD11" s="18"/>
      <c r="CE11" s="18">
        <f t="shared" si="89"/>
        <v>0</v>
      </c>
      <c r="CF11" s="18">
        <f t="shared" si="90"/>
        <v>0</v>
      </c>
      <c r="CG11" s="389" t="e">
        <f t="shared" si="91"/>
        <v>#DIV/0!</v>
      </c>
      <c r="CH11" s="389" t="e">
        <f t="shared" si="92"/>
        <v>#DIV/0!</v>
      </c>
      <c r="CI11" s="389" t="e">
        <f t="shared" si="37"/>
        <v>#DIV/0!</v>
      </c>
      <c r="CJ11" s="7"/>
      <c r="CK11" s="7"/>
      <c r="CL11" s="4">
        <f t="shared" si="38"/>
        <v>0</v>
      </c>
      <c r="CM11" s="3">
        <v>8</v>
      </c>
      <c r="CN11" s="18"/>
      <c r="CO11" s="18"/>
      <c r="CP11" s="18"/>
      <c r="CQ11" s="18"/>
      <c r="CR11" s="18"/>
      <c r="CS11" s="18"/>
      <c r="CT11" s="18"/>
      <c r="CU11" s="18"/>
      <c r="CV11" s="18"/>
      <c r="CW11" s="18">
        <f t="shared" si="39"/>
        <v>0</v>
      </c>
      <c r="CX11" s="18">
        <f t="shared" si="40"/>
        <v>0</v>
      </c>
      <c r="CY11" s="389" t="e">
        <f t="shared" si="41"/>
        <v>#DIV/0!</v>
      </c>
      <c r="CZ11" s="389" t="e">
        <f t="shared" si="42"/>
        <v>#DIV/0!</v>
      </c>
      <c r="DA11" s="389" t="e">
        <f t="shared" si="43"/>
        <v>#DIV/0!</v>
      </c>
      <c r="DB11" s="7"/>
      <c r="DC11" s="7"/>
      <c r="DD11" s="4">
        <f t="shared" si="44"/>
        <v>0</v>
      </c>
      <c r="DE11" s="3">
        <v>8</v>
      </c>
      <c r="DF11" s="18"/>
      <c r="DG11" s="18"/>
      <c r="DH11" s="18"/>
      <c r="DI11" s="18"/>
      <c r="DJ11" s="18"/>
      <c r="DK11" s="18"/>
      <c r="DL11" s="18"/>
      <c r="DM11" s="18"/>
      <c r="DN11" s="18"/>
      <c r="DO11" s="18">
        <f t="shared" si="45"/>
        <v>0</v>
      </c>
      <c r="DP11" s="18">
        <f t="shared" si="46"/>
        <v>0</v>
      </c>
      <c r="DQ11" s="389" t="e">
        <f t="shared" si="47"/>
        <v>#DIV/0!</v>
      </c>
      <c r="DR11" s="389" t="e">
        <f t="shared" si="48"/>
        <v>#DIV/0!</v>
      </c>
      <c r="DS11" s="389" t="e">
        <f t="shared" si="49"/>
        <v>#DIV/0!</v>
      </c>
      <c r="DT11" s="7"/>
      <c r="DU11" s="7"/>
      <c r="DV11" s="4">
        <f t="shared" si="50"/>
        <v>0</v>
      </c>
      <c r="DW11" s="3">
        <v>8</v>
      </c>
      <c r="DX11" s="18"/>
      <c r="DY11" s="18"/>
      <c r="DZ11" s="18"/>
      <c r="EA11" s="18"/>
      <c r="EB11" s="18"/>
      <c r="EC11" s="18"/>
      <c r="ED11" s="18"/>
      <c r="EE11" s="18"/>
      <c r="EF11" s="18"/>
      <c r="EG11" s="18">
        <f t="shared" si="51"/>
        <v>0</v>
      </c>
      <c r="EH11" s="18">
        <f t="shared" si="52"/>
        <v>0</v>
      </c>
      <c r="EI11" s="389" t="e">
        <f t="shared" si="53"/>
        <v>#DIV/0!</v>
      </c>
      <c r="EJ11" s="389" t="e">
        <f t="shared" si="54"/>
        <v>#DIV/0!</v>
      </c>
      <c r="EK11" s="389" t="e">
        <f t="shared" si="55"/>
        <v>#DIV/0!</v>
      </c>
      <c r="EL11" s="7"/>
      <c r="EM11" s="7"/>
      <c r="EN11" s="4">
        <f t="shared" si="56"/>
        <v>0</v>
      </c>
      <c r="EO11" s="3">
        <v>8</v>
      </c>
      <c r="EP11" s="18"/>
      <c r="EQ11" s="18"/>
      <c r="ER11" s="18"/>
      <c r="ES11" s="18"/>
      <c r="ET11" s="18"/>
      <c r="EU11" s="18"/>
      <c r="EV11" s="18"/>
      <c r="EW11" s="18"/>
      <c r="EX11" s="18"/>
      <c r="EY11" s="18">
        <f t="shared" si="57"/>
        <v>0</v>
      </c>
      <c r="EZ11" s="18">
        <f t="shared" si="58"/>
        <v>0</v>
      </c>
      <c r="FA11" s="389" t="e">
        <f t="shared" si="59"/>
        <v>#DIV/0!</v>
      </c>
      <c r="FB11" s="389" t="e">
        <f t="shared" si="60"/>
        <v>#DIV/0!</v>
      </c>
      <c r="FC11" s="389" t="e">
        <f t="shared" si="61"/>
        <v>#DIV/0!</v>
      </c>
      <c r="FD11" s="7"/>
      <c r="FE11" s="7"/>
      <c r="FF11" s="4">
        <f t="shared" si="62"/>
        <v>0</v>
      </c>
      <c r="FG11" s="3">
        <v>8</v>
      </c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f t="shared" si="63"/>
        <v>0</v>
      </c>
      <c r="FR11" s="18">
        <f t="shared" si="64"/>
        <v>0</v>
      </c>
      <c r="FS11" s="389" t="e">
        <f t="shared" si="65"/>
        <v>#DIV/0!</v>
      </c>
      <c r="FT11" s="389" t="e">
        <f t="shared" si="66"/>
        <v>#DIV/0!</v>
      </c>
      <c r="FU11" s="389" t="e">
        <f t="shared" si="67"/>
        <v>#DIV/0!</v>
      </c>
      <c r="FV11" s="7"/>
      <c r="FW11" s="7"/>
      <c r="FX11" s="4">
        <f t="shared" si="68"/>
        <v>0</v>
      </c>
      <c r="FY11" s="3">
        <v>8</v>
      </c>
      <c r="FZ11" s="18"/>
      <c r="GA11" s="18"/>
      <c r="GB11" s="18"/>
      <c r="GC11" s="18"/>
      <c r="GD11" s="18"/>
      <c r="GE11" s="18"/>
      <c r="GF11" s="18"/>
      <c r="GG11" s="18"/>
      <c r="GH11" s="18"/>
      <c r="GI11" s="18">
        <f t="shared" si="69"/>
        <v>0</v>
      </c>
      <c r="GJ11" s="18">
        <f t="shared" si="70"/>
        <v>0</v>
      </c>
      <c r="GK11" s="389" t="e">
        <f t="shared" si="71"/>
        <v>#DIV/0!</v>
      </c>
      <c r="GL11" s="389" t="e">
        <f t="shared" si="72"/>
        <v>#DIV/0!</v>
      </c>
      <c r="GM11" s="389" t="e">
        <f t="shared" si="73"/>
        <v>#DIV/0!</v>
      </c>
      <c r="GN11" s="7"/>
      <c r="GO11" s="7"/>
      <c r="GP11" s="4">
        <f t="shared" si="74"/>
        <v>0</v>
      </c>
      <c r="GQ11" s="14">
        <v>8</v>
      </c>
      <c r="GR11" s="11"/>
      <c r="GS11" s="11"/>
      <c r="GT11" s="11"/>
      <c r="GU11" s="11"/>
      <c r="GV11" s="11"/>
      <c r="GW11" s="11"/>
      <c r="GX11" s="11"/>
      <c r="GY11" s="11"/>
      <c r="GZ11" s="11"/>
      <c r="HA11" s="11">
        <f t="shared" si="75"/>
        <v>0</v>
      </c>
      <c r="HB11" s="11">
        <f t="shared" si="76"/>
        <v>0</v>
      </c>
      <c r="HC11" s="149" t="e">
        <f t="shared" si="77"/>
        <v>#DIV/0!</v>
      </c>
      <c r="HD11" s="149" t="e">
        <f t="shared" si="78"/>
        <v>#DIV/0!</v>
      </c>
      <c r="HE11" s="149" t="e">
        <f t="shared" si="79"/>
        <v>#DIV/0!</v>
      </c>
      <c r="HF11" s="11"/>
      <c r="HG11" s="11"/>
      <c r="HH11" s="15">
        <f t="shared" si="80"/>
        <v>0</v>
      </c>
      <c r="HI11" s="14">
        <v>8</v>
      </c>
      <c r="HJ11" s="31"/>
      <c r="HK11" s="31"/>
      <c r="HL11" s="31"/>
      <c r="HM11" s="31"/>
      <c r="HN11" s="31"/>
      <c r="HO11" s="31"/>
      <c r="HP11" s="31"/>
      <c r="HQ11" s="31"/>
      <c r="HR11" s="31"/>
      <c r="HS11" s="31">
        <f t="shared" si="81"/>
        <v>0</v>
      </c>
      <c r="HT11" s="31">
        <f t="shared" si="82"/>
        <v>0</v>
      </c>
      <c r="HU11" s="152" t="e">
        <f t="shared" si="83"/>
        <v>#DIV/0!</v>
      </c>
      <c r="HV11" s="152" t="e">
        <f t="shared" si="84"/>
        <v>#DIV/0!</v>
      </c>
      <c r="HW11" s="152" t="e">
        <f t="shared" si="85"/>
        <v>#DIV/0!</v>
      </c>
      <c r="HX11" s="31"/>
      <c r="HY11" s="31"/>
      <c r="HZ11" s="15">
        <f t="shared" si="86"/>
        <v>0</v>
      </c>
      <c r="IB11" s="3" t="s">
        <v>446</v>
      </c>
      <c r="IC11" s="3">
        <f>BD42</f>
        <v>17</v>
      </c>
      <c r="ID11" s="7">
        <f t="shared" ref="ID11:IM11" si="100">BE42</f>
        <v>11</v>
      </c>
      <c r="IE11" s="7">
        <f t="shared" si="100"/>
        <v>1</v>
      </c>
      <c r="IF11" s="7">
        <f t="shared" si="100"/>
        <v>0</v>
      </c>
      <c r="IG11" s="7">
        <f t="shared" si="100"/>
        <v>3</v>
      </c>
      <c r="IH11" s="7">
        <f t="shared" si="100"/>
        <v>4</v>
      </c>
      <c r="II11" s="7">
        <f t="shared" si="100"/>
        <v>21</v>
      </c>
      <c r="IJ11" s="7">
        <f t="shared" si="100"/>
        <v>3</v>
      </c>
      <c r="IK11" s="7">
        <f t="shared" si="100"/>
        <v>10</v>
      </c>
      <c r="IL11" s="7">
        <f t="shared" si="100"/>
        <v>7</v>
      </c>
      <c r="IM11" s="7">
        <f t="shared" si="100"/>
        <v>31</v>
      </c>
      <c r="IN11" s="7">
        <f>BR42</f>
        <v>1</v>
      </c>
      <c r="IO11" s="7">
        <f>BS42</f>
        <v>2</v>
      </c>
      <c r="IP11" s="4">
        <f>BT42</f>
        <v>3</v>
      </c>
      <c r="IR11" s="3" t="s">
        <v>446</v>
      </c>
      <c r="IS11" s="3">
        <f t="shared" si="2"/>
        <v>5.666666666666667</v>
      </c>
      <c r="IT11" s="7">
        <f t="shared" si="3"/>
        <v>3.6666666666666665</v>
      </c>
      <c r="IU11" s="7">
        <f t="shared" si="4"/>
        <v>0.33333333333333331</v>
      </c>
      <c r="IV11" s="7">
        <f t="shared" si="5"/>
        <v>0</v>
      </c>
      <c r="IW11" s="7">
        <f t="shared" si="6"/>
        <v>1</v>
      </c>
      <c r="IX11" s="7">
        <f t="shared" si="7"/>
        <v>1.3333333333333333</v>
      </c>
      <c r="IY11" s="7">
        <f t="shared" si="8"/>
        <v>7</v>
      </c>
      <c r="IZ11" s="7">
        <f t="shared" si="9"/>
        <v>1</v>
      </c>
      <c r="JA11" s="7">
        <f t="shared" si="10"/>
        <v>3.3333333333333335</v>
      </c>
      <c r="JB11" s="7">
        <f t="shared" si="11"/>
        <v>2.3333333333333335</v>
      </c>
      <c r="JC11" s="7">
        <f t="shared" si="12"/>
        <v>10.333333333333334</v>
      </c>
      <c r="JD11" s="468">
        <f t="shared" si="13"/>
        <v>0.19047619047619047</v>
      </c>
      <c r="JE11" s="468">
        <f t="shared" si="14"/>
        <v>0.3</v>
      </c>
      <c r="JF11" s="177">
        <f t="shared" si="15"/>
        <v>0.22580645161290322</v>
      </c>
      <c r="JH11" s="89" t="s">
        <v>116</v>
      </c>
      <c r="JI11" s="12" t="s">
        <v>13</v>
      </c>
      <c r="JJ11" s="12" t="s">
        <v>14</v>
      </c>
      <c r="JK11" s="12" t="s">
        <v>15</v>
      </c>
      <c r="JL11" s="12" t="s">
        <v>16</v>
      </c>
      <c r="JM11" s="12" t="s">
        <v>17</v>
      </c>
      <c r="JN11" s="12" t="s">
        <v>28</v>
      </c>
      <c r="JO11" s="12" t="s">
        <v>27</v>
      </c>
      <c r="JP11" s="12" t="s">
        <v>21</v>
      </c>
      <c r="JQ11" s="12" t="s">
        <v>20</v>
      </c>
      <c r="JR11" s="12" t="s">
        <v>19</v>
      </c>
      <c r="JS11" s="12" t="s">
        <v>18</v>
      </c>
      <c r="JT11" s="393">
        <v>0.02</v>
      </c>
      <c r="JU11" s="393">
        <v>0.03</v>
      </c>
      <c r="JV11" s="239" t="s">
        <v>213</v>
      </c>
      <c r="JX11" s="1" t="s">
        <v>116</v>
      </c>
      <c r="JY11" s="9" t="s">
        <v>15</v>
      </c>
      <c r="JZ11" s="2" t="s">
        <v>601</v>
      </c>
      <c r="KA11" s="1" t="s">
        <v>116</v>
      </c>
      <c r="KB11" s="156">
        <v>0.02</v>
      </c>
      <c r="KC11" s="2" t="s">
        <v>601</v>
      </c>
      <c r="KD11" s="1" t="s">
        <v>116</v>
      </c>
      <c r="KE11" s="156">
        <v>0.03</v>
      </c>
      <c r="KF11" s="2" t="s">
        <v>601</v>
      </c>
      <c r="KG11" s="1" t="s">
        <v>116</v>
      </c>
      <c r="KH11" s="9" t="s">
        <v>213</v>
      </c>
      <c r="KI11" s="2" t="s">
        <v>601</v>
      </c>
      <c r="KJ11" s="22" t="s">
        <v>116</v>
      </c>
      <c r="KK11" s="33" t="s">
        <v>418</v>
      </c>
      <c r="KL11" s="2" t="s">
        <v>602</v>
      </c>
    </row>
    <row r="12" spans="1:298">
      <c r="A12" s="57" t="s">
        <v>100</v>
      </c>
      <c r="B12" s="3"/>
      <c r="C12" s="7"/>
      <c r="D12" s="429"/>
      <c r="E12" s="7"/>
      <c r="F12" s="7"/>
      <c r="G12" s="7"/>
      <c r="H12" s="7"/>
      <c r="I12" s="429"/>
      <c r="J12" s="429"/>
      <c r="K12" s="7"/>
      <c r="L12" s="146"/>
      <c r="M12" s="429"/>
      <c r="N12" s="3">
        <f>HF98</f>
        <v>4</v>
      </c>
      <c r="O12" s="7">
        <f>HG98</f>
        <v>0</v>
      </c>
      <c r="P12" s="44">
        <f t="shared" si="0"/>
        <v>1</v>
      </c>
      <c r="S12" s="3">
        <v>9</v>
      </c>
      <c r="T12" s="18"/>
      <c r="U12" s="18"/>
      <c r="V12" s="18"/>
      <c r="W12" s="18"/>
      <c r="X12" s="18"/>
      <c r="Y12" s="18"/>
      <c r="Z12" s="18"/>
      <c r="AA12" s="18"/>
      <c r="AB12" s="18"/>
      <c r="AC12" s="18">
        <f t="shared" si="19"/>
        <v>0</v>
      </c>
      <c r="AD12" s="18">
        <f t="shared" si="20"/>
        <v>0</v>
      </c>
      <c r="AE12" s="389" t="e">
        <f t="shared" si="21"/>
        <v>#DIV/0!</v>
      </c>
      <c r="AF12" s="389" t="e">
        <f t="shared" si="22"/>
        <v>#DIV/0!</v>
      </c>
      <c r="AG12" s="389" t="e">
        <f t="shared" si="23"/>
        <v>#DIV/0!</v>
      </c>
      <c r="AH12" s="7"/>
      <c r="AI12" s="7"/>
      <c r="AJ12" s="4">
        <f t="shared" si="24"/>
        <v>0</v>
      </c>
      <c r="AK12" s="3">
        <v>9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>
        <f t="shared" si="25"/>
        <v>0</v>
      </c>
      <c r="AV12" s="18">
        <f t="shared" si="26"/>
        <v>0</v>
      </c>
      <c r="AW12" s="389" t="e">
        <f t="shared" si="27"/>
        <v>#DIV/0!</v>
      </c>
      <c r="AX12" s="389" t="e">
        <f t="shared" si="28"/>
        <v>#DIV/0!</v>
      </c>
      <c r="AY12" s="389" t="e">
        <f t="shared" si="29"/>
        <v>#DIV/0!</v>
      </c>
      <c r="AZ12" s="7"/>
      <c r="BA12" s="7"/>
      <c r="BB12" s="4">
        <f t="shared" si="30"/>
        <v>0</v>
      </c>
      <c r="BC12" s="3">
        <v>9</v>
      </c>
      <c r="BD12" s="18"/>
      <c r="BE12" s="18"/>
      <c r="BF12" s="18"/>
      <c r="BG12" s="18"/>
      <c r="BH12" s="18"/>
      <c r="BI12" s="18"/>
      <c r="BJ12" s="18"/>
      <c r="BK12" s="18"/>
      <c r="BL12" s="18"/>
      <c r="BM12" s="18">
        <f t="shared" si="31"/>
        <v>0</v>
      </c>
      <c r="BN12" s="18">
        <f t="shared" si="32"/>
        <v>0</v>
      </c>
      <c r="BO12" s="389" t="e">
        <f t="shared" si="33"/>
        <v>#DIV/0!</v>
      </c>
      <c r="BP12" s="389" t="e">
        <f t="shared" si="34"/>
        <v>#DIV/0!</v>
      </c>
      <c r="BQ12" s="389" t="e">
        <f t="shared" si="35"/>
        <v>#DIV/0!</v>
      </c>
      <c r="BR12" s="7"/>
      <c r="BS12" s="7"/>
      <c r="BT12" s="4">
        <f t="shared" si="36"/>
        <v>0</v>
      </c>
      <c r="BU12" s="3">
        <v>9</v>
      </c>
      <c r="BV12" s="18"/>
      <c r="BW12" s="18"/>
      <c r="BX12" s="18"/>
      <c r="BY12" s="18"/>
      <c r="BZ12" s="18"/>
      <c r="CA12" s="18"/>
      <c r="CB12" s="18"/>
      <c r="CC12" s="18"/>
      <c r="CD12" s="18"/>
      <c r="CE12" s="18">
        <f t="shared" si="89"/>
        <v>0</v>
      </c>
      <c r="CF12" s="18">
        <f t="shared" si="90"/>
        <v>0</v>
      </c>
      <c r="CG12" s="389" t="e">
        <f t="shared" si="91"/>
        <v>#DIV/0!</v>
      </c>
      <c r="CH12" s="389" t="e">
        <f t="shared" si="92"/>
        <v>#DIV/0!</v>
      </c>
      <c r="CI12" s="389" t="e">
        <f t="shared" si="37"/>
        <v>#DIV/0!</v>
      </c>
      <c r="CJ12" s="7"/>
      <c r="CK12" s="7"/>
      <c r="CL12" s="4">
        <f t="shared" si="38"/>
        <v>0</v>
      </c>
      <c r="CM12" s="3">
        <v>9</v>
      </c>
      <c r="CN12" s="18"/>
      <c r="CO12" s="18"/>
      <c r="CP12" s="18"/>
      <c r="CQ12" s="18"/>
      <c r="CR12" s="18"/>
      <c r="CS12" s="18"/>
      <c r="CT12" s="18"/>
      <c r="CU12" s="18"/>
      <c r="CV12" s="18"/>
      <c r="CW12" s="18">
        <f t="shared" si="39"/>
        <v>0</v>
      </c>
      <c r="CX12" s="18">
        <f t="shared" si="40"/>
        <v>0</v>
      </c>
      <c r="CY12" s="389" t="e">
        <f t="shared" si="41"/>
        <v>#DIV/0!</v>
      </c>
      <c r="CZ12" s="389" t="e">
        <f t="shared" si="42"/>
        <v>#DIV/0!</v>
      </c>
      <c r="DA12" s="389" t="e">
        <f t="shared" si="43"/>
        <v>#DIV/0!</v>
      </c>
      <c r="DB12" s="7"/>
      <c r="DC12" s="7"/>
      <c r="DD12" s="4">
        <f t="shared" si="44"/>
        <v>0</v>
      </c>
      <c r="DE12" s="3">
        <v>9</v>
      </c>
      <c r="DF12" s="18"/>
      <c r="DG12" s="18"/>
      <c r="DH12" s="18"/>
      <c r="DI12" s="18"/>
      <c r="DJ12" s="18"/>
      <c r="DK12" s="18"/>
      <c r="DL12" s="18"/>
      <c r="DM12" s="18"/>
      <c r="DN12" s="18"/>
      <c r="DO12" s="18">
        <f t="shared" si="45"/>
        <v>0</v>
      </c>
      <c r="DP12" s="18">
        <f t="shared" si="46"/>
        <v>0</v>
      </c>
      <c r="DQ12" s="389" t="e">
        <f t="shared" si="47"/>
        <v>#DIV/0!</v>
      </c>
      <c r="DR12" s="389" t="e">
        <f t="shared" si="48"/>
        <v>#DIV/0!</v>
      </c>
      <c r="DS12" s="389" t="e">
        <f t="shared" si="49"/>
        <v>#DIV/0!</v>
      </c>
      <c r="DT12" s="7"/>
      <c r="DU12" s="7"/>
      <c r="DV12" s="4">
        <f t="shared" si="50"/>
        <v>0</v>
      </c>
      <c r="DW12" s="3">
        <v>9</v>
      </c>
      <c r="DX12" s="18"/>
      <c r="DY12" s="18"/>
      <c r="DZ12" s="18"/>
      <c r="EA12" s="18"/>
      <c r="EB12" s="18"/>
      <c r="EC12" s="18"/>
      <c r="ED12" s="18"/>
      <c r="EE12" s="18"/>
      <c r="EF12" s="18"/>
      <c r="EG12" s="18">
        <f t="shared" si="51"/>
        <v>0</v>
      </c>
      <c r="EH12" s="18">
        <f t="shared" si="52"/>
        <v>0</v>
      </c>
      <c r="EI12" s="389" t="e">
        <f t="shared" si="53"/>
        <v>#DIV/0!</v>
      </c>
      <c r="EJ12" s="389" t="e">
        <f t="shared" si="54"/>
        <v>#DIV/0!</v>
      </c>
      <c r="EK12" s="389" t="e">
        <f t="shared" si="55"/>
        <v>#DIV/0!</v>
      </c>
      <c r="EL12" s="7"/>
      <c r="EM12" s="7"/>
      <c r="EN12" s="4">
        <f t="shared" si="56"/>
        <v>0</v>
      </c>
      <c r="EO12" s="3">
        <v>9</v>
      </c>
      <c r="EP12" s="18"/>
      <c r="EQ12" s="18"/>
      <c r="ER12" s="18"/>
      <c r="ES12" s="18"/>
      <c r="ET12" s="18"/>
      <c r="EU12" s="18"/>
      <c r="EV12" s="18"/>
      <c r="EW12" s="18"/>
      <c r="EX12" s="18"/>
      <c r="EY12" s="18">
        <f t="shared" si="57"/>
        <v>0</v>
      </c>
      <c r="EZ12" s="18">
        <f t="shared" si="58"/>
        <v>0</v>
      </c>
      <c r="FA12" s="389" t="e">
        <f t="shared" si="59"/>
        <v>#DIV/0!</v>
      </c>
      <c r="FB12" s="389" t="e">
        <f t="shared" si="60"/>
        <v>#DIV/0!</v>
      </c>
      <c r="FC12" s="389" t="e">
        <f t="shared" si="61"/>
        <v>#DIV/0!</v>
      </c>
      <c r="FD12" s="7"/>
      <c r="FE12" s="7"/>
      <c r="FF12" s="4">
        <f t="shared" si="62"/>
        <v>0</v>
      </c>
      <c r="FG12" s="3">
        <v>9</v>
      </c>
      <c r="FH12" s="18"/>
      <c r="FI12" s="18"/>
      <c r="FJ12" s="18"/>
      <c r="FK12" s="18"/>
      <c r="FL12" s="18"/>
      <c r="FM12" s="18"/>
      <c r="FN12" s="18"/>
      <c r="FO12" s="18"/>
      <c r="FP12" s="18"/>
      <c r="FQ12" s="18">
        <f t="shared" si="63"/>
        <v>0</v>
      </c>
      <c r="FR12" s="18">
        <f t="shared" si="64"/>
        <v>0</v>
      </c>
      <c r="FS12" s="389" t="e">
        <f t="shared" si="65"/>
        <v>#DIV/0!</v>
      </c>
      <c r="FT12" s="389" t="e">
        <f t="shared" si="66"/>
        <v>#DIV/0!</v>
      </c>
      <c r="FU12" s="389" t="e">
        <f t="shared" si="67"/>
        <v>#DIV/0!</v>
      </c>
      <c r="FV12" s="7"/>
      <c r="FW12" s="7"/>
      <c r="FX12" s="4">
        <f t="shared" si="68"/>
        <v>0</v>
      </c>
      <c r="FY12" s="3">
        <v>9</v>
      </c>
      <c r="FZ12" s="18"/>
      <c r="GA12" s="18"/>
      <c r="GB12" s="18"/>
      <c r="GC12" s="18"/>
      <c r="GD12" s="18"/>
      <c r="GE12" s="18"/>
      <c r="GF12" s="18"/>
      <c r="GG12" s="18"/>
      <c r="GH12" s="18"/>
      <c r="GI12" s="18">
        <f t="shared" si="69"/>
        <v>0</v>
      </c>
      <c r="GJ12" s="18">
        <f t="shared" si="70"/>
        <v>0</v>
      </c>
      <c r="GK12" s="389" t="e">
        <f t="shared" si="71"/>
        <v>#DIV/0!</v>
      </c>
      <c r="GL12" s="389" t="e">
        <f t="shared" si="72"/>
        <v>#DIV/0!</v>
      </c>
      <c r="GM12" s="389" t="e">
        <f t="shared" si="73"/>
        <v>#DIV/0!</v>
      </c>
      <c r="GN12" s="7"/>
      <c r="GO12" s="7"/>
      <c r="GP12" s="4">
        <f t="shared" si="74"/>
        <v>0</v>
      </c>
      <c r="GQ12" s="14">
        <v>9</v>
      </c>
      <c r="GR12" s="11"/>
      <c r="GS12" s="11"/>
      <c r="GT12" s="11"/>
      <c r="GU12" s="11"/>
      <c r="GV12" s="11"/>
      <c r="GW12" s="11"/>
      <c r="GX12" s="11"/>
      <c r="GY12" s="11"/>
      <c r="GZ12" s="11"/>
      <c r="HA12" s="11">
        <f t="shared" si="75"/>
        <v>0</v>
      </c>
      <c r="HB12" s="11">
        <f t="shared" si="76"/>
        <v>0</v>
      </c>
      <c r="HC12" s="149" t="e">
        <f t="shared" si="77"/>
        <v>#DIV/0!</v>
      </c>
      <c r="HD12" s="149" t="e">
        <f t="shared" si="78"/>
        <v>#DIV/0!</v>
      </c>
      <c r="HE12" s="149" t="e">
        <f t="shared" si="79"/>
        <v>#DIV/0!</v>
      </c>
      <c r="HF12" s="11"/>
      <c r="HG12" s="11"/>
      <c r="HH12" s="15">
        <f t="shared" si="80"/>
        <v>0</v>
      </c>
      <c r="HI12" s="14">
        <v>9</v>
      </c>
      <c r="HJ12" s="31"/>
      <c r="HK12" s="31"/>
      <c r="HL12" s="31"/>
      <c r="HM12" s="31"/>
      <c r="HN12" s="31"/>
      <c r="HO12" s="31"/>
      <c r="HP12" s="31"/>
      <c r="HQ12" s="31"/>
      <c r="HR12" s="31"/>
      <c r="HS12" s="31">
        <f t="shared" si="81"/>
        <v>0</v>
      </c>
      <c r="HT12" s="31">
        <f t="shared" si="82"/>
        <v>0</v>
      </c>
      <c r="HU12" s="152" t="e">
        <f t="shared" si="83"/>
        <v>#DIV/0!</v>
      </c>
      <c r="HV12" s="152" t="e">
        <f t="shared" si="84"/>
        <v>#DIV/0!</v>
      </c>
      <c r="HW12" s="152" t="e">
        <f t="shared" si="85"/>
        <v>#DIV/0!</v>
      </c>
      <c r="HX12" s="31"/>
      <c r="HY12" s="31"/>
      <c r="HZ12" s="15">
        <f t="shared" si="86"/>
        <v>0</v>
      </c>
      <c r="IB12" s="3" t="s">
        <v>494</v>
      </c>
      <c r="IC12" s="3">
        <f>BV14</f>
        <v>75</v>
      </c>
      <c r="ID12" s="7">
        <f t="shared" ref="ID12:IM12" si="101">BW14</f>
        <v>55</v>
      </c>
      <c r="IE12" s="7">
        <f t="shared" si="101"/>
        <v>13</v>
      </c>
      <c r="IF12" s="7">
        <f t="shared" si="101"/>
        <v>4</v>
      </c>
      <c r="IG12" s="7">
        <f t="shared" si="101"/>
        <v>11</v>
      </c>
      <c r="IH12" s="7">
        <f t="shared" si="101"/>
        <v>30</v>
      </c>
      <c r="II12" s="7">
        <f t="shared" si="101"/>
        <v>48</v>
      </c>
      <c r="IJ12" s="7">
        <f t="shared" si="101"/>
        <v>5</v>
      </c>
      <c r="IK12" s="7">
        <f t="shared" si="101"/>
        <v>20</v>
      </c>
      <c r="IL12" s="7">
        <f t="shared" si="101"/>
        <v>35</v>
      </c>
      <c r="IM12" s="7">
        <f t="shared" si="101"/>
        <v>68</v>
      </c>
      <c r="IN12" s="7">
        <f>CJ14</f>
        <v>3</v>
      </c>
      <c r="IO12" s="7">
        <f>CK14</f>
        <v>1</v>
      </c>
      <c r="IP12" s="4">
        <f>CL14</f>
        <v>4</v>
      </c>
      <c r="IR12" s="3" t="s">
        <v>496</v>
      </c>
      <c r="IS12" s="3">
        <f t="shared" si="2"/>
        <v>18.75</v>
      </c>
      <c r="IT12" s="7">
        <f t="shared" si="3"/>
        <v>13.75</v>
      </c>
      <c r="IU12" s="7">
        <f t="shared" si="4"/>
        <v>3.25</v>
      </c>
      <c r="IV12" s="7">
        <f t="shared" si="5"/>
        <v>1</v>
      </c>
      <c r="IW12" s="7">
        <f t="shared" si="6"/>
        <v>2.75</v>
      </c>
      <c r="IX12" s="7">
        <f t="shared" si="7"/>
        <v>7.5</v>
      </c>
      <c r="IY12" s="7">
        <f t="shared" si="8"/>
        <v>12</v>
      </c>
      <c r="IZ12" s="7">
        <f t="shared" si="9"/>
        <v>1.25</v>
      </c>
      <c r="JA12" s="7">
        <f t="shared" si="10"/>
        <v>5</v>
      </c>
      <c r="JB12" s="7">
        <f t="shared" si="11"/>
        <v>8.75</v>
      </c>
      <c r="JC12" s="7">
        <f t="shared" si="12"/>
        <v>17</v>
      </c>
      <c r="JD12" s="468">
        <f t="shared" si="13"/>
        <v>0.625</v>
      </c>
      <c r="JE12" s="468">
        <f t="shared" si="14"/>
        <v>0.25</v>
      </c>
      <c r="JF12" s="177">
        <f t="shared" si="15"/>
        <v>0.51470588235294112</v>
      </c>
      <c r="JH12" s="3" t="s">
        <v>561</v>
      </c>
      <c r="JI12" s="1">
        <f>T99</f>
        <v>46.5</v>
      </c>
      <c r="JJ12" s="9">
        <f t="shared" ref="JJ12:JS12" si="102">U99</f>
        <v>25</v>
      </c>
      <c r="JK12" s="9">
        <f>$V$99</f>
        <v>2.5</v>
      </c>
      <c r="JL12" s="9">
        <f>$W$99</f>
        <v>1.5</v>
      </c>
      <c r="JM12" s="9">
        <f>$X$99</f>
        <v>3</v>
      </c>
      <c r="JN12" s="9">
        <f t="shared" si="102"/>
        <v>10.5</v>
      </c>
      <c r="JO12" s="9">
        <f t="shared" si="102"/>
        <v>23.5</v>
      </c>
      <c r="JP12" s="9">
        <f t="shared" si="102"/>
        <v>8.5</v>
      </c>
      <c r="JQ12" s="9">
        <f t="shared" si="102"/>
        <v>28.5</v>
      </c>
      <c r="JR12" s="9">
        <f t="shared" si="102"/>
        <v>19</v>
      </c>
      <c r="JS12" s="9">
        <f t="shared" si="102"/>
        <v>52</v>
      </c>
      <c r="JT12" s="434">
        <f>$JN$12/$JO$12</f>
        <v>0.44680851063829785</v>
      </c>
      <c r="JU12" s="434">
        <f>JP12/JQ12</f>
        <v>0.2982456140350877</v>
      </c>
      <c r="JV12" s="435">
        <f>$JR$12/$JS$12</f>
        <v>0.36538461538461536</v>
      </c>
      <c r="JX12" s="3" t="s">
        <v>563</v>
      </c>
      <c r="JY12" s="7">
        <f>$BX$99</f>
        <v>10.75</v>
      </c>
      <c r="JZ12" s="4">
        <v>5.5</v>
      </c>
      <c r="KA12" s="3" t="s">
        <v>563</v>
      </c>
      <c r="KB12" s="436">
        <f>$JN$15/$JO$15</f>
        <v>0.44791666666666669</v>
      </c>
      <c r="KC12" s="4">
        <v>5.5</v>
      </c>
      <c r="KD12" s="3" t="s">
        <v>543</v>
      </c>
      <c r="KE12" s="7">
        <f>$JP$20/$JQ$20</f>
        <v>0.40476190476190477</v>
      </c>
      <c r="KF12" s="4">
        <v>5.5</v>
      </c>
      <c r="KG12" s="3" t="s">
        <v>543</v>
      </c>
      <c r="KH12" s="436">
        <f>$JR$20/$JS$20</f>
        <v>0.41326530612244899</v>
      </c>
      <c r="KI12" s="4">
        <v>5.5</v>
      </c>
      <c r="KJ12" s="3" t="s">
        <v>561</v>
      </c>
      <c r="KK12" s="7">
        <f>VLOOKUP(KJ12,$JX$12:$JZ$23,3,FALSE)+VLOOKUP(KJ12,$KA$12:$KC$23,3,FALSE)+VLOOKUP(KJ12,$KD$12:$KF$23,3,FALSE)+VLOOKUP(KJ12,$KG$12:$KI$23,3,FALSE)</f>
        <v>2</v>
      </c>
      <c r="KL12" s="4">
        <f>KK12*10/22</f>
        <v>0.90909090909090906</v>
      </c>
    </row>
    <row r="13" spans="1:298" ht="17" thickBot="1">
      <c r="A13" s="58" t="s">
        <v>209</v>
      </c>
      <c r="B13" s="5"/>
      <c r="C13" s="8"/>
      <c r="D13" s="444"/>
      <c r="E13" s="8"/>
      <c r="F13" s="8"/>
      <c r="G13" s="8"/>
      <c r="H13" s="8"/>
      <c r="I13" s="8"/>
      <c r="J13" s="180"/>
      <c r="K13" s="444"/>
      <c r="L13" s="180"/>
      <c r="M13" s="388"/>
      <c r="N13" s="5">
        <f>HX98</f>
        <v>2</v>
      </c>
      <c r="O13" s="8">
        <f>HY98</f>
        <v>2</v>
      </c>
      <c r="P13" s="45">
        <f t="shared" si="0"/>
        <v>0.5</v>
      </c>
      <c r="S13" s="3">
        <v>10</v>
      </c>
      <c r="T13" s="18"/>
      <c r="U13" s="18"/>
      <c r="V13" s="18"/>
      <c r="W13" s="18"/>
      <c r="X13" s="18"/>
      <c r="Y13" s="18"/>
      <c r="Z13" s="18"/>
      <c r="AA13" s="18"/>
      <c r="AB13" s="18"/>
      <c r="AC13" s="18">
        <f t="shared" si="19"/>
        <v>0</v>
      </c>
      <c r="AD13" s="18">
        <f t="shared" si="20"/>
        <v>0</v>
      </c>
      <c r="AE13" s="389" t="e">
        <f t="shared" si="21"/>
        <v>#DIV/0!</v>
      </c>
      <c r="AF13" s="389" t="e">
        <f t="shared" si="22"/>
        <v>#DIV/0!</v>
      </c>
      <c r="AG13" s="389" t="e">
        <f t="shared" si="23"/>
        <v>#DIV/0!</v>
      </c>
      <c r="AH13" s="7"/>
      <c r="AI13" s="7"/>
      <c r="AJ13" s="4">
        <f t="shared" si="24"/>
        <v>0</v>
      </c>
      <c r="AK13" s="3">
        <v>10</v>
      </c>
      <c r="AL13" s="18"/>
      <c r="AM13" s="18"/>
      <c r="AN13" s="18"/>
      <c r="AO13" s="18"/>
      <c r="AP13" s="18"/>
      <c r="AQ13" s="18"/>
      <c r="AR13" s="18"/>
      <c r="AS13" s="18"/>
      <c r="AT13" s="18"/>
      <c r="AU13" s="18">
        <f t="shared" si="25"/>
        <v>0</v>
      </c>
      <c r="AV13" s="18">
        <f t="shared" si="26"/>
        <v>0</v>
      </c>
      <c r="AW13" s="389" t="e">
        <f t="shared" si="27"/>
        <v>#DIV/0!</v>
      </c>
      <c r="AX13" s="389" t="e">
        <f t="shared" si="28"/>
        <v>#DIV/0!</v>
      </c>
      <c r="AY13" s="389" t="e">
        <f t="shared" si="29"/>
        <v>#DIV/0!</v>
      </c>
      <c r="AZ13" s="7"/>
      <c r="BA13" s="7"/>
      <c r="BB13" s="4">
        <f t="shared" si="30"/>
        <v>0</v>
      </c>
      <c r="BC13" s="3">
        <v>10</v>
      </c>
      <c r="BD13" s="18"/>
      <c r="BE13" s="18"/>
      <c r="BF13" s="18"/>
      <c r="BG13" s="18"/>
      <c r="BH13" s="18"/>
      <c r="BI13" s="18"/>
      <c r="BJ13" s="18"/>
      <c r="BK13" s="18"/>
      <c r="BL13" s="18"/>
      <c r="BM13" s="18">
        <f t="shared" si="31"/>
        <v>0</v>
      </c>
      <c r="BN13" s="18">
        <f t="shared" si="32"/>
        <v>0</v>
      </c>
      <c r="BO13" s="389" t="e">
        <f t="shared" si="33"/>
        <v>#DIV/0!</v>
      </c>
      <c r="BP13" s="389" t="e">
        <f t="shared" si="34"/>
        <v>#DIV/0!</v>
      </c>
      <c r="BQ13" s="389" t="e">
        <f t="shared" si="35"/>
        <v>#DIV/0!</v>
      </c>
      <c r="BR13" s="7"/>
      <c r="BS13" s="7"/>
      <c r="BT13" s="4">
        <f t="shared" si="36"/>
        <v>0</v>
      </c>
      <c r="BU13" s="3">
        <v>10</v>
      </c>
      <c r="BV13" s="18"/>
      <c r="BW13" s="18"/>
      <c r="BX13" s="18"/>
      <c r="BY13" s="18"/>
      <c r="BZ13" s="18"/>
      <c r="CA13" s="18"/>
      <c r="CB13" s="18"/>
      <c r="CC13" s="18"/>
      <c r="CD13" s="18"/>
      <c r="CE13" s="18">
        <f t="shared" si="89"/>
        <v>0</v>
      </c>
      <c r="CF13" s="18">
        <f t="shared" si="90"/>
        <v>0</v>
      </c>
      <c r="CG13" s="389" t="e">
        <f t="shared" si="91"/>
        <v>#DIV/0!</v>
      </c>
      <c r="CH13" s="389" t="e">
        <f t="shared" si="92"/>
        <v>#DIV/0!</v>
      </c>
      <c r="CI13" s="389" t="e">
        <f t="shared" si="37"/>
        <v>#DIV/0!</v>
      </c>
      <c r="CJ13" s="7"/>
      <c r="CK13" s="7"/>
      <c r="CL13" s="4">
        <f t="shared" si="38"/>
        <v>0</v>
      </c>
      <c r="CM13" s="3">
        <v>10</v>
      </c>
      <c r="CN13" s="18"/>
      <c r="CO13" s="18"/>
      <c r="CP13" s="18"/>
      <c r="CQ13" s="18"/>
      <c r="CR13" s="18"/>
      <c r="CS13" s="18"/>
      <c r="CT13" s="18"/>
      <c r="CU13" s="18"/>
      <c r="CV13" s="18"/>
      <c r="CW13" s="18">
        <f t="shared" si="39"/>
        <v>0</v>
      </c>
      <c r="CX13" s="18">
        <f t="shared" si="40"/>
        <v>0</v>
      </c>
      <c r="CY13" s="389" t="e">
        <f t="shared" si="41"/>
        <v>#DIV/0!</v>
      </c>
      <c r="CZ13" s="389" t="e">
        <f t="shared" si="42"/>
        <v>#DIV/0!</v>
      </c>
      <c r="DA13" s="389" t="e">
        <f t="shared" si="43"/>
        <v>#DIV/0!</v>
      </c>
      <c r="DB13" s="7"/>
      <c r="DC13" s="7"/>
      <c r="DD13" s="4">
        <f t="shared" si="44"/>
        <v>0</v>
      </c>
      <c r="DE13" s="3">
        <v>10</v>
      </c>
      <c r="DF13" s="18"/>
      <c r="DG13" s="18"/>
      <c r="DH13" s="18"/>
      <c r="DI13" s="18"/>
      <c r="DJ13" s="18"/>
      <c r="DK13" s="18"/>
      <c r="DL13" s="18"/>
      <c r="DM13" s="18"/>
      <c r="DN13" s="18"/>
      <c r="DO13" s="18">
        <f t="shared" si="45"/>
        <v>0</v>
      </c>
      <c r="DP13" s="18">
        <f t="shared" si="46"/>
        <v>0</v>
      </c>
      <c r="DQ13" s="389" t="e">
        <f t="shared" si="47"/>
        <v>#DIV/0!</v>
      </c>
      <c r="DR13" s="389" t="e">
        <f t="shared" si="48"/>
        <v>#DIV/0!</v>
      </c>
      <c r="DS13" s="389" t="e">
        <f t="shared" si="49"/>
        <v>#DIV/0!</v>
      </c>
      <c r="DT13" s="7"/>
      <c r="DU13" s="7"/>
      <c r="DV13" s="4">
        <f t="shared" si="50"/>
        <v>0</v>
      </c>
      <c r="DW13" s="3">
        <v>10</v>
      </c>
      <c r="DX13" s="18"/>
      <c r="DY13" s="18"/>
      <c r="DZ13" s="18"/>
      <c r="EA13" s="18"/>
      <c r="EB13" s="18"/>
      <c r="EC13" s="18"/>
      <c r="ED13" s="18"/>
      <c r="EE13" s="18"/>
      <c r="EF13" s="18"/>
      <c r="EG13" s="18">
        <f t="shared" si="51"/>
        <v>0</v>
      </c>
      <c r="EH13" s="18">
        <f t="shared" si="52"/>
        <v>0</v>
      </c>
      <c r="EI13" s="389" t="e">
        <f t="shared" si="53"/>
        <v>#DIV/0!</v>
      </c>
      <c r="EJ13" s="389" t="e">
        <f t="shared" si="54"/>
        <v>#DIV/0!</v>
      </c>
      <c r="EK13" s="389" t="e">
        <f t="shared" si="55"/>
        <v>#DIV/0!</v>
      </c>
      <c r="EL13" s="7"/>
      <c r="EM13" s="7"/>
      <c r="EN13" s="4">
        <f t="shared" si="56"/>
        <v>0</v>
      </c>
      <c r="EO13" s="3">
        <v>10</v>
      </c>
      <c r="EP13" s="18"/>
      <c r="EQ13" s="18"/>
      <c r="ER13" s="18"/>
      <c r="ES13" s="18"/>
      <c r="ET13" s="18"/>
      <c r="EU13" s="18"/>
      <c r="EV13" s="18"/>
      <c r="EW13" s="18"/>
      <c r="EX13" s="18"/>
      <c r="EY13" s="18">
        <f t="shared" si="57"/>
        <v>0</v>
      </c>
      <c r="EZ13" s="18">
        <f t="shared" si="58"/>
        <v>0</v>
      </c>
      <c r="FA13" s="389" t="e">
        <f t="shared" si="59"/>
        <v>#DIV/0!</v>
      </c>
      <c r="FB13" s="389" t="e">
        <f t="shared" si="60"/>
        <v>#DIV/0!</v>
      </c>
      <c r="FC13" s="389" t="e">
        <f t="shared" si="61"/>
        <v>#DIV/0!</v>
      </c>
      <c r="FD13" s="7"/>
      <c r="FE13" s="7"/>
      <c r="FF13" s="4">
        <f t="shared" si="62"/>
        <v>0</v>
      </c>
      <c r="FG13" s="3">
        <v>10</v>
      </c>
      <c r="FH13" s="18"/>
      <c r="FI13" s="18"/>
      <c r="FJ13" s="18"/>
      <c r="FK13" s="18"/>
      <c r="FL13" s="18"/>
      <c r="FM13" s="18"/>
      <c r="FN13" s="18"/>
      <c r="FO13" s="18"/>
      <c r="FP13" s="18"/>
      <c r="FQ13" s="18">
        <f t="shared" si="63"/>
        <v>0</v>
      </c>
      <c r="FR13" s="18">
        <f t="shared" si="64"/>
        <v>0</v>
      </c>
      <c r="FS13" s="389" t="e">
        <f t="shared" si="65"/>
        <v>#DIV/0!</v>
      </c>
      <c r="FT13" s="389" t="e">
        <f t="shared" si="66"/>
        <v>#DIV/0!</v>
      </c>
      <c r="FU13" s="389" t="e">
        <f t="shared" si="67"/>
        <v>#DIV/0!</v>
      </c>
      <c r="FV13" s="7"/>
      <c r="FW13" s="7"/>
      <c r="FX13" s="4">
        <f t="shared" si="68"/>
        <v>0</v>
      </c>
      <c r="FY13" s="3">
        <v>10</v>
      </c>
      <c r="FZ13" s="18"/>
      <c r="GA13" s="18"/>
      <c r="GB13" s="18"/>
      <c r="GC13" s="18"/>
      <c r="GD13" s="18"/>
      <c r="GE13" s="18"/>
      <c r="GF13" s="18"/>
      <c r="GG13" s="18"/>
      <c r="GH13" s="18"/>
      <c r="GI13" s="18">
        <f t="shared" si="69"/>
        <v>0</v>
      </c>
      <c r="GJ13" s="18">
        <f t="shared" si="70"/>
        <v>0</v>
      </c>
      <c r="GK13" s="389" t="e">
        <f t="shared" si="71"/>
        <v>#DIV/0!</v>
      </c>
      <c r="GL13" s="389" t="e">
        <f t="shared" si="72"/>
        <v>#DIV/0!</v>
      </c>
      <c r="GM13" s="389" t="e">
        <f t="shared" si="73"/>
        <v>#DIV/0!</v>
      </c>
      <c r="GN13" s="7"/>
      <c r="GO13" s="7"/>
      <c r="GP13" s="4">
        <f t="shared" si="74"/>
        <v>0</v>
      </c>
      <c r="GQ13" s="14">
        <v>10</v>
      </c>
      <c r="GR13" s="11"/>
      <c r="GS13" s="11"/>
      <c r="GT13" s="11"/>
      <c r="GU13" s="11"/>
      <c r="GV13" s="11"/>
      <c r="GW13" s="11"/>
      <c r="GX13" s="11"/>
      <c r="GY13" s="11"/>
      <c r="GZ13" s="11"/>
      <c r="HA13" s="11">
        <f t="shared" si="75"/>
        <v>0</v>
      </c>
      <c r="HB13" s="11">
        <f t="shared" si="76"/>
        <v>0</v>
      </c>
      <c r="HC13" s="149" t="e">
        <f t="shared" si="77"/>
        <v>#DIV/0!</v>
      </c>
      <c r="HD13" s="149" t="e">
        <f t="shared" si="78"/>
        <v>#DIV/0!</v>
      </c>
      <c r="HE13" s="149" t="e">
        <f t="shared" si="79"/>
        <v>#DIV/0!</v>
      </c>
      <c r="HF13" s="11"/>
      <c r="HG13" s="11"/>
      <c r="HH13" s="15">
        <f t="shared" si="80"/>
        <v>0</v>
      </c>
      <c r="HI13" s="14">
        <v>10</v>
      </c>
      <c r="HJ13" s="31"/>
      <c r="HK13" s="31"/>
      <c r="HL13" s="31"/>
      <c r="HM13" s="31"/>
      <c r="HN13" s="31"/>
      <c r="HO13" s="31"/>
      <c r="HP13" s="31"/>
      <c r="HQ13" s="31"/>
      <c r="HR13" s="31"/>
      <c r="HS13" s="31">
        <f t="shared" si="81"/>
        <v>0</v>
      </c>
      <c r="HT13" s="31">
        <f t="shared" si="82"/>
        <v>0</v>
      </c>
      <c r="HU13" s="152" t="e">
        <f t="shared" si="83"/>
        <v>#DIV/0!</v>
      </c>
      <c r="HV13" s="152" t="e">
        <f t="shared" si="84"/>
        <v>#DIV/0!</v>
      </c>
      <c r="HW13" s="152" t="e">
        <f t="shared" si="85"/>
        <v>#DIV/0!</v>
      </c>
      <c r="HX13" s="31"/>
      <c r="HY13" s="31"/>
      <c r="HZ13" s="15">
        <f t="shared" si="86"/>
        <v>0</v>
      </c>
      <c r="IB13" s="3" t="s">
        <v>453</v>
      </c>
      <c r="IC13" s="3">
        <f>BV28</f>
        <v>83</v>
      </c>
      <c r="ID13" s="7">
        <f t="shared" ref="ID13:IM13" si="103">BW28</f>
        <v>55</v>
      </c>
      <c r="IE13" s="7">
        <f t="shared" si="103"/>
        <v>21</v>
      </c>
      <c r="IF13" s="7">
        <f t="shared" si="103"/>
        <v>4</v>
      </c>
      <c r="IG13" s="7">
        <f t="shared" si="103"/>
        <v>4</v>
      </c>
      <c r="IH13" s="7">
        <f t="shared" si="103"/>
        <v>40</v>
      </c>
      <c r="II13" s="7">
        <f t="shared" si="103"/>
        <v>89</v>
      </c>
      <c r="IJ13" s="7">
        <f t="shared" si="103"/>
        <v>1</v>
      </c>
      <c r="IK13" s="7">
        <f t="shared" si="103"/>
        <v>8</v>
      </c>
      <c r="IL13" s="7">
        <f t="shared" si="103"/>
        <v>41</v>
      </c>
      <c r="IM13" s="7">
        <f t="shared" si="103"/>
        <v>97</v>
      </c>
      <c r="IN13" s="7">
        <f>CJ28</f>
        <v>3</v>
      </c>
      <c r="IO13" s="7">
        <f>CK28</f>
        <v>1</v>
      </c>
      <c r="IP13" s="4">
        <f>CL28</f>
        <v>4</v>
      </c>
      <c r="IR13" s="3" t="s">
        <v>470</v>
      </c>
      <c r="IS13" s="3">
        <f t="shared" si="2"/>
        <v>20.75</v>
      </c>
      <c r="IT13" s="7">
        <f t="shared" si="3"/>
        <v>13.75</v>
      </c>
      <c r="IU13" s="7">
        <f t="shared" si="4"/>
        <v>5.25</v>
      </c>
      <c r="IV13" s="7">
        <f t="shared" si="5"/>
        <v>1</v>
      </c>
      <c r="IW13" s="7">
        <f t="shared" si="6"/>
        <v>1</v>
      </c>
      <c r="IX13" s="7">
        <f t="shared" si="7"/>
        <v>10</v>
      </c>
      <c r="IY13" s="7">
        <f t="shared" si="8"/>
        <v>22.25</v>
      </c>
      <c r="IZ13" s="7">
        <f t="shared" si="9"/>
        <v>0.25</v>
      </c>
      <c r="JA13" s="7">
        <f t="shared" si="10"/>
        <v>2</v>
      </c>
      <c r="JB13" s="7">
        <f t="shared" si="11"/>
        <v>10.25</v>
      </c>
      <c r="JC13" s="7">
        <f t="shared" si="12"/>
        <v>24.25</v>
      </c>
      <c r="JD13" s="468">
        <f t="shared" si="13"/>
        <v>0.449438202247191</v>
      </c>
      <c r="JE13" s="468">
        <f t="shared" si="14"/>
        <v>0.125</v>
      </c>
      <c r="JF13" s="177">
        <f t="shared" si="15"/>
        <v>0.42268041237113402</v>
      </c>
      <c r="JH13" s="3" t="s">
        <v>562</v>
      </c>
      <c r="JI13" s="3">
        <f>AL99</f>
        <v>42</v>
      </c>
      <c r="JJ13" s="7">
        <f t="shared" ref="JJ13:JS13" si="104">AM99</f>
        <v>27</v>
      </c>
      <c r="JK13" s="7">
        <f>$AN$99</f>
        <v>6.25</v>
      </c>
      <c r="JL13" s="7">
        <f>$AO$99</f>
        <v>2.75</v>
      </c>
      <c r="JM13" s="7">
        <f>$AP$99</f>
        <v>3</v>
      </c>
      <c r="JN13" s="7">
        <f t="shared" si="104"/>
        <v>13.5</v>
      </c>
      <c r="JO13" s="7">
        <f t="shared" si="104"/>
        <v>30.75</v>
      </c>
      <c r="JP13" s="7">
        <f t="shared" si="104"/>
        <v>5</v>
      </c>
      <c r="JQ13" s="7">
        <f t="shared" si="104"/>
        <v>19.75</v>
      </c>
      <c r="JR13" s="7">
        <f t="shared" si="104"/>
        <v>18.5</v>
      </c>
      <c r="JS13" s="7">
        <f t="shared" si="104"/>
        <v>50.5</v>
      </c>
      <c r="JT13" s="436">
        <f>$JN$13/$JO$13</f>
        <v>0.43902439024390244</v>
      </c>
      <c r="JU13" s="436">
        <f t="shared" ref="JU13:JU23" si="105">JP13/JQ13</f>
        <v>0.25316455696202533</v>
      </c>
      <c r="JV13" s="437">
        <f>$JR$13/$JS$13</f>
        <v>0.36633663366336633</v>
      </c>
      <c r="JX13" s="3" t="s">
        <v>543</v>
      </c>
      <c r="JY13" s="7">
        <f>$FJ$99</f>
        <v>7.75</v>
      </c>
      <c r="JZ13" s="4">
        <f>JZ12-1</f>
        <v>4.5</v>
      </c>
      <c r="KA13" s="3" t="s">
        <v>561</v>
      </c>
      <c r="KB13" s="436">
        <f>$JN$12/$JO$12</f>
        <v>0.44680851063829785</v>
      </c>
      <c r="KC13" s="4">
        <f>KC12-1</f>
        <v>4.5</v>
      </c>
      <c r="KD13" s="3" t="s">
        <v>541</v>
      </c>
      <c r="KE13" s="7">
        <f>$JP$18/$JQ$18</f>
        <v>0.31632653061224492</v>
      </c>
      <c r="KF13" s="4">
        <f>KF12-1</f>
        <v>4.5</v>
      </c>
      <c r="KG13" s="3" t="s">
        <v>563</v>
      </c>
      <c r="KH13" s="436">
        <f>$JR$15/$JS$15</f>
        <v>0.40789473684210525</v>
      </c>
      <c r="KI13" s="4">
        <f>KI12-1</f>
        <v>4.5</v>
      </c>
      <c r="KJ13" s="3" t="s">
        <v>562</v>
      </c>
      <c r="KK13" s="7">
        <f t="shared" ref="KK13:KK23" si="106">VLOOKUP(KJ13,$JX$12:$JZ$23,3,FALSE)+VLOOKUP(KJ13,$KA$12:$KC$23,3,FALSE)+VLOOKUP(KJ13,$KD$12:$KF$23,3,FALSE)+VLOOKUP(KJ13,$KG$12:$KI$23,3,FALSE)</f>
        <v>6</v>
      </c>
      <c r="KL13" s="4">
        <f t="shared" ref="KL13:KL23" si="107">KK13*10/22</f>
        <v>2.7272727272727271</v>
      </c>
    </row>
    <row r="14" spans="1:298" ht="17" thickBot="1">
      <c r="N14" s="496" t="s">
        <v>90</v>
      </c>
      <c r="O14" s="498"/>
      <c r="P14" s="496" t="s">
        <v>78</v>
      </c>
      <c r="Q14" s="498"/>
      <c r="S14" s="23" t="s">
        <v>22</v>
      </c>
      <c r="T14" s="18">
        <f>SUM(T4:T13)</f>
        <v>47</v>
      </c>
      <c r="U14" s="18">
        <f t="shared" ref="U14:AD14" si="108">SUM(U4:U13)</f>
        <v>15</v>
      </c>
      <c r="V14" s="18">
        <f t="shared" si="108"/>
        <v>0</v>
      </c>
      <c r="W14" s="18">
        <f t="shared" si="108"/>
        <v>1</v>
      </c>
      <c r="X14" s="18">
        <f t="shared" si="108"/>
        <v>1</v>
      </c>
      <c r="Y14" s="18">
        <f t="shared" si="108"/>
        <v>4</v>
      </c>
      <c r="Z14" s="18">
        <f t="shared" si="108"/>
        <v>7</v>
      </c>
      <c r="AA14" s="18">
        <f t="shared" si="108"/>
        <v>13</v>
      </c>
      <c r="AB14" s="18">
        <f t="shared" si="108"/>
        <v>32</v>
      </c>
      <c r="AC14" s="18">
        <f t="shared" si="108"/>
        <v>17</v>
      </c>
      <c r="AD14" s="18">
        <f t="shared" si="108"/>
        <v>39</v>
      </c>
      <c r="AE14" s="578">
        <f>Y14/Z14</f>
        <v>0.5714285714285714</v>
      </c>
      <c r="AF14" s="578">
        <f>AA14/AB14</f>
        <v>0.40625</v>
      </c>
      <c r="AG14" s="578">
        <f>AC14/AD14</f>
        <v>0.4358974358974359</v>
      </c>
      <c r="AH14" s="7">
        <f>SUM(AH4:AH13)</f>
        <v>0</v>
      </c>
      <c r="AI14" s="7">
        <f>SUM(AI4:AI13)</f>
        <v>2</v>
      </c>
      <c r="AJ14" s="4">
        <f>SUM(AJ4:AJ13)</f>
        <v>2</v>
      </c>
      <c r="AK14" s="23" t="s">
        <v>22</v>
      </c>
      <c r="AL14" s="18">
        <f>SUM(AL4:AL13)</f>
        <v>63</v>
      </c>
      <c r="AM14" s="18">
        <f t="shared" ref="AM14" si="109">SUM(AM4:AM13)</f>
        <v>30</v>
      </c>
      <c r="AN14" s="18">
        <f t="shared" ref="AN14" si="110">SUM(AN4:AN13)</f>
        <v>8</v>
      </c>
      <c r="AO14" s="18">
        <f t="shared" ref="AO14" si="111">SUM(AO4:AO13)</f>
        <v>0</v>
      </c>
      <c r="AP14" s="18">
        <f t="shared" ref="AP14" si="112">SUM(AP4:AP13)</f>
        <v>5</v>
      </c>
      <c r="AQ14" s="18">
        <f t="shared" ref="AQ14" si="113">SUM(AQ4:AQ13)</f>
        <v>18</v>
      </c>
      <c r="AR14" s="18">
        <f t="shared" ref="AR14" si="114">SUM(AR4:AR13)</f>
        <v>43</v>
      </c>
      <c r="AS14" s="18">
        <f t="shared" ref="AS14" si="115">SUM(AS4:AS13)</f>
        <v>9</v>
      </c>
      <c r="AT14" s="18">
        <f t="shared" ref="AT14" si="116">SUM(AT4:AT13)</f>
        <v>45</v>
      </c>
      <c r="AU14" s="18">
        <f t="shared" ref="AU14" si="117">SUM(AU4:AU13)</f>
        <v>27</v>
      </c>
      <c r="AV14" s="18">
        <f t="shared" ref="AV14" si="118">SUM(AV4:AV13)</f>
        <v>88</v>
      </c>
      <c r="AW14" s="578">
        <f>AQ14/AR14</f>
        <v>0.41860465116279072</v>
      </c>
      <c r="AX14" s="578">
        <f>AS14/AT14</f>
        <v>0.2</v>
      </c>
      <c r="AY14" s="578">
        <f>AU14/AV14</f>
        <v>0.30681818181818182</v>
      </c>
      <c r="AZ14" s="7">
        <f>SUM(AZ4:AZ13)</f>
        <v>1</v>
      </c>
      <c r="BA14" s="7">
        <f>SUM(BA4:BA13)</f>
        <v>3</v>
      </c>
      <c r="BB14" s="4">
        <f>SUM(BB4:BB13)</f>
        <v>4</v>
      </c>
      <c r="BC14" s="23" t="s">
        <v>22</v>
      </c>
      <c r="BD14" s="18">
        <f>SUM(BD4:BD13)</f>
        <v>26</v>
      </c>
      <c r="BE14" s="18">
        <f t="shared" ref="BE14" si="119">SUM(BE4:BE13)</f>
        <v>19</v>
      </c>
      <c r="BF14" s="18">
        <f t="shared" ref="BF14" si="120">SUM(BF4:BF13)</f>
        <v>5</v>
      </c>
      <c r="BG14" s="18">
        <f t="shared" ref="BG14" si="121">SUM(BG4:BG13)</f>
        <v>1</v>
      </c>
      <c r="BH14" s="18">
        <f t="shared" ref="BH14" si="122">SUM(BH4:BH13)</f>
        <v>4</v>
      </c>
      <c r="BI14" s="18">
        <f t="shared" ref="BI14" si="123">SUM(BI4:BI13)</f>
        <v>10</v>
      </c>
      <c r="BJ14" s="18">
        <f t="shared" ref="BJ14" si="124">SUM(BJ4:BJ13)</f>
        <v>26</v>
      </c>
      <c r="BK14" s="18">
        <f t="shared" ref="BK14" si="125">SUM(BK4:BK13)</f>
        <v>2</v>
      </c>
      <c r="BL14" s="18">
        <f t="shared" ref="BL14" si="126">SUM(BL4:BL13)</f>
        <v>11</v>
      </c>
      <c r="BM14" s="18">
        <f t="shared" ref="BM14" si="127">SUM(BM4:BM13)</f>
        <v>12</v>
      </c>
      <c r="BN14" s="18">
        <f t="shared" ref="BN14" si="128">SUM(BN4:BN13)</f>
        <v>37</v>
      </c>
      <c r="BO14" s="578">
        <f>BI14/BJ14</f>
        <v>0.38461538461538464</v>
      </c>
      <c r="BP14" s="578">
        <f>BK14/BL14</f>
        <v>0.18181818181818182</v>
      </c>
      <c r="BQ14" s="578">
        <f>BM14/BN14</f>
        <v>0.32432432432432434</v>
      </c>
      <c r="BR14" s="7">
        <f>SUM(BR4:BR13)</f>
        <v>0</v>
      </c>
      <c r="BS14" s="7">
        <f>SUM(BS4:BS13)</f>
        <v>2</v>
      </c>
      <c r="BT14" s="4">
        <f>SUM(BT4:BT13)</f>
        <v>2</v>
      </c>
      <c r="BU14" s="23" t="s">
        <v>22</v>
      </c>
      <c r="BV14" s="18">
        <f t="shared" ref="BV14:CD14" si="129">SUM(BV4:BV13)</f>
        <v>75</v>
      </c>
      <c r="BW14" s="18">
        <f t="shared" si="129"/>
        <v>55</v>
      </c>
      <c r="BX14" s="18">
        <f t="shared" si="129"/>
        <v>13</v>
      </c>
      <c r="BY14" s="18">
        <f t="shared" si="129"/>
        <v>4</v>
      </c>
      <c r="BZ14" s="18">
        <f t="shared" si="129"/>
        <v>11</v>
      </c>
      <c r="CA14" s="18">
        <f t="shared" si="129"/>
        <v>30</v>
      </c>
      <c r="CB14" s="18">
        <f t="shared" si="129"/>
        <v>48</v>
      </c>
      <c r="CC14" s="18">
        <f t="shared" si="129"/>
        <v>5</v>
      </c>
      <c r="CD14" s="18">
        <f t="shared" si="129"/>
        <v>20</v>
      </c>
      <c r="CE14" s="18">
        <f t="shared" ref="CE14" si="130">SUM(CE4:CE13)</f>
        <v>35</v>
      </c>
      <c r="CF14" s="18">
        <f t="shared" ref="CF14" si="131">SUM(CF4:CF13)</f>
        <v>68</v>
      </c>
      <c r="CG14" s="578">
        <f>CA14/CB14</f>
        <v>0.625</v>
      </c>
      <c r="CH14" s="578">
        <f>CC14/CD14</f>
        <v>0.25</v>
      </c>
      <c r="CI14" s="578">
        <f>CE14/CF14</f>
        <v>0.51470588235294112</v>
      </c>
      <c r="CJ14" s="7">
        <f>SUM(CJ4:CJ13)</f>
        <v>3</v>
      </c>
      <c r="CK14" s="7">
        <f>SUM(CK4:CK13)</f>
        <v>1</v>
      </c>
      <c r="CL14" s="4">
        <f>SUM(CL4:CL13)</f>
        <v>4</v>
      </c>
      <c r="CM14" s="23" t="s">
        <v>22</v>
      </c>
      <c r="CN14" s="18">
        <f>SUM(CN4:CN13)</f>
        <v>47</v>
      </c>
      <c r="CO14" s="18">
        <f t="shared" ref="CO14" si="132">SUM(CO4:CO13)</f>
        <v>34</v>
      </c>
      <c r="CP14" s="18">
        <f t="shared" ref="CP14" si="133">SUM(CP4:CP13)</f>
        <v>4</v>
      </c>
      <c r="CQ14" s="18">
        <f t="shared" ref="CQ14" si="134">SUM(CQ4:CQ13)</f>
        <v>1</v>
      </c>
      <c r="CR14" s="18">
        <f t="shared" ref="CR14" si="135">SUM(CR4:CR13)</f>
        <v>4</v>
      </c>
      <c r="CS14" s="18">
        <f t="shared" ref="CS14" si="136">SUM(CS4:CS13)</f>
        <v>13</v>
      </c>
      <c r="CT14" s="18">
        <f t="shared" ref="CT14" si="137">SUM(CT4:CT13)</f>
        <v>52</v>
      </c>
      <c r="CU14" s="18">
        <f t="shared" ref="CU14" si="138">SUM(CU4:CU13)</f>
        <v>8</v>
      </c>
      <c r="CV14" s="18">
        <f t="shared" ref="CV14" si="139">SUM(CV4:CV13)</f>
        <v>50</v>
      </c>
      <c r="CW14" s="18">
        <f t="shared" ref="CW14" si="140">SUM(CW4:CW13)</f>
        <v>21</v>
      </c>
      <c r="CX14" s="18">
        <f t="shared" ref="CX14" si="141">SUM(CX4:CX13)</f>
        <v>102</v>
      </c>
      <c r="CY14" s="578">
        <f>CS14/CT14</f>
        <v>0.25</v>
      </c>
      <c r="CZ14" s="578">
        <f>CU14/CV14</f>
        <v>0.16</v>
      </c>
      <c r="DA14" s="578">
        <f>CW14/CX14</f>
        <v>0.20588235294117646</v>
      </c>
      <c r="DB14" s="7">
        <f>SUM(DB4:DB13)</f>
        <v>1</v>
      </c>
      <c r="DC14" s="7">
        <f>SUM(DC4:DC13)</f>
        <v>2</v>
      </c>
      <c r="DD14" s="4">
        <f>SUM(DD4:DD13)</f>
        <v>3</v>
      </c>
      <c r="DE14" s="23" t="s">
        <v>22</v>
      </c>
      <c r="DF14" s="18">
        <f>SUM(DF4:DF13)</f>
        <v>0</v>
      </c>
      <c r="DG14" s="18">
        <f t="shared" ref="DG14" si="142">SUM(DG4:DG13)</f>
        <v>0</v>
      </c>
      <c r="DH14" s="18">
        <f t="shared" ref="DH14" si="143">SUM(DH4:DH13)</f>
        <v>0</v>
      </c>
      <c r="DI14" s="18">
        <f t="shared" ref="DI14" si="144">SUM(DI4:DI13)</f>
        <v>0</v>
      </c>
      <c r="DJ14" s="18">
        <f t="shared" ref="DJ14" si="145">SUM(DJ4:DJ13)</f>
        <v>0</v>
      </c>
      <c r="DK14" s="18">
        <f t="shared" ref="DK14" si="146">SUM(DK4:DK13)</f>
        <v>0</v>
      </c>
      <c r="DL14" s="18">
        <f t="shared" ref="DL14" si="147">SUM(DL4:DL13)</f>
        <v>0</v>
      </c>
      <c r="DM14" s="18">
        <f t="shared" ref="DM14" si="148">SUM(DM4:DM13)</f>
        <v>0</v>
      </c>
      <c r="DN14" s="18">
        <f t="shared" ref="DN14" si="149">SUM(DN4:DN13)</f>
        <v>0</v>
      </c>
      <c r="DO14" s="18">
        <f t="shared" ref="DO14" si="150">SUM(DO4:DO13)</f>
        <v>0</v>
      </c>
      <c r="DP14" s="18">
        <f t="shared" ref="DP14" si="151">SUM(DP4:DP13)</f>
        <v>0</v>
      </c>
      <c r="DQ14" s="578" t="e">
        <f>DK14/DL14</f>
        <v>#DIV/0!</v>
      </c>
      <c r="DR14" s="578" t="e">
        <f>DM14/DN14</f>
        <v>#DIV/0!</v>
      </c>
      <c r="DS14" s="578" t="e">
        <f>DO14/DP14</f>
        <v>#DIV/0!</v>
      </c>
      <c r="DT14" s="7">
        <f>SUM(DT4:DT13)</f>
        <v>0</v>
      </c>
      <c r="DU14" s="7">
        <f>SUM(DU4:DU13)</f>
        <v>0</v>
      </c>
      <c r="DV14" s="4">
        <f>SUM(DV4:DV13)</f>
        <v>0</v>
      </c>
      <c r="DW14" s="23" t="s">
        <v>22</v>
      </c>
      <c r="DX14" s="18">
        <f>SUM(DX4:DX13)</f>
        <v>56</v>
      </c>
      <c r="DY14" s="18">
        <f t="shared" ref="DY14" si="152">SUM(DY4:DY13)</f>
        <v>53</v>
      </c>
      <c r="DZ14" s="18">
        <f t="shared" ref="DZ14" si="153">SUM(DZ4:DZ13)</f>
        <v>10</v>
      </c>
      <c r="EA14" s="18">
        <f t="shared" ref="EA14" si="154">SUM(EA4:EA13)</f>
        <v>7</v>
      </c>
      <c r="EB14" s="18">
        <f t="shared" ref="EB14" si="155">SUM(EB4:EB13)</f>
        <v>3</v>
      </c>
      <c r="EC14" s="18">
        <f t="shared" ref="EC14" si="156">SUM(EC4:EC13)</f>
        <v>25</v>
      </c>
      <c r="ED14" s="18">
        <f t="shared" ref="ED14" si="157">SUM(ED4:ED13)</f>
        <v>53</v>
      </c>
      <c r="EE14" s="18">
        <f t="shared" ref="EE14" si="158">SUM(EE4:EE13)</f>
        <v>2</v>
      </c>
      <c r="EF14" s="18">
        <f t="shared" ref="EF14" si="159">SUM(EF4:EF13)</f>
        <v>17</v>
      </c>
      <c r="EG14" s="18">
        <f t="shared" ref="EG14" si="160">SUM(EG4:EG13)</f>
        <v>27</v>
      </c>
      <c r="EH14" s="18">
        <f t="shared" ref="EH14" si="161">SUM(EH4:EH13)</f>
        <v>70</v>
      </c>
      <c r="EI14" s="578">
        <f>EC14/ED14</f>
        <v>0.47169811320754718</v>
      </c>
      <c r="EJ14" s="578">
        <f>EE14/EF14</f>
        <v>0.11764705882352941</v>
      </c>
      <c r="EK14" s="578">
        <f>EG14/EH14</f>
        <v>0.38571428571428573</v>
      </c>
      <c r="EL14" s="7">
        <f>SUM(EL4:EL13)</f>
        <v>3</v>
      </c>
      <c r="EM14" s="7">
        <f>SUM(EM4:EM13)</f>
        <v>1</v>
      </c>
      <c r="EN14" s="4">
        <f>SUM(EN4:EN13)</f>
        <v>4</v>
      </c>
      <c r="EO14" s="23" t="s">
        <v>22</v>
      </c>
      <c r="EP14" s="18">
        <f>SUM(EP4:EP13)</f>
        <v>55</v>
      </c>
      <c r="EQ14" s="18">
        <f t="shared" ref="EQ14" si="162">SUM(EQ4:EQ13)</f>
        <v>44</v>
      </c>
      <c r="ER14" s="18">
        <f t="shared" ref="ER14" si="163">SUM(ER4:ER13)</f>
        <v>8</v>
      </c>
      <c r="ES14" s="18">
        <f t="shared" ref="ES14" si="164">SUM(ES4:ES13)</f>
        <v>6</v>
      </c>
      <c r="ET14" s="18">
        <f t="shared" ref="ET14" si="165">SUM(ET4:ET13)</f>
        <v>6</v>
      </c>
      <c r="EU14" s="18">
        <f t="shared" ref="EU14" si="166">SUM(EU4:EU13)</f>
        <v>20</v>
      </c>
      <c r="EV14" s="18">
        <f t="shared" ref="EV14" si="167">SUM(EV4:EV13)</f>
        <v>41</v>
      </c>
      <c r="EW14" s="18">
        <f t="shared" ref="EW14" si="168">SUM(EW4:EW13)</f>
        <v>5</v>
      </c>
      <c r="EX14" s="18">
        <f t="shared" ref="EX14" si="169">SUM(EX4:EX13)</f>
        <v>35</v>
      </c>
      <c r="EY14" s="18">
        <f t="shared" ref="EY14" si="170">SUM(EY4:EY13)</f>
        <v>25</v>
      </c>
      <c r="EZ14" s="18">
        <f t="shared" ref="EZ14" si="171">SUM(EZ4:EZ13)</f>
        <v>76</v>
      </c>
      <c r="FA14" s="578">
        <f>EU14/EV14</f>
        <v>0.48780487804878048</v>
      </c>
      <c r="FB14" s="578">
        <f>EW14/EX14</f>
        <v>0.14285714285714285</v>
      </c>
      <c r="FC14" s="578">
        <f>EY14/EZ14</f>
        <v>0.32894736842105265</v>
      </c>
      <c r="FD14" s="7">
        <f>SUM(FD4:FD13)</f>
        <v>1</v>
      </c>
      <c r="FE14" s="7">
        <f>SUM(FE4:FE13)</f>
        <v>3</v>
      </c>
      <c r="FF14" s="4">
        <f>SUM(FF4:FF13)</f>
        <v>4</v>
      </c>
      <c r="FG14" s="23" t="s">
        <v>22</v>
      </c>
      <c r="FH14" s="18">
        <f>SUM(FH4:FH13)</f>
        <v>52</v>
      </c>
      <c r="FI14" s="18">
        <f t="shared" ref="FI14" si="172">SUM(FI4:FI13)</f>
        <v>28</v>
      </c>
      <c r="FJ14" s="18">
        <f t="shared" ref="FJ14" si="173">SUM(FJ4:FJ13)</f>
        <v>18</v>
      </c>
      <c r="FK14" s="18">
        <f t="shared" ref="FK14" si="174">SUM(FK4:FK13)</f>
        <v>8</v>
      </c>
      <c r="FL14" s="18">
        <f t="shared" ref="FL14" si="175">SUM(FL4:FL13)</f>
        <v>7</v>
      </c>
      <c r="FM14" s="18">
        <f t="shared" ref="FM14" si="176">SUM(FM4:FM13)</f>
        <v>14</v>
      </c>
      <c r="FN14" s="18">
        <f t="shared" ref="FN14" si="177">SUM(FN4:FN13)</f>
        <v>30</v>
      </c>
      <c r="FO14" s="18">
        <f t="shared" ref="FO14" si="178">SUM(FO4:FO13)</f>
        <v>8</v>
      </c>
      <c r="FP14" s="18">
        <f t="shared" ref="FP14" si="179">SUM(FP4:FP13)</f>
        <v>19</v>
      </c>
      <c r="FQ14" s="18">
        <f t="shared" ref="FQ14" si="180">SUM(FQ4:FQ13)</f>
        <v>22</v>
      </c>
      <c r="FR14" s="18">
        <f t="shared" ref="FR14" si="181">SUM(FR4:FR13)</f>
        <v>49</v>
      </c>
      <c r="FS14" s="578">
        <f>FM14/FN14</f>
        <v>0.46666666666666667</v>
      </c>
      <c r="FT14" s="578">
        <f>FO14/FP14</f>
        <v>0.42105263157894735</v>
      </c>
      <c r="FU14" s="578">
        <f>FQ14/FR14</f>
        <v>0.44897959183673469</v>
      </c>
      <c r="FV14" s="7">
        <f>SUM(FV4:FV13)</f>
        <v>3</v>
      </c>
      <c r="FW14" s="7">
        <f>SUM(FW4:FW13)</f>
        <v>1</v>
      </c>
      <c r="FX14" s="4">
        <f>SUM(FX4:FX13)</f>
        <v>4</v>
      </c>
      <c r="FY14" s="23" t="s">
        <v>22</v>
      </c>
      <c r="FZ14" s="18">
        <f>SUM(FZ4:FZ13)</f>
        <v>7</v>
      </c>
      <c r="GA14" s="18">
        <f t="shared" ref="GA14" si="182">SUM(GA4:GA13)</f>
        <v>24</v>
      </c>
      <c r="GB14" s="18">
        <f t="shared" ref="GB14" si="183">SUM(GB4:GB13)</f>
        <v>3</v>
      </c>
      <c r="GC14" s="18">
        <f t="shared" ref="GC14" si="184">SUM(GC4:GC13)</f>
        <v>0</v>
      </c>
      <c r="GD14" s="18">
        <f t="shared" ref="GD14" si="185">SUM(GD4:GD13)</f>
        <v>7</v>
      </c>
      <c r="GE14" s="18">
        <f t="shared" ref="GE14" si="186">SUM(GE4:GE13)</f>
        <v>2</v>
      </c>
      <c r="GF14" s="18">
        <f t="shared" ref="GF14" si="187">SUM(GF4:GF13)</f>
        <v>20</v>
      </c>
      <c r="GG14" s="18">
        <f t="shared" ref="GG14" si="188">SUM(GG4:GG13)</f>
        <v>1</v>
      </c>
      <c r="GH14" s="18">
        <f t="shared" ref="GH14" si="189">SUM(GH4:GH13)</f>
        <v>15</v>
      </c>
      <c r="GI14" s="18">
        <f t="shared" ref="GI14" si="190">SUM(GI4:GI13)</f>
        <v>3</v>
      </c>
      <c r="GJ14" s="18">
        <f t="shared" ref="GJ14" si="191">SUM(GJ4:GJ13)</f>
        <v>35</v>
      </c>
      <c r="GK14" s="578">
        <f>GE14/GF14</f>
        <v>0.1</v>
      </c>
      <c r="GL14" s="578">
        <f>GG14/GH14</f>
        <v>6.6666666666666666E-2</v>
      </c>
      <c r="GM14" s="578">
        <f>GI14/GJ14</f>
        <v>8.5714285714285715E-2</v>
      </c>
      <c r="GN14" s="7">
        <f>SUM(GN4:GN13)</f>
        <v>0</v>
      </c>
      <c r="GO14" s="7">
        <f>SUM(GO4:GO13)</f>
        <v>2</v>
      </c>
      <c r="GP14" s="4">
        <f>SUM(GP4:GP13)</f>
        <v>2</v>
      </c>
      <c r="GQ14" s="14" t="s">
        <v>22</v>
      </c>
      <c r="GR14" s="11">
        <f>SUM(GR4:GR13)</f>
        <v>97</v>
      </c>
      <c r="GS14" s="11">
        <f t="shared" ref="GS14:HB14" si="192">SUM(GS4:GS13)</f>
        <v>30</v>
      </c>
      <c r="GT14" s="11">
        <f t="shared" si="192"/>
        <v>7</v>
      </c>
      <c r="GU14" s="11">
        <f t="shared" si="192"/>
        <v>3</v>
      </c>
      <c r="GV14" s="11">
        <f t="shared" si="192"/>
        <v>8</v>
      </c>
      <c r="GW14" s="11">
        <f t="shared" si="192"/>
        <v>14</v>
      </c>
      <c r="GX14" s="11">
        <f t="shared" si="192"/>
        <v>38</v>
      </c>
      <c r="GY14" s="11">
        <f t="shared" si="192"/>
        <v>23</v>
      </c>
      <c r="GZ14" s="11">
        <f t="shared" si="192"/>
        <v>67</v>
      </c>
      <c r="HA14" s="11">
        <f t="shared" si="192"/>
        <v>37</v>
      </c>
      <c r="HB14" s="11">
        <f t="shared" si="192"/>
        <v>105</v>
      </c>
      <c r="HC14" s="570">
        <f>GW14/GX14</f>
        <v>0.36842105263157893</v>
      </c>
      <c r="HD14" s="570">
        <f>GY14/GZ14</f>
        <v>0.34328358208955223</v>
      </c>
      <c r="HE14" s="570">
        <f>HA14/HB14</f>
        <v>0.35238095238095241</v>
      </c>
      <c r="HF14" s="11">
        <f>SUM(HF4:HF13)</f>
        <v>4</v>
      </c>
      <c r="HG14" s="11">
        <f t="shared" ref="HG14:HH14" si="193">SUM(HG4:HG13)</f>
        <v>0</v>
      </c>
      <c r="HH14" s="11">
        <f t="shared" si="193"/>
        <v>4</v>
      </c>
      <c r="HI14" s="14" t="s">
        <v>22</v>
      </c>
      <c r="HJ14" s="31">
        <f>SUM(HJ4:HJ13)</f>
        <v>108</v>
      </c>
      <c r="HK14" s="31">
        <f t="shared" ref="HK14:HT14" si="194">SUM(HK4:HK13)</f>
        <v>43</v>
      </c>
      <c r="HL14" s="31">
        <f t="shared" si="194"/>
        <v>6</v>
      </c>
      <c r="HM14" s="31">
        <f t="shared" si="194"/>
        <v>4</v>
      </c>
      <c r="HN14" s="31">
        <f t="shared" si="194"/>
        <v>2</v>
      </c>
      <c r="HO14" s="31">
        <f t="shared" si="194"/>
        <v>23</v>
      </c>
      <c r="HP14" s="31">
        <f t="shared" si="194"/>
        <v>47</v>
      </c>
      <c r="HQ14" s="31">
        <f t="shared" si="194"/>
        <v>20</v>
      </c>
      <c r="HR14" s="31">
        <f t="shared" si="194"/>
        <v>59</v>
      </c>
      <c r="HS14" s="31">
        <f t="shared" si="194"/>
        <v>43</v>
      </c>
      <c r="HT14" s="31">
        <f t="shared" si="194"/>
        <v>106</v>
      </c>
      <c r="HU14" s="572">
        <f>HO14/HP14</f>
        <v>0.48936170212765956</v>
      </c>
      <c r="HV14" s="572">
        <f>HQ14/HR14</f>
        <v>0.33898305084745761</v>
      </c>
      <c r="HW14" s="572">
        <f>HS14/HT14</f>
        <v>0.40566037735849059</v>
      </c>
      <c r="HX14" s="31">
        <f>SUM(HX4:HX13)</f>
        <v>2</v>
      </c>
      <c r="HY14" s="31">
        <f t="shared" ref="HY14:HZ14" si="195">SUM(HY4:HY13)</f>
        <v>2</v>
      </c>
      <c r="HZ14" s="15">
        <f t="shared" si="195"/>
        <v>4</v>
      </c>
      <c r="IB14" s="3" t="s">
        <v>508</v>
      </c>
      <c r="IC14" s="3">
        <f>BV42</f>
        <v>35</v>
      </c>
      <c r="ID14" s="7">
        <f t="shared" ref="ID14:IM14" si="196">BW42</f>
        <v>38</v>
      </c>
      <c r="IE14" s="7">
        <f t="shared" si="196"/>
        <v>9</v>
      </c>
      <c r="IF14" s="7">
        <f t="shared" si="196"/>
        <v>2</v>
      </c>
      <c r="IG14" s="7">
        <f t="shared" si="196"/>
        <v>2</v>
      </c>
      <c r="IH14" s="7">
        <f t="shared" si="196"/>
        <v>16</v>
      </c>
      <c r="II14" s="7">
        <f t="shared" si="196"/>
        <v>55</v>
      </c>
      <c r="IJ14" s="7">
        <f t="shared" si="196"/>
        <v>1</v>
      </c>
      <c r="IK14" s="7">
        <f t="shared" si="196"/>
        <v>8</v>
      </c>
      <c r="IL14" s="7">
        <f t="shared" si="196"/>
        <v>17</v>
      </c>
      <c r="IM14" s="7">
        <f t="shared" si="196"/>
        <v>63</v>
      </c>
      <c r="IN14" s="7">
        <f>CJ42</f>
        <v>3</v>
      </c>
      <c r="IO14" s="7">
        <f>CK42</f>
        <v>1</v>
      </c>
      <c r="IP14" s="4">
        <f>CL42</f>
        <v>4</v>
      </c>
      <c r="IR14" s="3" t="s">
        <v>509</v>
      </c>
      <c r="IS14" s="3">
        <f t="shared" si="2"/>
        <v>8.75</v>
      </c>
      <c r="IT14" s="7">
        <f t="shared" si="3"/>
        <v>9.5</v>
      </c>
      <c r="IU14" s="7">
        <f t="shared" si="4"/>
        <v>2.25</v>
      </c>
      <c r="IV14" s="7">
        <f t="shared" si="5"/>
        <v>0.5</v>
      </c>
      <c r="IW14" s="7">
        <f t="shared" si="6"/>
        <v>0.5</v>
      </c>
      <c r="IX14" s="7">
        <f t="shared" si="7"/>
        <v>4</v>
      </c>
      <c r="IY14" s="7">
        <f t="shared" si="8"/>
        <v>13.75</v>
      </c>
      <c r="IZ14" s="7">
        <f t="shared" si="9"/>
        <v>0.25</v>
      </c>
      <c r="JA14" s="7">
        <f t="shared" si="10"/>
        <v>2</v>
      </c>
      <c r="JB14" s="7">
        <f t="shared" si="11"/>
        <v>4.25</v>
      </c>
      <c r="JC14" s="7">
        <f t="shared" si="12"/>
        <v>15.75</v>
      </c>
      <c r="JD14" s="468">
        <f t="shared" si="13"/>
        <v>0.29090909090909089</v>
      </c>
      <c r="JE14" s="468">
        <f t="shared" si="14"/>
        <v>0.125</v>
      </c>
      <c r="JF14" s="177">
        <f t="shared" si="15"/>
        <v>0.26984126984126983</v>
      </c>
      <c r="JH14" s="3" t="s">
        <v>537</v>
      </c>
      <c r="JI14" s="3">
        <f>BD99</f>
        <v>45</v>
      </c>
      <c r="JJ14" s="7">
        <f t="shared" ref="JJ14:JS14" si="197">BE99</f>
        <v>31</v>
      </c>
      <c r="JK14" s="7">
        <f>$BF$99</f>
        <v>4.666666666666667</v>
      </c>
      <c r="JL14" s="7">
        <f>$BG$99</f>
        <v>2.6666666666666665</v>
      </c>
      <c r="JM14" s="7">
        <f>$BH$99</f>
        <v>3.6666666666666665</v>
      </c>
      <c r="JN14" s="7">
        <f t="shared" si="197"/>
        <v>13</v>
      </c>
      <c r="JO14" s="7">
        <f t="shared" si="197"/>
        <v>40</v>
      </c>
      <c r="JP14" s="7">
        <f t="shared" si="197"/>
        <v>6.333333333333333</v>
      </c>
      <c r="JQ14" s="7">
        <f t="shared" si="197"/>
        <v>20.666666666666668</v>
      </c>
      <c r="JR14" s="7">
        <f t="shared" si="197"/>
        <v>19.333333333333332</v>
      </c>
      <c r="JS14" s="7">
        <f t="shared" si="197"/>
        <v>60.666666666666664</v>
      </c>
      <c r="JT14" s="436">
        <f>$JN$14/$JO$14</f>
        <v>0.32500000000000001</v>
      </c>
      <c r="JU14" s="436">
        <f t="shared" si="105"/>
        <v>0.30645161290322576</v>
      </c>
      <c r="JV14" s="437">
        <f>$JR$14/$JS$14</f>
        <v>0.31868131868131866</v>
      </c>
      <c r="JX14" s="3" t="s">
        <v>546</v>
      </c>
      <c r="JY14" s="7">
        <f>$HL$99</f>
        <v>7.5</v>
      </c>
      <c r="JZ14" s="4">
        <f t="shared" ref="JZ14:JZ23" si="198">JZ13-1</f>
        <v>3.5</v>
      </c>
      <c r="KA14" s="3" t="s">
        <v>562</v>
      </c>
      <c r="KB14" s="436">
        <f>$JN$13/$JO$13</f>
        <v>0.43902439024390244</v>
      </c>
      <c r="KC14" s="4">
        <f t="shared" ref="KC14:KC23" si="199">KC13-1</f>
        <v>3.5</v>
      </c>
      <c r="KD14" s="3" t="s">
        <v>545</v>
      </c>
      <c r="KE14" s="7">
        <f>$JP$22/$JQ$22</f>
        <v>0.31132075471698112</v>
      </c>
      <c r="KF14" s="4">
        <f t="shared" ref="KF14:KF23" si="200">KF13-1</f>
        <v>3.5</v>
      </c>
      <c r="KG14" s="3" t="s">
        <v>541</v>
      </c>
      <c r="KH14" s="436">
        <f>$JR$18/$JS$18</f>
        <v>0.38222222222222224</v>
      </c>
      <c r="KI14" s="4">
        <f t="shared" ref="KI14:KI23" si="201">KI13-1</f>
        <v>3.5</v>
      </c>
      <c r="KJ14" s="3" t="s">
        <v>537</v>
      </c>
      <c r="KK14" s="7">
        <f t="shared" si="106"/>
        <v>-7</v>
      </c>
      <c r="KL14" s="4">
        <f t="shared" si="107"/>
        <v>-3.1818181818181817</v>
      </c>
    </row>
    <row r="15" spans="1:298" ht="17" thickBot="1">
      <c r="A15" s="567" t="s">
        <v>40</v>
      </c>
      <c r="B15" s="568"/>
      <c r="C15" s="567" t="s">
        <v>47</v>
      </c>
      <c r="D15" s="568"/>
      <c r="E15" s="567" t="s">
        <v>82</v>
      </c>
      <c r="F15" s="568"/>
      <c r="G15" s="567" t="s">
        <v>83</v>
      </c>
      <c r="H15" s="568"/>
      <c r="N15" s="1">
        <v>1</v>
      </c>
      <c r="O15" s="2" t="s">
        <v>545</v>
      </c>
      <c r="P15" s="9">
        <v>1</v>
      </c>
      <c r="Q15" s="2" t="s">
        <v>10</v>
      </c>
      <c r="S15" s="39" t="s">
        <v>63</v>
      </c>
      <c r="T15" s="262">
        <f>T14/$AJ$14</f>
        <v>23.5</v>
      </c>
      <c r="U15" s="262">
        <f t="shared" ref="U15:AD15" si="202">U14/$AJ$14</f>
        <v>7.5</v>
      </c>
      <c r="V15" s="262">
        <f t="shared" si="202"/>
        <v>0</v>
      </c>
      <c r="W15" s="262">
        <f t="shared" si="202"/>
        <v>0.5</v>
      </c>
      <c r="X15" s="262">
        <f t="shared" si="202"/>
        <v>0.5</v>
      </c>
      <c r="Y15" s="262">
        <f t="shared" si="202"/>
        <v>2</v>
      </c>
      <c r="Z15" s="262">
        <f t="shared" si="202"/>
        <v>3.5</v>
      </c>
      <c r="AA15" s="262">
        <f t="shared" si="202"/>
        <v>6.5</v>
      </c>
      <c r="AB15" s="262">
        <f t="shared" si="202"/>
        <v>16</v>
      </c>
      <c r="AC15" s="262">
        <f t="shared" si="202"/>
        <v>8.5</v>
      </c>
      <c r="AD15" s="262">
        <f t="shared" si="202"/>
        <v>19.5</v>
      </c>
      <c r="AE15" s="579"/>
      <c r="AF15" s="579"/>
      <c r="AG15" s="579"/>
      <c r="AH15" s="8">
        <f>AH14/AJ14</f>
        <v>0</v>
      </c>
      <c r="AI15" s="8"/>
      <c r="AJ15" s="6"/>
      <c r="AK15" s="39" t="s">
        <v>63</v>
      </c>
      <c r="AL15" s="262">
        <f>AL14/$BB$14</f>
        <v>15.75</v>
      </c>
      <c r="AM15" s="262">
        <f t="shared" ref="AM15:AV15" si="203">AM14/$BB$14</f>
        <v>7.5</v>
      </c>
      <c r="AN15" s="262">
        <f t="shared" si="203"/>
        <v>2</v>
      </c>
      <c r="AO15" s="262">
        <f t="shared" si="203"/>
        <v>0</v>
      </c>
      <c r="AP15" s="262">
        <f t="shared" si="203"/>
        <v>1.25</v>
      </c>
      <c r="AQ15" s="262">
        <f t="shared" si="203"/>
        <v>4.5</v>
      </c>
      <c r="AR15" s="262">
        <f t="shared" si="203"/>
        <v>10.75</v>
      </c>
      <c r="AS15" s="262">
        <f t="shared" si="203"/>
        <v>2.25</v>
      </c>
      <c r="AT15" s="262">
        <f t="shared" si="203"/>
        <v>11.25</v>
      </c>
      <c r="AU15" s="262">
        <f t="shared" si="203"/>
        <v>6.75</v>
      </c>
      <c r="AV15" s="262">
        <f t="shared" si="203"/>
        <v>22</v>
      </c>
      <c r="AW15" s="579"/>
      <c r="AX15" s="579"/>
      <c r="AY15" s="579"/>
      <c r="AZ15" s="8">
        <f>AZ14/BB14</f>
        <v>0.25</v>
      </c>
      <c r="BA15" s="8"/>
      <c r="BB15" s="6"/>
      <c r="BC15" s="39" t="s">
        <v>63</v>
      </c>
      <c r="BD15" s="262">
        <f>BD14/$BT$14</f>
        <v>13</v>
      </c>
      <c r="BE15" s="262">
        <f t="shared" ref="BE15:BN15" si="204">BE14/$BT$14</f>
        <v>9.5</v>
      </c>
      <c r="BF15" s="262">
        <f t="shared" si="204"/>
        <v>2.5</v>
      </c>
      <c r="BG15" s="262">
        <f t="shared" si="204"/>
        <v>0.5</v>
      </c>
      <c r="BH15" s="262">
        <f t="shared" si="204"/>
        <v>2</v>
      </c>
      <c r="BI15" s="262">
        <f t="shared" si="204"/>
        <v>5</v>
      </c>
      <c r="BJ15" s="262">
        <f t="shared" si="204"/>
        <v>13</v>
      </c>
      <c r="BK15" s="262">
        <f t="shared" si="204"/>
        <v>1</v>
      </c>
      <c r="BL15" s="262">
        <f t="shared" si="204"/>
        <v>5.5</v>
      </c>
      <c r="BM15" s="262">
        <f t="shared" si="204"/>
        <v>6</v>
      </c>
      <c r="BN15" s="262">
        <f t="shared" si="204"/>
        <v>18.5</v>
      </c>
      <c r="BO15" s="579"/>
      <c r="BP15" s="579"/>
      <c r="BQ15" s="579"/>
      <c r="BR15" s="8">
        <f>BR14/BT14</f>
        <v>0</v>
      </c>
      <c r="BS15" s="8"/>
      <c r="BT15" s="6"/>
      <c r="BU15" s="39" t="s">
        <v>63</v>
      </c>
      <c r="BV15" s="262">
        <f>BV14/$CL$14</f>
        <v>18.75</v>
      </c>
      <c r="BW15" s="262">
        <f t="shared" ref="BW15:CF15" si="205">BW14/$CL$14</f>
        <v>13.75</v>
      </c>
      <c r="BX15" s="262">
        <f t="shared" si="205"/>
        <v>3.25</v>
      </c>
      <c r="BY15" s="262">
        <f t="shared" si="205"/>
        <v>1</v>
      </c>
      <c r="BZ15" s="262">
        <f t="shared" si="205"/>
        <v>2.75</v>
      </c>
      <c r="CA15" s="262">
        <f t="shared" si="205"/>
        <v>7.5</v>
      </c>
      <c r="CB15" s="262">
        <f t="shared" si="205"/>
        <v>12</v>
      </c>
      <c r="CC15" s="262">
        <f t="shared" si="205"/>
        <v>1.25</v>
      </c>
      <c r="CD15" s="262">
        <f t="shared" si="205"/>
        <v>5</v>
      </c>
      <c r="CE15" s="262">
        <f t="shared" si="205"/>
        <v>8.75</v>
      </c>
      <c r="CF15" s="262">
        <f t="shared" si="205"/>
        <v>17</v>
      </c>
      <c r="CG15" s="579"/>
      <c r="CH15" s="579"/>
      <c r="CI15" s="579"/>
      <c r="CJ15" s="8">
        <f>CJ14/CL14</f>
        <v>0.75</v>
      </c>
      <c r="CK15" s="8"/>
      <c r="CL15" s="6"/>
      <c r="CM15" s="39" t="s">
        <v>63</v>
      </c>
      <c r="CN15" s="262">
        <f>CN14/$DD$14</f>
        <v>15.666666666666666</v>
      </c>
      <c r="CO15" s="262">
        <f t="shared" ref="CO15:CX15" si="206">CO14/$DD$14</f>
        <v>11.333333333333334</v>
      </c>
      <c r="CP15" s="262">
        <f t="shared" si="206"/>
        <v>1.3333333333333333</v>
      </c>
      <c r="CQ15" s="262">
        <f t="shared" si="206"/>
        <v>0.33333333333333331</v>
      </c>
      <c r="CR15" s="262">
        <f t="shared" si="206"/>
        <v>1.3333333333333333</v>
      </c>
      <c r="CS15" s="262">
        <f t="shared" si="206"/>
        <v>4.333333333333333</v>
      </c>
      <c r="CT15" s="262">
        <f t="shared" si="206"/>
        <v>17.333333333333332</v>
      </c>
      <c r="CU15" s="262">
        <f t="shared" si="206"/>
        <v>2.6666666666666665</v>
      </c>
      <c r="CV15" s="262">
        <f t="shared" si="206"/>
        <v>16.666666666666668</v>
      </c>
      <c r="CW15" s="262">
        <f t="shared" si="206"/>
        <v>7</v>
      </c>
      <c r="CX15" s="262">
        <f t="shared" si="206"/>
        <v>34</v>
      </c>
      <c r="CY15" s="579"/>
      <c r="CZ15" s="579"/>
      <c r="DA15" s="579"/>
      <c r="DB15" s="8">
        <f>DB14/DD14</f>
        <v>0.33333333333333331</v>
      </c>
      <c r="DC15" s="8"/>
      <c r="DD15" s="6"/>
      <c r="DE15" s="39" t="s">
        <v>63</v>
      </c>
      <c r="DF15" s="262">
        <f>DF14/$AJ$14</f>
        <v>0</v>
      </c>
      <c r="DG15" s="262">
        <f t="shared" ref="DG15" si="207">DG14/$AJ$14</f>
        <v>0</v>
      </c>
      <c r="DH15" s="262">
        <f t="shared" ref="DH15" si="208">DH14/$AJ$14</f>
        <v>0</v>
      </c>
      <c r="DI15" s="262">
        <f t="shared" ref="DI15" si="209">DI14/$AJ$14</f>
        <v>0</v>
      </c>
      <c r="DJ15" s="262">
        <f t="shared" ref="DJ15" si="210">DJ14/$AJ$14</f>
        <v>0</v>
      </c>
      <c r="DK15" s="262">
        <f t="shared" ref="DK15" si="211">DK14/$AJ$14</f>
        <v>0</v>
      </c>
      <c r="DL15" s="262">
        <f t="shared" ref="DL15" si="212">DL14/$AJ$14</f>
        <v>0</v>
      </c>
      <c r="DM15" s="262">
        <f t="shared" ref="DM15" si="213">DM14/$AJ$14</f>
        <v>0</v>
      </c>
      <c r="DN15" s="262">
        <f t="shared" ref="DN15" si="214">DN14/$AJ$14</f>
        <v>0</v>
      </c>
      <c r="DO15" s="262">
        <f t="shared" ref="DO15" si="215">DO14/$AJ$14</f>
        <v>0</v>
      </c>
      <c r="DP15" s="262">
        <f t="shared" ref="DP15" si="216">DP14/$AJ$14</f>
        <v>0</v>
      </c>
      <c r="DQ15" s="579"/>
      <c r="DR15" s="579"/>
      <c r="DS15" s="579"/>
      <c r="DT15" s="8" t="e">
        <f>DT14/DV14</f>
        <v>#DIV/0!</v>
      </c>
      <c r="DU15" s="8"/>
      <c r="DV15" s="6"/>
      <c r="DW15" s="39" t="s">
        <v>63</v>
      </c>
      <c r="DX15" s="262">
        <f>DX14/$EN$14</f>
        <v>14</v>
      </c>
      <c r="DY15" s="262">
        <f t="shared" ref="DY15:EH15" si="217">DY14/$EN$14</f>
        <v>13.25</v>
      </c>
      <c r="DZ15" s="262">
        <f t="shared" si="217"/>
        <v>2.5</v>
      </c>
      <c r="EA15" s="262">
        <f t="shared" si="217"/>
        <v>1.75</v>
      </c>
      <c r="EB15" s="262">
        <f t="shared" si="217"/>
        <v>0.75</v>
      </c>
      <c r="EC15" s="262">
        <f t="shared" si="217"/>
        <v>6.25</v>
      </c>
      <c r="ED15" s="262">
        <f t="shared" si="217"/>
        <v>13.25</v>
      </c>
      <c r="EE15" s="262">
        <f t="shared" si="217"/>
        <v>0.5</v>
      </c>
      <c r="EF15" s="262">
        <f t="shared" si="217"/>
        <v>4.25</v>
      </c>
      <c r="EG15" s="262">
        <f t="shared" si="217"/>
        <v>6.75</v>
      </c>
      <c r="EH15" s="262">
        <f t="shared" si="217"/>
        <v>17.5</v>
      </c>
      <c r="EI15" s="579"/>
      <c r="EJ15" s="579"/>
      <c r="EK15" s="579"/>
      <c r="EL15" s="8">
        <f>EL14/EN14</f>
        <v>0.75</v>
      </c>
      <c r="EM15" s="8"/>
      <c r="EN15" s="6"/>
      <c r="EO15" s="39" t="s">
        <v>63</v>
      </c>
      <c r="EP15" s="262">
        <f>EP14/$FF$14</f>
        <v>13.75</v>
      </c>
      <c r="EQ15" s="262">
        <f t="shared" ref="EQ15:EZ15" si="218">EQ14/$FF$14</f>
        <v>11</v>
      </c>
      <c r="ER15" s="262">
        <f t="shared" si="218"/>
        <v>2</v>
      </c>
      <c r="ES15" s="262">
        <f t="shared" si="218"/>
        <v>1.5</v>
      </c>
      <c r="ET15" s="262">
        <f t="shared" si="218"/>
        <v>1.5</v>
      </c>
      <c r="EU15" s="262">
        <f t="shared" si="218"/>
        <v>5</v>
      </c>
      <c r="EV15" s="262">
        <f t="shared" si="218"/>
        <v>10.25</v>
      </c>
      <c r="EW15" s="262">
        <f t="shared" si="218"/>
        <v>1.25</v>
      </c>
      <c r="EX15" s="262">
        <f t="shared" si="218"/>
        <v>8.75</v>
      </c>
      <c r="EY15" s="262">
        <f t="shared" si="218"/>
        <v>6.25</v>
      </c>
      <c r="EZ15" s="262">
        <f t="shared" si="218"/>
        <v>19</v>
      </c>
      <c r="FA15" s="579"/>
      <c r="FB15" s="579"/>
      <c r="FC15" s="579"/>
      <c r="FD15" s="8">
        <f>FD14/FF14</f>
        <v>0.25</v>
      </c>
      <c r="FE15" s="8"/>
      <c r="FF15" s="6"/>
      <c r="FG15" s="39" t="s">
        <v>63</v>
      </c>
      <c r="FH15" s="262">
        <f>FH14/$FX$14</f>
        <v>13</v>
      </c>
      <c r="FI15" s="262">
        <f t="shared" ref="FI15:FR15" si="219">FI14/$FX$14</f>
        <v>7</v>
      </c>
      <c r="FJ15" s="262">
        <f t="shared" si="219"/>
        <v>4.5</v>
      </c>
      <c r="FK15" s="262">
        <f t="shared" si="219"/>
        <v>2</v>
      </c>
      <c r="FL15" s="262">
        <f t="shared" si="219"/>
        <v>1.75</v>
      </c>
      <c r="FM15" s="262">
        <f t="shared" si="219"/>
        <v>3.5</v>
      </c>
      <c r="FN15" s="262">
        <f t="shared" si="219"/>
        <v>7.5</v>
      </c>
      <c r="FO15" s="262">
        <f t="shared" si="219"/>
        <v>2</v>
      </c>
      <c r="FP15" s="262">
        <f t="shared" si="219"/>
        <v>4.75</v>
      </c>
      <c r="FQ15" s="262">
        <f t="shared" si="219"/>
        <v>5.5</v>
      </c>
      <c r="FR15" s="262">
        <f t="shared" si="219"/>
        <v>12.25</v>
      </c>
      <c r="FS15" s="579"/>
      <c r="FT15" s="579"/>
      <c r="FU15" s="579"/>
      <c r="FV15" s="8">
        <f>FV14/FX14</f>
        <v>0.75</v>
      </c>
      <c r="FW15" s="8"/>
      <c r="FX15" s="6"/>
      <c r="FY15" s="39" t="s">
        <v>63</v>
      </c>
      <c r="FZ15" s="262">
        <f>FZ14/$GP$14</f>
        <v>3.5</v>
      </c>
      <c r="GA15" s="262">
        <f t="shared" ref="GA15:GJ15" si="220">GA14/$GP$14</f>
        <v>12</v>
      </c>
      <c r="GB15" s="262">
        <f t="shared" si="220"/>
        <v>1.5</v>
      </c>
      <c r="GC15" s="262">
        <f t="shared" si="220"/>
        <v>0</v>
      </c>
      <c r="GD15" s="262">
        <f t="shared" si="220"/>
        <v>3.5</v>
      </c>
      <c r="GE15" s="262">
        <f t="shared" si="220"/>
        <v>1</v>
      </c>
      <c r="GF15" s="262">
        <f t="shared" si="220"/>
        <v>10</v>
      </c>
      <c r="GG15" s="262">
        <f t="shared" si="220"/>
        <v>0.5</v>
      </c>
      <c r="GH15" s="262">
        <f t="shared" si="220"/>
        <v>7.5</v>
      </c>
      <c r="GI15" s="262">
        <f t="shared" si="220"/>
        <v>1.5</v>
      </c>
      <c r="GJ15" s="262">
        <f t="shared" si="220"/>
        <v>17.5</v>
      </c>
      <c r="GK15" s="579"/>
      <c r="GL15" s="579"/>
      <c r="GM15" s="579"/>
      <c r="GN15" s="8">
        <f>GN14/GP14</f>
        <v>0</v>
      </c>
      <c r="GO15" s="8"/>
      <c r="GP15" s="6"/>
      <c r="GQ15" s="16" t="s">
        <v>63</v>
      </c>
      <c r="GR15" s="17">
        <f>GR14/$HH$14</f>
        <v>24.25</v>
      </c>
      <c r="GS15" s="17">
        <f t="shared" ref="GS15:HB15" si="221">GS14/$HH$14</f>
        <v>7.5</v>
      </c>
      <c r="GT15" s="17">
        <f t="shared" si="221"/>
        <v>1.75</v>
      </c>
      <c r="GU15" s="17">
        <f t="shared" si="221"/>
        <v>0.75</v>
      </c>
      <c r="GV15" s="17">
        <f t="shared" si="221"/>
        <v>2</v>
      </c>
      <c r="GW15" s="17">
        <f t="shared" si="221"/>
        <v>3.5</v>
      </c>
      <c r="GX15" s="17">
        <f t="shared" si="221"/>
        <v>9.5</v>
      </c>
      <c r="GY15" s="17">
        <f t="shared" si="221"/>
        <v>5.75</v>
      </c>
      <c r="GZ15" s="17">
        <f t="shared" si="221"/>
        <v>16.75</v>
      </c>
      <c r="HA15" s="17">
        <f t="shared" si="221"/>
        <v>9.25</v>
      </c>
      <c r="HB15" s="17">
        <f t="shared" si="221"/>
        <v>26.25</v>
      </c>
      <c r="HC15" s="571"/>
      <c r="HD15" s="571"/>
      <c r="HE15" s="571"/>
      <c r="HF15" s="17" t="e">
        <v>#DIV/0!</v>
      </c>
      <c r="HG15" s="17"/>
      <c r="HH15" s="390"/>
      <c r="HI15" s="16" t="s">
        <v>63</v>
      </c>
      <c r="HJ15" s="17">
        <f>HJ14/$HZ14</f>
        <v>27</v>
      </c>
      <c r="HK15" s="17">
        <f t="shared" ref="HK15:HS15" si="222">HK14/$HZ14</f>
        <v>10.75</v>
      </c>
      <c r="HL15" s="17">
        <f t="shared" si="222"/>
        <v>1.5</v>
      </c>
      <c r="HM15" s="17">
        <f t="shared" si="222"/>
        <v>1</v>
      </c>
      <c r="HN15" s="17">
        <f t="shared" si="222"/>
        <v>0.5</v>
      </c>
      <c r="HO15" s="17">
        <f t="shared" si="222"/>
        <v>5.75</v>
      </c>
      <c r="HP15" s="17">
        <f t="shared" si="222"/>
        <v>11.75</v>
      </c>
      <c r="HQ15" s="17">
        <f t="shared" si="222"/>
        <v>5</v>
      </c>
      <c r="HR15" s="17">
        <f t="shared" si="222"/>
        <v>14.75</v>
      </c>
      <c r="HS15" s="17">
        <f t="shared" si="222"/>
        <v>10.75</v>
      </c>
      <c r="HT15" s="17">
        <f>HT14/$HZ14</f>
        <v>26.5</v>
      </c>
      <c r="HU15" s="573"/>
      <c r="HV15" s="573"/>
      <c r="HW15" s="573"/>
      <c r="HX15" s="17" t="e">
        <v>#DIV/0!</v>
      </c>
      <c r="HY15" s="17"/>
      <c r="HZ15" s="390"/>
      <c r="IB15" s="362" t="s">
        <v>496</v>
      </c>
      <c r="IC15" s="3">
        <f>CN14</f>
        <v>47</v>
      </c>
      <c r="ID15" s="7">
        <f t="shared" ref="ID15:IM15" si="223">CO14</f>
        <v>34</v>
      </c>
      <c r="IE15" s="7">
        <f t="shared" si="223"/>
        <v>4</v>
      </c>
      <c r="IF15" s="7">
        <f t="shared" si="223"/>
        <v>1</v>
      </c>
      <c r="IG15" s="7">
        <f t="shared" si="223"/>
        <v>4</v>
      </c>
      <c r="IH15" s="7">
        <f t="shared" si="223"/>
        <v>13</v>
      </c>
      <c r="II15" s="7">
        <f t="shared" si="223"/>
        <v>52</v>
      </c>
      <c r="IJ15" s="7">
        <f t="shared" si="223"/>
        <v>8</v>
      </c>
      <c r="IK15" s="7">
        <f t="shared" si="223"/>
        <v>50</v>
      </c>
      <c r="IL15" s="7">
        <f t="shared" si="223"/>
        <v>21</v>
      </c>
      <c r="IM15" s="7">
        <f t="shared" si="223"/>
        <v>102</v>
      </c>
      <c r="IN15" s="7">
        <f>DB14</f>
        <v>1</v>
      </c>
      <c r="IO15" s="7">
        <f>DC14</f>
        <v>2</v>
      </c>
      <c r="IP15" s="4">
        <f>DD14</f>
        <v>3</v>
      </c>
      <c r="IR15" s="3" t="s">
        <v>494</v>
      </c>
      <c r="IS15" s="3">
        <f t="shared" si="2"/>
        <v>15.666666666666666</v>
      </c>
      <c r="IT15" s="7">
        <f t="shared" si="3"/>
        <v>11.333333333333334</v>
      </c>
      <c r="IU15" s="7">
        <f t="shared" si="4"/>
        <v>1.3333333333333333</v>
      </c>
      <c r="IV15" s="7">
        <f t="shared" si="5"/>
        <v>0.33333333333333331</v>
      </c>
      <c r="IW15" s="7">
        <f t="shared" si="6"/>
        <v>1.3333333333333333</v>
      </c>
      <c r="IX15" s="7">
        <f t="shared" si="7"/>
        <v>4.333333333333333</v>
      </c>
      <c r="IY15" s="7">
        <f t="shared" si="8"/>
        <v>17.333333333333332</v>
      </c>
      <c r="IZ15" s="7">
        <f t="shared" si="9"/>
        <v>2.6666666666666665</v>
      </c>
      <c r="JA15" s="7">
        <f t="shared" si="10"/>
        <v>16.666666666666668</v>
      </c>
      <c r="JB15" s="7">
        <f t="shared" si="11"/>
        <v>7</v>
      </c>
      <c r="JC15" s="7">
        <f t="shared" si="12"/>
        <v>34</v>
      </c>
      <c r="JD15" s="468">
        <f t="shared" si="13"/>
        <v>0.25</v>
      </c>
      <c r="JE15" s="468">
        <f t="shared" si="14"/>
        <v>0.15999999999999998</v>
      </c>
      <c r="JF15" s="177">
        <f t="shared" si="15"/>
        <v>0.20588235294117646</v>
      </c>
      <c r="JH15" s="3" t="s">
        <v>563</v>
      </c>
      <c r="JI15" s="3">
        <f>BV99</f>
        <v>48.25</v>
      </c>
      <c r="JJ15" s="7">
        <f t="shared" ref="JJ15:JS15" si="224">BW99</f>
        <v>37</v>
      </c>
      <c r="JK15" s="7">
        <f>$BX$99</f>
        <v>10.75</v>
      </c>
      <c r="JL15" s="7">
        <f>$BY$99</f>
        <v>2.5</v>
      </c>
      <c r="JM15" s="7">
        <f>$BZ$99</f>
        <v>4.25</v>
      </c>
      <c r="JN15" s="7">
        <f t="shared" si="224"/>
        <v>21.5</v>
      </c>
      <c r="JO15" s="7">
        <f t="shared" si="224"/>
        <v>48</v>
      </c>
      <c r="JP15" s="7">
        <f t="shared" si="224"/>
        <v>1.75</v>
      </c>
      <c r="JQ15" s="7">
        <f t="shared" si="224"/>
        <v>9</v>
      </c>
      <c r="JR15" s="7">
        <f t="shared" si="224"/>
        <v>23.25</v>
      </c>
      <c r="JS15" s="7">
        <f t="shared" si="224"/>
        <v>57</v>
      </c>
      <c r="JT15" s="436">
        <f>$JN$15/$JO$15</f>
        <v>0.44791666666666669</v>
      </c>
      <c r="JU15" s="436">
        <f t="shared" si="105"/>
        <v>0.19444444444444445</v>
      </c>
      <c r="JV15" s="437">
        <f>$JR$15/$JS$15</f>
        <v>0.40789473684210525</v>
      </c>
      <c r="JX15" s="3" t="s">
        <v>562</v>
      </c>
      <c r="JY15" s="7">
        <f>$AN$99</f>
        <v>6.25</v>
      </c>
      <c r="JZ15" s="4">
        <f t="shared" si="198"/>
        <v>2.5</v>
      </c>
      <c r="KA15" s="3" t="s">
        <v>545</v>
      </c>
      <c r="KB15" s="436">
        <f>$JN$22/$JO$22</f>
        <v>0.4358974358974359</v>
      </c>
      <c r="KC15" s="4">
        <f t="shared" si="199"/>
        <v>2.5</v>
      </c>
      <c r="KD15" s="3" t="s">
        <v>537</v>
      </c>
      <c r="KE15" s="7">
        <f>$JP$14/$JQ$14</f>
        <v>0.30645161290322576</v>
      </c>
      <c r="KF15" s="4">
        <f t="shared" si="200"/>
        <v>2.5</v>
      </c>
      <c r="KG15" s="3" t="s">
        <v>545</v>
      </c>
      <c r="KH15" s="436">
        <f>$JR$22/$JS$22</f>
        <v>0.37333333333333335</v>
      </c>
      <c r="KI15" s="4">
        <f t="shared" si="201"/>
        <v>2.5</v>
      </c>
      <c r="KJ15" s="3" t="s">
        <v>563</v>
      </c>
      <c r="KK15" s="7">
        <f t="shared" si="106"/>
        <v>12</v>
      </c>
      <c r="KL15" s="4">
        <f t="shared" si="107"/>
        <v>5.4545454545454541</v>
      </c>
    </row>
    <row r="16" spans="1:298" ht="17" thickBot="1">
      <c r="A16" s="398" t="s">
        <v>528</v>
      </c>
      <c r="B16" s="405" t="s">
        <v>529</v>
      </c>
      <c r="C16" s="405" t="s">
        <v>528</v>
      </c>
      <c r="D16" s="406" t="s">
        <v>529</v>
      </c>
      <c r="E16" s="398" t="s">
        <v>528</v>
      </c>
      <c r="F16" s="405" t="s">
        <v>529</v>
      </c>
      <c r="G16" s="405" t="s">
        <v>528</v>
      </c>
      <c r="H16" s="406" t="s">
        <v>529</v>
      </c>
      <c r="N16" s="3">
        <v>2</v>
      </c>
      <c r="O16" s="4" t="s">
        <v>574</v>
      </c>
      <c r="P16" s="7">
        <v>2</v>
      </c>
      <c r="Q16" s="4" t="s">
        <v>257</v>
      </c>
      <c r="S16" s="1" t="s">
        <v>44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2"/>
      <c r="AK16" s="1" t="s">
        <v>260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2"/>
      <c r="BC16" s="1" t="s">
        <v>206</v>
      </c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2"/>
      <c r="BU16" s="1" t="s">
        <v>11</v>
      </c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2"/>
      <c r="CM16" s="1" t="s">
        <v>10</v>
      </c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2"/>
      <c r="DE16" s="1" t="s">
        <v>7</v>
      </c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2"/>
      <c r="DW16" s="1" t="s">
        <v>25</v>
      </c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2"/>
      <c r="EO16" s="1" t="s">
        <v>550</v>
      </c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2"/>
      <c r="FG16" s="1" t="s">
        <v>552</v>
      </c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2"/>
      <c r="FY16" s="1" t="s">
        <v>103</v>
      </c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2"/>
      <c r="GQ16" s="14" t="s">
        <v>4</v>
      </c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5"/>
      <c r="HI16" s="10" t="s">
        <v>112</v>
      </c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3"/>
      <c r="IB16" s="3" t="s">
        <v>470</v>
      </c>
      <c r="IC16" s="3">
        <f>CN28</f>
        <v>72</v>
      </c>
      <c r="ID16" s="7">
        <f t="shared" ref="ID16:IM16" si="225">CO28</f>
        <v>79</v>
      </c>
      <c r="IE16" s="7">
        <f t="shared" si="225"/>
        <v>9</v>
      </c>
      <c r="IF16" s="7">
        <f t="shared" si="225"/>
        <v>2</v>
      </c>
      <c r="IG16" s="7">
        <f t="shared" si="225"/>
        <v>5</v>
      </c>
      <c r="IH16" s="7">
        <f t="shared" si="225"/>
        <v>33</v>
      </c>
      <c r="II16" s="7">
        <f t="shared" si="225"/>
        <v>64</v>
      </c>
      <c r="IJ16" s="7">
        <f t="shared" si="225"/>
        <v>2</v>
      </c>
      <c r="IK16" s="7">
        <f t="shared" si="225"/>
        <v>6</v>
      </c>
      <c r="IL16" s="7">
        <f t="shared" si="225"/>
        <v>35</v>
      </c>
      <c r="IM16" s="7">
        <f t="shared" si="225"/>
        <v>70</v>
      </c>
      <c r="IN16" s="7">
        <f>DB28</f>
        <v>1</v>
      </c>
      <c r="IO16" s="7">
        <f>DC28</f>
        <v>2</v>
      </c>
      <c r="IP16" s="4">
        <f>DD28</f>
        <v>3</v>
      </c>
      <c r="IR16" s="3" t="s">
        <v>453</v>
      </c>
      <c r="IS16" s="3">
        <f t="shared" si="2"/>
        <v>24</v>
      </c>
      <c r="IT16" s="7">
        <f t="shared" si="3"/>
        <v>26.333333333333332</v>
      </c>
      <c r="IU16" s="7">
        <f t="shared" si="4"/>
        <v>3</v>
      </c>
      <c r="IV16" s="7">
        <f t="shared" si="5"/>
        <v>0.66666666666666663</v>
      </c>
      <c r="IW16" s="7">
        <f t="shared" si="6"/>
        <v>1.6666666666666667</v>
      </c>
      <c r="IX16" s="7">
        <f t="shared" si="7"/>
        <v>11</v>
      </c>
      <c r="IY16" s="7">
        <f t="shared" si="8"/>
        <v>21.333333333333332</v>
      </c>
      <c r="IZ16" s="7">
        <f t="shared" si="9"/>
        <v>0.66666666666666663</v>
      </c>
      <c r="JA16" s="7">
        <f t="shared" si="10"/>
        <v>2</v>
      </c>
      <c r="JB16" s="7">
        <f t="shared" si="11"/>
        <v>11.666666666666666</v>
      </c>
      <c r="JC16" s="7">
        <f t="shared" si="12"/>
        <v>23.333333333333332</v>
      </c>
      <c r="JD16" s="468">
        <f t="shared" si="13"/>
        <v>0.515625</v>
      </c>
      <c r="JE16" s="468">
        <f t="shared" si="14"/>
        <v>0.33333333333333331</v>
      </c>
      <c r="JF16" s="177">
        <f t="shared" si="15"/>
        <v>0.5</v>
      </c>
      <c r="JH16" s="3" t="s">
        <v>539</v>
      </c>
      <c r="JI16" s="3">
        <f>CN99</f>
        <v>45.333333333333336</v>
      </c>
      <c r="JJ16" s="7">
        <f t="shared" ref="JJ16:JS16" si="226">CO99</f>
        <v>44</v>
      </c>
      <c r="JK16" s="7">
        <f>$CP$99</f>
        <v>4.666666666666667</v>
      </c>
      <c r="JL16" s="7">
        <f>$CQ$99</f>
        <v>1.6666666666666667</v>
      </c>
      <c r="JM16" s="7">
        <f>$CR$99</f>
        <v>5</v>
      </c>
      <c r="JN16" s="7">
        <f t="shared" si="226"/>
        <v>17.333333333333332</v>
      </c>
      <c r="JO16" s="7">
        <f t="shared" si="226"/>
        <v>47.333333333333336</v>
      </c>
      <c r="JP16" s="7">
        <f t="shared" si="226"/>
        <v>3.3333333333333335</v>
      </c>
      <c r="JQ16" s="7">
        <f t="shared" si="226"/>
        <v>23</v>
      </c>
      <c r="JR16" s="7">
        <f t="shared" si="226"/>
        <v>20.666666666666668</v>
      </c>
      <c r="JS16" s="7">
        <f t="shared" si="226"/>
        <v>70.333333333333329</v>
      </c>
      <c r="JT16" s="436">
        <f>$JN$16/$JO$16</f>
        <v>0.36619718309859151</v>
      </c>
      <c r="JU16" s="436">
        <f t="shared" si="105"/>
        <v>0.14492753623188406</v>
      </c>
      <c r="JV16" s="437">
        <f>$JR$16/$JS$16</f>
        <v>0.29383886255924174</v>
      </c>
      <c r="JX16" s="3" t="s">
        <v>541</v>
      </c>
      <c r="JY16" s="7">
        <f>$DZ$99</f>
        <v>6</v>
      </c>
      <c r="JZ16" s="4">
        <f t="shared" si="198"/>
        <v>1.5</v>
      </c>
      <c r="KA16" s="3" t="s">
        <v>541</v>
      </c>
      <c r="KB16" s="436">
        <f>$JN$18/$JO$18</f>
        <v>0.43307086614173229</v>
      </c>
      <c r="KC16" s="4">
        <f t="shared" si="199"/>
        <v>1.5</v>
      </c>
      <c r="KD16" s="3" t="s">
        <v>561</v>
      </c>
      <c r="KE16" s="7">
        <f>$JP$12/$JQ$12</f>
        <v>0.2982456140350877</v>
      </c>
      <c r="KF16" s="4">
        <f t="shared" si="200"/>
        <v>1.5</v>
      </c>
      <c r="KG16" s="3" t="s">
        <v>562</v>
      </c>
      <c r="KH16" s="436">
        <f>$JR$13/$JS$13</f>
        <v>0.36633663366336633</v>
      </c>
      <c r="KI16" s="4">
        <f t="shared" si="201"/>
        <v>1.5</v>
      </c>
      <c r="KJ16" s="3" t="s">
        <v>539</v>
      </c>
      <c r="KK16" s="7">
        <f t="shared" si="106"/>
        <v>-15</v>
      </c>
      <c r="KL16" s="4">
        <f t="shared" si="107"/>
        <v>-6.8181818181818183</v>
      </c>
    </row>
    <row r="17" spans="1:301">
      <c r="A17" s="414" t="s">
        <v>513</v>
      </c>
      <c r="B17" s="415" t="s">
        <v>100</v>
      </c>
      <c r="C17" s="414" t="s">
        <v>8</v>
      </c>
      <c r="D17" s="415" t="s">
        <v>513</v>
      </c>
      <c r="E17" s="591" t="s">
        <v>209</v>
      </c>
      <c r="F17" s="595" t="s">
        <v>9</v>
      </c>
      <c r="G17" s="596" t="s">
        <v>9</v>
      </c>
      <c r="H17" s="592" t="s">
        <v>8</v>
      </c>
      <c r="N17" s="3">
        <v>3</v>
      </c>
      <c r="O17" s="4" t="s">
        <v>563</v>
      </c>
      <c r="P17" s="7">
        <v>3</v>
      </c>
      <c r="Q17" s="4"/>
      <c r="S17" s="3" t="s">
        <v>12</v>
      </c>
      <c r="T17" s="7" t="s">
        <v>13</v>
      </c>
      <c r="U17" s="7" t="s">
        <v>14</v>
      </c>
      <c r="V17" s="7" t="s">
        <v>15</v>
      </c>
      <c r="W17" s="7" t="s">
        <v>16</v>
      </c>
      <c r="X17" s="7" t="s">
        <v>17</v>
      </c>
      <c r="Y17" s="7" t="s">
        <v>28</v>
      </c>
      <c r="Z17" s="7" t="s">
        <v>27</v>
      </c>
      <c r="AA17" s="18" t="s">
        <v>21</v>
      </c>
      <c r="AB17" s="7" t="s">
        <v>20</v>
      </c>
      <c r="AC17" s="18" t="s">
        <v>19</v>
      </c>
      <c r="AD17" s="7" t="s">
        <v>18</v>
      </c>
      <c r="AE17" s="48">
        <v>0.02</v>
      </c>
      <c r="AF17" s="48">
        <v>0.03</v>
      </c>
      <c r="AG17" s="18" t="s">
        <v>213</v>
      </c>
      <c r="AH17" s="18" t="s">
        <v>80</v>
      </c>
      <c r="AI17" s="18" t="s">
        <v>81</v>
      </c>
      <c r="AJ17" s="21" t="s">
        <v>531</v>
      </c>
      <c r="AK17" s="3" t="s">
        <v>12</v>
      </c>
      <c r="AL17" s="7" t="s">
        <v>13</v>
      </c>
      <c r="AM17" s="7" t="s">
        <v>14</v>
      </c>
      <c r="AN17" s="7" t="s">
        <v>15</v>
      </c>
      <c r="AO17" s="7" t="s">
        <v>16</v>
      </c>
      <c r="AP17" s="7" t="s">
        <v>17</v>
      </c>
      <c r="AQ17" s="7" t="s">
        <v>28</v>
      </c>
      <c r="AR17" s="7" t="s">
        <v>27</v>
      </c>
      <c r="AS17" s="18" t="s">
        <v>21</v>
      </c>
      <c r="AT17" s="7" t="s">
        <v>20</v>
      </c>
      <c r="AU17" s="18" t="s">
        <v>19</v>
      </c>
      <c r="AV17" s="7" t="s">
        <v>18</v>
      </c>
      <c r="AW17" s="48">
        <v>0.02</v>
      </c>
      <c r="AX17" s="48">
        <v>0.03</v>
      </c>
      <c r="AY17" s="18" t="s">
        <v>213</v>
      </c>
      <c r="AZ17" s="18" t="s">
        <v>80</v>
      </c>
      <c r="BA17" s="18" t="s">
        <v>81</v>
      </c>
      <c r="BB17" s="21" t="s">
        <v>531</v>
      </c>
      <c r="BC17" s="3" t="s">
        <v>12</v>
      </c>
      <c r="BD17" s="7" t="s">
        <v>13</v>
      </c>
      <c r="BE17" s="7" t="s">
        <v>14</v>
      </c>
      <c r="BF17" s="7" t="s">
        <v>15</v>
      </c>
      <c r="BG17" s="7" t="s">
        <v>16</v>
      </c>
      <c r="BH17" s="7" t="s">
        <v>17</v>
      </c>
      <c r="BI17" s="7" t="s">
        <v>28</v>
      </c>
      <c r="BJ17" s="7" t="s">
        <v>27</v>
      </c>
      <c r="BK17" s="18" t="s">
        <v>21</v>
      </c>
      <c r="BL17" s="7" t="s">
        <v>20</v>
      </c>
      <c r="BM17" s="18" t="s">
        <v>19</v>
      </c>
      <c r="BN17" s="7" t="s">
        <v>18</v>
      </c>
      <c r="BO17" s="48">
        <v>0.02</v>
      </c>
      <c r="BP17" s="48">
        <v>0.03</v>
      </c>
      <c r="BQ17" s="18" t="s">
        <v>213</v>
      </c>
      <c r="BR17" s="18" t="s">
        <v>80</v>
      </c>
      <c r="BS17" s="18" t="s">
        <v>81</v>
      </c>
      <c r="BT17" s="21" t="s">
        <v>531</v>
      </c>
      <c r="BU17" s="3" t="s">
        <v>12</v>
      </c>
      <c r="BV17" s="7" t="s">
        <v>13</v>
      </c>
      <c r="BW17" s="7" t="s">
        <v>14</v>
      </c>
      <c r="BX17" s="7" t="s">
        <v>15</v>
      </c>
      <c r="BY17" s="7" t="s">
        <v>16</v>
      </c>
      <c r="BZ17" s="7" t="s">
        <v>17</v>
      </c>
      <c r="CA17" s="7" t="s">
        <v>28</v>
      </c>
      <c r="CB17" s="7" t="s">
        <v>27</v>
      </c>
      <c r="CC17" s="18" t="s">
        <v>21</v>
      </c>
      <c r="CD17" s="7" t="s">
        <v>20</v>
      </c>
      <c r="CE17" s="18" t="s">
        <v>19</v>
      </c>
      <c r="CF17" s="7" t="s">
        <v>18</v>
      </c>
      <c r="CG17" s="48">
        <v>0.02</v>
      </c>
      <c r="CH17" s="48">
        <v>0.03</v>
      </c>
      <c r="CI17" s="18" t="s">
        <v>213</v>
      </c>
      <c r="CJ17" s="18" t="s">
        <v>80</v>
      </c>
      <c r="CK17" s="18" t="s">
        <v>81</v>
      </c>
      <c r="CL17" s="21" t="s">
        <v>531</v>
      </c>
      <c r="CM17" s="3" t="s">
        <v>12</v>
      </c>
      <c r="CN17" s="7" t="s">
        <v>13</v>
      </c>
      <c r="CO17" s="7" t="s">
        <v>14</v>
      </c>
      <c r="CP17" s="7" t="s">
        <v>15</v>
      </c>
      <c r="CQ17" s="7" t="s">
        <v>16</v>
      </c>
      <c r="CR17" s="7" t="s">
        <v>17</v>
      </c>
      <c r="CS17" s="7" t="s">
        <v>28</v>
      </c>
      <c r="CT17" s="7" t="s">
        <v>27</v>
      </c>
      <c r="CU17" s="18" t="s">
        <v>21</v>
      </c>
      <c r="CV17" s="7" t="s">
        <v>20</v>
      </c>
      <c r="CW17" s="18" t="s">
        <v>19</v>
      </c>
      <c r="CX17" s="7" t="s">
        <v>18</v>
      </c>
      <c r="CY17" s="48">
        <v>0.02</v>
      </c>
      <c r="CZ17" s="48">
        <v>0.03</v>
      </c>
      <c r="DA17" s="18" t="s">
        <v>213</v>
      </c>
      <c r="DB17" s="18" t="s">
        <v>80</v>
      </c>
      <c r="DC17" s="18" t="s">
        <v>81</v>
      </c>
      <c r="DD17" s="21" t="s">
        <v>531</v>
      </c>
      <c r="DE17" s="3" t="s">
        <v>12</v>
      </c>
      <c r="DF17" s="7" t="s">
        <v>13</v>
      </c>
      <c r="DG17" s="7" t="s">
        <v>14</v>
      </c>
      <c r="DH17" s="7" t="s">
        <v>15</v>
      </c>
      <c r="DI17" s="7" t="s">
        <v>16</v>
      </c>
      <c r="DJ17" s="7" t="s">
        <v>17</v>
      </c>
      <c r="DK17" s="7" t="s">
        <v>28</v>
      </c>
      <c r="DL17" s="7" t="s">
        <v>27</v>
      </c>
      <c r="DM17" s="18" t="s">
        <v>21</v>
      </c>
      <c r="DN17" s="7" t="s">
        <v>20</v>
      </c>
      <c r="DO17" s="18" t="s">
        <v>19</v>
      </c>
      <c r="DP17" s="7" t="s">
        <v>18</v>
      </c>
      <c r="DQ17" s="48">
        <v>0.02</v>
      </c>
      <c r="DR17" s="48">
        <v>0.03</v>
      </c>
      <c r="DS17" s="18" t="s">
        <v>213</v>
      </c>
      <c r="DT17" s="18" t="s">
        <v>80</v>
      </c>
      <c r="DU17" s="18" t="s">
        <v>81</v>
      </c>
      <c r="DV17" s="21" t="s">
        <v>531</v>
      </c>
      <c r="DW17" s="3" t="s">
        <v>12</v>
      </c>
      <c r="DX17" s="7" t="s">
        <v>13</v>
      </c>
      <c r="DY17" s="7" t="s">
        <v>14</v>
      </c>
      <c r="DZ17" s="7" t="s">
        <v>15</v>
      </c>
      <c r="EA17" s="7" t="s">
        <v>16</v>
      </c>
      <c r="EB17" s="7" t="s">
        <v>17</v>
      </c>
      <c r="EC17" s="7" t="s">
        <v>28</v>
      </c>
      <c r="ED17" s="7" t="s">
        <v>27</v>
      </c>
      <c r="EE17" s="18" t="s">
        <v>21</v>
      </c>
      <c r="EF17" s="7" t="s">
        <v>20</v>
      </c>
      <c r="EG17" s="18" t="s">
        <v>19</v>
      </c>
      <c r="EH17" s="7" t="s">
        <v>18</v>
      </c>
      <c r="EI17" s="48">
        <v>0.02</v>
      </c>
      <c r="EJ17" s="48">
        <v>0.03</v>
      </c>
      <c r="EK17" s="18" t="s">
        <v>213</v>
      </c>
      <c r="EL17" s="18" t="s">
        <v>80</v>
      </c>
      <c r="EM17" s="18" t="s">
        <v>81</v>
      </c>
      <c r="EN17" s="21" t="s">
        <v>531</v>
      </c>
      <c r="EO17" s="3" t="s">
        <v>12</v>
      </c>
      <c r="EP17" s="7" t="s">
        <v>13</v>
      </c>
      <c r="EQ17" s="7" t="s">
        <v>14</v>
      </c>
      <c r="ER17" s="7" t="s">
        <v>15</v>
      </c>
      <c r="ES17" s="7" t="s">
        <v>16</v>
      </c>
      <c r="ET17" s="7" t="s">
        <v>17</v>
      </c>
      <c r="EU17" s="7" t="s">
        <v>28</v>
      </c>
      <c r="EV17" s="7" t="s">
        <v>27</v>
      </c>
      <c r="EW17" s="18" t="s">
        <v>21</v>
      </c>
      <c r="EX17" s="7" t="s">
        <v>20</v>
      </c>
      <c r="EY17" s="18" t="s">
        <v>19</v>
      </c>
      <c r="EZ17" s="7" t="s">
        <v>18</v>
      </c>
      <c r="FA17" s="48">
        <v>0.02</v>
      </c>
      <c r="FB17" s="48">
        <v>0.03</v>
      </c>
      <c r="FC17" s="18" t="s">
        <v>213</v>
      </c>
      <c r="FD17" s="18" t="s">
        <v>80</v>
      </c>
      <c r="FE17" s="18" t="s">
        <v>81</v>
      </c>
      <c r="FF17" s="21" t="s">
        <v>531</v>
      </c>
      <c r="FG17" s="3" t="s">
        <v>12</v>
      </c>
      <c r="FH17" s="7" t="s">
        <v>13</v>
      </c>
      <c r="FI17" s="7" t="s">
        <v>14</v>
      </c>
      <c r="FJ17" s="7" t="s">
        <v>15</v>
      </c>
      <c r="FK17" s="7" t="s">
        <v>16</v>
      </c>
      <c r="FL17" s="7" t="s">
        <v>17</v>
      </c>
      <c r="FM17" s="7" t="s">
        <v>28</v>
      </c>
      <c r="FN17" s="7" t="s">
        <v>27</v>
      </c>
      <c r="FO17" s="18" t="s">
        <v>21</v>
      </c>
      <c r="FP17" s="7" t="s">
        <v>20</v>
      </c>
      <c r="FQ17" s="18" t="s">
        <v>19</v>
      </c>
      <c r="FR17" s="7" t="s">
        <v>18</v>
      </c>
      <c r="FS17" s="48">
        <v>0.02</v>
      </c>
      <c r="FT17" s="48">
        <v>0.03</v>
      </c>
      <c r="FU17" s="18" t="s">
        <v>213</v>
      </c>
      <c r="FV17" s="18" t="s">
        <v>80</v>
      </c>
      <c r="FW17" s="18" t="s">
        <v>81</v>
      </c>
      <c r="FX17" s="21" t="s">
        <v>531</v>
      </c>
      <c r="FY17" s="3" t="s">
        <v>12</v>
      </c>
      <c r="FZ17" s="7" t="s">
        <v>13</v>
      </c>
      <c r="GA17" s="7" t="s">
        <v>14</v>
      </c>
      <c r="GB17" s="7" t="s">
        <v>15</v>
      </c>
      <c r="GC17" s="7" t="s">
        <v>16</v>
      </c>
      <c r="GD17" s="7" t="s">
        <v>17</v>
      </c>
      <c r="GE17" s="7" t="s">
        <v>28</v>
      </c>
      <c r="GF17" s="7" t="s">
        <v>27</v>
      </c>
      <c r="GG17" s="18" t="s">
        <v>21</v>
      </c>
      <c r="GH17" s="7" t="s">
        <v>20</v>
      </c>
      <c r="GI17" s="18" t="s">
        <v>19</v>
      </c>
      <c r="GJ17" s="7" t="s">
        <v>18</v>
      </c>
      <c r="GK17" s="48">
        <v>0.02</v>
      </c>
      <c r="GL17" s="48">
        <v>0.03</v>
      </c>
      <c r="GM17" s="18" t="s">
        <v>213</v>
      </c>
      <c r="GN17" s="18" t="s">
        <v>80</v>
      </c>
      <c r="GO17" s="18" t="s">
        <v>81</v>
      </c>
      <c r="GP17" s="21" t="s">
        <v>531</v>
      </c>
      <c r="GQ17" s="14" t="s">
        <v>12</v>
      </c>
      <c r="GR17" s="11" t="s">
        <v>13</v>
      </c>
      <c r="GS17" s="11" t="s">
        <v>14</v>
      </c>
      <c r="GT17" s="11" t="s">
        <v>15</v>
      </c>
      <c r="GU17" s="11" t="s">
        <v>16</v>
      </c>
      <c r="GV17" s="11" t="s">
        <v>17</v>
      </c>
      <c r="GW17" s="11" t="s">
        <v>28</v>
      </c>
      <c r="GX17" s="11" t="s">
        <v>27</v>
      </c>
      <c r="GY17" s="11" t="s">
        <v>21</v>
      </c>
      <c r="GZ17" s="11" t="s">
        <v>20</v>
      </c>
      <c r="HA17" s="11" t="s">
        <v>19</v>
      </c>
      <c r="HB17" s="11" t="s">
        <v>18</v>
      </c>
      <c r="HC17" s="149">
        <v>0.02</v>
      </c>
      <c r="HD17" s="149">
        <v>0.03</v>
      </c>
      <c r="HE17" s="11" t="s">
        <v>213</v>
      </c>
      <c r="HF17" s="11" t="s">
        <v>80</v>
      </c>
      <c r="HG17" s="11" t="s">
        <v>81</v>
      </c>
      <c r="HH17" s="15" t="s">
        <v>531</v>
      </c>
      <c r="HI17" s="14" t="s">
        <v>12</v>
      </c>
      <c r="HJ17" s="31" t="s">
        <v>13</v>
      </c>
      <c r="HK17" s="31" t="s">
        <v>14</v>
      </c>
      <c r="HL17" s="31" t="s">
        <v>15</v>
      </c>
      <c r="HM17" s="31" t="s">
        <v>16</v>
      </c>
      <c r="HN17" s="31" t="s">
        <v>17</v>
      </c>
      <c r="HO17" s="31" t="s">
        <v>28</v>
      </c>
      <c r="HP17" s="31" t="s">
        <v>27</v>
      </c>
      <c r="HQ17" s="31" t="s">
        <v>21</v>
      </c>
      <c r="HR17" s="31" t="s">
        <v>20</v>
      </c>
      <c r="HS17" s="31" t="s">
        <v>19</v>
      </c>
      <c r="HT17" s="31" t="s">
        <v>18</v>
      </c>
      <c r="HU17" s="152">
        <v>0.02</v>
      </c>
      <c r="HV17" s="152">
        <v>0.03</v>
      </c>
      <c r="HW17" s="31" t="s">
        <v>213</v>
      </c>
      <c r="HX17" s="31" t="s">
        <v>80</v>
      </c>
      <c r="HY17" s="31" t="s">
        <v>81</v>
      </c>
      <c r="HZ17" s="15" t="s">
        <v>531</v>
      </c>
      <c r="IB17" s="3" t="s">
        <v>509</v>
      </c>
      <c r="IC17" s="3">
        <f>CN42</f>
        <v>12</v>
      </c>
      <c r="ID17" s="7">
        <f t="shared" ref="ID17:IM17" si="227">CO42</f>
        <v>19</v>
      </c>
      <c r="IE17" s="7">
        <f t="shared" si="227"/>
        <v>1</v>
      </c>
      <c r="IF17" s="7">
        <f t="shared" si="227"/>
        <v>2</v>
      </c>
      <c r="IG17" s="7">
        <f t="shared" si="227"/>
        <v>6</v>
      </c>
      <c r="IH17" s="7">
        <f t="shared" si="227"/>
        <v>6</v>
      </c>
      <c r="II17" s="7">
        <f t="shared" si="227"/>
        <v>26</v>
      </c>
      <c r="IJ17" s="7">
        <f t="shared" si="227"/>
        <v>0</v>
      </c>
      <c r="IK17" s="7">
        <f t="shared" si="227"/>
        <v>13</v>
      </c>
      <c r="IL17" s="7">
        <f t="shared" si="227"/>
        <v>6</v>
      </c>
      <c r="IM17" s="7">
        <f t="shared" si="227"/>
        <v>39</v>
      </c>
      <c r="IN17" s="7">
        <f>DB42</f>
        <v>1</v>
      </c>
      <c r="IO17" s="7">
        <f>DC42</f>
        <v>2</v>
      </c>
      <c r="IP17" s="4">
        <f>DD42</f>
        <v>3</v>
      </c>
      <c r="IR17" s="46" t="s">
        <v>508</v>
      </c>
      <c r="IS17" s="3">
        <f t="shared" si="2"/>
        <v>4</v>
      </c>
      <c r="IT17" s="7">
        <f t="shared" si="3"/>
        <v>6.333333333333333</v>
      </c>
      <c r="IU17" s="7">
        <f t="shared" si="4"/>
        <v>0.33333333333333331</v>
      </c>
      <c r="IV17" s="7">
        <f t="shared" si="5"/>
        <v>0.66666666666666663</v>
      </c>
      <c r="IW17" s="7">
        <f t="shared" si="6"/>
        <v>2</v>
      </c>
      <c r="IX17" s="7">
        <f t="shared" si="7"/>
        <v>2</v>
      </c>
      <c r="IY17" s="7">
        <f t="shared" si="8"/>
        <v>8.6666666666666661</v>
      </c>
      <c r="IZ17" s="7">
        <f t="shared" si="9"/>
        <v>0</v>
      </c>
      <c r="JA17" s="7">
        <f t="shared" si="10"/>
        <v>4.333333333333333</v>
      </c>
      <c r="JB17" s="7">
        <f t="shared" si="11"/>
        <v>2</v>
      </c>
      <c r="JC17" s="7">
        <f t="shared" si="12"/>
        <v>13</v>
      </c>
      <c r="JD17" s="468">
        <f t="shared" si="13"/>
        <v>0.23076923076923078</v>
      </c>
      <c r="JE17" s="468">
        <f t="shared" si="14"/>
        <v>0</v>
      </c>
      <c r="JF17" s="177">
        <f t="shared" si="15"/>
        <v>0.15384615384615385</v>
      </c>
      <c r="JH17" s="3" t="s">
        <v>564</v>
      </c>
      <c r="JI17" s="3">
        <f>DF99</f>
        <v>44.5</v>
      </c>
      <c r="JJ17" s="7">
        <f t="shared" ref="JJ17:JS17" si="228">DG99</f>
        <v>27.25</v>
      </c>
      <c r="JK17" s="7">
        <f>$DH$99</f>
        <v>5.25</v>
      </c>
      <c r="JL17" s="7">
        <f>$DI$99</f>
        <v>3.5</v>
      </c>
      <c r="JM17" s="7">
        <f>$DJ$99</f>
        <v>2.75</v>
      </c>
      <c r="JN17" s="7">
        <f t="shared" si="228"/>
        <v>11.25</v>
      </c>
      <c r="JO17" s="7">
        <f t="shared" si="228"/>
        <v>31.25</v>
      </c>
      <c r="JP17" s="7">
        <f t="shared" si="228"/>
        <v>7.5</v>
      </c>
      <c r="JQ17" s="7">
        <f t="shared" si="228"/>
        <v>28</v>
      </c>
      <c r="JR17" s="7">
        <f t="shared" si="228"/>
        <v>18.75</v>
      </c>
      <c r="JS17" s="7">
        <f t="shared" si="228"/>
        <v>59.25</v>
      </c>
      <c r="JT17" s="436">
        <f>$JN$17/$JO$17</f>
        <v>0.36</v>
      </c>
      <c r="JU17" s="436">
        <f t="shared" si="105"/>
        <v>0.26785714285714285</v>
      </c>
      <c r="JV17" s="437">
        <f>$JR$17/$JS$17</f>
        <v>0.31645569620253167</v>
      </c>
      <c r="JX17" s="3" t="s">
        <v>542</v>
      </c>
      <c r="JY17" s="7">
        <f>$ER$99</f>
        <v>5.75</v>
      </c>
      <c r="JZ17" s="4">
        <f t="shared" si="198"/>
        <v>0.5</v>
      </c>
      <c r="KA17" s="3" t="s">
        <v>543</v>
      </c>
      <c r="KB17" s="436">
        <f>$JN$20/$JO$20</f>
        <v>0.41964285714285715</v>
      </c>
      <c r="KC17" s="4">
        <f t="shared" si="199"/>
        <v>0.5</v>
      </c>
      <c r="KD17" s="3" t="s">
        <v>546</v>
      </c>
      <c r="KE17" s="7">
        <f>$JP$23/$JQ$23</f>
        <v>0.28712871287128711</v>
      </c>
      <c r="KF17" s="4">
        <f t="shared" si="200"/>
        <v>0.5</v>
      </c>
      <c r="KG17" s="3" t="s">
        <v>561</v>
      </c>
      <c r="KH17" s="436">
        <f>$JR$12/$JS$12</f>
        <v>0.36538461538461536</v>
      </c>
      <c r="KI17" s="4">
        <f t="shared" si="201"/>
        <v>0.5</v>
      </c>
      <c r="KJ17" s="3" t="s">
        <v>564</v>
      </c>
      <c r="KK17" s="7">
        <f t="shared" si="106"/>
        <v>-7</v>
      </c>
      <c r="KL17" s="4">
        <f t="shared" si="107"/>
        <v>-3.1818181818181817</v>
      </c>
    </row>
    <row r="18" spans="1:301">
      <c r="A18" s="418" t="s">
        <v>8</v>
      </c>
      <c r="B18" s="419" t="s">
        <v>236</v>
      </c>
      <c r="C18" s="416" t="s">
        <v>236</v>
      </c>
      <c r="D18" s="417" t="s">
        <v>239</v>
      </c>
      <c r="E18" s="412" t="s">
        <v>8</v>
      </c>
      <c r="F18" s="184" t="s">
        <v>134</v>
      </c>
      <c r="G18" s="183" t="s">
        <v>134</v>
      </c>
      <c r="H18" s="465" t="s">
        <v>34</v>
      </c>
      <c r="N18" s="3">
        <v>4</v>
      </c>
      <c r="O18" s="4" t="s">
        <v>541</v>
      </c>
      <c r="P18" s="7">
        <v>4</v>
      </c>
      <c r="Q18" s="4"/>
      <c r="S18" s="3">
        <v>1</v>
      </c>
      <c r="T18" s="429"/>
      <c r="U18" s="429"/>
      <c r="V18" s="429"/>
      <c r="W18" s="429"/>
      <c r="X18" s="429"/>
      <c r="Y18" s="429"/>
      <c r="Z18" s="429"/>
      <c r="AA18" s="429"/>
      <c r="AB18" s="429"/>
      <c r="AC18" s="429">
        <f>Y18+AA18</f>
        <v>0</v>
      </c>
      <c r="AD18" s="429">
        <f>Z18+AB18</f>
        <v>0</v>
      </c>
      <c r="AE18" s="430" t="e">
        <f>Y18/Z18</f>
        <v>#DIV/0!</v>
      </c>
      <c r="AF18" s="430" t="e">
        <f>AA18/AB18</f>
        <v>#DIV/0!</v>
      </c>
      <c r="AG18" s="430" t="e">
        <f>AC18/AD18</f>
        <v>#DIV/0!</v>
      </c>
      <c r="AH18" s="429"/>
      <c r="AI18" s="429"/>
      <c r="AJ18" s="413">
        <f>AH18+AI18</f>
        <v>0</v>
      </c>
      <c r="AK18" s="3">
        <v>1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f>AQ18+AS18</f>
        <v>0</v>
      </c>
      <c r="AV18" s="18">
        <f>AR18+AT18</f>
        <v>0</v>
      </c>
      <c r="AW18" s="389" t="e">
        <f>AQ18/AR18</f>
        <v>#DIV/0!</v>
      </c>
      <c r="AX18" s="389" t="e">
        <f>AS18/AT18</f>
        <v>#DIV/0!</v>
      </c>
      <c r="AY18" s="389" t="e">
        <f>AU18/AV18</f>
        <v>#DIV/0!</v>
      </c>
      <c r="AZ18" s="7"/>
      <c r="BA18" s="7"/>
      <c r="BB18" s="4">
        <f>AZ18+BA18</f>
        <v>0</v>
      </c>
      <c r="BC18" s="3">
        <v>1</v>
      </c>
      <c r="BD18" s="18">
        <v>28</v>
      </c>
      <c r="BE18" s="18">
        <v>14</v>
      </c>
      <c r="BF18" s="18">
        <v>1</v>
      </c>
      <c r="BG18" s="18">
        <v>2</v>
      </c>
      <c r="BH18" s="18">
        <v>0</v>
      </c>
      <c r="BI18" s="18">
        <v>8</v>
      </c>
      <c r="BJ18" s="18">
        <v>29</v>
      </c>
      <c r="BK18" s="18">
        <v>4</v>
      </c>
      <c r="BL18" s="18">
        <v>14</v>
      </c>
      <c r="BM18" s="18">
        <f>BI18+BK18</f>
        <v>12</v>
      </c>
      <c r="BN18" s="18">
        <f>BJ18+BL18</f>
        <v>43</v>
      </c>
      <c r="BO18" s="389">
        <f>BI18/BJ18</f>
        <v>0.27586206896551724</v>
      </c>
      <c r="BP18" s="389">
        <f>BK18/BL18</f>
        <v>0.2857142857142857</v>
      </c>
      <c r="BQ18" s="389">
        <f>BM18/BN18</f>
        <v>0.27906976744186046</v>
      </c>
      <c r="BR18" s="7">
        <v>0</v>
      </c>
      <c r="BS18" s="7">
        <v>1</v>
      </c>
      <c r="BT18" s="4">
        <f>BR18+BS18</f>
        <v>1</v>
      </c>
      <c r="BU18" s="3">
        <v>1</v>
      </c>
      <c r="BV18" s="18">
        <v>27</v>
      </c>
      <c r="BW18" s="18">
        <v>12</v>
      </c>
      <c r="BX18" s="18">
        <v>6</v>
      </c>
      <c r="BY18" s="18">
        <v>0</v>
      </c>
      <c r="BZ18" s="18">
        <v>0</v>
      </c>
      <c r="CA18" s="18">
        <v>12</v>
      </c>
      <c r="CB18" s="18">
        <v>26</v>
      </c>
      <c r="CC18" s="18">
        <v>1</v>
      </c>
      <c r="CD18" s="18">
        <v>3</v>
      </c>
      <c r="CE18" s="18">
        <f>CA18+CC18</f>
        <v>13</v>
      </c>
      <c r="CF18" s="18">
        <f>CB18+CD18</f>
        <v>29</v>
      </c>
      <c r="CG18" s="389">
        <f>CA18/CB18</f>
        <v>0.46153846153846156</v>
      </c>
      <c r="CH18" s="389">
        <f>CC18/CD18</f>
        <v>0.33333333333333331</v>
      </c>
      <c r="CI18" s="389">
        <f>CE18/CF18</f>
        <v>0.44827586206896552</v>
      </c>
      <c r="CJ18" s="7">
        <v>1</v>
      </c>
      <c r="CK18" s="7">
        <v>0</v>
      </c>
      <c r="CL18" s="4">
        <f>CJ18+CK18</f>
        <v>1</v>
      </c>
      <c r="CM18" s="3">
        <v>1</v>
      </c>
      <c r="CN18" s="18">
        <v>26</v>
      </c>
      <c r="CO18" s="18">
        <v>36</v>
      </c>
      <c r="CP18" s="18">
        <v>4</v>
      </c>
      <c r="CQ18" s="18">
        <v>1</v>
      </c>
      <c r="CR18" s="18">
        <v>1</v>
      </c>
      <c r="CS18" s="18">
        <v>13</v>
      </c>
      <c r="CT18" s="18">
        <v>22</v>
      </c>
      <c r="CU18" s="18">
        <v>0</v>
      </c>
      <c r="CV18" s="18">
        <v>0</v>
      </c>
      <c r="CW18" s="18">
        <f>CS18+CU18</f>
        <v>13</v>
      </c>
      <c r="CX18" s="18">
        <f>CT18+CV18</f>
        <v>22</v>
      </c>
      <c r="CY18" s="389">
        <f>CS18/CT18</f>
        <v>0.59090909090909094</v>
      </c>
      <c r="CZ18" s="389" t="e">
        <f>CU18/CV18</f>
        <v>#DIV/0!</v>
      </c>
      <c r="DA18" s="389">
        <f>CW18/CX18</f>
        <v>0.59090909090909094</v>
      </c>
      <c r="DB18" s="7">
        <v>1</v>
      </c>
      <c r="DC18" s="7">
        <v>0</v>
      </c>
      <c r="DD18" s="4">
        <f>DB18+DC18</f>
        <v>1</v>
      </c>
      <c r="DE18" s="3">
        <v>1</v>
      </c>
      <c r="DF18" s="18">
        <v>20</v>
      </c>
      <c r="DG18" s="18">
        <v>16</v>
      </c>
      <c r="DH18" s="18">
        <v>2</v>
      </c>
      <c r="DI18" s="18">
        <v>1</v>
      </c>
      <c r="DJ18" s="18">
        <v>2</v>
      </c>
      <c r="DK18" s="18">
        <v>7</v>
      </c>
      <c r="DL18" s="18">
        <v>19</v>
      </c>
      <c r="DM18" s="18">
        <v>2</v>
      </c>
      <c r="DN18" s="18">
        <v>16</v>
      </c>
      <c r="DO18" s="18">
        <f>DK18+DM18</f>
        <v>9</v>
      </c>
      <c r="DP18" s="18">
        <f>DL18+DN18</f>
        <v>35</v>
      </c>
      <c r="DQ18" s="389">
        <f>DK18/DL18</f>
        <v>0.36842105263157893</v>
      </c>
      <c r="DR18" s="389">
        <f>DM18/DN18</f>
        <v>0.125</v>
      </c>
      <c r="DS18" s="389">
        <f>DO18/DP18</f>
        <v>0.25714285714285712</v>
      </c>
      <c r="DT18" s="7">
        <v>0</v>
      </c>
      <c r="DU18" s="7">
        <v>1</v>
      </c>
      <c r="DV18" s="4">
        <f>DT18+DU18</f>
        <v>1</v>
      </c>
      <c r="DW18" s="3">
        <v>1</v>
      </c>
      <c r="DX18" s="18">
        <v>23</v>
      </c>
      <c r="DY18" s="18">
        <v>12</v>
      </c>
      <c r="DZ18" s="18">
        <v>2</v>
      </c>
      <c r="EA18" s="18">
        <v>0</v>
      </c>
      <c r="EB18" s="18">
        <v>1</v>
      </c>
      <c r="EC18" s="18">
        <v>4</v>
      </c>
      <c r="ED18" s="18">
        <v>11</v>
      </c>
      <c r="EE18" s="18">
        <v>5</v>
      </c>
      <c r="EF18" s="18">
        <v>9</v>
      </c>
      <c r="EG18" s="18">
        <f>EC18+EE18</f>
        <v>9</v>
      </c>
      <c r="EH18" s="18">
        <f>ED18+EF18</f>
        <v>20</v>
      </c>
      <c r="EI18" s="389">
        <f>EC18/ED18</f>
        <v>0.36363636363636365</v>
      </c>
      <c r="EJ18" s="389">
        <f>EE18/EF18</f>
        <v>0.55555555555555558</v>
      </c>
      <c r="EK18" s="389">
        <f>EG18/EH18</f>
        <v>0.45</v>
      </c>
      <c r="EL18" s="7">
        <v>1</v>
      </c>
      <c r="EM18" s="7">
        <v>0</v>
      </c>
      <c r="EN18" s="4">
        <f>EL18+EM18</f>
        <v>1</v>
      </c>
      <c r="EO18" s="3">
        <v>1</v>
      </c>
      <c r="EP18" s="18">
        <v>27</v>
      </c>
      <c r="EQ18" s="18">
        <v>17</v>
      </c>
      <c r="ER18" s="18">
        <v>1</v>
      </c>
      <c r="ES18" s="18">
        <v>0</v>
      </c>
      <c r="ET18" s="18">
        <v>1</v>
      </c>
      <c r="EU18" s="18">
        <v>6</v>
      </c>
      <c r="EV18" s="18">
        <v>14</v>
      </c>
      <c r="EW18" s="18">
        <v>5</v>
      </c>
      <c r="EX18" s="18">
        <v>14</v>
      </c>
      <c r="EY18" s="18">
        <f>EU18+EW18</f>
        <v>11</v>
      </c>
      <c r="EZ18" s="18">
        <f>EV18+EX18</f>
        <v>28</v>
      </c>
      <c r="FA18" s="389">
        <f>EU18/EV18</f>
        <v>0.42857142857142855</v>
      </c>
      <c r="FB18" s="389">
        <f>EW18/EX18</f>
        <v>0.35714285714285715</v>
      </c>
      <c r="FC18" s="389">
        <f>EY18/EZ18</f>
        <v>0.39285714285714285</v>
      </c>
      <c r="FD18" s="7">
        <v>0</v>
      </c>
      <c r="FE18" s="7">
        <v>1</v>
      </c>
      <c r="FF18" s="4">
        <f>FD18+FE18</f>
        <v>1</v>
      </c>
      <c r="FG18" s="3">
        <v>1</v>
      </c>
      <c r="FH18" s="18">
        <v>11</v>
      </c>
      <c r="FI18" s="18">
        <v>12</v>
      </c>
      <c r="FJ18" s="18">
        <v>3</v>
      </c>
      <c r="FK18" s="18">
        <v>1</v>
      </c>
      <c r="FL18" s="18">
        <v>3</v>
      </c>
      <c r="FM18" s="18">
        <v>2</v>
      </c>
      <c r="FN18" s="18">
        <v>8</v>
      </c>
      <c r="FO18" s="18">
        <v>3</v>
      </c>
      <c r="FP18" s="18">
        <v>7</v>
      </c>
      <c r="FQ18" s="18">
        <f>FM18+FO18</f>
        <v>5</v>
      </c>
      <c r="FR18" s="18">
        <f>FN18+FP18</f>
        <v>15</v>
      </c>
      <c r="FS18" s="389">
        <f>FM18/FN18</f>
        <v>0.25</v>
      </c>
      <c r="FT18" s="389">
        <f>FO18/FP18</f>
        <v>0.42857142857142855</v>
      </c>
      <c r="FU18" s="389">
        <f>FQ18/FR18</f>
        <v>0.33333333333333331</v>
      </c>
      <c r="FV18" s="7">
        <v>0</v>
      </c>
      <c r="FW18" s="7">
        <v>1</v>
      </c>
      <c r="FX18" s="4">
        <f>FV18+FW18</f>
        <v>1</v>
      </c>
      <c r="FY18" s="3">
        <v>1</v>
      </c>
      <c r="FZ18" s="182"/>
      <c r="GA18" s="182"/>
      <c r="GB18" s="182"/>
      <c r="GC18" s="182"/>
      <c r="GD18" s="182"/>
      <c r="GE18" s="182"/>
      <c r="GF18" s="182"/>
      <c r="GG18" s="182"/>
      <c r="GH18" s="182"/>
      <c r="GI18" s="182">
        <f>GE18+GG18</f>
        <v>0</v>
      </c>
      <c r="GJ18" s="182">
        <f>GF18+GH18</f>
        <v>0</v>
      </c>
      <c r="GK18" s="426" t="e">
        <f>GE18/GF18</f>
        <v>#DIV/0!</v>
      </c>
      <c r="GL18" s="426" t="e">
        <f>GG18/GH18</f>
        <v>#DIV/0!</v>
      </c>
      <c r="GM18" s="426" t="e">
        <f>GI18/GJ18</f>
        <v>#DIV/0!</v>
      </c>
      <c r="GN18" s="182"/>
      <c r="GO18" s="182"/>
      <c r="GP18" s="184">
        <f>GN18+GO18</f>
        <v>0</v>
      </c>
      <c r="GQ18" s="14">
        <v>1</v>
      </c>
      <c r="GR18" s="11">
        <v>20</v>
      </c>
      <c r="GS18" s="11">
        <v>13</v>
      </c>
      <c r="GT18" s="11">
        <v>0</v>
      </c>
      <c r="GU18" s="11">
        <v>0</v>
      </c>
      <c r="GV18" s="11">
        <v>3</v>
      </c>
      <c r="GW18" s="11">
        <v>7</v>
      </c>
      <c r="GX18" s="11">
        <v>13</v>
      </c>
      <c r="GY18" s="11">
        <v>2</v>
      </c>
      <c r="GZ18" s="11">
        <v>9</v>
      </c>
      <c r="HA18" s="11">
        <f>GW18+GY18</f>
        <v>9</v>
      </c>
      <c r="HB18" s="11">
        <f>GX18+HA18</f>
        <v>22</v>
      </c>
      <c r="HC18" s="149">
        <f>GW18/GX18</f>
        <v>0.53846153846153844</v>
      </c>
      <c r="HD18" s="149">
        <f>GY18/GZ18</f>
        <v>0.22222222222222221</v>
      </c>
      <c r="HE18" s="149">
        <f>HA18/HB18</f>
        <v>0.40909090909090912</v>
      </c>
      <c r="HF18" s="11">
        <v>1</v>
      </c>
      <c r="HG18" s="11">
        <v>0</v>
      </c>
      <c r="HH18" s="15">
        <f>HF18+HG18</f>
        <v>1</v>
      </c>
      <c r="HI18" s="14">
        <v>1</v>
      </c>
      <c r="HJ18" s="31">
        <v>13</v>
      </c>
      <c r="HK18" s="31">
        <v>14</v>
      </c>
      <c r="HL18" s="31">
        <v>5</v>
      </c>
      <c r="HM18" s="31">
        <v>2</v>
      </c>
      <c r="HN18" s="31">
        <v>1</v>
      </c>
      <c r="HO18" s="31">
        <v>5</v>
      </c>
      <c r="HP18" s="31">
        <v>10</v>
      </c>
      <c r="HQ18" s="31">
        <v>1</v>
      </c>
      <c r="HR18" s="31">
        <v>9</v>
      </c>
      <c r="HS18" s="31">
        <f>HO18+HQ18</f>
        <v>6</v>
      </c>
      <c r="HT18" s="31">
        <f>HP18+HR18</f>
        <v>19</v>
      </c>
      <c r="HU18" s="152">
        <f>HO18/HP18</f>
        <v>0.5</v>
      </c>
      <c r="HV18" s="152">
        <f>HQ18/HR18</f>
        <v>0.1111111111111111</v>
      </c>
      <c r="HW18" s="152">
        <f>HS18/HT18</f>
        <v>0.31578947368421051</v>
      </c>
      <c r="HX18" s="31">
        <v>1</v>
      </c>
      <c r="HY18" s="31">
        <v>0</v>
      </c>
      <c r="HZ18" s="15">
        <f>HX18+HY18</f>
        <v>1</v>
      </c>
      <c r="IB18" s="3" t="s">
        <v>459</v>
      </c>
      <c r="IC18" s="3">
        <f>DF14</f>
        <v>0</v>
      </c>
      <c r="ID18" s="7">
        <f t="shared" ref="ID18:IM18" si="229">DG14</f>
        <v>0</v>
      </c>
      <c r="IE18" s="7">
        <f t="shared" si="229"/>
        <v>0</v>
      </c>
      <c r="IF18" s="7">
        <f t="shared" si="229"/>
        <v>0</v>
      </c>
      <c r="IG18" s="7">
        <f t="shared" si="229"/>
        <v>0</v>
      </c>
      <c r="IH18" s="7">
        <f t="shared" si="229"/>
        <v>0</v>
      </c>
      <c r="II18" s="7">
        <f t="shared" si="229"/>
        <v>0</v>
      </c>
      <c r="IJ18" s="7">
        <f t="shared" si="229"/>
        <v>0</v>
      </c>
      <c r="IK18" s="7">
        <f t="shared" si="229"/>
        <v>0</v>
      </c>
      <c r="IL18" s="7">
        <f t="shared" si="229"/>
        <v>0</v>
      </c>
      <c r="IM18" s="7">
        <f t="shared" si="229"/>
        <v>0</v>
      </c>
      <c r="IN18" s="7">
        <f>DT14</f>
        <v>0</v>
      </c>
      <c r="IO18" s="7">
        <f>DU14</f>
        <v>0</v>
      </c>
      <c r="IP18" s="4">
        <f>DV14</f>
        <v>0</v>
      </c>
      <c r="IR18" s="3" t="s">
        <v>459</v>
      </c>
      <c r="IS18" s="3" t="e">
        <f t="shared" si="2"/>
        <v>#DIV/0!</v>
      </c>
      <c r="IT18" s="7" t="e">
        <f t="shared" si="3"/>
        <v>#DIV/0!</v>
      </c>
      <c r="IU18" s="7" t="e">
        <f t="shared" si="4"/>
        <v>#DIV/0!</v>
      </c>
      <c r="IV18" s="7" t="e">
        <f t="shared" si="5"/>
        <v>#DIV/0!</v>
      </c>
      <c r="IW18" s="7" t="e">
        <f t="shared" si="6"/>
        <v>#DIV/0!</v>
      </c>
      <c r="IX18" s="7" t="e">
        <f t="shared" si="7"/>
        <v>#DIV/0!</v>
      </c>
      <c r="IY18" s="7" t="e">
        <f t="shared" si="8"/>
        <v>#DIV/0!</v>
      </c>
      <c r="IZ18" s="7" t="e">
        <f t="shared" si="9"/>
        <v>#DIV/0!</v>
      </c>
      <c r="JA18" s="7" t="e">
        <f t="shared" si="10"/>
        <v>#DIV/0!</v>
      </c>
      <c r="JB18" s="7" t="e">
        <f t="shared" si="11"/>
        <v>#DIV/0!</v>
      </c>
      <c r="JC18" s="7" t="e">
        <f t="shared" si="12"/>
        <v>#DIV/0!</v>
      </c>
      <c r="JD18" s="468" t="e">
        <f t="shared" si="13"/>
        <v>#DIV/0!</v>
      </c>
      <c r="JE18" s="468" t="e">
        <f t="shared" si="14"/>
        <v>#DIV/0!</v>
      </c>
      <c r="JF18" s="177" t="e">
        <f t="shared" si="15"/>
        <v>#DIV/0!</v>
      </c>
      <c r="JH18" s="3" t="s">
        <v>541</v>
      </c>
      <c r="JI18" s="3">
        <f>DX99</f>
        <v>50.75</v>
      </c>
      <c r="JJ18" s="7">
        <f t="shared" ref="JJ18:JS18" si="230">DY99</f>
        <v>32</v>
      </c>
      <c r="JK18" s="7">
        <f>$DZ$99</f>
        <v>6</v>
      </c>
      <c r="JL18" s="7">
        <f>$EA$99</f>
        <v>3.25</v>
      </c>
      <c r="JM18" s="7">
        <f>$EB$99</f>
        <v>3.75</v>
      </c>
      <c r="JN18" s="7">
        <f t="shared" si="230"/>
        <v>13.75</v>
      </c>
      <c r="JO18" s="7">
        <f t="shared" si="230"/>
        <v>31.75</v>
      </c>
      <c r="JP18" s="7">
        <f t="shared" si="230"/>
        <v>7.75</v>
      </c>
      <c r="JQ18" s="7">
        <f t="shared" si="230"/>
        <v>24.5</v>
      </c>
      <c r="JR18" s="7">
        <f t="shared" si="230"/>
        <v>21.5</v>
      </c>
      <c r="JS18" s="7">
        <f t="shared" si="230"/>
        <v>56.25</v>
      </c>
      <c r="JT18" s="436">
        <f>$JN$18/$JO$18</f>
        <v>0.43307086614173229</v>
      </c>
      <c r="JU18" s="436">
        <f t="shared" si="105"/>
        <v>0.31632653061224492</v>
      </c>
      <c r="JV18" s="437">
        <f>$JR$18/$JS$18</f>
        <v>0.38222222222222224</v>
      </c>
      <c r="JX18" s="3" t="s">
        <v>564</v>
      </c>
      <c r="JY18" s="7">
        <f>$DH$99</f>
        <v>5.25</v>
      </c>
      <c r="JZ18" s="4">
        <f t="shared" si="198"/>
        <v>-0.5</v>
      </c>
      <c r="KA18" s="3" t="s">
        <v>546</v>
      </c>
      <c r="KB18" s="436">
        <f>$JN$23/$JO$23</f>
        <v>0.4144144144144144</v>
      </c>
      <c r="KC18" s="4">
        <f t="shared" si="199"/>
        <v>-0.5</v>
      </c>
      <c r="KD18" s="3" t="s">
        <v>564</v>
      </c>
      <c r="KE18" s="7">
        <f>$JP$17/$JQ$17</f>
        <v>0.26785714285714285</v>
      </c>
      <c r="KF18" s="4">
        <f t="shared" si="200"/>
        <v>-0.5</v>
      </c>
      <c r="KG18" s="3" t="s">
        <v>546</v>
      </c>
      <c r="KH18" s="436">
        <f>$JR$23/$JS$23</f>
        <v>0.35377358490566035</v>
      </c>
      <c r="KI18" s="4">
        <f t="shared" si="201"/>
        <v>-0.5</v>
      </c>
      <c r="KJ18" s="3" t="s">
        <v>541</v>
      </c>
      <c r="KK18" s="7">
        <f t="shared" si="106"/>
        <v>11</v>
      </c>
      <c r="KL18" s="4">
        <f t="shared" si="107"/>
        <v>5</v>
      </c>
    </row>
    <row r="19" spans="1:301">
      <c r="A19" s="416" t="s">
        <v>34</v>
      </c>
      <c r="B19" s="417" t="s">
        <v>239</v>
      </c>
      <c r="C19" s="418" t="s">
        <v>24</v>
      </c>
      <c r="D19" s="419" t="s">
        <v>34</v>
      </c>
      <c r="E19" s="183" t="s">
        <v>34</v>
      </c>
      <c r="F19" s="413" t="s">
        <v>100</v>
      </c>
      <c r="G19" s="412" t="s">
        <v>100</v>
      </c>
      <c r="H19" s="402" t="s">
        <v>207</v>
      </c>
      <c r="N19" s="3">
        <v>5</v>
      </c>
      <c r="O19" s="4" t="s">
        <v>575</v>
      </c>
      <c r="P19" s="7">
        <v>5</v>
      </c>
      <c r="Q19" s="4"/>
      <c r="S19" s="3">
        <v>2</v>
      </c>
      <c r="T19" s="182"/>
      <c r="U19" s="182"/>
      <c r="V19" s="182"/>
      <c r="W19" s="182"/>
      <c r="X19" s="182"/>
      <c r="Y19" s="182"/>
      <c r="Z19" s="182"/>
      <c r="AA19" s="182"/>
      <c r="AB19" s="182"/>
      <c r="AC19" s="182">
        <f t="shared" ref="AC19:AC27" si="231">Y19+AA19</f>
        <v>0</v>
      </c>
      <c r="AD19" s="182">
        <f t="shared" ref="AD19:AD27" si="232">Z19+AB19</f>
        <v>0</v>
      </c>
      <c r="AE19" s="426" t="e">
        <f t="shared" ref="AE19:AE27" si="233">Y19/Z19</f>
        <v>#DIV/0!</v>
      </c>
      <c r="AF19" s="426" t="e">
        <f t="shared" ref="AF19:AF27" si="234">AA19/AB19</f>
        <v>#DIV/0!</v>
      </c>
      <c r="AG19" s="426" t="e">
        <f t="shared" ref="AG19:AG27" si="235">AC19/AD19</f>
        <v>#DIV/0!</v>
      </c>
      <c r="AH19" s="182"/>
      <c r="AI19" s="182"/>
      <c r="AJ19" s="184">
        <f t="shared" ref="AJ19:AJ27" si="236">AH19+AI19</f>
        <v>0</v>
      </c>
      <c r="AK19" s="3">
        <v>2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>
        <f t="shared" ref="AU19:AU27" si="237">AQ19+AS19</f>
        <v>0</v>
      </c>
      <c r="AV19" s="18">
        <f t="shared" ref="AV19:AV27" si="238">AR19+AT19</f>
        <v>0</v>
      </c>
      <c r="AW19" s="389" t="e">
        <f t="shared" ref="AW19:AW27" si="239">AQ19/AR19</f>
        <v>#DIV/0!</v>
      </c>
      <c r="AX19" s="389" t="e">
        <f t="shared" ref="AX19:AX27" si="240">AS19/AT19</f>
        <v>#DIV/0!</v>
      </c>
      <c r="AY19" s="389" t="e">
        <f t="shared" ref="AY19:AY27" si="241">AU19/AV19</f>
        <v>#DIV/0!</v>
      </c>
      <c r="AZ19" s="7"/>
      <c r="BA19" s="7"/>
      <c r="BB19" s="4">
        <f t="shared" ref="BB19:BB27" si="242">AZ19+BA19</f>
        <v>0</v>
      </c>
      <c r="BC19" s="3">
        <v>2</v>
      </c>
      <c r="BD19" s="429"/>
      <c r="BE19" s="429"/>
      <c r="BF19" s="429"/>
      <c r="BG19" s="429"/>
      <c r="BH19" s="429"/>
      <c r="BI19" s="429"/>
      <c r="BJ19" s="429"/>
      <c r="BK19" s="429"/>
      <c r="BL19" s="429"/>
      <c r="BM19" s="429">
        <f t="shared" ref="BM19:BM27" si="243">BI19+BK19</f>
        <v>0</v>
      </c>
      <c r="BN19" s="429">
        <f t="shared" ref="BN19:BN27" si="244">BJ19+BL19</f>
        <v>0</v>
      </c>
      <c r="BO19" s="430" t="e">
        <f t="shared" ref="BO19:BO27" si="245">BI19/BJ19</f>
        <v>#DIV/0!</v>
      </c>
      <c r="BP19" s="430" t="e">
        <f t="shared" ref="BP19:BP27" si="246">BK19/BL19</f>
        <v>#DIV/0!</v>
      </c>
      <c r="BQ19" s="430" t="e">
        <f t="shared" ref="BQ19:BQ27" si="247">BM19/BN19</f>
        <v>#DIV/0!</v>
      </c>
      <c r="BR19" s="429"/>
      <c r="BS19" s="429"/>
      <c r="BT19" s="413">
        <f t="shared" ref="BT19:BT27" si="248">BR19+BS19</f>
        <v>0</v>
      </c>
      <c r="BU19" s="3">
        <v>2</v>
      </c>
      <c r="BV19" s="18">
        <v>18</v>
      </c>
      <c r="BW19" s="18">
        <v>17</v>
      </c>
      <c r="BX19" s="18">
        <v>5</v>
      </c>
      <c r="BY19" s="18">
        <v>2</v>
      </c>
      <c r="BZ19" s="18">
        <v>0</v>
      </c>
      <c r="CA19" s="18">
        <v>9</v>
      </c>
      <c r="CB19" s="18">
        <v>21</v>
      </c>
      <c r="CC19" s="18">
        <v>0</v>
      </c>
      <c r="CD19" s="18">
        <v>0</v>
      </c>
      <c r="CE19" s="18">
        <f t="shared" ref="CE19:CE27" si="249">CA19+CC19</f>
        <v>9</v>
      </c>
      <c r="CF19" s="18">
        <f t="shared" ref="CF19:CF27" si="250">CB19+CD19</f>
        <v>21</v>
      </c>
      <c r="CG19" s="389">
        <f t="shared" ref="CG19:CG27" si="251">CA19/CB19</f>
        <v>0.42857142857142855</v>
      </c>
      <c r="CH19" s="389" t="e">
        <f t="shared" ref="CH19:CH27" si="252">CC19/CD19</f>
        <v>#DIV/0!</v>
      </c>
      <c r="CI19" s="389">
        <f t="shared" ref="CI19:CI27" si="253">CE19/CF19</f>
        <v>0.42857142857142855</v>
      </c>
      <c r="CJ19" s="7">
        <v>0</v>
      </c>
      <c r="CK19" s="7">
        <v>1</v>
      </c>
      <c r="CL19" s="4">
        <f t="shared" ref="CL19:CL27" si="254">CJ19+CK19</f>
        <v>1</v>
      </c>
      <c r="CM19" s="3">
        <v>2</v>
      </c>
      <c r="CN19" s="429"/>
      <c r="CO19" s="429"/>
      <c r="CP19" s="429"/>
      <c r="CQ19" s="429"/>
      <c r="CR19" s="429"/>
      <c r="CS19" s="429"/>
      <c r="CT19" s="429"/>
      <c r="CU19" s="429"/>
      <c r="CV19" s="429"/>
      <c r="CW19" s="429">
        <f t="shared" ref="CW19:CW27" si="255">CS19+CU19</f>
        <v>0</v>
      </c>
      <c r="CX19" s="429">
        <f t="shared" ref="CX19:CX27" si="256">CT19+CV19</f>
        <v>0</v>
      </c>
      <c r="CY19" s="430" t="e">
        <f t="shared" ref="CY19:CY27" si="257">CS19/CT19</f>
        <v>#DIV/0!</v>
      </c>
      <c r="CZ19" s="430" t="e">
        <f t="shared" ref="CZ19:CZ27" si="258">CU19/CV19</f>
        <v>#DIV/0!</v>
      </c>
      <c r="DA19" s="430" t="e">
        <f t="shared" ref="DA19:DA27" si="259">CW19/CX19</f>
        <v>#DIV/0!</v>
      </c>
      <c r="DB19" s="429"/>
      <c r="DC19" s="429"/>
      <c r="DD19" s="413">
        <f t="shared" ref="DD19:DD27" si="260">DB19+DC19</f>
        <v>0</v>
      </c>
      <c r="DE19" s="3">
        <v>2</v>
      </c>
      <c r="DF19" s="18">
        <v>30</v>
      </c>
      <c r="DG19" s="18">
        <v>10</v>
      </c>
      <c r="DH19" s="18">
        <v>2</v>
      </c>
      <c r="DI19" s="18">
        <v>0</v>
      </c>
      <c r="DJ19" s="18">
        <v>1</v>
      </c>
      <c r="DK19" s="18">
        <v>9</v>
      </c>
      <c r="DL19" s="18">
        <v>21</v>
      </c>
      <c r="DM19" s="18">
        <v>4</v>
      </c>
      <c r="DN19" s="18">
        <v>12</v>
      </c>
      <c r="DO19" s="18">
        <f t="shared" ref="DO19:DO27" si="261">DK19+DM19</f>
        <v>13</v>
      </c>
      <c r="DP19" s="18">
        <f t="shared" ref="DP19:DP27" si="262">DL19+DN19</f>
        <v>33</v>
      </c>
      <c r="DQ19" s="389">
        <f t="shared" ref="DQ19:DQ27" si="263">DK19/DL19</f>
        <v>0.42857142857142855</v>
      </c>
      <c r="DR19" s="389">
        <f t="shared" ref="DR19:DR27" si="264">DM19/DN19</f>
        <v>0.33333333333333331</v>
      </c>
      <c r="DS19" s="389">
        <f t="shared" ref="DS19:DS27" si="265">DO19/DP19</f>
        <v>0.39393939393939392</v>
      </c>
      <c r="DT19" s="7">
        <v>1</v>
      </c>
      <c r="DU19" s="7">
        <v>0</v>
      </c>
      <c r="DV19" s="4">
        <f t="shared" ref="DV19:DV27" si="266">DT19+DU19</f>
        <v>1</v>
      </c>
      <c r="DW19" s="3">
        <v>2</v>
      </c>
      <c r="DX19" s="18">
        <v>24</v>
      </c>
      <c r="DY19" s="18">
        <v>11</v>
      </c>
      <c r="DZ19" s="18">
        <v>0</v>
      </c>
      <c r="EA19" s="18">
        <v>0</v>
      </c>
      <c r="EB19" s="18">
        <v>3</v>
      </c>
      <c r="EC19" s="18">
        <v>3</v>
      </c>
      <c r="ED19" s="18">
        <v>6</v>
      </c>
      <c r="EE19" s="18">
        <v>6</v>
      </c>
      <c r="EF19" s="18">
        <v>12</v>
      </c>
      <c r="EG19" s="18">
        <f t="shared" ref="EG19:EG27" si="267">EC19+EE19</f>
        <v>9</v>
      </c>
      <c r="EH19" s="18">
        <f t="shared" ref="EH19:EH27" si="268">ED19+EF19</f>
        <v>18</v>
      </c>
      <c r="EI19" s="389">
        <f t="shared" ref="EI19:EI27" si="269">EC19/ED19</f>
        <v>0.5</v>
      </c>
      <c r="EJ19" s="389">
        <f t="shared" ref="EJ19:EJ27" si="270">EE19/EF19</f>
        <v>0.5</v>
      </c>
      <c r="EK19" s="389">
        <f t="shared" ref="EK19:EK27" si="271">EG19/EH19</f>
        <v>0.5</v>
      </c>
      <c r="EL19" s="7">
        <v>1</v>
      </c>
      <c r="EM19" s="7">
        <v>0</v>
      </c>
      <c r="EN19" s="4">
        <f t="shared" ref="EN19:EN27" si="272">EL19+EM19</f>
        <v>1</v>
      </c>
      <c r="EO19" s="3">
        <v>2</v>
      </c>
      <c r="EP19" s="18">
        <v>27</v>
      </c>
      <c r="EQ19" s="18">
        <v>20</v>
      </c>
      <c r="ER19" s="18">
        <v>2</v>
      </c>
      <c r="ES19" s="18">
        <v>1</v>
      </c>
      <c r="ET19" s="18">
        <v>2</v>
      </c>
      <c r="EU19" s="18">
        <v>6</v>
      </c>
      <c r="EV19" s="18">
        <v>18</v>
      </c>
      <c r="EW19" s="18">
        <v>5</v>
      </c>
      <c r="EX19" s="18">
        <v>28</v>
      </c>
      <c r="EY19" s="18">
        <f t="shared" ref="EY19:EY27" si="273">EU19+EW19</f>
        <v>11</v>
      </c>
      <c r="EZ19" s="18">
        <f>EV19+EX19</f>
        <v>46</v>
      </c>
      <c r="FA19" s="389">
        <f t="shared" ref="FA19:FA27" si="274">EU19/EV19</f>
        <v>0.33333333333333331</v>
      </c>
      <c r="FB19" s="389">
        <f t="shared" ref="FB19:FB27" si="275">EW19/EX19</f>
        <v>0.17857142857142858</v>
      </c>
      <c r="FC19" s="389">
        <f t="shared" ref="FC19:FC27" si="276">EY19/EZ19</f>
        <v>0.2391304347826087</v>
      </c>
      <c r="FD19" s="7">
        <v>0</v>
      </c>
      <c r="FE19" s="7">
        <v>1</v>
      </c>
      <c r="FF19" s="4">
        <f t="shared" ref="FF19:FF27" si="277">FD19+FE19</f>
        <v>1</v>
      </c>
      <c r="FG19" s="3">
        <v>2</v>
      </c>
      <c r="FH19" s="18">
        <v>7</v>
      </c>
      <c r="FI19" s="18">
        <v>6</v>
      </c>
      <c r="FJ19" s="18">
        <v>1</v>
      </c>
      <c r="FK19" s="18">
        <v>2</v>
      </c>
      <c r="FL19" s="18">
        <v>1</v>
      </c>
      <c r="FM19" s="18">
        <v>2</v>
      </c>
      <c r="FN19" s="18">
        <v>9</v>
      </c>
      <c r="FO19" s="18">
        <v>1</v>
      </c>
      <c r="FP19" s="18">
        <v>6</v>
      </c>
      <c r="FQ19" s="18">
        <f t="shared" ref="FQ19:FQ27" si="278">FM19+FO19</f>
        <v>3</v>
      </c>
      <c r="FR19" s="18">
        <f t="shared" ref="FR19:FR27" si="279">FN19+FP19</f>
        <v>15</v>
      </c>
      <c r="FS19" s="389">
        <f t="shared" ref="FS19:FS27" si="280">FM19/FN19</f>
        <v>0.22222222222222221</v>
      </c>
      <c r="FT19" s="389">
        <f t="shared" ref="FT19:FT27" si="281">FO19/FP19</f>
        <v>0.16666666666666666</v>
      </c>
      <c r="FU19" s="389">
        <f t="shared" ref="FU19:FU27" si="282">FQ19/FR19</f>
        <v>0.2</v>
      </c>
      <c r="FV19" s="7">
        <v>1</v>
      </c>
      <c r="FW19" s="7">
        <v>0</v>
      </c>
      <c r="FX19" s="4">
        <f t="shared" ref="FX19:FX27" si="283">FV19+FW19</f>
        <v>1</v>
      </c>
      <c r="FY19" s="3">
        <v>2</v>
      </c>
      <c r="FZ19" s="182"/>
      <c r="GA19" s="182"/>
      <c r="GB19" s="182"/>
      <c r="GC19" s="182"/>
      <c r="GD19" s="182"/>
      <c r="GE19" s="182"/>
      <c r="GF19" s="182"/>
      <c r="GG19" s="182"/>
      <c r="GH19" s="182"/>
      <c r="GI19" s="182">
        <f t="shared" ref="GI19:GI27" si="284">GE19+GG19</f>
        <v>0</v>
      </c>
      <c r="GJ19" s="182">
        <f t="shared" ref="GJ19:GJ27" si="285">GF19+GH19</f>
        <v>0</v>
      </c>
      <c r="GK19" s="426" t="e">
        <f t="shared" ref="GK19:GK27" si="286">GE19/GF19</f>
        <v>#DIV/0!</v>
      </c>
      <c r="GL19" s="426" t="e">
        <f t="shared" ref="GL19:GL27" si="287">GG19/GH19</f>
        <v>#DIV/0!</v>
      </c>
      <c r="GM19" s="426" t="e">
        <f t="shared" ref="GM19:GM27" si="288">GI19/GJ19</f>
        <v>#DIV/0!</v>
      </c>
      <c r="GN19" s="182"/>
      <c r="GO19" s="182"/>
      <c r="GP19" s="184">
        <f t="shared" ref="GP19:GP27" si="289">GN19+GO19</f>
        <v>0</v>
      </c>
      <c r="GQ19" s="14">
        <v>2</v>
      </c>
      <c r="GR19" s="11">
        <v>25</v>
      </c>
      <c r="GS19" s="11">
        <v>8</v>
      </c>
      <c r="GT19" s="11">
        <v>0</v>
      </c>
      <c r="GU19" s="11">
        <v>0</v>
      </c>
      <c r="GV19" s="11">
        <v>3</v>
      </c>
      <c r="GW19" s="11">
        <v>8</v>
      </c>
      <c r="GX19" s="11">
        <v>17</v>
      </c>
      <c r="GY19" s="11">
        <v>3</v>
      </c>
      <c r="GZ19" s="11">
        <v>7</v>
      </c>
      <c r="HA19" s="11">
        <f t="shared" ref="HA19:HA27" si="290">GW19+GY19</f>
        <v>11</v>
      </c>
      <c r="HB19" s="11">
        <f t="shared" ref="HB19:HB27" si="291">GX19+HA19</f>
        <v>28</v>
      </c>
      <c r="HC19" s="149">
        <f t="shared" ref="HC19:HC26" si="292">GW19/GX19</f>
        <v>0.47058823529411764</v>
      </c>
      <c r="HD19" s="149">
        <f t="shared" ref="HD19:HD26" si="293">GY19/GZ19</f>
        <v>0.42857142857142855</v>
      </c>
      <c r="HE19" s="149">
        <f t="shared" ref="HE19:HE26" si="294">HA19/HB19</f>
        <v>0.39285714285714285</v>
      </c>
      <c r="HF19" s="11">
        <v>1</v>
      </c>
      <c r="HG19" s="11">
        <v>0</v>
      </c>
      <c r="HH19" s="15">
        <f t="shared" ref="HH19:HH26" si="295">HF19+HG19</f>
        <v>1</v>
      </c>
      <c r="HI19" s="14">
        <v>2</v>
      </c>
      <c r="HJ19" s="31">
        <v>19</v>
      </c>
      <c r="HK19" s="31">
        <v>4</v>
      </c>
      <c r="HL19" s="31">
        <v>4</v>
      </c>
      <c r="HM19" s="31">
        <v>0</v>
      </c>
      <c r="HN19" s="31">
        <v>2</v>
      </c>
      <c r="HO19" s="31">
        <v>5</v>
      </c>
      <c r="HP19" s="31">
        <v>11</v>
      </c>
      <c r="HQ19" s="31">
        <v>3</v>
      </c>
      <c r="HR19" s="31">
        <v>13</v>
      </c>
      <c r="HS19" s="31">
        <f t="shared" ref="HS19:HS27" si="296">HO19+HQ19</f>
        <v>8</v>
      </c>
      <c r="HT19" s="31">
        <f t="shared" ref="HT19:HT27" si="297">HP19+HR19</f>
        <v>24</v>
      </c>
      <c r="HU19" s="152">
        <f t="shared" ref="HU19:HU27" si="298">HO19/HP19</f>
        <v>0.45454545454545453</v>
      </c>
      <c r="HV19" s="152">
        <f t="shared" ref="HV19:HV27" si="299">HQ19/HR19</f>
        <v>0.23076923076923078</v>
      </c>
      <c r="HW19" s="152">
        <f t="shared" ref="HW19:HW27" si="300">HS19/HT19</f>
        <v>0.33333333333333331</v>
      </c>
      <c r="HX19" s="31">
        <v>0</v>
      </c>
      <c r="HY19" s="31">
        <v>1</v>
      </c>
      <c r="HZ19" s="15">
        <f t="shared" ref="HZ19:HZ27" si="301">HX19+HY19</f>
        <v>1</v>
      </c>
      <c r="IB19" s="362" t="s">
        <v>491</v>
      </c>
      <c r="IC19" s="3">
        <f>DF28</f>
        <v>109</v>
      </c>
      <c r="ID19" s="7">
        <f t="shared" ref="ID19:IM19" si="302">DG28</f>
        <v>47</v>
      </c>
      <c r="IE19" s="7">
        <f t="shared" si="302"/>
        <v>10</v>
      </c>
      <c r="IF19" s="7">
        <f t="shared" si="302"/>
        <v>2</v>
      </c>
      <c r="IG19" s="7">
        <f t="shared" si="302"/>
        <v>3</v>
      </c>
      <c r="IH19" s="7">
        <f t="shared" si="302"/>
        <v>32</v>
      </c>
      <c r="II19" s="7">
        <f t="shared" si="302"/>
        <v>80</v>
      </c>
      <c r="IJ19" s="7">
        <f t="shared" si="302"/>
        <v>15</v>
      </c>
      <c r="IK19" s="7">
        <f t="shared" si="302"/>
        <v>54</v>
      </c>
      <c r="IL19" s="7">
        <f t="shared" si="302"/>
        <v>47</v>
      </c>
      <c r="IM19" s="7">
        <f t="shared" si="302"/>
        <v>134</v>
      </c>
      <c r="IN19" s="7">
        <f>DT28</f>
        <v>2</v>
      </c>
      <c r="IO19" s="7">
        <f>DU28</f>
        <v>2</v>
      </c>
      <c r="IP19" s="4">
        <f>DV28</f>
        <v>4</v>
      </c>
      <c r="IR19" s="3" t="s">
        <v>491</v>
      </c>
      <c r="IS19" s="3">
        <f t="shared" si="2"/>
        <v>27.25</v>
      </c>
      <c r="IT19" s="7">
        <f t="shared" si="3"/>
        <v>11.75</v>
      </c>
      <c r="IU19" s="7">
        <f t="shared" si="4"/>
        <v>2.5</v>
      </c>
      <c r="IV19" s="7">
        <f t="shared" si="5"/>
        <v>0.5</v>
      </c>
      <c r="IW19" s="7">
        <f t="shared" si="6"/>
        <v>0.75</v>
      </c>
      <c r="IX19" s="7">
        <f t="shared" si="7"/>
        <v>8</v>
      </c>
      <c r="IY19" s="7">
        <f t="shared" si="8"/>
        <v>20</v>
      </c>
      <c r="IZ19" s="7">
        <f t="shared" si="9"/>
        <v>3.75</v>
      </c>
      <c r="JA19" s="7">
        <f t="shared" si="10"/>
        <v>13.5</v>
      </c>
      <c r="JB19" s="7">
        <f t="shared" si="11"/>
        <v>11.75</v>
      </c>
      <c r="JC19" s="7">
        <f t="shared" si="12"/>
        <v>33.5</v>
      </c>
      <c r="JD19" s="468">
        <f t="shared" si="13"/>
        <v>0.4</v>
      </c>
      <c r="JE19" s="468">
        <f t="shared" si="14"/>
        <v>0.27777777777777779</v>
      </c>
      <c r="JF19" s="177">
        <f t="shared" si="15"/>
        <v>0.35074626865671643</v>
      </c>
      <c r="JH19" s="3" t="s">
        <v>542</v>
      </c>
      <c r="JI19" s="3">
        <f>EP99</f>
        <v>41.5</v>
      </c>
      <c r="JJ19" s="7">
        <f t="shared" ref="JJ19:JS19" si="303">EQ99</f>
        <v>30.25</v>
      </c>
      <c r="JK19" s="7">
        <f>$ER$99</f>
        <v>5.75</v>
      </c>
      <c r="JL19" s="7">
        <f>$ES$99</f>
        <v>2.25</v>
      </c>
      <c r="JM19" s="7">
        <f>$ET$99</f>
        <v>4.75</v>
      </c>
      <c r="JN19" s="7">
        <f t="shared" si="303"/>
        <v>14</v>
      </c>
      <c r="JO19" s="7">
        <f t="shared" si="303"/>
        <v>34.75</v>
      </c>
      <c r="JP19" s="7">
        <f t="shared" si="303"/>
        <v>4.5</v>
      </c>
      <c r="JQ19" s="7">
        <f t="shared" si="303"/>
        <v>26.75</v>
      </c>
      <c r="JR19" s="7">
        <f t="shared" si="303"/>
        <v>18.5</v>
      </c>
      <c r="JS19" s="7">
        <f t="shared" si="303"/>
        <v>61.5</v>
      </c>
      <c r="JT19" s="436">
        <f>$JN$19/$JO$19</f>
        <v>0.40287769784172661</v>
      </c>
      <c r="JU19" s="436">
        <f t="shared" si="105"/>
        <v>0.16822429906542055</v>
      </c>
      <c r="JV19" s="437">
        <f>$JR$19/$JS$19</f>
        <v>0.30081300813008133</v>
      </c>
      <c r="JX19" s="3" t="s">
        <v>545</v>
      </c>
      <c r="JY19" s="7">
        <f>$GT$99</f>
        <v>5</v>
      </c>
      <c r="JZ19" s="4">
        <f t="shared" si="198"/>
        <v>-1.5</v>
      </c>
      <c r="KA19" s="3" t="s">
        <v>542</v>
      </c>
      <c r="KB19" s="436">
        <f>$JN$19/$JO$19</f>
        <v>0.40287769784172661</v>
      </c>
      <c r="KC19" s="4">
        <f t="shared" si="199"/>
        <v>-1.5</v>
      </c>
      <c r="KD19" s="3" t="s">
        <v>562</v>
      </c>
      <c r="KE19" s="7">
        <f>$JP$13/$JQ$13</f>
        <v>0.25316455696202533</v>
      </c>
      <c r="KF19" s="4">
        <f t="shared" si="200"/>
        <v>-1.5</v>
      </c>
      <c r="KG19" s="3" t="s">
        <v>537</v>
      </c>
      <c r="KH19" s="436">
        <f>$JR$14/$JS$14</f>
        <v>0.31868131868131866</v>
      </c>
      <c r="KI19" s="4">
        <f t="shared" si="201"/>
        <v>-1.5</v>
      </c>
      <c r="KJ19" s="3" t="s">
        <v>542</v>
      </c>
      <c r="KK19" s="7">
        <f t="shared" si="106"/>
        <v>-9</v>
      </c>
      <c r="KL19" s="4">
        <f t="shared" si="107"/>
        <v>-4.0909090909090908</v>
      </c>
    </row>
    <row r="20" spans="1:301">
      <c r="A20" s="418" t="s">
        <v>30</v>
      </c>
      <c r="B20" s="419" t="s">
        <v>24</v>
      </c>
      <c r="C20" s="425" t="s">
        <v>30</v>
      </c>
      <c r="D20" s="422" t="s">
        <v>134</v>
      </c>
      <c r="E20" s="412" t="s">
        <v>207</v>
      </c>
      <c r="F20" s="184" t="s">
        <v>239</v>
      </c>
      <c r="G20" s="412" t="s">
        <v>239</v>
      </c>
      <c r="H20" s="402" t="s">
        <v>30</v>
      </c>
      <c r="N20" s="3">
        <v>6</v>
      </c>
      <c r="O20" s="4" t="s">
        <v>539</v>
      </c>
      <c r="P20" s="7">
        <v>6</v>
      </c>
      <c r="Q20" s="4"/>
      <c r="S20" s="3">
        <v>3</v>
      </c>
      <c r="T20" s="18">
        <v>20</v>
      </c>
      <c r="U20" s="18">
        <v>6</v>
      </c>
      <c r="V20" s="18">
        <v>1</v>
      </c>
      <c r="W20" s="18">
        <v>1</v>
      </c>
      <c r="X20" s="18">
        <v>3</v>
      </c>
      <c r="Y20" s="18">
        <v>4</v>
      </c>
      <c r="Z20" s="18">
        <v>12</v>
      </c>
      <c r="AA20" s="18">
        <v>4</v>
      </c>
      <c r="AB20" s="18">
        <v>13</v>
      </c>
      <c r="AC20" s="18">
        <f t="shared" si="231"/>
        <v>8</v>
      </c>
      <c r="AD20" s="18">
        <f t="shared" si="232"/>
        <v>25</v>
      </c>
      <c r="AE20" s="389">
        <f t="shared" si="233"/>
        <v>0.33333333333333331</v>
      </c>
      <c r="AF20" s="389">
        <f t="shared" si="234"/>
        <v>0.30769230769230771</v>
      </c>
      <c r="AG20" s="389">
        <f t="shared" si="235"/>
        <v>0.32</v>
      </c>
      <c r="AH20" s="7">
        <v>0</v>
      </c>
      <c r="AI20" s="7">
        <v>1</v>
      </c>
      <c r="AJ20" s="4">
        <f t="shared" si="236"/>
        <v>1</v>
      </c>
      <c r="AK20" s="3">
        <v>3</v>
      </c>
      <c r="AL20" s="18">
        <v>35</v>
      </c>
      <c r="AM20" s="18">
        <v>20</v>
      </c>
      <c r="AN20" s="18">
        <v>2</v>
      </c>
      <c r="AO20" s="18">
        <v>7</v>
      </c>
      <c r="AP20" s="18">
        <v>1</v>
      </c>
      <c r="AQ20" s="18">
        <v>7</v>
      </c>
      <c r="AR20" s="18">
        <v>14</v>
      </c>
      <c r="AS20" s="18">
        <v>7</v>
      </c>
      <c r="AT20" s="18">
        <v>17</v>
      </c>
      <c r="AU20" s="18">
        <f t="shared" si="237"/>
        <v>14</v>
      </c>
      <c r="AV20" s="18">
        <f t="shared" si="238"/>
        <v>31</v>
      </c>
      <c r="AW20" s="389">
        <f t="shared" si="239"/>
        <v>0.5</v>
      </c>
      <c r="AX20" s="389">
        <f t="shared" si="240"/>
        <v>0.41176470588235292</v>
      </c>
      <c r="AY20" s="389">
        <f t="shared" si="241"/>
        <v>0.45161290322580644</v>
      </c>
      <c r="AZ20" s="7">
        <v>1</v>
      </c>
      <c r="BA20" s="7">
        <v>0</v>
      </c>
      <c r="BB20" s="4">
        <f t="shared" si="242"/>
        <v>1</v>
      </c>
      <c r="BC20" s="3">
        <v>3</v>
      </c>
      <c r="BD20" s="18">
        <v>20</v>
      </c>
      <c r="BE20" s="18">
        <v>14</v>
      </c>
      <c r="BF20" s="18">
        <v>2</v>
      </c>
      <c r="BG20" s="18">
        <v>3</v>
      </c>
      <c r="BH20" s="18">
        <v>1</v>
      </c>
      <c r="BI20" s="18">
        <v>4</v>
      </c>
      <c r="BJ20" s="18">
        <v>10</v>
      </c>
      <c r="BK20" s="18">
        <v>4</v>
      </c>
      <c r="BL20" s="18">
        <v>10</v>
      </c>
      <c r="BM20" s="18">
        <f t="shared" si="243"/>
        <v>8</v>
      </c>
      <c r="BN20" s="18">
        <f t="shared" si="244"/>
        <v>20</v>
      </c>
      <c r="BO20" s="389">
        <f t="shared" si="245"/>
        <v>0.4</v>
      </c>
      <c r="BP20" s="389">
        <f t="shared" si="246"/>
        <v>0.4</v>
      </c>
      <c r="BQ20" s="389">
        <f t="shared" si="247"/>
        <v>0.4</v>
      </c>
      <c r="BR20" s="7">
        <v>1</v>
      </c>
      <c r="BS20" s="7">
        <v>0</v>
      </c>
      <c r="BT20" s="4">
        <f t="shared" si="248"/>
        <v>1</v>
      </c>
      <c r="BU20" s="3">
        <v>3</v>
      </c>
      <c r="BV20" s="18">
        <v>30</v>
      </c>
      <c r="BW20" s="18">
        <v>13</v>
      </c>
      <c r="BX20" s="18">
        <v>4</v>
      </c>
      <c r="BY20" s="18">
        <v>2</v>
      </c>
      <c r="BZ20" s="18">
        <v>2</v>
      </c>
      <c r="CA20" s="18">
        <v>15</v>
      </c>
      <c r="CB20" s="18">
        <v>27</v>
      </c>
      <c r="CC20" s="18">
        <v>0</v>
      </c>
      <c r="CD20" s="18">
        <v>1</v>
      </c>
      <c r="CE20" s="18">
        <f t="shared" si="249"/>
        <v>15</v>
      </c>
      <c r="CF20" s="18">
        <f t="shared" si="250"/>
        <v>28</v>
      </c>
      <c r="CG20" s="389">
        <f t="shared" si="251"/>
        <v>0.55555555555555558</v>
      </c>
      <c r="CH20" s="389">
        <f t="shared" si="252"/>
        <v>0</v>
      </c>
      <c r="CI20" s="389">
        <f t="shared" si="253"/>
        <v>0.5357142857142857</v>
      </c>
      <c r="CJ20" s="7">
        <v>1</v>
      </c>
      <c r="CK20" s="7">
        <v>0</v>
      </c>
      <c r="CL20" s="4">
        <f t="shared" si="254"/>
        <v>1</v>
      </c>
      <c r="CM20" s="3">
        <v>3</v>
      </c>
      <c r="CN20" s="18">
        <v>19</v>
      </c>
      <c r="CO20" s="18">
        <v>16</v>
      </c>
      <c r="CP20" s="18">
        <v>1</v>
      </c>
      <c r="CQ20" s="18">
        <v>0</v>
      </c>
      <c r="CR20" s="18">
        <v>2</v>
      </c>
      <c r="CS20" s="18">
        <v>8</v>
      </c>
      <c r="CT20" s="18">
        <v>21</v>
      </c>
      <c r="CU20" s="18">
        <v>1</v>
      </c>
      <c r="CV20" s="18">
        <v>1</v>
      </c>
      <c r="CW20" s="18">
        <f t="shared" si="255"/>
        <v>9</v>
      </c>
      <c r="CX20" s="18">
        <f t="shared" si="256"/>
        <v>22</v>
      </c>
      <c r="CY20" s="389">
        <f t="shared" si="257"/>
        <v>0.38095238095238093</v>
      </c>
      <c r="CZ20" s="389">
        <f t="shared" si="258"/>
        <v>1</v>
      </c>
      <c r="DA20" s="389">
        <f t="shared" si="259"/>
        <v>0.40909090909090912</v>
      </c>
      <c r="DB20" s="7">
        <v>0</v>
      </c>
      <c r="DC20" s="7">
        <v>1</v>
      </c>
      <c r="DD20" s="4">
        <f t="shared" si="260"/>
        <v>1</v>
      </c>
      <c r="DE20" s="3">
        <v>3</v>
      </c>
      <c r="DF20" s="18">
        <v>22</v>
      </c>
      <c r="DG20" s="18">
        <v>8</v>
      </c>
      <c r="DH20" s="18">
        <v>2</v>
      </c>
      <c r="DI20" s="18">
        <v>0</v>
      </c>
      <c r="DJ20" s="18">
        <v>0</v>
      </c>
      <c r="DK20" s="18">
        <v>8</v>
      </c>
      <c r="DL20" s="18">
        <v>18</v>
      </c>
      <c r="DM20" s="18">
        <v>2</v>
      </c>
      <c r="DN20" s="18">
        <v>9</v>
      </c>
      <c r="DO20" s="18">
        <f t="shared" si="261"/>
        <v>10</v>
      </c>
      <c r="DP20" s="18">
        <f t="shared" si="262"/>
        <v>27</v>
      </c>
      <c r="DQ20" s="389">
        <f t="shared" si="263"/>
        <v>0.44444444444444442</v>
      </c>
      <c r="DR20" s="389">
        <f t="shared" si="264"/>
        <v>0.22222222222222221</v>
      </c>
      <c r="DS20" s="389">
        <f t="shared" si="265"/>
        <v>0.37037037037037035</v>
      </c>
      <c r="DT20" s="7">
        <v>0</v>
      </c>
      <c r="DU20" s="7">
        <v>1</v>
      </c>
      <c r="DV20" s="4">
        <f t="shared" si="266"/>
        <v>1</v>
      </c>
      <c r="DW20" s="3">
        <v>3</v>
      </c>
      <c r="DX20" s="18">
        <v>38</v>
      </c>
      <c r="DY20" s="18">
        <v>14</v>
      </c>
      <c r="DZ20" s="18">
        <v>2</v>
      </c>
      <c r="EA20" s="18">
        <v>4</v>
      </c>
      <c r="EB20" s="18">
        <v>1</v>
      </c>
      <c r="EC20" s="18">
        <v>10</v>
      </c>
      <c r="ED20" s="18">
        <v>14</v>
      </c>
      <c r="EE20" s="18">
        <v>6</v>
      </c>
      <c r="EF20" s="18">
        <v>9</v>
      </c>
      <c r="EG20" s="18">
        <f t="shared" si="267"/>
        <v>16</v>
      </c>
      <c r="EH20" s="18">
        <f t="shared" si="268"/>
        <v>23</v>
      </c>
      <c r="EI20" s="389">
        <f t="shared" si="269"/>
        <v>0.7142857142857143</v>
      </c>
      <c r="EJ20" s="389">
        <f t="shared" si="270"/>
        <v>0.66666666666666663</v>
      </c>
      <c r="EK20" s="389">
        <f t="shared" si="271"/>
        <v>0.69565217391304346</v>
      </c>
      <c r="EL20" s="7">
        <v>0</v>
      </c>
      <c r="EM20" s="7">
        <v>1</v>
      </c>
      <c r="EN20" s="4">
        <f t="shared" si="272"/>
        <v>1</v>
      </c>
      <c r="EO20" s="3">
        <v>3</v>
      </c>
      <c r="EP20" s="18">
        <v>22</v>
      </c>
      <c r="EQ20" s="18">
        <v>10</v>
      </c>
      <c r="ER20" s="18">
        <v>2</v>
      </c>
      <c r="ES20" s="18">
        <v>0</v>
      </c>
      <c r="ET20" s="18">
        <v>4</v>
      </c>
      <c r="EU20" s="18">
        <v>8</v>
      </c>
      <c r="EV20" s="18">
        <v>17</v>
      </c>
      <c r="EW20" s="18">
        <v>2</v>
      </c>
      <c r="EX20" s="18">
        <v>17</v>
      </c>
      <c r="EY20" s="18">
        <f t="shared" si="273"/>
        <v>10</v>
      </c>
      <c r="EZ20" s="18">
        <f t="shared" ref="EZ20:EZ27" si="304">EV20+EX20</f>
        <v>34</v>
      </c>
      <c r="FA20" s="389">
        <f t="shared" si="274"/>
        <v>0.47058823529411764</v>
      </c>
      <c r="FB20" s="389">
        <f t="shared" si="275"/>
        <v>0.11764705882352941</v>
      </c>
      <c r="FC20" s="389">
        <f t="shared" si="276"/>
        <v>0.29411764705882354</v>
      </c>
      <c r="FD20" s="7">
        <v>0</v>
      </c>
      <c r="FE20" s="7">
        <v>1</v>
      </c>
      <c r="FF20" s="4">
        <f t="shared" si="277"/>
        <v>1</v>
      </c>
      <c r="FG20" s="3">
        <v>3</v>
      </c>
      <c r="FH20" s="18">
        <v>6</v>
      </c>
      <c r="FI20" s="18">
        <v>7</v>
      </c>
      <c r="FJ20" s="18">
        <v>3</v>
      </c>
      <c r="FK20" s="18">
        <v>4</v>
      </c>
      <c r="FL20" s="18">
        <v>1</v>
      </c>
      <c r="FM20" s="18">
        <v>3</v>
      </c>
      <c r="FN20" s="18">
        <v>5</v>
      </c>
      <c r="FO20" s="18">
        <v>0</v>
      </c>
      <c r="FP20" s="18">
        <v>3</v>
      </c>
      <c r="FQ20" s="18">
        <f t="shared" si="278"/>
        <v>3</v>
      </c>
      <c r="FR20" s="18">
        <f t="shared" si="279"/>
        <v>8</v>
      </c>
      <c r="FS20" s="389">
        <f t="shared" si="280"/>
        <v>0.6</v>
      </c>
      <c r="FT20" s="389">
        <f t="shared" si="281"/>
        <v>0</v>
      </c>
      <c r="FU20" s="389">
        <f t="shared" si="282"/>
        <v>0.375</v>
      </c>
      <c r="FV20" s="7">
        <v>1</v>
      </c>
      <c r="FW20" s="7">
        <v>0</v>
      </c>
      <c r="FX20" s="4">
        <f t="shared" si="283"/>
        <v>1</v>
      </c>
      <c r="FY20" s="3">
        <v>3</v>
      </c>
      <c r="FZ20" s="18">
        <v>13</v>
      </c>
      <c r="GA20" s="18">
        <v>18</v>
      </c>
      <c r="GB20" s="18">
        <v>0</v>
      </c>
      <c r="GC20" s="18">
        <v>1</v>
      </c>
      <c r="GD20" s="18">
        <v>2</v>
      </c>
      <c r="GE20" s="18">
        <v>5</v>
      </c>
      <c r="GF20" s="18">
        <v>13</v>
      </c>
      <c r="GG20" s="18">
        <v>1</v>
      </c>
      <c r="GH20" s="18">
        <v>5</v>
      </c>
      <c r="GI20" s="18">
        <f t="shared" si="284"/>
        <v>6</v>
      </c>
      <c r="GJ20" s="18">
        <f t="shared" si="285"/>
        <v>18</v>
      </c>
      <c r="GK20" s="389">
        <f t="shared" si="286"/>
        <v>0.38461538461538464</v>
      </c>
      <c r="GL20" s="389">
        <f t="shared" si="287"/>
        <v>0.2</v>
      </c>
      <c r="GM20" s="389">
        <f t="shared" si="288"/>
        <v>0.33333333333333331</v>
      </c>
      <c r="GN20" s="7">
        <v>0</v>
      </c>
      <c r="GO20" s="7">
        <v>1</v>
      </c>
      <c r="GP20" s="4">
        <f t="shared" si="289"/>
        <v>1</v>
      </c>
      <c r="GQ20" s="14">
        <v>3</v>
      </c>
      <c r="GR20" s="11">
        <v>24</v>
      </c>
      <c r="GS20" s="11">
        <v>9</v>
      </c>
      <c r="GT20" s="11">
        <v>4</v>
      </c>
      <c r="GU20" s="11">
        <v>1</v>
      </c>
      <c r="GV20" s="11">
        <v>1</v>
      </c>
      <c r="GW20" s="11">
        <v>6</v>
      </c>
      <c r="GX20" s="11">
        <v>15</v>
      </c>
      <c r="GY20" s="11">
        <v>4</v>
      </c>
      <c r="GZ20" s="11">
        <v>13</v>
      </c>
      <c r="HA20" s="11">
        <f t="shared" si="290"/>
        <v>10</v>
      </c>
      <c r="HB20" s="11">
        <f t="shared" si="291"/>
        <v>25</v>
      </c>
      <c r="HC20" s="149">
        <f t="shared" si="292"/>
        <v>0.4</v>
      </c>
      <c r="HD20" s="149">
        <f t="shared" si="293"/>
        <v>0.30769230769230771</v>
      </c>
      <c r="HE20" s="149">
        <f t="shared" si="294"/>
        <v>0.4</v>
      </c>
      <c r="HF20" s="11">
        <v>1</v>
      </c>
      <c r="HG20" s="11">
        <v>0</v>
      </c>
      <c r="HH20" s="15">
        <f t="shared" si="295"/>
        <v>1</v>
      </c>
      <c r="HI20" s="14">
        <v>3</v>
      </c>
      <c r="HJ20" s="31">
        <v>12</v>
      </c>
      <c r="HK20" s="31">
        <v>15</v>
      </c>
      <c r="HL20" s="31">
        <v>5</v>
      </c>
      <c r="HM20" s="31">
        <v>0</v>
      </c>
      <c r="HN20" s="31">
        <v>0</v>
      </c>
      <c r="HO20" s="31">
        <v>3</v>
      </c>
      <c r="HP20" s="31">
        <v>12</v>
      </c>
      <c r="HQ20" s="31">
        <v>2</v>
      </c>
      <c r="HR20" s="31">
        <v>10</v>
      </c>
      <c r="HS20" s="31">
        <f t="shared" si="296"/>
        <v>5</v>
      </c>
      <c r="HT20" s="31">
        <f t="shared" si="297"/>
        <v>22</v>
      </c>
      <c r="HU20" s="152">
        <f t="shared" si="298"/>
        <v>0.25</v>
      </c>
      <c r="HV20" s="152">
        <f t="shared" si="299"/>
        <v>0.2</v>
      </c>
      <c r="HW20" s="152">
        <f t="shared" si="300"/>
        <v>0.22727272727272727</v>
      </c>
      <c r="HX20" s="31">
        <v>1</v>
      </c>
      <c r="HY20" s="31">
        <v>0</v>
      </c>
      <c r="HZ20" s="15">
        <f t="shared" si="301"/>
        <v>1</v>
      </c>
      <c r="IB20" s="362" t="s">
        <v>469</v>
      </c>
      <c r="IC20" s="3">
        <f>DF42</f>
        <v>20</v>
      </c>
      <c r="ID20" s="7">
        <f t="shared" ref="ID20:IM20" si="305">DG42</f>
        <v>36</v>
      </c>
      <c r="IE20" s="7">
        <f t="shared" si="305"/>
        <v>6</v>
      </c>
      <c r="IF20" s="7">
        <f t="shared" si="305"/>
        <v>1</v>
      </c>
      <c r="IG20" s="7">
        <f t="shared" si="305"/>
        <v>3</v>
      </c>
      <c r="IH20" s="7">
        <f t="shared" si="305"/>
        <v>7</v>
      </c>
      <c r="II20" s="7">
        <f t="shared" si="305"/>
        <v>23</v>
      </c>
      <c r="IJ20" s="7">
        <f t="shared" si="305"/>
        <v>2</v>
      </c>
      <c r="IK20" s="7">
        <f t="shared" si="305"/>
        <v>19</v>
      </c>
      <c r="IL20" s="7">
        <f t="shared" si="305"/>
        <v>9</v>
      </c>
      <c r="IM20" s="7">
        <f t="shared" si="305"/>
        <v>42</v>
      </c>
      <c r="IN20" s="7">
        <f>DT42</f>
        <v>2</v>
      </c>
      <c r="IO20" s="7">
        <f>DU42</f>
        <v>2</v>
      </c>
      <c r="IP20" s="4">
        <f>DV42</f>
        <v>4</v>
      </c>
      <c r="IR20" s="3" t="s">
        <v>469</v>
      </c>
      <c r="IS20" s="3">
        <f t="shared" si="2"/>
        <v>5</v>
      </c>
      <c r="IT20" s="7">
        <f t="shared" si="3"/>
        <v>9</v>
      </c>
      <c r="IU20" s="7">
        <f t="shared" si="4"/>
        <v>1.5</v>
      </c>
      <c r="IV20" s="7">
        <f t="shared" si="5"/>
        <v>0.25</v>
      </c>
      <c r="IW20" s="7">
        <f t="shared" si="6"/>
        <v>0.75</v>
      </c>
      <c r="IX20" s="7">
        <f t="shared" si="7"/>
        <v>1.75</v>
      </c>
      <c r="IY20" s="7">
        <f t="shared" si="8"/>
        <v>5.75</v>
      </c>
      <c r="IZ20" s="7">
        <f t="shared" si="9"/>
        <v>0.5</v>
      </c>
      <c r="JA20" s="7">
        <f t="shared" si="10"/>
        <v>4.75</v>
      </c>
      <c r="JB20" s="7">
        <f t="shared" si="11"/>
        <v>2.25</v>
      </c>
      <c r="JC20" s="7">
        <f t="shared" si="12"/>
        <v>10.5</v>
      </c>
      <c r="JD20" s="468">
        <f t="shared" si="13"/>
        <v>0.30434782608695654</v>
      </c>
      <c r="JE20" s="468">
        <f t="shared" si="14"/>
        <v>0.10526315789473684</v>
      </c>
      <c r="JF20" s="177">
        <f t="shared" si="15"/>
        <v>0.21428571428571427</v>
      </c>
      <c r="JH20" s="3" t="s">
        <v>543</v>
      </c>
      <c r="JI20" s="3">
        <f>FH99</f>
        <v>48.5</v>
      </c>
      <c r="JJ20" s="7">
        <f t="shared" ref="JJ20:JS20" si="306">FI99</f>
        <v>21.75</v>
      </c>
      <c r="JK20" s="7">
        <f>$FJ$99</f>
        <v>7.75</v>
      </c>
      <c r="JL20" s="7">
        <f>$FK$99</f>
        <v>4</v>
      </c>
      <c r="JM20" s="7">
        <f>$FL$99</f>
        <v>4</v>
      </c>
      <c r="JN20" s="7">
        <f t="shared" si="306"/>
        <v>11.75</v>
      </c>
      <c r="JO20" s="7">
        <f t="shared" si="306"/>
        <v>28</v>
      </c>
      <c r="JP20" s="7">
        <f t="shared" si="306"/>
        <v>8.5</v>
      </c>
      <c r="JQ20" s="7">
        <f t="shared" si="306"/>
        <v>21</v>
      </c>
      <c r="JR20" s="7">
        <f t="shared" si="306"/>
        <v>20.25</v>
      </c>
      <c r="JS20" s="7">
        <f t="shared" si="306"/>
        <v>49</v>
      </c>
      <c r="JT20" s="436">
        <f>$JN$20/$JO$20</f>
        <v>0.41964285714285715</v>
      </c>
      <c r="JU20" s="436">
        <f t="shared" si="105"/>
        <v>0.40476190476190477</v>
      </c>
      <c r="JV20" s="437">
        <f>$JR$20/$JS$20</f>
        <v>0.41326530612244899</v>
      </c>
      <c r="JX20" s="3" t="s">
        <v>539</v>
      </c>
      <c r="JY20" s="7">
        <f>$CP$99</f>
        <v>4.666666666666667</v>
      </c>
      <c r="JZ20" s="4">
        <f t="shared" si="198"/>
        <v>-2.5</v>
      </c>
      <c r="KA20" s="3" t="s">
        <v>539</v>
      </c>
      <c r="KB20" s="436">
        <f>$JN$16/$JO$16</f>
        <v>0.36619718309859151</v>
      </c>
      <c r="KC20" s="4">
        <f t="shared" si="199"/>
        <v>-2.5</v>
      </c>
      <c r="KD20" s="3" t="s">
        <v>565</v>
      </c>
      <c r="KE20" s="7">
        <f>$JP$21/$JQ$21</f>
        <v>0.20967741935483872</v>
      </c>
      <c r="KF20" s="4">
        <f t="shared" si="200"/>
        <v>-2.5</v>
      </c>
      <c r="KG20" s="3" t="s">
        <v>564</v>
      </c>
      <c r="KH20" s="436">
        <f>$JR$17/$JS$17</f>
        <v>0.31645569620253167</v>
      </c>
      <c r="KI20" s="4">
        <f t="shared" si="201"/>
        <v>-2.5</v>
      </c>
      <c r="KJ20" s="3" t="s">
        <v>543</v>
      </c>
      <c r="KK20" s="7">
        <f t="shared" si="106"/>
        <v>16</v>
      </c>
      <c r="KL20" s="4">
        <f t="shared" si="107"/>
        <v>7.2727272727272725</v>
      </c>
    </row>
    <row r="21" spans="1:301">
      <c r="A21" s="425" t="s">
        <v>134</v>
      </c>
      <c r="B21" s="422" t="s">
        <v>9</v>
      </c>
      <c r="C21" s="420" t="s">
        <v>9</v>
      </c>
      <c r="D21" s="424" t="s">
        <v>207</v>
      </c>
      <c r="E21" s="183" t="s">
        <v>30</v>
      </c>
      <c r="F21" s="413" t="s">
        <v>236</v>
      </c>
      <c r="G21" s="183" t="s">
        <v>236</v>
      </c>
      <c r="H21" s="465" t="s">
        <v>24</v>
      </c>
      <c r="N21" s="3">
        <v>7</v>
      </c>
      <c r="O21" s="4" t="s">
        <v>218</v>
      </c>
      <c r="P21" s="7">
        <v>7</v>
      </c>
      <c r="Q21" s="4"/>
      <c r="S21" s="3">
        <v>4</v>
      </c>
      <c r="T21" s="18">
        <v>24</v>
      </c>
      <c r="U21" s="18">
        <v>14</v>
      </c>
      <c r="V21" s="18">
        <v>1</v>
      </c>
      <c r="W21" s="18">
        <v>1</v>
      </c>
      <c r="X21" s="18">
        <v>1</v>
      </c>
      <c r="Y21" s="18">
        <v>12</v>
      </c>
      <c r="Z21" s="18">
        <v>25</v>
      </c>
      <c r="AA21" s="18">
        <v>0</v>
      </c>
      <c r="AB21" s="18">
        <v>11</v>
      </c>
      <c r="AC21" s="18">
        <f t="shared" si="231"/>
        <v>12</v>
      </c>
      <c r="AD21" s="18">
        <f t="shared" si="232"/>
        <v>36</v>
      </c>
      <c r="AE21" s="389">
        <f t="shared" si="233"/>
        <v>0.48</v>
      </c>
      <c r="AF21" s="389">
        <f t="shared" si="234"/>
        <v>0</v>
      </c>
      <c r="AG21" s="389">
        <f t="shared" si="235"/>
        <v>0.33333333333333331</v>
      </c>
      <c r="AH21" s="7">
        <v>0</v>
      </c>
      <c r="AI21" s="7">
        <v>1</v>
      </c>
      <c r="AJ21" s="4">
        <f t="shared" si="236"/>
        <v>1</v>
      </c>
      <c r="AK21" s="3">
        <v>4</v>
      </c>
      <c r="AL21" s="18">
        <v>23</v>
      </c>
      <c r="AM21" s="18">
        <v>12</v>
      </c>
      <c r="AN21" s="18">
        <v>3</v>
      </c>
      <c r="AO21" s="18">
        <v>3</v>
      </c>
      <c r="AP21" s="18">
        <v>0</v>
      </c>
      <c r="AQ21" s="18">
        <v>10</v>
      </c>
      <c r="AR21" s="18">
        <v>15</v>
      </c>
      <c r="AS21" s="18">
        <v>1</v>
      </c>
      <c r="AT21" s="18">
        <v>7</v>
      </c>
      <c r="AU21" s="18">
        <f t="shared" si="237"/>
        <v>11</v>
      </c>
      <c r="AV21" s="18">
        <f t="shared" si="238"/>
        <v>22</v>
      </c>
      <c r="AW21" s="389">
        <f t="shared" si="239"/>
        <v>0.66666666666666663</v>
      </c>
      <c r="AX21" s="389">
        <f t="shared" si="240"/>
        <v>0.14285714285714285</v>
      </c>
      <c r="AY21" s="389">
        <f t="shared" si="241"/>
        <v>0.5</v>
      </c>
      <c r="AZ21" s="7">
        <v>0</v>
      </c>
      <c r="BA21" s="7">
        <v>1</v>
      </c>
      <c r="BB21" s="4">
        <f t="shared" si="242"/>
        <v>1</v>
      </c>
      <c r="BC21" s="3">
        <v>4</v>
      </c>
      <c r="BD21" s="18">
        <v>20</v>
      </c>
      <c r="BE21" s="18">
        <v>22</v>
      </c>
      <c r="BF21" s="18">
        <v>3</v>
      </c>
      <c r="BG21" s="18">
        <v>1</v>
      </c>
      <c r="BH21" s="18">
        <v>0</v>
      </c>
      <c r="BI21" s="18">
        <v>10</v>
      </c>
      <c r="BJ21" s="18">
        <v>17</v>
      </c>
      <c r="BK21" s="18">
        <v>0</v>
      </c>
      <c r="BL21" s="18">
        <v>6</v>
      </c>
      <c r="BM21" s="18">
        <f t="shared" si="243"/>
        <v>10</v>
      </c>
      <c r="BN21" s="18">
        <f t="shared" si="244"/>
        <v>23</v>
      </c>
      <c r="BO21" s="389">
        <f t="shared" si="245"/>
        <v>0.58823529411764708</v>
      </c>
      <c r="BP21" s="389">
        <f t="shared" si="246"/>
        <v>0</v>
      </c>
      <c r="BQ21" s="389">
        <f t="shared" si="247"/>
        <v>0.43478260869565216</v>
      </c>
      <c r="BR21" s="7">
        <v>0</v>
      </c>
      <c r="BS21" s="7">
        <v>1</v>
      </c>
      <c r="BT21" s="4">
        <f t="shared" si="248"/>
        <v>1</v>
      </c>
      <c r="BU21" s="3">
        <v>4</v>
      </c>
      <c r="BV21" s="18">
        <v>8</v>
      </c>
      <c r="BW21" s="18">
        <v>13</v>
      </c>
      <c r="BX21" s="18">
        <v>6</v>
      </c>
      <c r="BY21" s="18">
        <v>0</v>
      </c>
      <c r="BZ21" s="18">
        <v>2</v>
      </c>
      <c r="CA21" s="18">
        <v>4</v>
      </c>
      <c r="CB21" s="18">
        <v>15</v>
      </c>
      <c r="CC21" s="18">
        <v>0</v>
      </c>
      <c r="CD21" s="18">
        <v>4</v>
      </c>
      <c r="CE21" s="18">
        <f t="shared" si="249"/>
        <v>4</v>
      </c>
      <c r="CF21" s="18">
        <f t="shared" si="250"/>
        <v>19</v>
      </c>
      <c r="CG21" s="389">
        <f t="shared" si="251"/>
        <v>0.26666666666666666</v>
      </c>
      <c r="CH21" s="389">
        <f t="shared" si="252"/>
        <v>0</v>
      </c>
      <c r="CI21" s="389">
        <f t="shared" si="253"/>
        <v>0.21052631578947367</v>
      </c>
      <c r="CJ21" s="18">
        <v>1</v>
      </c>
      <c r="CK21" s="18">
        <v>0</v>
      </c>
      <c r="CL21" s="4">
        <f t="shared" si="254"/>
        <v>1</v>
      </c>
      <c r="CM21" s="3">
        <v>4</v>
      </c>
      <c r="CN21" s="18">
        <v>27</v>
      </c>
      <c r="CO21" s="18">
        <v>27</v>
      </c>
      <c r="CP21" s="18">
        <v>4</v>
      </c>
      <c r="CQ21" s="18">
        <v>1</v>
      </c>
      <c r="CR21" s="18">
        <v>2</v>
      </c>
      <c r="CS21" s="18">
        <v>12</v>
      </c>
      <c r="CT21" s="18">
        <v>21</v>
      </c>
      <c r="CU21" s="18">
        <v>1</v>
      </c>
      <c r="CV21" s="18">
        <v>5</v>
      </c>
      <c r="CW21" s="18">
        <f t="shared" si="255"/>
        <v>13</v>
      </c>
      <c r="CX21" s="18">
        <f t="shared" si="256"/>
        <v>26</v>
      </c>
      <c r="CY21" s="389">
        <f t="shared" si="257"/>
        <v>0.5714285714285714</v>
      </c>
      <c r="CZ21" s="389">
        <f t="shared" si="258"/>
        <v>0.2</v>
      </c>
      <c r="DA21" s="389">
        <f t="shared" si="259"/>
        <v>0.5</v>
      </c>
      <c r="DB21" s="7">
        <v>0</v>
      </c>
      <c r="DC21" s="7">
        <v>1</v>
      </c>
      <c r="DD21" s="4">
        <f t="shared" si="260"/>
        <v>1</v>
      </c>
      <c r="DE21" s="3">
        <v>4</v>
      </c>
      <c r="DF21" s="18">
        <v>37</v>
      </c>
      <c r="DG21" s="18">
        <v>13</v>
      </c>
      <c r="DH21" s="18">
        <v>4</v>
      </c>
      <c r="DI21" s="18">
        <v>1</v>
      </c>
      <c r="DJ21" s="18">
        <v>0</v>
      </c>
      <c r="DK21" s="18">
        <v>8</v>
      </c>
      <c r="DL21" s="18">
        <v>22</v>
      </c>
      <c r="DM21" s="18">
        <v>7</v>
      </c>
      <c r="DN21" s="18">
        <v>17</v>
      </c>
      <c r="DO21" s="18">
        <f t="shared" si="261"/>
        <v>15</v>
      </c>
      <c r="DP21" s="18">
        <f t="shared" si="262"/>
        <v>39</v>
      </c>
      <c r="DQ21" s="389">
        <f t="shared" si="263"/>
        <v>0.36363636363636365</v>
      </c>
      <c r="DR21" s="389">
        <f t="shared" si="264"/>
        <v>0.41176470588235292</v>
      </c>
      <c r="DS21" s="389">
        <f t="shared" si="265"/>
        <v>0.38461538461538464</v>
      </c>
      <c r="DT21" s="18">
        <v>1</v>
      </c>
      <c r="DU21" s="18">
        <v>0</v>
      </c>
      <c r="DV21" s="4">
        <f t="shared" si="266"/>
        <v>1</v>
      </c>
      <c r="DW21" s="3">
        <v>4</v>
      </c>
      <c r="DX21" s="18">
        <v>31</v>
      </c>
      <c r="DY21" s="18">
        <v>19</v>
      </c>
      <c r="DZ21" s="18">
        <v>2</v>
      </c>
      <c r="EA21" s="18">
        <v>1</v>
      </c>
      <c r="EB21" s="18">
        <v>3</v>
      </c>
      <c r="EC21" s="18">
        <v>11</v>
      </c>
      <c r="ED21" s="18">
        <v>17</v>
      </c>
      <c r="EE21" s="18">
        <v>3</v>
      </c>
      <c r="EF21" s="18">
        <v>12</v>
      </c>
      <c r="EG21" s="18">
        <f t="shared" si="267"/>
        <v>14</v>
      </c>
      <c r="EH21" s="18">
        <f t="shared" si="268"/>
        <v>29</v>
      </c>
      <c r="EI21" s="389">
        <f t="shared" si="269"/>
        <v>0.6470588235294118</v>
      </c>
      <c r="EJ21" s="389">
        <f t="shared" si="270"/>
        <v>0.25</v>
      </c>
      <c r="EK21" s="389">
        <f t="shared" si="271"/>
        <v>0.48275862068965519</v>
      </c>
      <c r="EL21" s="7">
        <v>1</v>
      </c>
      <c r="EM21" s="7">
        <v>0</v>
      </c>
      <c r="EN21" s="4">
        <f t="shared" si="272"/>
        <v>1</v>
      </c>
      <c r="EO21" s="3">
        <v>4</v>
      </c>
      <c r="EP21" s="18">
        <v>26</v>
      </c>
      <c r="EQ21" s="18">
        <v>14</v>
      </c>
      <c r="ER21" s="18">
        <v>3</v>
      </c>
      <c r="ES21" s="18">
        <v>0</v>
      </c>
      <c r="ET21" s="18">
        <v>1</v>
      </c>
      <c r="EU21" s="18">
        <v>13</v>
      </c>
      <c r="EV21" s="18">
        <v>31</v>
      </c>
      <c r="EW21" s="18">
        <v>0</v>
      </c>
      <c r="EX21" s="18">
        <v>1</v>
      </c>
      <c r="EY21" s="18">
        <f t="shared" si="273"/>
        <v>13</v>
      </c>
      <c r="EZ21" s="18">
        <f t="shared" si="304"/>
        <v>32</v>
      </c>
      <c r="FA21" s="389">
        <f t="shared" si="274"/>
        <v>0.41935483870967744</v>
      </c>
      <c r="FB21" s="389">
        <f t="shared" si="275"/>
        <v>0</v>
      </c>
      <c r="FC21" s="389">
        <f t="shared" si="276"/>
        <v>0.40625</v>
      </c>
      <c r="FD21" s="18">
        <v>1</v>
      </c>
      <c r="FE21" s="18">
        <v>0</v>
      </c>
      <c r="FF21" s="4">
        <f t="shared" si="277"/>
        <v>1</v>
      </c>
      <c r="FG21" s="3">
        <v>4</v>
      </c>
      <c r="FH21" s="18">
        <v>19</v>
      </c>
      <c r="FI21" s="18">
        <v>8</v>
      </c>
      <c r="FJ21" s="18">
        <v>0</v>
      </c>
      <c r="FK21" s="18">
        <v>0</v>
      </c>
      <c r="FL21" s="18">
        <v>0</v>
      </c>
      <c r="FM21" s="18">
        <v>5</v>
      </c>
      <c r="FN21" s="18">
        <v>11</v>
      </c>
      <c r="FO21" s="18">
        <v>3</v>
      </c>
      <c r="FP21" s="18">
        <v>7</v>
      </c>
      <c r="FQ21" s="18">
        <f t="shared" si="278"/>
        <v>8</v>
      </c>
      <c r="FR21" s="18">
        <f t="shared" si="279"/>
        <v>18</v>
      </c>
      <c r="FS21" s="389">
        <f t="shared" si="280"/>
        <v>0.45454545454545453</v>
      </c>
      <c r="FT21" s="389">
        <f t="shared" si="281"/>
        <v>0.42857142857142855</v>
      </c>
      <c r="FU21" s="389">
        <f t="shared" si="282"/>
        <v>0.44444444444444442</v>
      </c>
      <c r="FV21" s="18">
        <v>1</v>
      </c>
      <c r="FW21" s="18">
        <v>0</v>
      </c>
      <c r="FX21" s="4">
        <f t="shared" si="283"/>
        <v>1</v>
      </c>
      <c r="FY21" s="3">
        <v>4</v>
      </c>
      <c r="FZ21" s="18">
        <v>13</v>
      </c>
      <c r="GA21" s="18">
        <v>22</v>
      </c>
      <c r="GB21" s="18">
        <v>1</v>
      </c>
      <c r="GC21" s="18">
        <v>0</v>
      </c>
      <c r="GD21" s="18">
        <v>4</v>
      </c>
      <c r="GE21" s="18">
        <v>5</v>
      </c>
      <c r="GF21" s="18">
        <v>10</v>
      </c>
      <c r="GG21" s="18">
        <v>1</v>
      </c>
      <c r="GH21" s="18">
        <v>9</v>
      </c>
      <c r="GI21" s="18">
        <f t="shared" si="284"/>
        <v>6</v>
      </c>
      <c r="GJ21" s="18">
        <f t="shared" si="285"/>
        <v>19</v>
      </c>
      <c r="GK21" s="389">
        <f t="shared" si="286"/>
        <v>0.5</v>
      </c>
      <c r="GL21" s="389">
        <f t="shared" si="287"/>
        <v>0.1111111111111111</v>
      </c>
      <c r="GM21" s="389">
        <f t="shared" si="288"/>
        <v>0.31578947368421051</v>
      </c>
      <c r="GN21" s="7">
        <v>0</v>
      </c>
      <c r="GO21" s="7">
        <v>1</v>
      </c>
      <c r="GP21" s="4">
        <f t="shared" si="289"/>
        <v>1</v>
      </c>
      <c r="GQ21" s="14">
        <v>4</v>
      </c>
      <c r="GR21" s="11">
        <v>23</v>
      </c>
      <c r="GS21" s="11">
        <v>9</v>
      </c>
      <c r="GT21" s="11">
        <v>1</v>
      </c>
      <c r="GU21" s="11">
        <v>0</v>
      </c>
      <c r="GV21" s="11">
        <v>4</v>
      </c>
      <c r="GW21" s="11">
        <v>10</v>
      </c>
      <c r="GX21" s="11">
        <v>18</v>
      </c>
      <c r="GY21" s="11">
        <v>1</v>
      </c>
      <c r="GZ21" s="11">
        <v>10</v>
      </c>
      <c r="HA21" s="11">
        <f t="shared" si="290"/>
        <v>11</v>
      </c>
      <c r="HB21" s="11">
        <f t="shared" si="291"/>
        <v>29</v>
      </c>
      <c r="HC21" s="149">
        <f t="shared" si="292"/>
        <v>0.55555555555555558</v>
      </c>
      <c r="HD21" s="149">
        <f t="shared" si="293"/>
        <v>0.1</v>
      </c>
      <c r="HE21" s="149">
        <f t="shared" si="294"/>
        <v>0.37931034482758619</v>
      </c>
      <c r="HF21" s="11">
        <v>1</v>
      </c>
      <c r="HG21" s="11">
        <v>0</v>
      </c>
      <c r="HH21" s="15">
        <f t="shared" si="295"/>
        <v>1</v>
      </c>
      <c r="HI21" s="14">
        <v>4</v>
      </c>
      <c r="HJ21" s="31"/>
      <c r="HK21" s="31"/>
      <c r="HL21" s="31"/>
      <c r="HM21" s="31"/>
      <c r="HN21" s="31"/>
      <c r="HO21" s="31"/>
      <c r="HP21" s="31"/>
      <c r="HQ21" s="31"/>
      <c r="HR21" s="31"/>
      <c r="HS21" s="31">
        <f t="shared" si="296"/>
        <v>0</v>
      </c>
      <c r="HT21" s="31">
        <f t="shared" si="297"/>
        <v>0</v>
      </c>
      <c r="HU21" s="152" t="e">
        <f t="shared" si="298"/>
        <v>#DIV/0!</v>
      </c>
      <c r="HV21" s="152" t="e">
        <f t="shared" si="299"/>
        <v>#DIV/0!</v>
      </c>
      <c r="HW21" s="152" t="e">
        <f t="shared" si="300"/>
        <v>#DIV/0!</v>
      </c>
      <c r="HX21" s="31"/>
      <c r="HY21" s="31"/>
      <c r="HZ21" s="15">
        <f t="shared" si="301"/>
        <v>0</v>
      </c>
      <c r="IB21" s="3" t="s">
        <v>443</v>
      </c>
      <c r="IC21" s="3">
        <f>DX14</f>
        <v>56</v>
      </c>
      <c r="ID21" s="7">
        <f t="shared" ref="ID21:IM21" si="307">DY14</f>
        <v>53</v>
      </c>
      <c r="IE21" s="7">
        <f t="shared" si="307"/>
        <v>10</v>
      </c>
      <c r="IF21" s="7">
        <f t="shared" si="307"/>
        <v>7</v>
      </c>
      <c r="IG21" s="7">
        <f t="shared" si="307"/>
        <v>3</v>
      </c>
      <c r="IH21" s="7">
        <f t="shared" si="307"/>
        <v>25</v>
      </c>
      <c r="II21" s="7">
        <f t="shared" si="307"/>
        <v>53</v>
      </c>
      <c r="IJ21" s="7">
        <f t="shared" si="307"/>
        <v>2</v>
      </c>
      <c r="IK21" s="7">
        <f t="shared" si="307"/>
        <v>17</v>
      </c>
      <c r="IL21" s="7">
        <f t="shared" si="307"/>
        <v>27</v>
      </c>
      <c r="IM21" s="7">
        <f t="shared" si="307"/>
        <v>70</v>
      </c>
      <c r="IN21" s="7">
        <f>EL14</f>
        <v>3</v>
      </c>
      <c r="IO21" s="7">
        <f>EM14</f>
        <v>1</v>
      </c>
      <c r="IP21" s="4">
        <f>EN14</f>
        <v>4</v>
      </c>
      <c r="IR21" s="3" t="s">
        <v>443</v>
      </c>
      <c r="IS21" s="3">
        <f t="shared" si="2"/>
        <v>14</v>
      </c>
      <c r="IT21" s="7">
        <f t="shared" si="3"/>
        <v>13.25</v>
      </c>
      <c r="IU21" s="7">
        <f t="shared" si="4"/>
        <v>2.5</v>
      </c>
      <c r="IV21" s="7">
        <f t="shared" si="5"/>
        <v>1.75</v>
      </c>
      <c r="IW21" s="7">
        <f t="shared" si="6"/>
        <v>0.75</v>
      </c>
      <c r="IX21" s="7">
        <f t="shared" si="7"/>
        <v>6.25</v>
      </c>
      <c r="IY21" s="7">
        <f t="shared" si="8"/>
        <v>13.25</v>
      </c>
      <c r="IZ21" s="7">
        <f t="shared" si="9"/>
        <v>0.5</v>
      </c>
      <c r="JA21" s="7">
        <f t="shared" si="10"/>
        <v>4.25</v>
      </c>
      <c r="JB21" s="7">
        <f t="shared" si="11"/>
        <v>6.75</v>
      </c>
      <c r="JC21" s="7">
        <f t="shared" si="12"/>
        <v>17.5</v>
      </c>
      <c r="JD21" s="468">
        <f t="shared" si="13"/>
        <v>0.47169811320754718</v>
      </c>
      <c r="JE21" s="468">
        <f t="shared" si="14"/>
        <v>0.11764705882352941</v>
      </c>
      <c r="JF21" s="177">
        <f t="shared" si="15"/>
        <v>0.38571428571428573</v>
      </c>
      <c r="JH21" s="3" t="s">
        <v>565</v>
      </c>
      <c r="JI21" s="3">
        <f>FZ99</f>
        <v>38.5</v>
      </c>
      <c r="JJ21" s="7">
        <f t="shared" ref="JJ21:JS21" si="308">GA99</f>
        <v>36</v>
      </c>
      <c r="JK21" s="7">
        <f>$GB$99</f>
        <v>2</v>
      </c>
      <c r="JL21" s="7">
        <f>$GC$99</f>
        <v>1.5</v>
      </c>
      <c r="JM21" s="7">
        <f>$GD$99</f>
        <v>7.5</v>
      </c>
      <c r="JN21" s="7">
        <f t="shared" si="308"/>
        <v>9.5</v>
      </c>
      <c r="JO21" s="7">
        <f t="shared" si="308"/>
        <v>36</v>
      </c>
      <c r="JP21" s="7">
        <f t="shared" si="308"/>
        <v>6.5</v>
      </c>
      <c r="JQ21" s="7">
        <f t="shared" si="308"/>
        <v>31</v>
      </c>
      <c r="JR21" s="7">
        <f t="shared" si="308"/>
        <v>16</v>
      </c>
      <c r="JS21" s="7">
        <f t="shared" si="308"/>
        <v>67</v>
      </c>
      <c r="JT21" s="436">
        <f>$JN$21/$JO$21</f>
        <v>0.2638888888888889</v>
      </c>
      <c r="JU21" s="436">
        <f t="shared" si="105"/>
        <v>0.20967741935483872</v>
      </c>
      <c r="JV21" s="437">
        <f>$JR$21/$JS$21</f>
        <v>0.23880597014925373</v>
      </c>
      <c r="JX21" s="3" t="s">
        <v>537</v>
      </c>
      <c r="JY21" s="7">
        <f>$BF$99</f>
        <v>4.666666666666667</v>
      </c>
      <c r="JZ21" s="4">
        <f t="shared" si="198"/>
        <v>-3.5</v>
      </c>
      <c r="KA21" s="3" t="s">
        <v>564</v>
      </c>
      <c r="KB21" s="436">
        <f>$JN$17/$JO$17</f>
        <v>0.36</v>
      </c>
      <c r="KC21" s="4">
        <f t="shared" si="199"/>
        <v>-3.5</v>
      </c>
      <c r="KD21" s="3" t="s">
        <v>563</v>
      </c>
      <c r="KE21" s="7">
        <f>$JP$15/$JQ$15</f>
        <v>0.19444444444444445</v>
      </c>
      <c r="KF21" s="4">
        <f t="shared" si="200"/>
        <v>-3.5</v>
      </c>
      <c r="KG21" s="3" t="s">
        <v>542</v>
      </c>
      <c r="KH21" s="436">
        <f>$JR$19/$JS$19</f>
        <v>0.30081300813008133</v>
      </c>
      <c r="KI21" s="4">
        <f t="shared" si="201"/>
        <v>-3.5</v>
      </c>
      <c r="KJ21" s="3" t="s">
        <v>565</v>
      </c>
      <c r="KK21" s="7">
        <f t="shared" si="106"/>
        <v>-19</v>
      </c>
      <c r="KL21" s="4">
        <f t="shared" si="107"/>
        <v>-8.6363636363636367</v>
      </c>
    </row>
    <row r="22" spans="1:301" ht="17" thickBot="1">
      <c r="A22" s="421" t="s">
        <v>207</v>
      </c>
      <c r="B22" s="423" t="s">
        <v>209</v>
      </c>
      <c r="C22" s="421" t="s">
        <v>209</v>
      </c>
      <c r="D22" s="423" t="s">
        <v>100</v>
      </c>
      <c r="E22" s="259" t="s">
        <v>24</v>
      </c>
      <c r="F22" s="463" t="s">
        <v>513</v>
      </c>
      <c r="G22" s="464" t="s">
        <v>513</v>
      </c>
      <c r="H22" s="470" t="s">
        <v>209</v>
      </c>
      <c r="N22" s="23">
        <v>8</v>
      </c>
      <c r="O22" s="4" t="s">
        <v>537</v>
      </c>
      <c r="P22" s="18">
        <v>8</v>
      </c>
      <c r="Q22" s="4"/>
      <c r="S22" s="3">
        <v>5</v>
      </c>
      <c r="T22" s="18"/>
      <c r="U22" s="18"/>
      <c r="V22" s="18"/>
      <c r="W22" s="18"/>
      <c r="X22" s="18"/>
      <c r="Y22" s="18"/>
      <c r="Z22" s="18"/>
      <c r="AA22" s="18"/>
      <c r="AB22" s="18"/>
      <c r="AC22" s="18">
        <f t="shared" si="231"/>
        <v>0</v>
      </c>
      <c r="AD22" s="18">
        <f t="shared" si="232"/>
        <v>0</v>
      </c>
      <c r="AE22" s="389" t="e">
        <f t="shared" si="233"/>
        <v>#DIV/0!</v>
      </c>
      <c r="AF22" s="389" t="e">
        <f t="shared" si="234"/>
        <v>#DIV/0!</v>
      </c>
      <c r="AG22" s="389" t="e">
        <f t="shared" si="235"/>
        <v>#DIV/0!</v>
      </c>
      <c r="AH22" s="7"/>
      <c r="AI22" s="7"/>
      <c r="AJ22" s="4">
        <f t="shared" si="236"/>
        <v>0</v>
      </c>
      <c r="AK22" s="3">
        <v>5</v>
      </c>
      <c r="AL22" s="18"/>
      <c r="AM22" s="18"/>
      <c r="AN22" s="18"/>
      <c r="AO22" s="18"/>
      <c r="AP22" s="18"/>
      <c r="AQ22" s="18"/>
      <c r="AR22" s="18"/>
      <c r="AS22" s="18"/>
      <c r="AT22" s="18"/>
      <c r="AU22" s="18">
        <f t="shared" si="237"/>
        <v>0</v>
      </c>
      <c r="AV22" s="18">
        <f t="shared" si="238"/>
        <v>0</v>
      </c>
      <c r="AW22" s="389" t="e">
        <f t="shared" si="239"/>
        <v>#DIV/0!</v>
      </c>
      <c r="AX22" s="389" t="e">
        <f t="shared" si="240"/>
        <v>#DIV/0!</v>
      </c>
      <c r="AY22" s="389" t="e">
        <f t="shared" si="241"/>
        <v>#DIV/0!</v>
      </c>
      <c r="AZ22" s="7"/>
      <c r="BA22" s="7"/>
      <c r="BB22" s="4">
        <f t="shared" si="242"/>
        <v>0</v>
      </c>
      <c r="BC22" s="3">
        <v>5</v>
      </c>
      <c r="BD22" s="18"/>
      <c r="BE22" s="18"/>
      <c r="BF22" s="18"/>
      <c r="BG22" s="18"/>
      <c r="BH22" s="18"/>
      <c r="BI22" s="18"/>
      <c r="BJ22" s="18"/>
      <c r="BK22" s="18"/>
      <c r="BL22" s="18"/>
      <c r="BM22" s="18">
        <f t="shared" si="243"/>
        <v>0</v>
      </c>
      <c r="BN22" s="18">
        <f t="shared" si="244"/>
        <v>0</v>
      </c>
      <c r="BO22" s="389" t="e">
        <f t="shared" si="245"/>
        <v>#DIV/0!</v>
      </c>
      <c r="BP22" s="389" t="e">
        <f t="shared" si="246"/>
        <v>#DIV/0!</v>
      </c>
      <c r="BQ22" s="389" t="e">
        <f t="shared" si="247"/>
        <v>#DIV/0!</v>
      </c>
      <c r="BR22" s="7"/>
      <c r="BS22" s="7"/>
      <c r="BT22" s="4">
        <f t="shared" si="248"/>
        <v>0</v>
      </c>
      <c r="BU22" s="3">
        <v>5</v>
      </c>
      <c r="BV22" s="18"/>
      <c r="BW22" s="18"/>
      <c r="BX22" s="18"/>
      <c r="BY22" s="18"/>
      <c r="BZ22" s="18"/>
      <c r="CA22" s="18"/>
      <c r="CB22" s="18"/>
      <c r="CC22" s="18"/>
      <c r="CD22" s="18"/>
      <c r="CE22" s="18">
        <f t="shared" si="249"/>
        <v>0</v>
      </c>
      <c r="CF22" s="18">
        <f t="shared" si="250"/>
        <v>0</v>
      </c>
      <c r="CG22" s="389" t="e">
        <f t="shared" si="251"/>
        <v>#DIV/0!</v>
      </c>
      <c r="CH22" s="389" t="e">
        <f t="shared" si="252"/>
        <v>#DIV/0!</v>
      </c>
      <c r="CI22" s="389" t="e">
        <f t="shared" si="253"/>
        <v>#DIV/0!</v>
      </c>
      <c r="CJ22" s="7"/>
      <c r="CK22" s="7"/>
      <c r="CL22" s="4">
        <f t="shared" si="254"/>
        <v>0</v>
      </c>
      <c r="CM22" s="3">
        <v>5</v>
      </c>
      <c r="CN22" s="18"/>
      <c r="CO22" s="18"/>
      <c r="CP22" s="18"/>
      <c r="CQ22" s="18"/>
      <c r="CR22" s="18"/>
      <c r="CS22" s="18"/>
      <c r="CT22" s="18"/>
      <c r="CU22" s="18"/>
      <c r="CV22" s="18"/>
      <c r="CW22" s="18">
        <f t="shared" si="255"/>
        <v>0</v>
      </c>
      <c r="CX22" s="18">
        <f t="shared" si="256"/>
        <v>0</v>
      </c>
      <c r="CY22" s="389" t="e">
        <f t="shared" si="257"/>
        <v>#DIV/0!</v>
      </c>
      <c r="CZ22" s="389" t="e">
        <f t="shared" si="258"/>
        <v>#DIV/0!</v>
      </c>
      <c r="DA22" s="389" t="e">
        <f t="shared" si="259"/>
        <v>#DIV/0!</v>
      </c>
      <c r="DB22" s="7"/>
      <c r="DC22" s="7"/>
      <c r="DD22" s="4">
        <f t="shared" si="260"/>
        <v>0</v>
      </c>
      <c r="DE22" s="3">
        <v>5</v>
      </c>
      <c r="DF22" s="18"/>
      <c r="DG22" s="18"/>
      <c r="DH22" s="18"/>
      <c r="DI22" s="18"/>
      <c r="DJ22" s="18"/>
      <c r="DK22" s="18"/>
      <c r="DL22" s="18"/>
      <c r="DM22" s="18"/>
      <c r="DN22" s="18"/>
      <c r="DO22" s="18">
        <f t="shared" si="261"/>
        <v>0</v>
      </c>
      <c r="DP22" s="18">
        <f t="shared" si="262"/>
        <v>0</v>
      </c>
      <c r="DQ22" s="389" t="e">
        <f t="shared" si="263"/>
        <v>#DIV/0!</v>
      </c>
      <c r="DR22" s="389" t="e">
        <f t="shared" si="264"/>
        <v>#DIV/0!</v>
      </c>
      <c r="DS22" s="389" t="e">
        <f t="shared" si="265"/>
        <v>#DIV/0!</v>
      </c>
      <c r="DT22" s="7"/>
      <c r="DU22" s="7"/>
      <c r="DV22" s="4">
        <f t="shared" si="266"/>
        <v>0</v>
      </c>
      <c r="DW22" s="3">
        <v>5</v>
      </c>
      <c r="DX22" s="18"/>
      <c r="DY22" s="18"/>
      <c r="DZ22" s="18"/>
      <c r="EA22" s="18"/>
      <c r="EB22" s="18"/>
      <c r="EC22" s="18"/>
      <c r="ED22" s="18"/>
      <c r="EE22" s="18"/>
      <c r="EF22" s="18"/>
      <c r="EG22" s="18">
        <f t="shared" si="267"/>
        <v>0</v>
      </c>
      <c r="EH22" s="18">
        <f t="shared" si="268"/>
        <v>0</v>
      </c>
      <c r="EI22" s="389" t="e">
        <f t="shared" si="269"/>
        <v>#DIV/0!</v>
      </c>
      <c r="EJ22" s="389" t="e">
        <f t="shared" si="270"/>
        <v>#DIV/0!</v>
      </c>
      <c r="EK22" s="389" t="e">
        <f t="shared" si="271"/>
        <v>#DIV/0!</v>
      </c>
      <c r="EL22" s="7"/>
      <c r="EM22" s="7"/>
      <c r="EN22" s="4">
        <f t="shared" si="272"/>
        <v>0</v>
      </c>
      <c r="EO22" s="3">
        <v>5</v>
      </c>
      <c r="EP22" s="18"/>
      <c r="EQ22" s="18"/>
      <c r="ER22" s="18"/>
      <c r="ES22" s="18"/>
      <c r="ET22" s="18"/>
      <c r="EU22" s="18"/>
      <c r="EV22" s="18"/>
      <c r="EW22" s="18"/>
      <c r="EX22" s="18"/>
      <c r="EY22" s="18">
        <f t="shared" si="273"/>
        <v>0</v>
      </c>
      <c r="EZ22" s="18">
        <f t="shared" si="304"/>
        <v>0</v>
      </c>
      <c r="FA22" s="389" t="e">
        <f t="shared" si="274"/>
        <v>#DIV/0!</v>
      </c>
      <c r="FB22" s="389" t="e">
        <f t="shared" si="275"/>
        <v>#DIV/0!</v>
      </c>
      <c r="FC22" s="389" t="e">
        <f t="shared" si="276"/>
        <v>#DIV/0!</v>
      </c>
      <c r="FD22" s="7"/>
      <c r="FE22" s="7"/>
      <c r="FF22" s="4">
        <f t="shared" si="277"/>
        <v>0</v>
      </c>
      <c r="FG22" s="3">
        <v>5</v>
      </c>
      <c r="FH22" s="18"/>
      <c r="FI22" s="18"/>
      <c r="FJ22" s="18"/>
      <c r="FK22" s="18"/>
      <c r="FL22" s="18"/>
      <c r="FM22" s="18"/>
      <c r="FN22" s="18"/>
      <c r="FO22" s="18"/>
      <c r="FP22" s="18"/>
      <c r="FQ22" s="18">
        <f t="shared" si="278"/>
        <v>0</v>
      </c>
      <c r="FR22" s="18">
        <f t="shared" si="279"/>
        <v>0</v>
      </c>
      <c r="FS22" s="389" t="e">
        <f t="shared" si="280"/>
        <v>#DIV/0!</v>
      </c>
      <c r="FT22" s="389" t="e">
        <f t="shared" si="281"/>
        <v>#DIV/0!</v>
      </c>
      <c r="FU22" s="389" t="e">
        <f t="shared" si="282"/>
        <v>#DIV/0!</v>
      </c>
      <c r="FV22" s="7"/>
      <c r="FW22" s="7"/>
      <c r="FX22" s="4">
        <f t="shared" si="283"/>
        <v>0</v>
      </c>
      <c r="FY22" s="3">
        <v>5</v>
      </c>
      <c r="FZ22" s="18"/>
      <c r="GA22" s="18"/>
      <c r="GB22" s="18"/>
      <c r="GC22" s="18"/>
      <c r="GD22" s="18"/>
      <c r="GE22" s="18"/>
      <c r="GF22" s="18"/>
      <c r="GG22" s="18"/>
      <c r="GH22" s="18"/>
      <c r="GI22" s="18">
        <f t="shared" si="284"/>
        <v>0</v>
      </c>
      <c r="GJ22" s="18">
        <f t="shared" si="285"/>
        <v>0</v>
      </c>
      <c r="GK22" s="389" t="e">
        <f t="shared" si="286"/>
        <v>#DIV/0!</v>
      </c>
      <c r="GL22" s="389" t="e">
        <f t="shared" si="287"/>
        <v>#DIV/0!</v>
      </c>
      <c r="GM22" s="389" t="e">
        <f t="shared" si="288"/>
        <v>#DIV/0!</v>
      </c>
      <c r="GN22" s="7"/>
      <c r="GO22" s="7"/>
      <c r="GP22" s="4">
        <f t="shared" si="289"/>
        <v>0</v>
      </c>
      <c r="GQ22" s="14">
        <v>5</v>
      </c>
      <c r="GR22" s="11"/>
      <c r="GS22" s="11"/>
      <c r="GT22" s="11"/>
      <c r="GU22" s="11"/>
      <c r="GV22" s="11"/>
      <c r="GW22" s="11"/>
      <c r="GX22" s="11"/>
      <c r="GY22" s="11"/>
      <c r="GZ22" s="11"/>
      <c r="HA22" s="11">
        <f t="shared" si="290"/>
        <v>0</v>
      </c>
      <c r="HB22" s="11">
        <f t="shared" si="291"/>
        <v>0</v>
      </c>
      <c r="HC22" s="149" t="e">
        <f t="shared" si="292"/>
        <v>#DIV/0!</v>
      </c>
      <c r="HD22" s="149" t="e">
        <f t="shared" si="293"/>
        <v>#DIV/0!</v>
      </c>
      <c r="HE22" s="149" t="e">
        <f t="shared" si="294"/>
        <v>#DIV/0!</v>
      </c>
      <c r="HF22" s="11"/>
      <c r="HG22" s="11"/>
      <c r="HH22" s="15">
        <f t="shared" si="295"/>
        <v>0</v>
      </c>
      <c r="HI22" s="14">
        <v>5</v>
      </c>
      <c r="HJ22" s="31"/>
      <c r="HK22" s="31"/>
      <c r="HL22" s="31"/>
      <c r="HM22" s="31"/>
      <c r="HN22" s="31"/>
      <c r="HO22" s="31"/>
      <c r="HP22" s="31"/>
      <c r="HQ22" s="31"/>
      <c r="HR22" s="31"/>
      <c r="HS22" s="31">
        <f t="shared" si="296"/>
        <v>0</v>
      </c>
      <c r="HT22" s="31">
        <f t="shared" si="297"/>
        <v>0</v>
      </c>
      <c r="HU22" s="152" t="e">
        <f t="shared" si="298"/>
        <v>#DIV/0!</v>
      </c>
      <c r="HV22" s="152" t="e">
        <f t="shared" si="299"/>
        <v>#DIV/0!</v>
      </c>
      <c r="HW22" s="152" t="e">
        <f t="shared" si="300"/>
        <v>#DIV/0!</v>
      </c>
      <c r="HX22" s="31"/>
      <c r="HY22" s="31"/>
      <c r="HZ22" s="15">
        <f t="shared" si="301"/>
        <v>0</v>
      </c>
      <c r="IB22" s="3" t="s">
        <v>481</v>
      </c>
      <c r="IC22" s="3">
        <f>DX28</f>
        <v>116</v>
      </c>
      <c r="ID22" s="7">
        <f t="shared" ref="ID22:IM22" si="309">DY28</f>
        <v>56</v>
      </c>
      <c r="IE22" s="7">
        <f t="shared" si="309"/>
        <v>6</v>
      </c>
      <c r="IF22" s="7">
        <f t="shared" si="309"/>
        <v>5</v>
      </c>
      <c r="IG22" s="7">
        <f t="shared" si="309"/>
        <v>8</v>
      </c>
      <c r="IH22" s="7">
        <f t="shared" si="309"/>
        <v>28</v>
      </c>
      <c r="II22" s="7">
        <f t="shared" si="309"/>
        <v>48</v>
      </c>
      <c r="IJ22" s="7">
        <f t="shared" si="309"/>
        <v>20</v>
      </c>
      <c r="IK22" s="7">
        <f t="shared" si="309"/>
        <v>42</v>
      </c>
      <c r="IL22" s="7">
        <f t="shared" si="309"/>
        <v>48</v>
      </c>
      <c r="IM22" s="7">
        <f t="shared" si="309"/>
        <v>90</v>
      </c>
      <c r="IN22" s="7">
        <f>EL28</f>
        <v>3</v>
      </c>
      <c r="IO22" s="7">
        <f>EM28</f>
        <v>1</v>
      </c>
      <c r="IP22" s="4">
        <f>EN28</f>
        <v>4</v>
      </c>
      <c r="IR22" s="3" t="s">
        <v>481</v>
      </c>
      <c r="IS22" s="3">
        <f t="shared" si="2"/>
        <v>29</v>
      </c>
      <c r="IT22" s="7">
        <f t="shared" si="3"/>
        <v>14</v>
      </c>
      <c r="IU22" s="7">
        <f t="shared" si="4"/>
        <v>1.5</v>
      </c>
      <c r="IV22" s="7">
        <f t="shared" si="5"/>
        <v>1.25</v>
      </c>
      <c r="IW22" s="7">
        <f t="shared" si="6"/>
        <v>2</v>
      </c>
      <c r="IX22" s="7">
        <f t="shared" si="7"/>
        <v>7</v>
      </c>
      <c r="IY22" s="7">
        <f t="shared" si="8"/>
        <v>12</v>
      </c>
      <c r="IZ22" s="7">
        <f t="shared" si="9"/>
        <v>5</v>
      </c>
      <c r="JA22" s="7">
        <f t="shared" si="10"/>
        <v>10.5</v>
      </c>
      <c r="JB22" s="7">
        <f t="shared" si="11"/>
        <v>12</v>
      </c>
      <c r="JC22" s="7">
        <f t="shared" si="12"/>
        <v>22.5</v>
      </c>
      <c r="JD22" s="468">
        <f t="shared" si="13"/>
        <v>0.58333333333333337</v>
      </c>
      <c r="JE22" s="468">
        <f t="shared" si="14"/>
        <v>0.47619047619047616</v>
      </c>
      <c r="JF22" s="177">
        <f t="shared" si="15"/>
        <v>0.53333333333333333</v>
      </c>
      <c r="JH22" s="3" t="s">
        <v>545</v>
      </c>
      <c r="JI22" s="3">
        <f>GR99</f>
        <v>50.25</v>
      </c>
      <c r="JJ22" s="7">
        <f t="shared" ref="JJ22:JS22" si="310">GS99</f>
        <v>33.25</v>
      </c>
      <c r="JK22" s="7">
        <f>$GT$99</f>
        <v>5</v>
      </c>
      <c r="JL22" s="7">
        <f>$GU$99</f>
        <v>2</v>
      </c>
      <c r="JM22" s="7">
        <f>$GV$99</f>
        <v>6.25</v>
      </c>
      <c r="JN22" s="7">
        <f t="shared" si="310"/>
        <v>12.75</v>
      </c>
      <c r="JO22" s="7">
        <f t="shared" si="310"/>
        <v>29.25</v>
      </c>
      <c r="JP22" s="7">
        <f t="shared" si="310"/>
        <v>8.25</v>
      </c>
      <c r="JQ22" s="7">
        <f t="shared" si="310"/>
        <v>26.5</v>
      </c>
      <c r="JR22" s="7">
        <f t="shared" si="310"/>
        <v>21</v>
      </c>
      <c r="JS22" s="7">
        <f t="shared" si="310"/>
        <v>56.25</v>
      </c>
      <c r="JT22" s="436">
        <f>$JN$22/$JO$22</f>
        <v>0.4358974358974359</v>
      </c>
      <c r="JU22" s="436">
        <f t="shared" si="105"/>
        <v>0.31132075471698112</v>
      </c>
      <c r="JV22" s="437">
        <f>$JR$22/$JS$22</f>
        <v>0.37333333333333335</v>
      </c>
      <c r="JX22" s="3" t="s">
        <v>561</v>
      </c>
      <c r="JY22" s="7">
        <f>$V$99</f>
        <v>2.5</v>
      </c>
      <c r="JZ22" s="4">
        <f t="shared" si="198"/>
        <v>-4.5</v>
      </c>
      <c r="KA22" s="3" t="s">
        <v>537</v>
      </c>
      <c r="KB22" s="436">
        <f>$JN$14/$JO$14</f>
        <v>0.32500000000000001</v>
      </c>
      <c r="KC22" s="4">
        <f t="shared" si="199"/>
        <v>-4.5</v>
      </c>
      <c r="KD22" s="3" t="s">
        <v>542</v>
      </c>
      <c r="KE22" s="7">
        <f>$JP$19/$JQ$19</f>
        <v>0.16822429906542055</v>
      </c>
      <c r="KF22" s="4">
        <f t="shared" si="200"/>
        <v>-4.5</v>
      </c>
      <c r="KG22" s="3" t="s">
        <v>539</v>
      </c>
      <c r="KH22" s="436">
        <f>$JR$16/$JS$16</f>
        <v>0.29383886255924174</v>
      </c>
      <c r="KI22" s="4">
        <f t="shared" si="201"/>
        <v>-4.5</v>
      </c>
      <c r="KJ22" s="3" t="s">
        <v>545</v>
      </c>
      <c r="KK22" s="7">
        <f t="shared" si="106"/>
        <v>7</v>
      </c>
      <c r="KL22" s="4">
        <f t="shared" si="107"/>
        <v>3.1818181818181817</v>
      </c>
    </row>
    <row r="23" spans="1:301" ht="17" thickBot="1">
      <c r="E23" s="567" t="s">
        <v>82</v>
      </c>
      <c r="F23" s="568"/>
      <c r="G23" s="567" t="s">
        <v>83</v>
      </c>
      <c r="H23" s="568"/>
      <c r="N23" s="23">
        <v>9</v>
      </c>
      <c r="O23" s="4" t="s">
        <v>562</v>
      </c>
      <c r="P23" s="18">
        <v>9</v>
      </c>
      <c r="Q23" s="4"/>
      <c r="S23" s="3">
        <v>6</v>
      </c>
      <c r="T23" s="18"/>
      <c r="U23" s="18"/>
      <c r="V23" s="18"/>
      <c r="W23" s="18"/>
      <c r="X23" s="18"/>
      <c r="Y23" s="18"/>
      <c r="Z23" s="18"/>
      <c r="AA23" s="18"/>
      <c r="AB23" s="18"/>
      <c r="AC23" s="18">
        <f t="shared" si="231"/>
        <v>0</v>
      </c>
      <c r="AD23" s="18">
        <f t="shared" si="232"/>
        <v>0</v>
      </c>
      <c r="AE23" s="389" t="e">
        <f t="shared" si="233"/>
        <v>#DIV/0!</v>
      </c>
      <c r="AF23" s="389" t="e">
        <f t="shared" si="234"/>
        <v>#DIV/0!</v>
      </c>
      <c r="AG23" s="389" t="e">
        <f t="shared" si="235"/>
        <v>#DIV/0!</v>
      </c>
      <c r="AH23" s="7"/>
      <c r="AI23" s="7"/>
      <c r="AJ23" s="4">
        <f t="shared" si="236"/>
        <v>0</v>
      </c>
      <c r="AK23" s="3">
        <v>6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>
        <f t="shared" si="237"/>
        <v>0</v>
      </c>
      <c r="AV23" s="18">
        <f t="shared" si="238"/>
        <v>0</v>
      </c>
      <c r="AW23" s="389" t="e">
        <f t="shared" si="239"/>
        <v>#DIV/0!</v>
      </c>
      <c r="AX23" s="389" t="e">
        <f t="shared" si="240"/>
        <v>#DIV/0!</v>
      </c>
      <c r="AY23" s="389" t="e">
        <f t="shared" si="241"/>
        <v>#DIV/0!</v>
      </c>
      <c r="AZ23" s="7"/>
      <c r="BA23" s="7"/>
      <c r="BB23" s="4">
        <f t="shared" si="242"/>
        <v>0</v>
      </c>
      <c r="BC23" s="3">
        <v>6</v>
      </c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f t="shared" si="243"/>
        <v>0</v>
      </c>
      <c r="BN23" s="18">
        <f t="shared" si="244"/>
        <v>0</v>
      </c>
      <c r="BO23" s="389" t="e">
        <f t="shared" si="245"/>
        <v>#DIV/0!</v>
      </c>
      <c r="BP23" s="389" t="e">
        <f t="shared" si="246"/>
        <v>#DIV/0!</v>
      </c>
      <c r="BQ23" s="389" t="e">
        <f t="shared" si="247"/>
        <v>#DIV/0!</v>
      </c>
      <c r="BR23" s="7"/>
      <c r="BS23" s="7"/>
      <c r="BT23" s="4">
        <f t="shared" si="248"/>
        <v>0</v>
      </c>
      <c r="BU23" s="3">
        <v>6</v>
      </c>
      <c r="BV23" s="18"/>
      <c r="BW23" s="18"/>
      <c r="BX23" s="18"/>
      <c r="BY23" s="18"/>
      <c r="BZ23" s="18"/>
      <c r="CA23" s="18"/>
      <c r="CB23" s="18"/>
      <c r="CC23" s="18"/>
      <c r="CD23" s="18"/>
      <c r="CE23" s="18">
        <f t="shared" si="249"/>
        <v>0</v>
      </c>
      <c r="CF23" s="18">
        <f t="shared" si="250"/>
        <v>0</v>
      </c>
      <c r="CG23" s="389" t="e">
        <f t="shared" si="251"/>
        <v>#DIV/0!</v>
      </c>
      <c r="CH23" s="389" t="e">
        <f t="shared" si="252"/>
        <v>#DIV/0!</v>
      </c>
      <c r="CI23" s="389" t="e">
        <f t="shared" si="253"/>
        <v>#DIV/0!</v>
      </c>
      <c r="CJ23" s="7"/>
      <c r="CK23" s="7"/>
      <c r="CL23" s="4">
        <f t="shared" si="254"/>
        <v>0</v>
      </c>
      <c r="CM23" s="3">
        <v>6</v>
      </c>
      <c r="CN23" s="18"/>
      <c r="CO23" s="18"/>
      <c r="CP23" s="18"/>
      <c r="CQ23" s="18"/>
      <c r="CR23" s="18"/>
      <c r="CS23" s="18"/>
      <c r="CT23" s="18"/>
      <c r="CU23" s="18"/>
      <c r="CV23" s="18"/>
      <c r="CW23" s="18">
        <f t="shared" si="255"/>
        <v>0</v>
      </c>
      <c r="CX23" s="18">
        <f t="shared" si="256"/>
        <v>0</v>
      </c>
      <c r="CY23" s="389" t="e">
        <f t="shared" si="257"/>
        <v>#DIV/0!</v>
      </c>
      <c r="CZ23" s="389" t="e">
        <f t="shared" si="258"/>
        <v>#DIV/0!</v>
      </c>
      <c r="DA23" s="389" t="e">
        <f t="shared" si="259"/>
        <v>#DIV/0!</v>
      </c>
      <c r="DB23" s="7"/>
      <c r="DC23" s="7"/>
      <c r="DD23" s="4">
        <f t="shared" si="260"/>
        <v>0</v>
      </c>
      <c r="DE23" s="3">
        <v>6</v>
      </c>
      <c r="DF23" s="18"/>
      <c r="DG23" s="18"/>
      <c r="DH23" s="18"/>
      <c r="DI23" s="18"/>
      <c r="DJ23" s="18"/>
      <c r="DK23" s="18"/>
      <c r="DL23" s="18"/>
      <c r="DM23" s="18"/>
      <c r="DN23" s="18"/>
      <c r="DO23" s="18">
        <f t="shared" si="261"/>
        <v>0</v>
      </c>
      <c r="DP23" s="18">
        <f t="shared" si="262"/>
        <v>0</v>
      </c>
      <c r="DQ23" s="389" t="e">
        <f t="shared" si="263"/>
        <v>#DIV/0!</v>
      </c>
      <c r="DR23" s="389" t="e">
        <f t="shared" si="264"/>
        <v>#DIV/0!</v>
      </c>
      <c r="DS23" s="389" t="e">
        <f t="shared" si="265"/>
        <v>#DIV/0!</v>
      </c>
      <c r="DT23" s="7"/>
      <c r="DU23" s="7"/>
      <c r="DV23" s="4">
        <f t="shared" si="266"/>
        <v>0</v>
      </c>
      <c r="DW23" s="3">
        <v>6</v>
      </c>
      <c r="DX23" s="18"/>
      <c r="DY23" s="18"/>
      <c r="DZ23" s="18"/>
      <c r="EA23" s="18"/>
      <c r="EB23" s="18"/>
      <c r="EC23" s="18"/>
      <c r="ED23" s="18"/>
      <c r="EE23" s="18"/>
      <c r="EF23" s="18"/>
      <c r="EG23" s="18">
        <f t="shared" si="267"/>
        <v>0</v>
      </c>
      <c r="EH23" s="18">
        <f t="shared" si="268"/>
        <v>0</v>
      </c>
      <c r="EI23" s="389" t="e">
        <f t="shared" si="269"/>
        <v>#DIV/0!</v>
      </c>
      <c r="EJ23" s="389" t="e">
        <f t="shared" si="270"/>
        <v>#DIV/0!</v>
      </c>
      <c r="EK23" s="389" t="e">
        <f t="shared" si="271"/>
        <v>#DIV/0!</v>
      </c>
      <c r="EL23" s="7"/>
      <c r="EM23" s="7"/>
      <c r="EN23" s="4">
        <f t="shared" si="272"/>
        <v>0</v>
      </c>
      <c r="EO23" s="3">
        <v>6</v>
      </c>
      <c r="EP23" s="18"/>
      <c r="EQ23" s="18"/>
      <c r="ER23" s="18"/>
      <c r="ES23" s="18"/>
      <c r="ET23" s="18"/>
      <c r="EU23" s="18"/>
      <c r="EV23" s="18"/>
      <c r="EW23" s="18"/>
      <c r="EX23" s="18"/>
      <c r="EY23" s="18">
        <f t="shared" si="273"/>
        <v>0</v>
      </c>
      <c r="EZ23" s="18">
        <f t="shared" si="304"/>
        <v>0</v>
      </c>
      <c r="FA23" s="389" t="e">
        <f t="shared" si="274"/>
        <v>#DIV/0!</v>
      </c>
      <c r="FB23" s="389" t="e">
        <f t="shared" si="275"/>
        <v>#DIV/0!</v>
      </c>
      <c r="FC23" s="389" t="e">
        <f t="shared" si="276"/>
        <v>#DIV/0!</v>
      </c>
      <c r="FD23" s="7"/>
      <c r="FE23" s="7"/>
      <c r="FF23" s="4">
        <f t="shared" si="277"/>
        <v>0</v>
      </c>
      <c r="FG23" s="3">
        <v>6</v>
      </c>
      <c r="FH23" s="18"/>
      <c r="FI23" s="18"/>
      <c r="FJ23" s="18"/>
      <c r="FK23" s="18"/>
      <c r="FL23" s="18"/>
      <c r="FM23" s="18"/>
      <c r="FN23" s="18"/>
      <c r="FO23" s="18"/>
      <c r="FP23" s="18"/>
      <c r="FQ23" s="18">
        <f t="shared" si="278"/>
        <v>0</v>
      </c>
      <c r="FR23" s="18">
        <f t="shared" si="279"/>
        <v>0</v>
      </c>
      <c r="FS23" s="389" t="e">
        <f t="shared" si="280"/>
        <v>#DIV/0!</v>
      </c>
      <c r="FT23" s="389" t="e">
        <f t="shared" si="281"/>
        <v>#DIV/0!</v>
      </c>
      <c r="FU23" s="389" t="e">
        <f t="shared" si="282"/>
        <v>#DIV/0!</v>
      </c>
      <c r="FV23" s="7"/>
      <c r="FW23" s="7"/>
      <c r="FX23" s="4">
        <f t="shared" si="283"/>
        <v>0</v>
      </c>
      <c r="FY23" s="3">
        <v>6</v>
      </c>
      <c r="FZ23" s="18"/>
      <c r="GA23" s="18"/>
      <c r="GB23" s="18"/>
      <c r="GC23" s="18"/>
      <c r="GD23" s="18"/>
      <c r="GE23" s="18"/>
      <c r="GF23" s="18"/>
      <c r="GG23" s="18"/>
      <c r="GH23" s="18"/>
      <c r="GI23" s="18">
        <f t="shared" si="284"/>
        <v>0</v>
      </c>
      <c r="GJ23" s="18">
        <f t="shared" si="285"/>
        <v>0</v>
      </c>
      <c r="GK23" s="389" t="e">
        <f t="shared" si="286"/>
        <v>#DIV/0!</v>
      </c>
      <c r="GL23" s="389" t="e">
        <f t="shared" si="287"/>
        <v>#DIV/0!</v>
      </c>
      <c r="GM23" s="389" t="e">
        <f t="shared" si="288"/>
        <v>#DIV/0!</v>
      </c>
      <c r="GN23" s="7"/>
      <c r="GO23" s="7"/>
      <c r="GP23" s="4">
        <f t="shared" si="289"/>
        <v>0</v>
      </c>
      <c r="GQ23" s="14">
        <v>6</v>
      </c>
      <c r="GR23" s="11"/>
      <c r="GS23" s="11"/>
      <c r="GT23" s="11"/>
      <c r="GU23" s="11"/>
      <c r="GV23" s="11"/>
      <c r="GW23" s="11"/>
      <c r="GX23" s="11"/>
      <c r="GY23" s="11"/>
      <c r="GZ23" s="11"/>
      <c r="HA23" s="11">
        <f t="shared" si="290"/>
        <v>0</v>
      </c>
      <c r="HB23" s="11">
        <f t="shared" si="291"/>
        <v>0</v>
      </c>
      <c r="HC23" s="149" t="e">
        <f t="shared" si="292"/>
        <v>#DIV/0!</v>
      </c>
      <c r="HD23" s="149" t="e">
        <f t="shared" si="293"/>
        <v>#DIV/0!</v>
      </c>
      <c r="HE23" s="149" t="e">
        <f t="shared" si="294"/>
        <v>#DIV/0!</v>
      </c>
      <c r="HF23" s="11"/>
      <c r="HG23" s="11"/>
      <c r="HH23" s="15">
        <f t="shared" si="295"/>
        <v>0</v>
      </c>
      <c r="HI23" s="14">
        <v>6</v>
      </c>
      <c r="HJ23" s="31"/>
      <c r="HK23" s="31"/>
      <c r="HL23" s="31"/>
      <c r="HM23" s="31"/>
      <c r="HN23" s="31"/>
      <c r="HO23" s="31"/>
      <c r="HP23" s="31"/>
      <c r="HQ23" s="31"/>
      <c r="HR23" s="31"/>
      <c r="HS23" s="31">
        <f t="shared" si="296"/>
        <v>0</v>
      </c>
      <c r="HT23" s="31">
        <f t="shared" si="297"/>
        <v>0</v>
      </c>
      <c r="HU23" s="152" t="e">
        <f t="shared" si="298"/>
        <v>#DIV/0!</v>
      </c>
      <c r="HV23" s="152" t="e">
        <f t="shared" si="299"/>
        <v>#DIV/0!</v>
      </c>
      <c r="HW23" s="152" t="e">
        <f t="shared" si="300"/>
        <v>#DIV/0!</v>
      </c>
      <c r="HX23" s="31"/>
      <c r="HY23" s="31"/>
      <c r="HZ23" s="15">
        <f t="shared" si="301"/>
        <v>0</v>
      </c>
      <c r="IB23" s="3" t="s">
        <v>493</v>
      </c>
      <c r="IC23" s="3">
        <f>DX42</f>
        <v>31</v>
      </c>
      <c r="ID23" s="7">
        <f t="shared" ref="ID23:IM23" si="311">DY42</f>
        <v>19</v>
      </c>
      <c r="IE23" s="7">
        <f t="shared" si="311"/>
        <v>8</v>
      </c>
      <c r="IF23" s="7">
        <f t="shared" si="311"/>
        <v>1</v>
      </c>
      <c r="IG23" s="7">
        <f t="shared" si="311"/>
        <v>4</v>
      </c>
      <c r="IH23" s="7">
        <f t="shared" si="311"/>
        <v>2</v>
      </c>
      <c r="II23" s="7">
        <f t="shared" si="311"/>
        <v>26</v>
      </c>
      <c r="IJ23" s="7">
        <f t="shared" si="311"/>
        <v>9</v>
      </c>
      <c r="IK23" s="7">
        <f t="shared" si="311"/>
        <v>39</v>
      </c>
      <c r="IL23" s="7">
        <f t="shared" si="311"/>
        <v>11</v>
      </c>
      <c r="IM23" s="7">
        <f t="shared" si="311"/>
        <v>65</v>
      </c>
      <c r="IN23" s="7">
        <f>EL42</f>
        <v>3</v>
      </c>
      <c r="IO23" s="7">
        <f>EM42</f>
        <v>1</v>
      </c>
      <c r="IP23" s="4">
        <f>EN42</f>
        <v>4</v>
      </c>
      <c r="IR23" s="3" t="s">
        <v>493</v>
      </c>
      <c r="IS23" s="3">
        <f t="shared" si="2"/>
        <v>7.75</v>
      </c>
      <c r="IT23" s="7">
        <f t="shared" si="3"/>
        <v>4.75</v>
      </c>
      <c r="IU23" s="7">
        <f t="shared" si="4"/>
        <v>2</v>
      </c>
      <c r="IV23" s="7">
        <f t="shared" si="5"/>
        <v>0.25</v>
      </c>
      <c r="IW23" s="7">
        <f t="shared" si="6"/>
        <v>1</v>
      </c>
      <c r="IX23" s="7">
        <f t="shared" si="7"/>
        <v>0.5</v>
      </c>
      <c r="IY23" s="7">
        <f t="shared" si="8"/>
        <v>6.5</v>
      </c>
      <c r="IZ23" s="7">
        <f t="shared" si="9"/>
        <v>2.25</v>
      </c>
      <c r="JA23" s="7">
        <f t="shared" si="10"/>
        <v>9.75</v>
      </c>
      <c r="JB23" s="7">
        <f t="shared" si="11"/>
        <v>2.75</v>
      </c>
      <c r="JC23" s="7">
        <f t="shared" si="12"/>
        <v>16.25</v>
      </c>
      <c r="JD23" s="468">
        <f t="shared" si="13"/>
        <v>7.6923076923076927E-2</v>
      </c>
      <c r="JE23" s="468">
        <f t="shared" si="14"/>
        <v>0.23076923076923078</v>
      </c>
      <c r="JF23" s="177">
        <f t="shared" si="15"/>
        <v>0.16923076923076924</v>
      </c>
      <c r="JH23" s="5" t="s">
        <v>546</v>
      </c>
      <c r="JI23" s="5">
        <f>HJ99</f>
        <v>45.25</v>
      </c>
      <c r="JJ23" s="8">
        <f t="shared" ref="JJ23:JS23" si="312">HK99</f>
        <v>26.5</v>
      </c>
      <c r="JK23" s="8">
        <f>$HL$99</f>
        <v>7.5</v>
      </c>
      <c r="JL23" s="8">
        <f>$HM$99</f>
        <v>3.25</v>
      </c>
      <c r="JM23" s="8">
        <f>$HN$99</f>
        <v>2.5</v>
      </c>
      <c r="JN23" s="8">
        <f t="shared" si="312"/>
        <v>11.5</v>
      </c>
      <c r="JO23" s="8">
        <f t="shared" si="312"/>
        <v>27.75</v>
      </c>
      <c r="JP23" s="8">
        <f t="shared" si="312"/>
        <v>7.25</v>
      </c>
      <c r="JQ23" s="8">
        <f t="shared" si="312"/>
        <v>25.25</v>
      </c>
      <c r="JR23" s="8">
        <f t="shared" si="312"/>
        <v>18.75</v>
      </c>
      <c r="JS23" s="8">
        <f t="shared" si="312"/>
        <v>53</v>
      </c>
      <c r="JT23" s="438">
        <f>$JN$23/$JO$23</f>
        <v>0.4144144144144144</v>
      </c>
      <c r="JU23" s="438">
        <f t="shared" si="105"/>
        <v>0.28712871287128711</v>
      </c>
      <c r="JV23" s="439">
        <f>$JR$23/$JS$23</f>
        <v>0.35377358490566035</v>
      </c>
      <c r="JX23" s="5" t="s">
        <v>565</v>
      </c>
      <c r="JY23" s="8">
        <f>$GB$99</f>
        <v>2</v>
      </c>
      <c r="JZ23" s="4">
        <f t="shared" si="198"/>
        <v>-5.5</v>
      </c>
      <c r="KA23" s="5" t="s">
        <v>565</v>
      </c>
      <c r="KB23" s="438">
        <f>$JN$21/$JO$21</f>
        <v>0.2638888888888889</v>
      </c>
      <c r="KC23" s="4">
        <f t="shared" si="199"/>
        <v>-5.5</v>
      </c>
      <c r="KD23" s="5" t="s">
        <v>539</v>
      </c>
      <c r="KE23" s="8">
        <f>$JP$16/$JQ$16</f>
        <v>0.14492753623188406</v>
      </c>
      <c r="KF23" s="4">
        <f t="shared" si="200"/>
        <v>-5.5</v>
      </c>
      <c r="KG23" s="5" t="s">
        <v>565</v>
      </c>
      <c r="KH23" s="438">
        <f>$JR$21/$JS$21</f>
        <v>0.23880597014925373</v>
      </c>
      <c r="KI23" s="4">
        <f t="shared" si="201"/>
        <v>-5.5</v>
      </c>
      <c r="KJ23" s="5" t="s">
        <v>546</v>
      </c>
      <c r="KK23" s="8">
        <f t="shared" si="106"/>
        <v>3</v>
      </c>
      <c r="KL23" s="4">
        <f t="shared" si="107"/>
        <v>1.3636363636363635</v>
      </c>
    </row>
    <row r="24" spans="1:301" ht="17" thickBot="1">
      <c r="E24" s="398" t="s">
        <v>528</v>
      </c>
      <c r="F24" s="405" t="s">
        <v>529</v>
      </c>
      <c r="G24" s="405" t="s">
        <v>528</v>
      </c>
      <c r="H24" s="406" t="s">
        <v>529</v>
      </c>
      <c r="N24" s="23">
        <v>10</v>
      </c>
      <c r="O24" s="4" t="s">
        <v>571</v>
      </c>
      <c r="P24" s="262">
        <v>10</v>
      </c>
      <c r="Q24" s="6"/>
      <c r="S24" s="3">
        <v>7</v>
      </c>
      <c r="T24" s="18"/>
      <c r="U24" s="18"/>
      <c r="V24" s="18"/>
      <c r="W24" s="18"/>
      <c r="X24" s="18"/>
      <c r="Y24" s="18"/>
      <c r="Z24" s="18"/>
      <c r="AA24" s="18"/>
      <c r="AB24" s="18"/>
      <c r="AC24" s="18">
        <f t="shared" si="231"/>
        <v>0</v>
      </c>
      <c r="AD24" s="18">
        <f t="shared" si="232"/>
        <v>0</v>
      </c>
      <c r="AE24" s="389" t="e">
        <f t="shared" si="233"/>
        <v>#DIV/0!</v>
      </c>
      <c r="AF24" s="389" t="e">
        <f t="shared" si="234"/>
        <v>#DIV/0!</v>
      </c>
      <c r="AG24" s="389" t="e">
        <f t="shared" si="235"/>
        <v>#DIV/0!</v>
      </c>
      <c r="AH24" s="7"/>
      <c r="AI24" s="7"/>
      <c r="AJ24" s="4">
        <f t="shared" si="236"/>
        <v>0</v>
      </c>
      <c r="AK24" s="3">
        <v>7</v>
      </c>
      <c r="AL24" s="18"/>
      <c r="AM24" s="18"/>
      <c r="AN24" s="18"/>
      <c r="AO24" s="18"/>
      <c r="AP24" s="18"/>
      <c r="AQ24" s="18"/>
      <c r="AR24" s="18"/>
      <c r="AS24" s="18"/>
      <c r="AT24" s="18"/>
      <c r="AU24" s="18">
        <f t="shared" si="237"/>
        <v>0</v>
      </c>
      <c r="AV24" s="18">
        <f t="shared" si="238"/>
        <v>0</v>
      </c>
      <c r="AW24" s="389" t="e">
        <f t="shared" si="239"/>
        <v>#DIV/0!</v>
      </c>
      <c r="AX24" s="389" t="e">
        <f t="shared" si="240"/>
        <v>#DIV/0!</v>
      </c>
      <c r="AY24" s="389" t="e">
        <f t="shared" si="241"/>
        <v>#DIV/0!</v>
      </c>
      <c r="AZ24" s="7"/>
      <c r="BA24" s="7"/>
      <c r="BB24" s="4">
        <f t="shared" si="242"/>
        <v>0</v>
      </c>
      <c r="BC24" s="3">
        <v>7</v>
      </c>
      <c r="BD24" s="18"/>
      <c r="BE24" s="18"/>
      <c r="BF24" s="18"/>
      <c r="BG24" s="18"/>
      <c r="BH24" s="18"/>
      <c r="BI24" s="18"/>
      <c r="BJ24" s="18"/>
      <c r="BK24" s="18"/>
      <c r="BL24" s="18"/>
      <c r="BM24" s="18">
        <f t="shared" si="243"/>
        <v>0</v>
      </c>
      <c r="BN24" s="18">
        <f t="shared" si="244"/>
        <v>0</v>
      </c>
      <c r="BO24" s="389" t="e">
        <f t="shared" si="245"/>
        <v>#DIV/0!</v>
      </c>
      <c r="BP24" s="389" t="e">
        <f t="shared" si="246"/>
        <v>#DIV/0!</v>
      </c>
      <c r="BQ24" s="389" t="e">
        <f t="shared" si="247"/>
        <v>#DIV/0!</v>
      </c>
      <c r="BR24" s="7"/>
      <c r="BS24" s="7"/>
      <c r="BT24" s="4">
        <f t="shared" si="248"/>
        <v>0</v>
      </c>
      <c r="BU24" s="3">
        <v>7</v>
      </c>
      <c r="BV24" s="18"/>
      <c r="BW24" s="18"/>
      <c r="BX24" s="18"/>
      <c r="BY24" s="18"/>
      <c r="BZ24" s="18"/>
      <c r="CA24" s="18"/>
      <c r="CB24" s="18"/>
      <c r="CC24" s="18"/>
      <c r="CD24" s="18"/>
      <c r="CE24" s="18">
        <f t="shared" si="249"/>
        <v>0</v>
      </c>
      <c r="CF24" s="18">
        <f t="shared" si="250"/>
        <v>0</v>
      </c>
      <c r="CG24" s="389" t="e">
        <f t="shared" si="251"/>
        <v>#DIV/0!</v>
      </c>
      <c r="CH24" s="389" t="e">
        <f t="shared" si="252"/>
        <v>#DIV/0!</v>
      </c>
      <c r="CI24" s="389" t="e">
        <f t="shared" si="253"/>
        <v>#DIV/0!</v>
      </c>
      <c r="CJ24" s="7"/>
      <c r="CK24" s="7"/>
      <c r="CL24" s="4">
        <f t="shared" si="254"/>
        <v>0</v>
      </c>
      <c r="CM24" s="3">
        <v>7</v>
      </c>
      <c r="CN24" s="18"/>
      <c r="CO24" s="18"/>
      <c r="CP24" s="18"/>
      <c r="CQ24" s="18"/>
      <c r="CR24" s="18"/>
      <c r="CS24" s="18"/>
      <c r="CT24" s="18"/>
      <c r="CU24" s="18"/>
      <c r="CV24" s="18"/>
      <c r="CW24" s="18">
        <f t="shared" si="255"/>
        <v>0</v>
      </c>
      <c r="CX24" s="18">
        <f t="shared" si="256"/>
        <v>0</v>
      </c>
      <c r="CY24" s="389" t="e">
        <f t="shared" si="257"/>
        <v>#DIV/0!</v>
      </c>
      <c r="CZ24" s="389" t="e">
        <f t="shared" si="258"/>
        <v>#DIV/0!</v>
      </c>
      <c r="DA24" s="389" t="e">
        <f t="shared" si="259"/>
        <v>#DIV/0!</v>
      </c>
      <c r="DB24" s="7"/>
      <c r="DC24" s="7"/>
      <c r="DD24" s="4">
        <f t="shared" si="260"/>
        <v>0</v>
      </c>
      <c r="DE24" s="3">
        <v>7</v>
      </c>
      <c r="DF24" s="18"/>
      <c r="DG24" s="18"/>
      <c r="DH24" s="18"/>
      <c r="DI24" s="18"/>
      <c r="DJ24" s="18"/>
      <c r="DK24" s="18"/>
      <c r="DL24" s="18"/>
      <c r="DM24" s="18"/>
      <c r="DN24" s="18"/>
      <c r="DO24" s="18">
        <f t="shared" si="261"/>
        <v>0</v>
      </c>
      <c r="DP24" s="18">
        <f t="shared" si="262"/>
        <v>0</v>
      </c>
      <c r="DQ24" s="389" t="e">
        <f t="shared" si="263"/>
        <v>#DIV/0!</v>
      </c>
      <c r="DR24" s="389" t="e">
        <f t="shared" si="264"/>
        <v>#DIV/0!</v>
      </c>
      <c r="DS24" s="389" t="e">
        <f t="shared" si="265"/>
        <v>#DIV/0!</v>
      </c>
      <c r="DT24" s="7"/>
      <c r="DU24" s="7"/>
      <c r="DV24" s="4">
        <f t="shared" si="266"/>
        <v>0</v>
      </c>
      <c r="DW24" s="3">
        <v>7</v>
      </c>
      <c r="DX24" s="18"/>
      <c r="DY24" s="18"/>
      <c r="DZ24" s="18"/>
      <c r="EA24" s="18"/>
      <c r="EB24" s="18"/>
      <c r="EC24" s="18"/>
      <c r="ED24" s="18"/>
      <c r="EE24" s="18"/>
      <c r="EF24" s="18"/>
      <c r="EG24" s="18">
        <f t="shared" si="267"/>
        <v>0</v>
      </c>
      <c r="EH24" s="18">
        <f t="shared" si="268"/>
        <v>0</v>
      </c>
      <c r="EI24" s="389" t="e">
        <f t="shared" si="269"/>
        <v>#DIV/0!</v>
      </c>
      <c r="EJ24" s="389" t="e">
        <f t="shared" si="270"/>
        <v>#DIV/0!</v>
      </c>
      <c r="EK24" s="389" t="e">
        <f t="shared" si="271"/>
        <v>#DIV/0!</v>
      </c>
      <c r="EL24" s="7"/>
      <c r="EM24" s="7"/>
      <c r="EN24" s="4">
        <f t="shared" si="272"/>
        <v>0</v>
      </c>
      <c r="EO24" s="3">
        <v>7</v>
      </c>
      <c r="EP24" s="18"/>
      <c r="EQ24" s="18"/>
      <c r="ER24" s="18"/>
      <c r="ES24" s="18"/>
      <c r="ET24" s="18"/>
      <c r="EU24" s="18"/>
      <c r="EV24" s="18"/>
      <c r="EW24" s="18"/>
      <c r="EX24" s="18"/>
      <c r="EY24" s="18">
        <f t="shared" si="273"/>
        <v>0</v>
      </c>
      <c r="EZ24" s="18">
        <f t="shared" si="304"/>
        <v>0</v>
      </c>
      <c r="FA24" s="389" t="e">
        <f t="shared" si="274"/>
        <v>#DIV/0!</v>
      </c>
      <c r="FB24" s="389" t="e">
        <f t="shared" si="275"/>
        <v>#DIV/0!</v>
      </c>
      <c r="FC24" s="389" t="e">
        <f t="shared" si="276"/>
        <v>#DIV/0!</v>
      </c>
      <c r="FD24" s="7"/>
      <c r="FE24" s="7"/>
      <c r="FF24" s="4">
        <f t="shared" si="277"/>
        <v>0</v>
      </c>
      <c r="FG24" s="3">
        <v>7</v>
      </c>
      <c r="FH24" s="18"/>
      <c r="FI24" s="18"/>
      <c r="FJ24" s="18"/>
      <c r="FK24" s="18"/>
      <c r="FL24" s="18"/>
      <c r="FM24" s="18"/>
      <c r="FN24" s="18"/>
      <c r="FO24" s="18"/>
      <c r="FP24" s="18"/>
      <c r="FQ24" s="18">
        <f t="shared" si="278"/>
        <v>0</v>
      </c>
      <c r="FR24" s="18">
        <f t="shared" si="279"/>
        <v>0</v>
      </c>
      <c r="FS24" s="389" t="e">
        <f t="shared" si="280"/>
        <v>#DIV/0!</v>
      </c>
      <c r="FT24" s="389" t="e">
        <f t="shared" si="281"/>
        <v>#DIV/0!</v>
      </c>
      <c r="FU24" s="389" t="e">
        <f t="shared" si="282"/>
        <v>#DIV/0!</v>
      </c>
      <c r="FV24" s="7"/>
      <c r="FW24" s="7"/>
      <c r="FX24" s="4">
        <f t="shared" si="283"/>
        <v>0</v>
      </c>
      <c r="FY24" s="3">
        <v>7</v>
      </c>
      <c r="FZ24" s="18"/>
      <c r="GA24" s="18"/>
      <c r="GB24" s="18"/>
      <c r="GC24" s="18"/>
      <c r="GD24" s="18"/>
      <c r="GE24" s="18"/>
      <c r="GF24" s="18"/>
      <c r="GG24" s="18"/>
      <c r="GH24" s="18"/>
      <c r="GI24" s="18">
        <f t="shared" si="284"/>
        <v>0</v>
      </c>
      <c r="GJ24" s="18">
        <f t="shared" si="285"/>
        <v>0</v>
      </c>
      <c r="GK24" s="389" t="e">
        <f t="shared" si="286"/>
        <v>#DIV/0!</v>
      </c>
      <c r="GL24" s="389" t="e">
        <f t="shared" si="287"/>
        <v>#DIV/0!</v>
      </c>
      <c r="GM24" s="389" t="e">
        <f t="shared" si="288"/>
        <v>#DIV/0!</v>
      </c>
      <c r="GN24" s="7"/>
      <c r="GO24" s="7"/>
      <c r="GP24" s="4">
        <f t="shared" si="289"/>
        <v>0</v>
      </c>
      <c r="GQ24" s="14">
        <v>7</v>
      </c>
      <c r="GR24" s="11"/>
      <c r="GS24" s="11"/>
      <c r="GT24" s="11"/>
      <c r="GU24" s="11"/>
      <c r="GV24" s="11"/>
      <c r="GW24" s="11"/>
      <c r="GX24" s="11"/>
      <c r="GY24" s="11"/>
      <c r="GZ24" s="11"/>
      <c r="HA24" s="11">
        <f t="shared" si="290"/>
        <v>0</v>
      </c>
      <c r="HB24" s="11">
        <f t="shared" si="291"/>
        <v>0</v>
      </c>
      <c r="HC24" s="149" t="e">
        <f t="shared" si="292"/>
        <v>#DIV/0!</v>
      </c>
      <c r="HD24" s="149" t="e">
        <f t="shared" si="293"/>
        <v>#DIV/0!</v>
      </c>
      <c r="HE24" s="149" t="e">
        <f t="shared" si="294"/>
        <v>#DIV/0!</v>
      </c>
      <c r="HF24" s="11"/>
      <c r="HG24" s="11"/>
      <c r="HH24" s="15">
        <f t="shared" si="295"/>
        <v>0</v>
      </c>
      <c r="HI24" s="14">
        <v>7</v>
      </c>
      <c r="HJ24" s="31"/>
      <c r="HK24" s="31"/>
      <c r="HL24" s="31"/>
      <c r="HM24" s="31"/>
      <c r="HN24" s="31"/>
      <c r="HO24" s="31"/>
      <c r="HP24" s="31"/>
      <c r="HQ24" s="31"/>
      <c r="HR24" s="31"/>
      <c r="HS24" s="31">
        <f t="shared" si="296"/>
        <v>0</v>
      </c>
      <c r="HT24" s="31">
        <f t="shared" si="297"/>
        <v>0</v>
      </c>
      <c r="HU24" s="152" t="e">
        <f t="shared" si="298"/>
        <v>#DIV/0!</v>
      </c>
      <c r="HV24" s="152" t="e">
        <f t="shared" si="299"/>
        <v>#DIV/0!</v>
      </c>
      <c r="HW24" s="152" t="e">
        <f t="shared" si="300"/>
        <v>#DIV/0!</v>
      </c>
      <c r="HX24" s="31"/>
      <c r="HY24" s="31"/>
      <c r="HZ24" s="15">
        <f t="shared" si="301"/>
        <v>0</v>
      </c>
      <c r="IB24" s="3" t="s">
        <v>438</v>
      </c>
      <c r="IC24" s="3">
        <f>EP14</f>
        <v>55</v>
      </c>
      <c r="ID24" s="7">
        <f t="shared" ref="ID24:IM24" si="313">EQ14</f>
        <v>44</v>
      </c>
      <c r="IE24" s="7">
        <f t="shared" si="313"/>
        <v>8</v>
      </c>
      <c r="IF24" s="7">
        <f t="shared" si="313"/>
        <v>6</v>
      </c>
      <c r="IG24" s="7">
        <f t="shared" si="313"/>
        <v>6</v>
      </c>
      <c r="IH24" s="7">
        <f t="shared" si="313"/>
        <v>20</v>
      </c>
      <c r="II24" s="7">
        <f t="shared" si="313"/>
        <v>41</v>
      </c>
      <c r="IJ24" s="7">
        <f t="shared" si="313"/>
        <v>5</v>
      </c>
      <c r="IK24" s="7">
        <f t="shared" si="313"/>
        <v>35</v>
      </c>
      <c r="IL24" s="7">
        <f t="shared" si="313"/>
        <v>25</v>
      </c>
      <c r="IM24" s="7">
        <f t="shared" si="313"/>
        <v>76</v>
      </c>
      <c r="IN24" s="7">
        <f>FD14</f>
        <v>1</v>
      </c>
      <c r="IO24" s="7">
        <f>FE14</f>
        <v>3</v>
      </c>
      <c r="IP24" s="4">
        <f>FF14</f>
        <v>4</v>
      </c>
      <c r="IR24" s="3" t="s">
        <v>438</v>
      </c>
      <c r="IS24" s="3">
        <f t="shared" si="2"/>
        <v>13.75</v>
      </c>
      <c r="IT24" s="7">
        <f t="shared" si="3"/>
        <v>11</v>
      </c>
      <c r="IU24" s="7">
        <f t="shared" si="4"/>
        <v>2</v>
      </c>
      <c r="IV24" s="7">
        <f t="shared" si="5"/>
        <v>1.5</v>
      </c>
      <c r="IW24" s="7">
        <f t="shared" si="6"/>
        <v>1.5</v>
      </c>
      <c r="IX24" s="7">
        <f t="shared" si="7"/>
        <v>5</v>
      </c>
      <c r="IY24" s="7">
        <f t="shared" si="8"/>
        <v>10.25</v>
      </c>
      <c r="IZ24" s="7">
        <f t="shared" si="9"/>
        <v>1.25</v>
      </c>
      <c r="JA24" s="7">
        <f t="shared" si="10"/>
        <v>8.75</v>
      </c>
      <c r="JB24" s="7">
        <f t="shared" si="11"/>
        <v>6.25</v>
      </c>
      <c r="JC24" s="7">
        <f t="shared" si="12"/>
        <v>19</v>
      </c>
      <c r="JD24" s="468">
        <f t="shared" si="13"/>
        <v>0.48780487804878048</v>
      </c>
      <c r="JE24" s="468">
        <f t="shared" si="14"/>
        <v>0.14285714285714285</v>
      </c>
      <c r="JF24" s="177">
        <f t="shared" si="15"/>
        <v>0.32894736842105265</v>
      </c>
    </row>
    <row r="25" spans="1:301" ht="17" thickBot="1">
      <c r="A25" s="569"/>
      <c r="B25" s="569"/>
      <c r="C25" s="569"/>
      <c r="D25" s="569"/>
      <c r="E25" s="593" t="s">
        <v>209</v>
      </c>
      <c r="F25" s="594" t="s">
        <v>9</v>
      </c>
      <c r="G25" s="591" t="s">
        <v>9</v>
      </c>
      <c r="H25" s="592" t="s">
        <v>8</v>
      </c>
      <c r="N25" s="23">
        <v>11</v>
      </c>
      <c r="O25" s="4" t="s">
        <v>561</v>
      </c>
      <c r="S25" s="3">
        <v>8</v>
      </c>
      <c r="T25" s="18"/>
      <c r="U25" s="18"/>
      <c r="V25" s="18"/>
      <c r="W25" s="18"/>
      <c r="X25" s="18"/>
      <c r="Y25" s="18"/>
      <c r="Z25" s="18"/>
      <c r="AA25" s="18"/>
      <c r="AB25" s="18"/>
      <c r="AC25" s="18">
        <f t="shared" si="231"/>
        <v>0</v>
      </c>
      <c r="AD25" s="18">
        <f t="shared" si="232"/>
        <v>0</v>
      </c>
      <c r="AE25" s="389" t="e">
        <f t="shared" si="233"/>
        <v>#DIV/0!</v>
      </c>
      <c r="AF25" s="389" t="e">
        <f t="shared" si="234"/>
        <v>#DIV/0!</v>
      </c>
      <c r="AG25" s="389" t="e">
        <f t="shared" si="235"/>
        <v>#DIV/0!</v>
      </c>
      <c r="AH25" s="7"/>
      <c r="AI25" s="7"/>
      <c r="AJ25" s="4">
        <f t="shared" si="236"/>
        <v>0</v>
      </c>
      <c r="AK25" s="3">
        <v>8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>
        <f t="shared" si="237"/>
        <v>0</v>
      </c>
      <c r="AV25" s="18">
        <f t="shared" si="238"/>
        <v>0</v>
      </c>
      <c r="AW25" s="389" t="e">
        <f t="shared" si="239"/>
        <v>#DIV/0!</v>
      </c>
      <c r="AX25" s="389" t="e">
        <f t="shared" si="240"/>
        <v>#DIV/0!</v>
      </c>
      <c r="AY25" s="389" t="e">
        <f t="shared" si="241"/>
        <v>#DIV/0!</v>
      </c>
      <c r="AZ25" s="7"/>
      <c r="BA25" s="7"/>
      <c r="BB25" s="4">
        <f t="shared" si="242"/>
        <v>0</v>
      </c>
      <c r="BC25" s="3">
        <v>8</v>
      </c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f t="shared" si="243"/>
        <v>0</v>
      </c>
      <c r="BN25" s="18">
        <f t="shared" si="244"/>
        <v>0</v>
      </c>
      <c r="BO25" s="389" t="e">
        <f t="shared" si="245"/>
        <v>#DIV/0!</v>
      </c>
      <c r="BP25" s="389" t="e">
        <f t="shared" si="246"/>
        <v>#DIV/0!</v>
      </c>
      <c r="BQ25" s="389" t="e">
        <f t="shared" si="247"/>
        <v>#DIV/0!</v>
      </c>
      <c r="BR25" s="7"/>
      <c r="BS25" s="7"/>
      <c r="BT25" s="4">
        <f t="shared" si="248"/>
        <v>0</v>
      </c>
      <c r="BU25" s="3">
        <v>8</v>
      </c>
      <c r="BV25" s="18"/>
      <c r="BW25" s="18"/>
      <c r="BX25" s="18"/>
      <c r="BY25" s="18"/>
      <c r="BZ25" s="18"/>
      <c r="CA25" s="18"/>
      <c r="CB25" s="18"/>
      <c r="CC25" s="18"/>
      <c r="CD25" s="18"/>
      <c r="CE25" s="18">
        <f t="shared" si="249"/>
        <v>0</v>
      </c>
      <c r="CF25" s="18">
        <f t="shared" si="250"/>
        <v>0</v>
      </c>
      <c r="CG25" s="389" t="e">
        <f t="shared" si="251"/>
        <v>#DIV/0!</v>
      </c>
      <c r="CH25" s="389" t="e">
        <f t="shared" si="252"/>
        <v>#DIV/0!</v>
      </c>
      <c r="CI25" s="389" t="e">
        <f t="shared" si="253"/>
        <v>#DIV/0!</v>
      </c>
      <c r="CJ25" s="7"/>
      <c r="CK25" s="7"/>
      <c r="CL25" s="4">
        <f t="shared" si="254"/>
        <v>0</v>
      </c>
      <c r="CM25" s="3">
        <v>8</v>
      </c>
      <c r="CN25" s="18"/>
      <c r="CO25" s="18"/>
      <c r="CP25" s="18"/>
      <c r="CQ25" s="18"/>
      <c r="CR25" s="18"/>
      <c r="CS25" s="18"/>
      <c r="CT25" s="18"/>
      <c r="CU25" s="18"/>
      <c r="CV25" s="18"/>
      <c r="CW25" s="18">
        <f t="shared" si="255"/>
        <v>0</v>
      </c>
      <c r="CX25" s="18">
        <f t="shared" si="256"/>
        <v>0</v>
      </c>
      <c r="CY25" s="389" t="e">
        <f t="shared" si="257"/>
        <v>#DIV/0!</v>
      </c>
      <c r="CZ25" s="389" t="e">
        <f t="shared" si="258"/>
        <v>#DIV/0!</v>
      </c>
      <c r="DA25" s="389" t="e">
        <f t="shared" si="259"/>
        <v>#DIV/0!</v>
      </c>
      <c r="DB25" s="7"/>
      <c r="DC25" s="7"/>
      <c r="DD25" s="4">
        <f t="shared" si="260"/>
        <v>0</v>
      </c>
      <c r="DE25" s="3">
        <v>8</v>
      </c>
      <c r="DF25" s="18"/>
      <c r="DG25" s="18"/>
      <c r="DH25" s="18"/>
      <c r="DI25" s="18"/>
      <c r="DJ25" s="18"/>
      <c r="DK25" s="18"/>
      <c r="DL25" s="18"/>
      <c r="DM25" s="18"/>
      <c r="DN25" s="18"/>
      <c r="DO25" s="18">
        <f t="shared" si="261"/>
        <v>0</v>
      </c>
      <c r="DP25" s="18">
        <f t="shared" si="262"/>
        <v>0</v>
      </c>
      <c r="DQ25" s="389" t="e">
        <f t="shared" si="263"/>
        <v>#DIV/0!</v>
      </c>
      <c r="DR25" s="389" t="e">
        <f t="shared" si="264"/>
        <v>#DIV/0!</v>
      </c>
      <c r="DS25" s="389" t="e">
        <f t="shared" si="265"/>
        <v>#DIV/0!</v>
      </c>
      <c r="DT25" s="7"/>
      <c r="DU25" s="7"/>
      <c r="DV25" s="4">
        <f t="shared" si="266"/>
        <v>0</v>
      </c>
      <c r="DW25" s="3">
        <v>8</v>
      </c>
      <c r="DX25" s="18"/>
      <c r="DY25" s="18"/>
      <c r="DZ25" s="18"/>
      <c r="EA25" s="18"/>
      <c r="EB25" s="18"/>
      <c r="EC25" s="18"/>
      <c r="ED25" s="18"/>
      <c r="EE25" s="18"/>
      <c r="EF25" s="18"/>
      <c r="EG25" s="18">
        <f t="shared" si="267"/>
        <v>0</v>
      </c>
      <c r="EH25" s="18">
        <f t="shared" si="268"/>
        <v>0</v>
      </c>
      <c r="EI25" s="389" t="e">
        <f t="shared" si="269"/>
        <v>#DIV/0!</v>
      </c>
      <c r="EJ25" s="389" t="e">
        <f t="shared" si="270"/>
        <v>#DIV/0!</v>
      </c>
      <c r="EK25" s="389" t="e">
        <f t="shared" si="271"/>
        <v>#DIV/0!</v>
      </c>
      <c r="EL25" s="7"/>
      <c r="EM25" s="7"/>
      <c r="EN25" s="4">
        <f t="shared" si="272"/>
        <v>0</v>
      </c>
      <c r="EO25" s="3">
        <v>8</v>
      </c>
      <c r="EP25" s="18"/>
      <c r="EQ25" s="18"/>
      <c r="ER25" s="18"/>
      <c r="ES25" s="18"/>
      <c r="ET25" s="18"/>
      <c r="EU25" s="18"/>
      <c r="EV25" s="18"/>
      <c r="EW25" s="18"/>
      <c r="EX25" s="18"/>
      <c r="EY25" s="18">
        <f t="shared" si="273"/>
        <v>0</v>
      </c>
      <c r="EZ25" s="18">
        <f t="shared" si="304"/>
        <v>0</v>
      </c>
      <c r="FA25" s="389" t="e">
        <f t="shared" si="274"/>
        <v>#DIV/0!</v>
      </c>
      <c r="FB25" s="389" t="e">
        <f t="shared" si="275"/>
        <v>#DIV/0!</v>
      </c>
      <c r="FC25" s="389" t="e">
        <f t="shared" si="276"/>
        <v>#DIV/0!</v>
      </c>
      <c r="FD25" s="7"/>
      <c r="FE25" s="7"/>
      <c r="FF25" s="4">
        <f t="shared" si="277"/>
        <v>0</v>
      </c>
      <c r="FG25" s="3">
        <v>8</v>
      </c>
      <c r="FH25" s="18"/>
      <c r="FI25" s="18"/>
      <c r="FJ25" s="18"/>
      <c r="FK25" s="18"/>
      <c r="FL25" s="18"/>
      <c r="FM25" s="18"/>
      <c r="FN25" s="18"/>
      <c r="FO25" s="18"/>
      <c r="FP25" s="18"/>
      <c r="FQ25" s="18">
        <f t="shared" si="278"/>
        <v>0</v>
      </c>
      <c r="FR25" s="18">
        <f t="shared" si="279"/>
        <v>0</v>
      </c>
      <c r="FS25" s="389" t="e">
        <f t="shared" si="280"/>
        <v>#DIV/0!</v>
      </c>
      <c r="FT25" s="389" t="e">
        <f t="shared" si="281"/>
        <v>#DIV/0!</v>
      </c>
      <c r="FU25" s="389" t="e">
        <f t="shared" si="282"/>
        <v>#DIV/0!</v>
      </c>
      <c r="FV25" s="7"/>
      <c r="FW25" s="7"/>
      <c r="FX25" s="4">
        <f t="shared" si="283"/>
        <v>0</v>
      </c>
      <c r="FY25" s="3">
        <v>8</v>
      </c>
      <c r="FZ25" s="18"/>
      <c r="GA25" s="18"/>
      <c r="GB25" s="18"/>
      <c r="GC25" s="18"/>
      <c r="GD25" s="18"/>
      <c r="GE25" s="18"/>
      <c r="GF25" s="18"/>
      <c r="GG25" s="18"/>
      <c r="GH25" s="18"/>
      <c r="GI25" s="18">
        <f t="shared" si="284"/>
        <v>0</v>
      </c>
      <c r="GJ25" s="18">
        <f t="shared" si="285"/>
        <v>0</v>
      </c>
      <c r="GK25" s="389" t="e">
        <f t="shared" si="286"/>
        <v>#DIV/0!</v>
      </c>
      <c r="GL25" s="389" t="e">
        <f t="shared" si="287"/>
        <v>#DIV/0!</v>
      </c>
      <c r="GM25" s="389" t="e">
        <f t="shared" si="288"/>
        <v>#DIV/0!</v>
      </c>
      <c r="GN25" s="7"/>
      <c r="GO25" s="7"/>
      <c r="GP25" s="4">
        <f t="shared" si="289"/>
        <v>0</v>
      </c>
      <c r="GQ25" s="14">
        <v>8</v>
      </c>
      <c r="GR25" s="11"/>
      <c r="GS25" s="11"/>
      <c r="GT25" s="11"/>
      <c r="GU25" s="11"/>
      <c r="GV25" s="11"/>
      <c r="GW25" s="11"/>
      <c r="GX25" s="11"/>
      <c r="GY25" s="11"/>
      <c r="GZ25" s="11"/>
      <c r="HA25" s="11">
        <f t="shared" si="290"/>
        <v>0</v>
      </c>
      <c r="HB25" s="11">
        <f t="shared" si="291"/>
        <v>0</v>
      </c>
      <c r="HC25" s="149" t="e">
        <f t="shared" si="292"/>
        <v>#DIV/0!</v>
      </c>
      <c r="HD25" s="149" t="e">
        <f t="shared" si="293"/>
        <v>#DIV/0!</v>
      </c>
      <c r="HE25" s="149" t="e">
        <f t="shared" si="294"/>
        <v>#DIV/0!</v>
      </c>
      <c r="HF25" s="11"/>
      <c r="HG25" s="11"/>
      <c r="HH25" s="15">
        <f t="shared" si="295"/>
        <v>0</v>
      </c>
      <c r="HI25" s="14">
        <v>8</v>
      </c>
      <c r="HJ25" s="31"/>
      <c r="HK25" s="31"/>
      <c r="HL25" s="31"/>
      <c r="HM25" s="31"/>
      <c r="HN25" s="31"/>
      <c r="HO25" s="31"/>
      <c r="HP25" s="31"/>
      <c r="HQ25" s="31"/>
      <c r="HR25" s="31"/>
      <c r="HS25" s="31">
        <f t="shared" si="296"/>
        <v>0</v>
      </c>
      <c r="HT25" s="31">
        <f t="shared" si="297"/>
        <v>0</v>
      </c>
      <c r="HU25" s="152" t="e">
        <f t="shared" si="298"/>
        <v>#DIV/0!</v>
      </c>
      <c r="HV25" s="152" t="e">
        <f t="shared" si="299"/>
        <v>#DIV/0!</v>
      </c>
      <c r="HW25" s="152" t="e">
        <f t="shared" si="300"/>
        <v>#DIV/0!</v>
      </c>
      <c r="HX25" s="31"/>
      <c r="HY25" s="31"/>
      <c r="HZ25" s="15">
        <f t="shared" si="301"/>
        <v>0</v>
      </c>
      <c r="IB25" s="3" t="s">
        <v>467</v>
      </c>
      <c r="IC25" s="3">
        <f>EP28</f>
        <v>102</v>
      </c>
      <c r="ID25" s="7">
        <f t="shared" ref="ID25:IM25" si="314">EQ28</f>
        <v>61</v>
      </c>
      <c r="IE25" s="7">
        <f t="shared" si="314"/>
        <v>8</v>
      </c>
      <c r="IF25" s="7">
        <f t="shared" si="314"/>
        <v>1</v>
      </c>
      <c r="IG25" s="7">
        <f t="shared" si="314"/>
        <v>8</v>
      </c>
      <c r="IH25" s="7">
        <f t="shared" si="314"/>
        <v>33</v>
      </c>
      <c r="II25" s="7">
        <f t="shared" si="314"/>
        <v>80</v>
      </c>
      <c r="IJ25" s="7">
        <f t="shared" si="314"/>
        <v>12</v>
      </c>
      <c r="IK25" s="7">
        <f t="shared" si="314"/>
        <v>60</v>
      </c>
      <c r="IL25" s="7">
        <f t="shared" si="314"/>
        <v>45</v>
      </c>
      <c r="IM25" s="7">
        <f t="shared" si="314"/>
        <v>140</v>
      </c>
      <c r="IN25" s="7">
        <f>FD28</f>
        <v>1</v>
      </c>
      <c r="IO25" s="7">
        <f>FE28</f>
        <v>3</v>
      </c>
      <c r="IP25" s="4">
        <f>FF28</f>
        <v>4</v>
      </c>
      <c r="IR25" s="3" t="s">
        <v>467</v>
      </c>
      <c r="IS25" s="3">
        <f t="shared" si="2"/>
        <v>25.5</v>
      </c>
      <c r="IT25" s="7">
        <f t="shared" si="3"/>
        <v>15.25</v>
      </c>
      <c r="IU25" s="7">
        <f t="shared" si="4"/>
        <v>2</v>
      </c>
      <c r="IV25" s="7">
        <f t="shared" si="5"/>
        <v>0.25</v>
      </c>
      <c r="IW25" s="7">
        <f t="shared" si="6"/>
        <v>2</v>
      </c>
      <c r="IX25" s="7">
        <f t="shared" si="7"/>
        <v>8.25</v>
      </c>
      <c r="IY25" s="7">
        <f t="shared" si="8"/>
        <v>20</v>
      </c>
      <c r="IZ25" s="7">
        <f t="shared" si="9"/>
        <v>3</v>
      </c>
      <c r="JA25" s="7">
        <f t="shared" si="10"/>
        <v>15</v>
      </c>
      <c r="JB25" s="7">
        <f t="shared" si="11"/>
        <v>11.25</v>
      </c>
      <c r="JC25" s="7">
        <f t="shared" si="12"/>
        <v>35</v>
      </c>
      <c r="JD25" s="468">
        <f t="shared" si="13"/>
        <v>0.41249999999999998</v>
      </c>
      <c r="JE25" s="468">
        <f t="shared" si="14"/>
        <v>0.2</v>
      </c>
      <c r="JF25" s="177">
        <f t="shared" si="15"/>
        <v>0.32142857142857145</v>
      </c>
      <c r="JH25" s="496" t="s">
        <v>567</v>
      </c>
      <c r="JI25" s="497"/>
      <c r="JJ25" s="497"/>
      <c r="JK25" s="497"/>
      <c r="JL25" s="497"/>
      <c r="JM25" s="497"/>
      <c r="JN25" s="497"/>
      <c r="JO25" s="497"/>
      <c r="JP25" s="497"/>
      <c r="JQ25" s="497"/>
      <c r="JR25" s="497"/>
      <c r="JS25" s="497"/>
      <c r="JT25" s="497"/>
      <c r="JU25" s="497"/>
      <c r="JV25" s="498"/>
      <c r="JX25" s="496" t="s">
        <v>609</v>
      </c>
      <c r="JY25" s="497"/>
      <c r="JZ25" s="497"/>
      <c r="KA25" s="497"/>
      <c r="KB25" s="497"/>
      <c r="KC25" s="497"/>
      <c r="KD25" s="497"/>
      <c r="KE25" s="497"/>
      <c r="KF25" s="497"/>
      <c r="KG25" s="497"/>
      <c r="KH25" s="497"/>
      <c r="KI25" s="497"/>
      <c r="KJ25" s="497"/>
      <c r="KK25" s="497"/>
      <c r="KL25" s="497"/>
      <c r="KM25" s="497"/>
      <c r="KN25" s="497"/>
      <c r="KO25" s="498"/>
    </row>
    <row r="26" spans="1:301" ht="17" thickBot="1">
      <c r="A26" s="384"/>
      <c r="B26" s="459"/>
      <c r="C26" s="459"/>
      <c r="D26" s="407"/>
      <c r="E26" s="412" t="s">
        <v>8</v>
      </c>
      <c r="F26" s="413" t="s">
        <v>134</v>
      </c>
      <c r="G26" s="412" t="s">
        <v>134</v>
      </c>
      <c r="H26" s="465" t="s">
        <v>34</v>
      </c>
      <c r="N26" s="39">
        <v>12</v>
      </c>
      <c r="O26" s="6" t="s">
        <v>565</v>
      </c>
      <c r="S26" s="3">
        <v>9</v>
      </c>
      <c r="T26" s="18"/>
      <c r="U26" s="18"/>
      <c r="V26" s="18"/>
      <c r="W26" s="18"/>
      <c r="X26" s="18"/>
      <c r="Y26" s="18"/>
      <c r="Z26" s="18"/>
      <c r="AA26" s="18"/>
      <c r="AB26" s="18"/>
      <c r="AC26" s="18">
        <f t="shared" si="231"/>
        <v>0</v>
      </c>
      <c r="AD26" s="18">
        <f t="shared" si="232"/>
        <v>0</v>
      </c>
      <c r="AE26" s="389" t="e">
        <f t="shared" si="233"/>
        <v>#DIV/0!</v>
      </c>
      <c r="AF26" s="389" t="e">
        <f t="shared" si="234"/>
        <v>#DIV/0!</v>
      </c>
      <c r="AG26" s="389" t="e">
        <f t="shared" si="235"/>
        <v>#DIV/0!</v>
      </c>
      <c r="AH26" s="7"/>
      <c r="AI26" s="7"/>
      <c r="AJ26" s="4">
        <f t="shared" si="236"/>
        <v>0</v>
      </c>
      <c r="AK26" s="3">
        <v>9</v>
      </c>
      <c r="AL26" s="18"/>
      <c r="AM26" s="18"/>
      <c r="AN26" s="18"/>
      <c r="AO26" s="18"/>
      <c r="AP26" s="18"/>
      <c r="AQ26" s="18"/>
      <c r="AR26" s="18"/>
      <c r="AS26" s="18"/>
      <c r="AT26" s="18"/>
      <c r="AU26" s="18">
        <f t="shared" si="237"/>
        <v>0</v>
      </c>
      <c r="AV26" s="18">
        <f t="shared" si="238"/>
        <v>0</v>
      </c>
      <c r="AW26" s="389" t="e">
        <f t="shared" si="239"/>
        <v>#DIV/0!</v>
      </c>
      <c r="AX26" s="389" t="e">
        <f t="shared" si="240"/>
        <v>#DIV/0!</v>
      </c>
      <c r="AY26" s="389" t="e">
        <f t="shared" si="241"/>
        <v>#DIV/0!</v>
      </c>
      <c r="AZ26" s="7"/>
      <c r="BA26" s="7"/>
      <c r="BB26" s="4">
        <f t="shared" si="242"/>
        <v>0</v>
      </c>
      <c r="BC26" s="3">
        <v>9</v>
      </c>
      <c r="BD26" s="18"/>
      <c r="BE26" s="18"/>
      <c r="BF26" s="18"/>
      <c r="BG26" s="18"/>
      <c r="BH26" s="18"/>
      <c r="BI26" s="18"/>
      <c r="BJ26" s="18"/>
      <c r="BK26" s="18"/>
      <c r="BL26" s="18"/>
      <c r="BM26" s="18">
        <f t="shared" si="243"/>
        <v>0</v>
      </c>
      <c r="BN26" s="18">
        <f t="shared" si="244"/>
        <v>0</v>
      </c>
      <c r="BO26" s="389" t="e">
        <f t="shared" si="245"/>
        <v>#DIV/0!</v>
      </c>
      <c r="BP26" s="389" t="e">
        <f t="shared" si="246"/>
        <v>#DIV/0!</v>
      </c>
      <c r="BQ26" s="389" t="e">
        <f t="shared" si="247"/>
        <v>#DIV/0!</v>
      </c>
      <c r="BR26" s="7"/>
      <c r="BS26" s="7"/>
      <c r="BT26" s="4">
        <f t="shared" si="248"/>
        <v>0</v>
      </c>
      <c r="BU26" s="3">
        <v>9</v>
      </c>
      <c r="BV26" s="18"/>
      <c r="BW26" s="18"/>
      <c r="BX26" s="18"/>
      <c r="BY26" s="18"/>
      <c r="BZ26" s="18"/>
      <c r="CA26" s="18"/>
      <c r="CB26" s="18"/>
      <c r="CC26" s="18"/>
      <c r="CD26" s="18"/>
      <c r="CE26" s="18">
        <f t="shared" si="249"/>
        <v>0</v>
      </c>
      <c r="CF26" s="18">
        <f t="shared" si="250"/>
        <v>0</v>
      </c>
      <c r="CG26" s="389" t="e">
        <f t="shared" si="251"/>
        <v>#DIV/0!</v>
      </c>
      <c r="CH26" s="389" t="e">
        <f t="shared" si="252"/>
        <v>#DIV/0!</v>
      </c>
      <c r="CI26" s="389" t="e">
        <f t="shared" si="253"/>
        <v>#DIV/0!</v>
      </c>
      <c r="CJ26" s="7"/>
      <c r="CK26" s="7"/>
      <c r="CL26" s="4">
        <f t="shared" si="254"/>
        <v>0</v>
      </c>
      <c r="CM26" s="3">
        <v>9</v>
      </c>
      <c r="CN26" s="18"/>
      <c r="CO26" s="18"/>
      <c r="CP26" s="18"/>
      <c r="CQ26" s="18"/>
      <c r="CR26" s="18"/>
      <c r="CS26" s="18"/>
      <c r="CT26" s="18"/>
      <c r="CU26" s="18"/>
      <c r="CV26" s="18"/>
      <c r="CW26" s="18">
        <f t="shared" si="255"/>
        <v>0</v>
      </c>
      <c r="CX26" s="18">
        <f t="shared" si="256"/>
        <v>0</v>
      </c>
      <c r="CY26" s="389" t="e">
        <f t="shared" si="257"/>
        <v>#DIV/0!</v>
      </c>
      <c r="CZ26" s="389" t="e">
        <f t="shared" si="258"/>
        <v>#DIV/0!</v>
      </c>
      <c r="DA26" s="389" t="e">
        <f t="shared" si="259"/>
        <v>#DIV/0!</v>
      </c>
      <c r="DB26" s="7"/>
      <c r="DC26" s="7"/>
      <c r="DD26" s="4">
        <f t="shared" si="260"/>
        <v>0</v>
      </c>
      <c r="DE26" s="3">
        <v>9</v>
      </c>
      <c r="DF26" s="18"/>
      <c r="DG26" s="18"/>
      <c r="DH26" s="18"/>
      <c r="DI26" s="18"/>
      <c r="DJ26" s="18"/>
      <c r="DK26" s="18"/>
      <c r="DL26" s="18"/>
      <c r="DM26" s="18"/>
      <c r="DN26" s="18"/>
      <c r="DO26" s="18">
        <f t="shared" si="261"/>
        <v>0</v>
      </c>
      <c r="DP26" s="18">
        <f t="shared" si="262"/>
        <v>0</v>
      </c>
      <c r="DQ26" s="389" t="e">
        <f t="shared" si="263"/>
        <v>#DIV/0!</v>
      </c>
      <c r="DR26" s="389" t="e">
        <f t="shared" si="264"/>
        <v>#DIV/0!</v>
      </c>
      <c r="DS26" s="389" t="e">
        <f t="shared" si="265"/>
        <v>#DIV/0!</v>
      </c>
      <c r="DT26" s="7"/>
      <c r="DU26" s="7"/>
      <c r="DV26" s="4">
        <f t="shared" si="266"/>
        <v>0</v>
      </c>
      <c r="DW26" s="3">
        <v>9</v>
      </c>
      <c r="DX26" s="18"/>
      <c r="DY26" s="18"/>
      <c r="DZ26" s="18"/>
      <c r="EA26" s="18"/>
      <c r="EB26" s="18"/>
      <c r="EC26" s="18"/>
      <c r="ED26" s="18"/>
      <c r="EE26" s="18"/>
      <c r="EF26" s="18"/>
      <c r="EG26" s="18">
        <f t="shared" si="267"/>
        <v>0</v>
      </c>
      <c r="EH26" s="18">
        <f t="shared" si="268"/>
        <v>0</v>
      </c>
      <c r="EI26" s="389" t="e">
        <f t="shared" si="269"/>
        <v>#DIV/0!</v>
      </c>
      <c r="EJ26" s="389" t="e">
        <f t="shared" si="270"/>
        <v>#DIV/0!</v>
      </c>
      <c r="EK26" s="389" t="e">
        <f t="shared" si="271"/>
        <v>#DIV/0!</v>
      </c>
      <c r="EL26" s="7"/>
      <c r="EM26" s="7"/>
      <c r="EN26" s="4">
        <f t="shared" si="272"/>
        <v>0</v>
      </c>
      <c r="EO26" s="3">
        <v>9</v>
      </c>
      <c r="EP26" s="18"/>
      <c r="EQ26" s="18"/>
      <c r="ER26" s="18"/>
      <c r="ES26" s="18"/>
      <c r="ET26" s="18"/>
      <c r="EU26" s="18"/>
      <c r="EV26" s="18"/>
      <c r="EW26" s="18"/>
      <c r="EX26" s="18"/>
      <c r="EY26" s="18">
        <f t="shared" si="273"/>
        <v>0</v>
      </c>
      <c r="EZ26" s="18">
        <f t="shared" si="304"/>
        <v>0</v>
      </c>
      <c r="FA26" s="389" t="e">
        <f t="shared" si="274"/>
        <v>#DIV/0!</v>
      </c>
      <c r="FB26" s="389" t="e">
        <f t="shared" si="275"/>
        <v>#DIV/0!</v>
      </c>
      <c r="FC26" s="389" t="e">
        <f t="shared" si="276"/>
        <v>#DIV/0!</v>
      </c>
      <c r="FD26" s="7"/>
      <c r="FE26" s="7"/>
      <c r="FF26" s="4">
        <f t="shared" si="277"/>
        <v>0</v>
      </c>
      <c r="FG26" s="3">
        <v>9</v>
      </c>
      <c r="FH26" s="18"/>
      <c r="FI26" s="18"/>
      <c r="FJ26" s="18"/>
      <c r="FK26" s="18"/>
      <c r="FL26" s="18"/>
      <c r="FM26" s="18"/>
      <c r="FN26" s="18"/>
      <c r="FO26" s="18"/>
      <c r="FP26" s="18"/>
      <c r="FQ26" s="18">
        <f t="shared" si="278"/>
        <v>0</v>
      </c>
      <c r="FR26" s="18">
        <f t="shared" si="279"/>
        <v>0</v>
      </c>
      <c r="FS26" s="389" t="e">
        <f t="shared" si="280"/>
        <v>#DIV/0!</v>
      </c>
      <c r="FT26" s="389" t="e">
        <f t="shared" si="281"/>
        <v>#DIV/0!</v>
      </c>
      <c r="FU26" s="389" t="e">
        <f t="shared" si="282"/>
        <v>#DIV/0!</v>
      </c>
      <c r="FV26" s="7"/>
      <c r="FW26" s="7"/>
      <c r="FX26" s="4">
        <f t="shared" si="283"/>
        <v>0</v>
      </c>
      <c r="FY26" s="3">
        <v>9</v>
      </c>
      <c r="FZ26" s="18"/>
      <c r="GA26" s="18"/>
      <c r="GB26" s="18"/>
      <c r="GC26" s="18"/>
      <c r="GD26" s="18"/>
      <c r="GE26" s="18"/>
      <c r="GF26" s="18"/>
      <c r="GG26" s="18"/>
      <c r="GH26" s="18"/>
      <c r="GI26" s="18">
        <f t="shared" si="284"/>
        <v>0</v>
      </c>
      <c r="GJ26" s="18">
        <f t="shared" si="285"/>
        <v>0</v>
      </c>
      <c r="GK26" s="389" t="e">
        <f t="shared" si="286"/>
        <v>#DIV/0!</v>
      </c>
      <c r="GL26" s="389" t="e">
        <f t="shared" si="287"/>
        <v>#DIV/0!</v>
      </c>
      <c r="GM26" s="389" t="e">
        <f t="shared" si="288"/>
        <v>#DIV/0!</v>
      </c>
      <c r="GN26" s="7"/>
      <c r="GO26" s="7"/>
      <c r="GP26" s="4">
        <f t="shared" si="289"/>
        <v>0</v>
      </c>
      <c r="GQ26" s="14">
        <v>9</v>
      </c>
      <c r="GR26" s="11"/>
      <c r="GS26" s="11"/>
      <c r="GT26" s="11"/>
      <c r="GU26" s="11"/>
      <c r="GV26" s="11"/>
      <c r="GW26" s="11"/>
      <c r="GX26" s="11"/>
      <c r="GY26" s="11"/>
      <c r="GZ26" s="11"/>
      <c r="HA26" s="11">
        <f t="shared" si="290"/>
        <v>0</v>
      </c>
      <c r="HB26" s="11">
        <f t="shared" si="291"/>
        <v>0</v>
      </c>
      <c r="HC26" s="149" t="e">
        <f t="shared" si="292"/>
        <v>#DIV/0!</v>
      </c>
      <c r="HD26" s="149" t="e">
        <f t="shared" si="293"/>
        <v>#DIV/0!</v>
      </c>
      <c r="HE26" s="149" t="e">
        <f t="shared" si="294"/>
        <v>#DIV/0!</v>
      </c>
      <c r="HF26" s="11"/>
      <c r="HG26" s="11"/>
      <c r="HH26" s="15">
        <f t="shared" si="295"/>
        <v>0</v>
      </c>
      <c r="HI26" s="14">
        <v>9</v>
      </c>
      <c r="HJ26" s="31"/>
      <c r="HK26" s="31"/>
      <c r="HL26" s="31"/>
      <c r="HM26" s="31"/>
      <c r="HN26" s="31"/>
      <c r="HO26" s="31"/>
      <c r="HP26" s="31"/>
      <c r="HQ26" s="31"/>
      <c r="HR26" s="31"/>
      <c r="HS26" s="31">
        <f t="shared" si="296"/>
        <v>0</v>
      </c>
      <c r="HT26" s="31">
        <f t="shared" si="297"/>
        <v>0</v>
      </c>
      <c r="HU26" s="152" t="e">
        <f t="shared" si="298"/>
        <v>#DIV/0!</v>
      </c>
      <c r="HV26" s="152" t="e">
        <f t="shared" si="299"/>
        <v>#DIV/0!</v>
      </c>
      <c r="HW26" s="152" t="e">
        <f t="shared" si="300"/>
        <v>#DIV/0!</v>
      </c>
      <c r="HX26" s="31"/>
      <c r="HY26" s="31"/>
      <c r="HZ26" s="15">
        <f t="shared" si="301"/>
        <v>0</v>
      </c>
      <c r="IB26" s="3" t="s">
        <v>462</v>
      </c>
      <c r="IC26" s="3">
        <f>EP42</f>
        <v>9</v>
      </c>
      <c r="ID26" s="7">
        <f t="shared" ref="ID26:IM26" si="315">EQ42</f>
        <v>16</v>
      </c>
      <c r="IE26" s="7">
        <f t="shared" si="315"/>
        <v>7</v>
      </c>
      <c r="IF26" s="7">
        <f t="shared" si="315"/>
        <v>2</v>
      </c>
      <c r="IG26" s="7">
        <f t="shared" si="315"/>
        <v>5</v>
      </c>
      <c r="IH26" s="7">
        <f t="shared" si="315"/>
        <v>3</v>
      </c>
      <c r="II26" s="7">
        <f t="shared" si="315"/>
        <v>18</v>
      </c>
      <c r="IJ26" s="7">
        <f t="shared" si="315"/>
        <v>1</v>
      </c>
      <c r="IK26" s="7">
        <f t="shared" si="315"/>
        <v>12</v>
      </c>
      <c r="IL26" s="7">
        <f t="shared" si="315"/>
        <v>4</v>
      </c>
      <c r="IM26" s="7">
        <f t="shared" si="315"/>
        <v>30</v>
      </c>
      <c r="IN26" s="7">
        <f>FD42</f>
        <v>1</v>
      </c>
      <c r="IO26" s="7">
        <f>FE42</f>
        <v>3</v>
      </c>
      <c r="IP26" s="4">
        <f>FF42</f>
        <v>4</v>
      </c>
      <c r="IR26" s="3" t="s">
        <v>462</v>
      </c>
      <c r="IS26" s="3">
        <f t="shared" si="2"/>
        <v>2.25</v>
      </c>
      <c r="IT26" s="7">
        <f t="shared" si="3"/>
        <v>4</v>
      </c>
      <c r="IU26" s="7">
        <f t="shared" si="4"/>
        <v>1.75</v>
      </c>
      <c r="IV26" s="7">
        <f t="shared" si="5"/>
        <v>0.5</v>
      </c>
      <c r="IW26" s="7">
        <f t="shared" si="6"/>
        <v>1.25</v>
      </c>
      <c r="IX26" s="7">
        <f t="shared" si="7"/>
        <v>0.75</v>
      </c>
      <c r="IY26" s="7">
        <f t="shared" si="8"/>
        <v>4.5</v>
      </c>
      <c r="IZ26" s="7">
        <f t="shared" si="9"/>
        <v>0.25</v>
      </c>
      <c r="JA26" s="7">
        <f t="shared" si="10"/>
        <v>3</v>
      </c>
      <c r="JB26" s="7">
        <f t="shared" si="11"/>
        <v>1</v>
      </c>
      <c r="JC26" s="7">
        <f t="shared" si="12"/>
        <v>7.5</v>
      </c>
      <c r="JD26" s="468">
        <f t="shared" si="13"/>
        <v>0.16666666666666666</v>
      </c>
      <c r="JE26" s="468">
        <f t="shared" si="14"/>
        <v>8.3333333333333329E-2</v>
      </c>
      <c r="JF26" s="177">
        <f t="shared" si="15"/>
        <v>0.13333333333333333</v>
      </c>
      <c r="JH26" s="89" t="s">
        <v>116</v>
      </c>
      <c r="JI26" s="12" t="s">
        <v>13</v>
      </c>
      <c r="JJ26" s="12" t="s">
        <v>14</v>
      </c>
      <c r="JK26" s="12" t="s">
        <v>15</v>
      </c>
      <c r="JL26" s="12" t="s">
        <v>16</v>
      </c>
      <c r="JM26" s="12" t="s">
        <v>17</v>
      </c>
      <c r="JN26" s="12" t="s">
        <v>28</v>
      </c>
      <c r="JO26" s="12" t="s">
        <v>27</v>
      </c>
      <c r="JP26" s="12" t="s">
        <v>21</v>
      </c>
      <c r="JQ26" s="12" t="s">
        <v>20</v>
      </c>
      <c r="JR26" s="12" t="s">
        <v>19</v>
      </c>
      <c r="JS26" s="12" t="s">
        <v>18</v>
      </c>
      <c r="JT26" s="393">
        <v>0.02</v>
      </c>
      <c r="JU26" s="393">
        <v>0.03</v>
      </c>
      <c r="JV26" s="239" t="s">
        <v>213</v>
      </c>
      <c r="JX26" s="1" t="s">
        <v>116</v>
      </c>
      <c r="JY26" s="9" t="s">
        <v>603</v>
      </c>
      <c r="JZ26" s="2" t="s">
        <v>601</v>
      </c>
      <c r="KA26" s="1" t="s">
        <v>116</v>
      </c>
      <c r="KB26" s="156" t="s">
        <v>17</v>
      </c>
      <c r="KC26" s="2" t="s">
        <v>601</v>
      </c>
      <c r="KD26" s="1" t="s">
        <v>116</v>
      </c>
      <c r="KE26" s="156" t="s">
        <v>604</v>
      </c>
      <c r="KF26" s="2" t="s">
        <v>601</v>
      </c>
      <c r="KG26" s="1" t="s">
        <v>116</v>
      </c>
      <c r="KH26" s="156">
        <v>0.03</v>
      </c>
      <c r="KI26" s="2" t="s">
        <v>601</v>
      </c>
      <c r="KJ26" s="1" t="s">
        <v>116</v>
      </c>
      <c r="KK26" s="156" t="s">
        <v>213</v>
      </c>
      <c r="KL26" s="2" t="s">
        <v>601</v>
      </c>
      <c r="KM26" s="22" t="s">
        <v>116</v>
      </c>
      <c r="KN26" s="33" t="s">
        <v>418</v>
      </c>
      <c r="KO26" s="2" t="s">
        <v>602</v>
      </c>
    </row>
    <row r="27" spans="1:301">
      <c r="A27" s="83"/>
      <c r="B27" s="83"/>
      <c r="C27" s="83"/>
      <c r="D27" s="83"/>
      <c r="E27" s="412" t="s">
        <v>34</v>
      </c>
      <c r="F27" s="413" t="s">
        <v>100</v>
      </c>
      <c r="G27" s="412" t="s">
        <v>100</v>
      </c>
      <c r="H27" s="465" t="s">
        <v>207</v>
      </c>
      <c r="S27" s="3">
        <v>10</v>
      </c>
      <c r="T27" s="18"/>
      <c r="U27" s="18"/>
      <c r="V27" s="18"/>
      <c r="W27" s="18"/>
      <c r="X27" s="18"/>
      <c r="Y27" s="18"/>
      <c r="Z27" s="18"/>
      <c r="AA27" s="18"/>
      <c r="AB27" s="18"/>
      <c r="AC27" s="18">
        <f t="shared" si="231"/>
        <v>0</v>
      </c>
      <c r="AD27" s="18">
        <f t="shared" si="232"/>
        <v>0</v>
      </c>
      <c r="AE27" s="389" t="e">
        <f t="shared" si="233"/>
        <v>#DIV/0!</v>
      </c>
      <c r="AF27" s="389" t="e">
        <f t="shared" si="234"/>
        <v>#DIV/0!</v>
      </c>
      <c r="AG27" s="389" t="e">
        <f t="shared" si="235"/>
        <v>#DIV/0!</v>
      </c>
      <c r="AH27" s="7"/>
      <c r="AI27" s="7"/>
      <c r="AJ27" s="4">
        <f t="shared" si="236"/>
        <v>0</v>
      </c>
      <c r="AK27" s="3">
        <v>10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>
        <f t="shared" si="237"/>
        <v>0</v>
      </c>
      <c r="AV27" s="18">
        <f t="shared" si="238"/>
        <v>0</v>
      </c>
      <c r="AW27" s="389" t="e">
        <f t="shared" si="239"/>
        <v>#DIV/0!</v>
      </c>
      <c r="AX27" s="389" t="e">
        <f t="shared" si="240"/>
        <v>#DIV/0!</v>
      </c>
      <c r="AY27" s="389" t="e">
        <f t="shared" si="241"/>
        <v>#DIV/0!</v>
      </c>
      <c r="AZ27" s="7"/>
      <c r="BA27" s="7"/>
      <c r="BB27" s="4">
        <f t="shared" si="242"/>
        <v>0</v>
      </c>
      <c r="BC27" s="3">
        <v>10</v>
      </c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f t="shared" si="243"/>
        <v>0</v>
      </c>
      <c r="BN27" s="18">
        <f t="shared" si="244"/>
        <v>0</v>
      </c>
      <c r="BO27" s="389" t="e">
        <f t="shared" si="245"/>
        <v>#DIV/0!</v>
      </c>
      <c r="BP27" s="389" t="e">
        <f t="shared" si="246"/>
        <v>#DIV/0!</v>
      </c>
      <c r="BQ27" s="389" t="e">
        <f t="shared" si="247"/>
        <v>#DIV/0!</v>
      </c>
      <c r="BR27" s="7"/>
      <c r="BS27" s="7"/>
      <c r="BT27" s="4">
        <f t="shared" si="248"/>
        <v>0</v>
      </c>
      <c r="BU27" s="3">
        <v>10</v>
      </c>
      <c r="BV27" s="18"/>
      <c r="BW27" s="18"/>
      <c r="BX27" s="18"/>
      <c r="BY27" s="18"/>
      <c r="BZ27" s="18"/>
      <c r="CA27" s="18"/>
      <c r="CB27" s="18"/>
      <c r="CC27" s="18"/>
      <c r="CD27" s="18"/>
      <c r="CE27" s="18">
        <f t="shared" si="249"/>
        <v>0</v>
      </c>
      <c r="CF27" s="18">
        <f t="shared" si="250"/>
        <v>0</v>
      </c>
      <c r="CG27" s="389" t="e">
        <f t="shared" si="251"/>
        <v>#DIV/0!</v>
      </c>
      <c r="CH27" s="389" t="e">
        <f t="shared" si="252"/>
        <v>#DIV/0!</v>
      </c>
      <c r="CI27" s="389" t="e">
        <f t="shared" si="253"/>
        <v>#DIV/0!</v>
      </c>
      <c r="CJ27" s="7"/>
      <c r="CK27" s="7"/>
      <c r="CL27" s="4">
        <f t="shared" si="254"/>
        <v>0</v>
      </c>
      <c r="CM27" s="3">
        <v>10</v>
      </c>
      <c r="CN27" s="18"/>
      <c r="CO27" s="18"/>
      <c r="CP27" s="18"/>
      <c r="CQ27" s="18"/>
      <c r="CR27" s="18"/>
      <c r="CS27" s="18"/>
      <c r="CT27" s="18"/>
      <c r="CU27" s="18"/>
      <c r="CV27" s="18"/>
      <c r="CW27" s="18">
        <f t="shared" si="255"/>
        <v>0</v>
      </c>
      <c r="CX27" s="18">
        <f t="shared" si="256"/>
        <v>0</v>
      </c>
      <c r="CY27" s="389" t="e">
        <f t="shared" si="257"/>
        <v>#DIV/0!</v>
      </c>
      <c r="CZ27" s="389" t="e">
        <f t="shared" si="258"/>
        <v>#DIV/0!</v>
      </c>
      <c r="DA27" s="389" t="e">
        <f t="shared" si="259"/>
        <v>#DIV/0!</v>
      </c>
      <c r="DB27" s="7"/>
      <c r="DC27" s="7"/>
      <c r="DD27" s="4">
        <f t="shared" si="260"/>
        <v>0</v>
      </c>
      <c r="DE27" s="3">
        <v>10</v>
      </c>
      <c r="DF27" s="18"/>
      <c r="DG27" s="18"/>
      <c r="DH27" s="18"/>
      <c r="DI27" s="18"/>
      <c r="DJ27" s="18"/>
      <c r="DK27" s="18"/>
      <c r="DL27" s="18"/>
      <c r="DM27" s="18"/>
      <c r="DN27" s="18"/>
      <c r="DO27" s="18">
        <f t="shared" si="261"/>
        <v>0</v>
      </c>
      <c r="DP27" s="18">
        <f t="shared" si="262"/>
        <v>0</v>
      </c>
      <c r="DQ27" s="389" t="e">
        <f t="shared" si="263"/>
        <v>#DIV/0!</v>
      </c>
      <c r="DR27" s="389" t="e">
        <f t="shared" si="264"/>
        <v>#DIV/0!</v>
      </c>
      <c r="DS27" s="389" t="e">
        <f t="shared" si="265"/>
        <v>#DIV/0!</v>
      </c>
      <c r="DT27" s="7"/>
      <c r="DU27" s="7"/>
      <c r="DV27" s="4">
        <f t="shared" si="266"/>
        <v>0</v>
      </c>
      <c r="DW27" s="3">
        <v>10</v>
      </c>
      <c r="DX27" s="18"/>
      <c r="DY27" s="18"/>
      <c r="DZ27" s="18"/>
      <c r="EA27" s="18"/>
      <c r="EB27" s="18"/>
      <c r="EC27" s="18"/>
      <c r="ED27" s="18"/>
      <c r="EE27" s="18"/>
      <c r="EF27" s="18"/>
      <c r="EG27" s="18">
        <f t="shared" si="267"/>
        <v>0</v>
      </c>
      <c r="EH27" s="18">
        <f t="shared" si="268"/>
        <v>0</v>
      </c>
      <c r="EI27" s="389" t="e">
        <f t="shared" si="269"/>
        <v>#DIV/0!</v>
      </c>
      <c r="EJ27" s="389" t="e">
        <f t="shared" si="270"/>
        <v>#DIV/0!</v>
      </c>
      <c r="EK27" s="389" t="e">
        <f t="shared" si="271"/>
        <v>#DIV/0!</v>
      </c>
      <c r="EL27" s="7"/>
      <c r="EM27" s="7"/>
      <c r="EN27" s="4">
        <f t="shared" si="272"/>
        <v>0</v>
      </c>
      <c r="EO27" s="3">
        <v>10</v>
      </c>
      <c r="EP27" s="18"/>
      <c r="EQ27" s="18"/>
      <c r="ER27" s="18"/>
      <c r="ES27" s="18"/>
      <c r="ET27" s="18"/>
      <c r="EU27" s="18"/>
      <c r="EV27" s="18"/>
      <c r="EW27" s="18"/>
      <c r="EX27" s="18"/>
      <c r="EY27" s="18">
        <f t="shared" si="273"/>
        <v>0</v>
      </c>
      <c r="EZ27" s="18">
        <f t="shared" si="304"/>
        <v>0</v>
      </c>
      <c r="FA27" s="389" t="e">
        <f t="shared" si="274"/>
        <v>#DIV/0!</v>
      </c>
      <c r="FB27" s="389" t="e">
        <f t="shared" si="275"/>
        <v>#DIV/0!</v>
      </c>
      <c r="FC27" s="389" t="e">
        <f t="shared" si="276"/>
        <v>#DIV/0!</v>
      </c>
      <c r="FD27" s="7"/>
      <c r="FE27" s="7"/>
      <c r="FF27" s="4">
        <f t="shared" si="277"/>
        <v>0</v>
      </c>
      <c r="FG27" s="3">
        <v>10</v>
      </c>
      <c r="FH27" s="18"/>
      <c r="FI27" s="18"/>
      <c r="FJ27" s="18"/>
      <c r="FK27" s="18"/>
      <c r="FL27" s="18"/>
      <c r="FM27" s="18"/>
      <c r="FN27" s="18"/>
      <c r="FO27" s="18"/>
      <c r="FP27" s="18"/>
      <c r="FQ27" s="18">
        <f t="shared" si="278"/>
        <v>0</v>
      </c>
      <c r="FR27" s="18">
        <f t="shared" si="279"/>
        <v>0</v>
      </c>
      <c r="FS27" s="389" t="e">
        <f t="shared" si="280"/>
        <v>#DIV/0!</v>
      </c>
      <c r="FT27" s="389" t="e">
        <f t="shared" si="281"/>
        <v>#DIV/0!</v>
      </c>
      <c r="FU27" s="389" t="e">
        <f t="shared" si="282"/>
        <v>#DIV/0!</v>
      </c>
      <c r="FV27" s="7"/>
      <c r="FW27" s="7"/>
      <c r="FX27" s="4">
        <f t="shared" si="283"/>
        <v>0</v>
      </c>
      <c r="FY27" s="3">
        <v>10</v>
      </c>
      <c r="FZ27" s="18"/>
      <c r="GA27" s="18"/>
      <c r="GB27" s="18"/>
      <c r="GC27" s="18"/>
      <c r="GD27" s="18"/>
      <c r="GE27" s="18"/>
      <c r="GF27" s="18"/>
      <c r="GG27" s="18"/>
      <c r="GH27" s="18"/>
      <c r="GI27" s="18">
        <f t="shared" si="284"/>
        <v>0</v>
      </c>
      <c r="GJ27" s="18">
        <f t="shared" si="285"/>
        <v>0</v>
      </c>
      <c r="GK27" s="389" t="e">
        <f t="shared" si="286"/>
        <v>#DIV/0!</v>
      </c>
      <c r="GL27" s="389" t="e">
        <f t="shared" si="287"/>
        <v>#DIV/0!</v>
      </c>
      <c r="GM27" s="389" t="e">
        <f t="shared" si="288"/>
        <v>#DIV/0!</v>
      </c>
      <c r="GN27" s="7"/>
      <c r="GO27" s="7"/>
      <c r="GP27" s="4">
        <f t="shared" si="289"/>
        <v>0</v>
      </c>
      <c r="GQ27" s="14">
        <v>10</v>
      </c>
      <c r="GR27" s="11"/>
      <c r="GS27" s="11"/>
      <c r="GT27" s="11"/>
      <c r="GU27" s="11"/>
      <c r="GV27" s="11"/>
      <c r="GW27" s="11"/>
      <c r="GX27" s="11"/>
      <c r="GY27" s="11"/>
      <c r="GZ27" s="11"/>
      <c r="HA27" s="11">
        <f t="shared" si="290"/>
        <v>0</v>
      </c>
      <c r="HB27" s="11">
        <f t="shared" si="291"/>
        <v>0</v>
      </c>
      <c r="HC27" s="149" t="e">
        <f>GW27/GX27</f>
        <v>#DIV/0!</v>
      </c>
      <c r="HD27" s="149" t="e">
        <f>GY27/GZ27</f>
        <v>#DIV/0!</v>
      </c>
      <c r="HE27" s="149" t="e">
        <f>HA27/HB27</f>
        <v>#DIV/0!</v>
      </c>
      <c r="HF27" s="11"/>
      <c r="HG27" s="11"/>
      <c r="HH27" s="15">
        <v>0</v>
      </c>
      <c r="HI27" s="14">
        <v>10</v>
      </c>
      <c r="HJ27" s="31"/>
      <c r="HK27" s="31"/>
      <c r="HL27" s="31"/>
      <c r="HM27" s="31"/>
      <c r="HN27" s="31"/>
      <c r="HO27" s="31"/>
      <c r="HP27" s="31"/>
      <c r="HQ27" s="31"/>
      <c r="HR27" s="31"/>
      <c r="HS27" s="31">
        <f t="shared" si="296"/>
        <v>0</v>
      </c>
      <c r="HT27" s="31">
        <f t="shared" si="297"/>
        <v>0</v>
      </c>
      <c r="HU27" s="152" t="e">
        <f t="shared" si="298"/>
        <v>#DIV/0!</v>
      </c>
      <c r="HV27" s="152" t="e">
        <f t="shared" si="299"/>
        <v>#DIV/0!</v>
      </c>
      <c r="HW27" s="152" t="e">
        <f t="shared" si="300"/>
        <v>#DIV/0!</v>
      </c>
      <c r="HX27" s="31"/>
      <c r="HY27" s="31"/>
      <c r="HZ27" s="15">
        <f t="shared" si="301"/>
        <v>0</v>
      </c>
      <c r="IB27" s="362" t="s">
        <v>476</v>
      </c>
      <c r="IC27" s="3">
        <f>FH14</f>
        <v>52</v>
      </c>
      <c r="ID27" s="7">
        <f t="shared" ref="ID27:IM27" si="316">FI14</f>
        <v>28</v>
      </c>
      <c r="IE27" s="7">
        <f t="shared" si="316"/>
        <v>18</v>
      </c>
      <c r="IF27" s="7">
        <f t="shared" si="316"/>
        <v>8</v>
      </c>
      <c r="IG27" s="7">
        <f t="shared" si="316"/>
        <v>7</v>
      </c>
      <c r="IH27" s="7">
        <f t="shared" si="316"/>
        <v>14</v>
      </c>
      <c r="II27" s="7">
        <f t="shared" si="316"/>
        <v>30</v>
      </c>
      <c r="IJ27" s="7">
        <f t="shared" si="316"/>
        <v>8</v>
      </c>
      <c r="IK27" s="7">
        <f t="shared" si="316"/>
        <v>19</v>
      </c>
      <c r="IL27" s="7">
        <f t="shared" si="316"/>
        <v>22</v>
      </c>
      <c r="IM27" s="7">
        <f t="shared" si="316"/>
        <v>49</v>
      </c>
      <c r="IN27" s="7">
        <f>FV14</f>
        <v>3</v>
      </c>
      <c r="IO27" s="7">
        <f>FW14</f>
        <v>1</v>
      </c>
      <c r="IP27" s="4">
        <f>FX14</f>
        <v>4</v>
      </c>
      <c r="IR27" s="3" t="s">
        <v>476</v>
      </c>
      <c r="IS27" s="3">
        <f t="shared" si="2"/>
        <v>13</v>
      </c>
      <c r="IT27" s="7">
        <f t="shared" si="3"/>
        <v>7</v>
      </c>
      <c r="IU27" s="7">
        <f t="shared" si="4"/>
        <v>4.5</v>
      </c>
      <c r="IV27" s="7">
        <f t="shared" si="5"/>
        <v>2</v>
      </c>
      <c r="IW27" s="7">
        <f t="shared" si="6"/>
        <v>1.75</v>
      </c>
      <c r="IX27" s="7">
        <f t="shared" si="7"/>
        <v>3.5</v>
      </c>
      <c r="IY27" s="7">
        <f t="shared" si="8"/>
        <v>7.5</v>
      </c>
      <c r="IZ27" s="7">
        <f t="shared" si="9"/>
        <v>2</v>
      </c>
      <c r="JA27" s="7">
        <f t="shared" si="10"/>
        <v>4.75</v>
      </c>
      <c r="JB27" s="7">
        <f t="shared" si="11"/>
        <v>5.5</v>
      </c>
      <c r="JC27" s="7">
        <f t="shared" si="12"/>
        <v>12.25</v>
      </c>
      <c r="JD27" s="468">
        <f t="shared" si="13"/>
        <v>0.46666666666666667</v>
      </c>
      <c r="JE27" s="468">
        <f t="shared" si="14"/>
        <v>0.42105263157894735</v>
      </c>
      <c r="JF27" s="177">
        <f t="shared" si="15"/>
        <v>0.44897959183673469</v>
      </c>
      <c r="JH27" s="3" t="s">
        <v>561</v>
      </c>
      <c r="JI27" s="1">
        <f>T113</f>
        <v>51</v>
      </c>
      <c r="JJ27" s="9">
        <f t="shared" ref="JJ27:JS27" si="317">U113</f>
        <v>30</v>
      </c>
      <c r="JK27" s="9">
        <f t="shared" si="317"/>
        <v>9.5</v>
      </c>
      <c r="JL27" s="9">
        <f>$W113</f>
        <v>3</v>
      </c>
      <c r="JM27" s="9">
        <f>$X113</f>
        <v>2</v>
      </c>
      <c r="JN27" s="9">
        <f t="shared" si="317"/>
        <v>22.5</v>
      </c>
      <c r="JO27" s="9">
        <f t="shared" si="317"/>
        <v>45.5</v>
      </c>
      <c r="JP27" s="9">
        <f t="shared" si="317"/>
        <v>2</v>
      </c>
      <c r="JQ27" s="9">
        <f t="shared" si="317"/>
        <v>8.5</v>
      </c>
      <c r="JR27" s="9">
        <f t="shared" si="317"/>
        <v>24.5</v>
      </c>
      <c r="JS27" s="9">
        <f t="shared" si="317"/>
        <v>54</v>
      </c>
      <c r="JT27" s="440">
        <f t="shared" ref="JT27:JT38" si="318">$JN27/$JO27</f>
        <v>0.49450549450549453</v>
      </c>
      <c r="JU27" s="440">
        <f t="shared" ref="JU27:JU38" si="319">$JP27/$JQ27</f>
        <v>0.23529411764705882</v>
      </c>
      <c r="JV27" s="435">
        <f t="shared" ref="JV27:JV38" si="320">$JR27/$JS27</f>
        <v>0.45370370370370372</v>
      </c>
      <c r="JX27" s="3" t="s">
        <v>543</v>
      </c>
      <c r="JY27" s="9">
        <f>$FK$99</f>
        <v>4</v>
      </c>
      <c r="JZ27" s="4">
        <v>5.5</v>
      </c>
      <c r="KA27" s="3" t="s">
        <v>565</v>
      </c>
      <c r="KB27" s="9">
        <f>$GD$99</f>
        <v>7.5</v>
      </c>
      <c r="KC27" s="4">
        <v>5.5</v>
      </c>
      <c r="KD27" s="3" t="s">
        <v>563</v>
      </c>
      <c r="KE27" s="441">
        <f>$JN$30/$JO$30</f>
        <v>0.30526315789473685</v>
      </c>
      <c r="KF27" s="4">
        <v>5.5</v>
      </c>
      <c r="KG27" s="3" t="s">
        <v>539</v>
      </c>
      <c r="KH27" s="441">
        <f>$JP$31/$JQ$31</f>
        <v>0.21176470588235294</v>
      </c>
      <c r="KI27" s="4">
        <v>5.5</v>
      </c>
      <c r="KJ27" s="3" t="s">
        <v>563</v>
      </c>
      <c r="KK27" s="436">
        <f>$JR$30/$JS$30</f>
        <v>0.30046948356807512</v>
      </c>
      <c r="KL27" s="4">
        <v>5.5</v>
      </c>
      <c r="KM27" s="3" t="s">
        <v>561</v>
      </c>
      <c r="KN27" s="7">
        <f>VLOOKUP(KM27,$JX$27:$JZ$38,3,FALSE)+VLOOKUP(KM27,$KA$27:$KC$38,3,FALSE)+2*VLOOKUP(KM27,$KD$27:$KF$38,3,FALSE)+2*VLOOKUP(KM27,$KG$27:$KI$38,3,FALSE)+2*VLOOKUP(KM27,$KJ$27:$KL$38,3,FALSE)</f>
        <v>-25</v>
      </c>
      <c r="KO27" s="4">
        <f>KN27*10/($JZ$27*8)</f>
        <v>-5.6818181818181817</v>
      </c>
    </row>
    <row r="28" spans="1:301">
      <c r="A28" s="83"/>
      <c r="B28" s="83"/>
      <c r="C28" s="83"/>
      <c r="D28" s="83"/>
      <c r="E28" s="412" t="s">
        <v>207</v>
      </c>
      <c r="F28" s="413" t="s">
        <v>239</v>
      </c>
      <c r="G28" s="412" t="s">
        <v>239</v>
      </c>
      <c r="H28" s="465" t="s">
        <v>30</v>
      </c>
      <c r="J28" s="88"/>
      <c r="K28" s="88"/>
      <c r="L28" s="88"/>
      <c r="M28" s="88"/>
      <c r="N28" s="88"/>
      <c r="O28" s="88"/>
      <c r="S28" s="23" t="s">
        <v>22</v>
      </c>
      <c r="T28" s="18">
        <f>SUM(T18:T27)</f>
        <v>44</v>
      </c>
      <c r="U28" s="18">
        <f t="shared" ref="U28" si="321">SUM(U18:U27)</f>
        <v>20</v>
      </c>
      <c r="V28" s="18">
        <f t="shared" ref="V28" si="322">SUM(V18:V27)</f>
        <v>2</v>
      </c>
      <c r="W28" s="18">
        <f t="shared" ref="W28" si="323">SUM(W18:W27)</f>
        <v>2</v>
      </c>
      <c r="X28" s="18">
        <f t="shared" ref="X28" si="324">SUM(X18:X27)</f>
        <v>4</v>
      </c>
      <c r="Y28" s="18">
        <f t="shared" ref="Y28" si="325">SUM(Y18:Y27)</f>
        <v>16</v>
      </c>
      <c r="Z28" s="18">
        <f t="shared" ref="Z28" si="326">SUM(Z18:Z27)</f>
        <v>37</v>
      </c>
      <c r="AA28" s="18">
        <f t="shared" ref="AA28" si="327">SUM(AA18:AA27)</f>
        <v>4</v>
      </c>
      <c r="AB28" s="18">
        <f t="shared" ref="AB28" si="328">SUM(AB18:AB27)</f>
        <v>24</v>
      </c>
      <c r="AC28" s="18">
        <f t="shared" ref="AC28" si="329">SUM(AC18:AC27)</f>
        <v>20</v>
      </c>
      <c r="AD28" s="18">
        <f t="shared" ref="AD28" si="330">SUM(AD18:AD27)</f>
        <v>61</v>
      </c>
      <c r="AE28" s="578">
        <f>Y28/Z28</f>
        <v>0.43243243243243246</v>
      </c>
      <c r="AF28" s="578">
        <f>AA28/AB28</f>
        <v>0.16666666666666666</v>
      </c>
      <c r="AG28" s="578">
        <f>AC28/AD28</f>
        <v>0.32786885245901637</v>
      </c>
      <c r="AH28" s="7">
        <f>SUM(AH18:AH27)</f>
        <v>0</v>
      </c>
      <c r="AI28" s="7">
        <f>SUM(AI18:AI27)</f>
        <v>2</v>
      </c>
      <c r="AJ28" s="4">
        <f>SUM(AJ18:AJ27)</f>
        <v>2</v>
      </c>
      <c r="AK28" s="23" t="s">
        <v>22</v>
      </c>
      <c r="AL28" s="18">
        <f>SUM(AL18:AL27)</f>
        <v>58</v>
      </c>
      <c r="AM28" s="18">
        <f t="shared" ref="AM28" si="331">SUM(AM18:AM27)</f>
        <v>32</v>
      </c>
      <c r="AN28" s="18">
        <f t="shared" ref="AN28" si="332">SUM(AN18:AN27)</f>
        <v>5</v>
      </c>
      <c r="AO28" s="18">
        <f t="shared" ref="AO28" si="333">SUM(AO18:AO27)</f>
        <v>10</v>
      </c>
      <c r="AP28" s="18">
        <f t="shared" ref="AP28" si="334">SUM(AP18:AP27)</f>
        <v>1</v>
      </c>
      <c r="AQ28" s="18">
        <f t="shared" ref="AQ28" si="335">SUM(AQ18:AQ27)</f>
        <v>17</v>
      </c>
      <c r="AR28" s="18">
        <f t="shared" ref="AR28" si="336">SUM(AR18:AR27)</f>
        <v>29</v>
      </c>
      <c r="AS28" s="18">
        <f t="shared" ref="AS28" si="337">SUM(AS18:AS27)</f>
        <v>8</v>
      </c>
      <c r="AT28" s="18">
        <f t="shared" ref="AT28" si="338">SUM(AT18:AT27)</f>
        <v>24</v>
      </c>
      <c r="AU28" s="18">
        <f t="shared" ref="AU28" si="339">SUM(AU18:AU27)</f>
        <v>25</v>
      </c>
      <c r="AV28" s="18">
        <f t="shared" ref="AV28" si="340">SUM(AV18:AV27)</f>
        <v>53</v>
      </c>
      <c r="AW28" s="578">
        <f>AQ28/AR28</f>
        <v>0.58620689655172409</v>
      </c>
      <c r="AX28" s="578">
        <f>AS28/AT28</f>
        <v>0.33333333333333331</v>
      </c>
      <c r="AY28" s="578">
        <f>AU28/AV28</f>
        <v>0.47169811320754718</v>
      </c>
      <c r="AZ28" s="7">
        <f>SUM(AZ18:AZ27)</f>
        <v>1</v>
      </c>
      <c r="BA28" s="7">
        <f>SUM(BA18:BA27)</f>
        <v>1</v>
      </c>
      <c r="BB28" s="4">
        <f>SUM(BB18:BB27)</f>
        <v>2</v>
      </c>
      <c r="BC28" s="23" t="s">
        <v>22</v>
      </c>
      <c r="BD28" s="18">
        <f>SUM(BD18:BD27)</f>
        <v>68</v>
      </c>
      <c r="BE28" s="18">
        <f t="shared" ref="BE28" si="341">SUM(BE18:BE27)</f>
        <v>50</v>
      </c>
      <c r="BF28" s="18">
        <f t="shared" ref="BF28" si="342">SUM(BF18:BF27)</f>
        <v>6</v>
      </c>
      <c r="BG28" s="18">
        <f t="shared" ref="BG28" si="343">SUM(BG18:BG27)</f>
        <v>6</v>
      </c>
      <c r="BH28" s="18">
        <f t="shared" ref="BH28" si="344">SUM(BH18:BH27)</f>
        <v>1</v>
      </c>
      <c r="BI28" s="18">
        <f t="shared" ref="BI28" si="345">SUM(BI18:BI27)</f>
        <v>22</v>
      </c>
      <c r="BJ28" s="18">
        <f t="shared" ref="BJ28" si="346">SUM(BJ18:BJ27)</f>
        <v>56</v>
      </c>
      <c r="BK28" s="18">
        <f t="shared" ref="BK28" si="347">SUM(BK18:BK27)</f>
        <v>8</v>
      </c>
      <c r="BL28" s="18">
        <f t="shared" ref="BL28" si="348">SUM(BL18:BL27)</f>
        <v>30</v>
      </c>
      <c r="BM28" s="18">
        <f t="shared" ref="BM28" si="349">SUM(BM18:BM27)</f>
        <v>30</v>
      </c>
      <c r="BN28" s="18">
        <f t="shared" ref="BN28" si="350">SUM(BN18:BN27)</f>
        <v>86</v>
      </c>
      <c r="BO28" s="578">
        <f>BI28/BJ28</f>
        <v>0.39285714285714285</v>
      </c>
      <c r="BP28" s="578">
        <f>BK28/BL28</f>
        <v>0.26666666666666666</v>
      </c>
      <c r="BQ28" s="578">
        <f>BM28/BN28</f>
        <v>0.34883720930232559</v>
      </c>
      <c r="BR28" s="7">
        <f>SUM(BR18:BR27)</f>
        <v>1</v>
      </c>
      <c r="BS28" s="7">
        <f>SUM(BS18:BS27)</f>
        <v>2</v>
      </c>
      <c r="BT28" s="4">
        <f>SUM(BT18:BT27)</f>
        <v>3</v>
      </c>
      <c r="BU28" s="23" t="s">
        <v>22</v>
      </c>
      <c r="BV28" s="18">
        <f>SUM(BV18:BV27)</f>
        <v>83</v>
      </c>
      <c r="BW28" s="18">
        <f t="shared" ref="BW28" si="351">SUM(BW18:BW27)</f>
        <v>55</v>
      </c>
      <c r="BX28" s="18">
        <f t="shared" ref="BX28" si="352">SUM(BX18:BX27)</f>
        <v>21</v>
      </c>
      <c r="BY28" s="18">
        <f t="shared" ref="BY28" si="353">SUM(BY18:BY27)</f>
        <v>4</v>
      </c>
      <c r="BZ28" s="18">
        <f t="shared" ref="BZ28" si="354">SUM(BZ18:BZ27)</f>
        <v>4</v>
      </c>
      <c r="CA28" s="18">
        <f t="shared" ref="CA28" si="355">SUM(CA18:CA27)</f>
        <v>40</v>
      </c>
      <c r="CB28" s="18">
        <f t="shared" ref="CB28" si="356">SUM(CB18:CB27)</f>
        <v>89</v>
      </c>
      <c r="CC28" s="18">
        <f t="shared" ref="CC28" si="357">SUM(CC18:CC27)</f>
        <v>1</v>
      </c>
      <c r="CD28" s="18">
        <f t="shared" ref="CD28" si="358">SUM(CD18:CD27)</f>
        <v>8</v>
      </c>
      <c r="CE28" s="18">
        <f t="shared" ref="CE28" si="359">SUM(CE18:CE27)</f>
        <v>41</v>
      </c>
      <c r="CF28" s="18">
        <f t="shared" ref="CF28" si="360">SUM(CF18:CF27)</f>
        <v>97</v>
      </c>
      <c r="CG28" s="578">
        <f>CA28/CB28</f>
        <v>0.449438202247191</v>
      </c>
      <c r="CH28" s="578">
        <f>CC28/CD28</f>
        <v>0.125</v>
      </c>
      <c r="CI28" s="578">
        <f>CE28/CF28</f>
        <v>0.42268041237113402</v>
      </c>
      <c r="CJ28" s="7">
        <f>SUM(CJ18:CJ27)</f>
        <v>3</v>
      </c>
      <c r="CK28" s="7">
        <f>SUM(CK18:CK27)</f>
        <v>1</v>
      </c>
      <c r="CL28" s="4">
        <f>SUM(CL18:CL27)</f>
        <v>4</v>
      </c>
      <c r="CM28" s="23" t="s">
        <v>22</v>
      </c>
      <c r="CN28" s="18">
        <f>SUM(CN18:CN27)</f>
        <v>72</v>
      </c>
      <c r="CO28" s="18">
        <f t="shared" ref="CO28" si="361">SUM(CO18:CO27)</f>
        <v>79</v>
      </c>
      <c r="CP28" s="18">
        <f t="shared" ref="CP28" si="362">SUM(CP18:CP27)</f>
        <v>9</v>
      </c>
      <c r="CQ28" s="18">
        <f t="shared" ref="CQ28" si="363">SUM(CQ18:CQ27)</f>
        <v>2</v>
      </c>
      <c r="CR28" s="18">
        <f t="shared" ref="CR28" si="364">SUM(CR18:CR27)</f>
        <v>5</v>
      </c>
      <c r="CS28" s="18">
        <f t="shared" ref="CS28" si="365">SUM(CS18:CS27)</f>
        <v>33</v>
      </c>
      <c r="CT28" s="18">
        <f t="shared" ref="CT28" si="366">SUM(CT18:CT27)</f>
        <v>64</v>
      </c>
      <c r="CU28" s="18">
        <f t="shared" ref="CU28" si="367">SUM(CU18:CU27)</f>
        <v>2</v>
      </c>
      <c r="CV28" s="18">
        <f t="shared" ref="CV28" si="368">SUM(CV18:CV27)</f>
        <v>6</v>
      </c>
      <c r="CW28" s="18">
        <f t="shared" ref="CW28" si="369">SUM(CW18:CW27)</f>
        <v>35</v>
      </c>
      <c r="CX28" s="18">
        <f t="shared" ref="CX28" si="370">SUM(CX18:CX27)</f>
        <v>70</v>
      </c>
      <c r="CY28" s="578">
        <f>CS28/CT28</f>
        <v>0.515625</v>
      </c>
      <c r="CZ28" s="578">
        <f>CU28/CV28</f>
        <v>0.33333333333333331</v>
      </c>
      <c r="DA28" s="578">
        <f>CW28/CX28</f>
        <v>0.5</v>
      </c>
      <c r="DB28" s="7">
        <f>SUM(DB18:DB27)</f>
        <v>1</v>
      </c>
      <c r="DC28" s="7">
        <f>SUM(DC18:DC27)</f>
        <v>2</v>
      </c>
      <c r="DD28" s="4">
        <f>SUM(DD18:DD27)</f>
        <v>3</v>
      </c>
      <c r="DE28" s="23" t="s">
        <v>22</v>
      </c>
      <c r="DF28" s="18">
        <f>SUM(DF18:DF27)</f>
        <v>109</v>
      </c>
      <c r="DG28" s="18">
        <f t="shared" ref="DG28" si="371">SUM(DG18:DG27)</f>
        <v>47</v>
      </c>
      <c r="DH28" s="18">
        <f t="shared" ref="DH28" si="372">SUM(DH18:DH27)</f>
        <v>10</v>
      </c>
      <c r="DI28" s="18">
        <f t="shared" ref="DI28" si="373">SUM(DI18:DI27)</f>
        <v>2</v>
      </c>
      <c r="DJ28" s="18">
        <f t="shared" ref="DJ28" si="374">SUM(DJ18:DJ27)</f>
        <v>3</v>
      </c>
      <c r="DK28" s="18">
        <f t="shared" ref="DK28" si="375">SUM(DK18:DK27)</f>
        <v>32</v>
      </c>
      <c r="DL28" s="18">
        <f t="shared" ref="DL28" si="376">SUM(DL18:DL27)</f>
        <v>80</v>
      </c>
      <c r="DM28" s="18">
        <f t="shared" ref="DM28" si="377">SUM(DM18:DM27)</f>
        <v>15</v>
      </c>
      <c r="DN28" s="18">
        <f t="shared" ref="DN28" si="378">SUM(DN18:DN27)</f>
        <v>54</v>
      </c>
      <c r="DO28" s="18">
        <f t="shared" ref="DO28" si="379">SUM(DO18:DO27)</f>
        <v>47</v>
      </c>
      <c r="DP28" s="18">
        <f t="shared" ref="DP28" si="380">SUM(DP18:DP27)</f>
        <v>134</v>
      </c>
      <c r="DQ28" s="578">
        <f>DK28/DL28</f>
        <v>0.4</v>
      </c>
      <c r="DR28" s="578">
        <f>DM28/DN28</f>
        <v>0.27777777777777779</v>
      </c>
      <c r="DS28" s="578">
        <f>DO28/DP28</f>
        <v>0.35074626865671643</v>
      </c>
      <c r="DT28" s="7">
        <f>SUM(DT18:DT27)</f>
        <v>2</v>
      </c>
      <c r="DU28" s="7">
        <f>SUM(DU18:DU27)</f>
        <v>2</v>
      </c>
      <c r="DV28" s="4">
        <f>SUM(DV18:DV27)</f>
        <v>4</v>
      </c>
      <c r="DW28" s="23" t="s">
        <v>22</v>
      </c>
      <c r="DX28" s="18">
        <f>SUM(DX18:DX27)</f>
        <v>116</v>
      </c>
      <c r="DY28" s="18">
        <f t="shared" ref="DY28" si="381">SUM(DY18:DY27)</f>
        <v>56</v>
      </c>
      <c r="DZ28" s="18">
        <f t="shared" ref="DZ28" si="382">SUM(DZ18:DZ27)</f>
        <v>6</v>
      </c>
      <c r="EA28" s="18">
        <f t="shared" ref="EA28" si="383">SUM(EA18:EA27)</f>
        <v>5</v>
      </c>
      <c r="EB28" s="18">
        <f t="shared" ref="EB28" si="384">SUM(EB18:EB27)</f>
        <v>8</v>
      </c>
      <c r="EC28" s="18">
        <f t="shared" ref="EC28" si="385">SUM(EC18:EC27)</f>
        <v>28</v>
      </c>
      <c r="ED28" s="18">
        <f t="shared" ref="ED28" si="386">SUM(ED18:ED27)</f>
        <v>48</v>
      </c>
      <c r="EE28" s="18">
        <f t="shared" ref="EE28" si="387">SUM(EE18:EE27)</f>
        <v>20</v>
      </c>
      <c r="EF28" s="18">
        <f t="shared" ref="EF28" si="388">SUM(EF18:EF27)</f>
        <v>42</v>
      </c>
      <c r="EG28" s="18">
        <f t="shared" ref="EG28" si="389">SUM(EG18:EG27)</f>
        <v>48</v>
      </c>
      <c r="EH28" s="18">
        <f t="shared" ref="EH28" si="390">SUM(EH18:EH27)</f>
        <v>90</v>
      </c>
      <c r="EI28" s="578">
        <f>EC28/ED28</f>
        <v>0.58333333333333337</v>
      </c>
      <c r="EJ28" s="578">
        <f>EE28/EF28</f>
        <v>0.47619047619047616</v>
      </c>
      <c r="EK28" s="578">
        <f>EG28/EH28</f>
        <v>0.53333333333333333</v>
      </c>
      <c r="EL28" s="7">
        <f>SUM(EL18:EL27)</f>
        <v>3</v>
      </c>
      <c r="EM28" s="7">
        <f>SUM(EM18:EM27)</f>
        <v>1</v>
      </c>
      <c r="EN28" s="4">
        <f>SUM(EN18:EN27)</f>
        <v>4</v>
      </c>
      <c r="EO28" s="23" t="s">
        <v>22</v>
      </c>
      <c r="EP28" s="18">
        <f>SUM(EP18:EP27)</f>
        <v>102</v>
      </c>
      <c r="EQ28" s="18">
        <f t="shared" ref="EQ28" si="391">SUM(EQ18:EQ27)</f>
        <v>61</v>
      </c>
      <c r="ER28" s="18">
        <f t="shared" ref="ER28" si="392">SUM(ER18:ER27)</f>
        <v>8</v>
      </c>
      <c r="ES28" s="18">
        <f t="shared" ref="ES28" si="393">SUM(ES18:ES27)</f>
        <v>1</v>
      </c>
      <c r="ET28" s="18">
        <f t="shared" ref="ET28" si="394">SUM(ET18:ET27)</f>
        <v>8</v>
      </c>
      <c r="EU28" s="18">
        <f t="shared" ref="EU28" si="395">SUM(EU18:EU27)</f>
        <v>33</v>
      </c>
      <c r="EV28" s="18">
        <f t="shared" ref="EV28" si="396">SUM(EV18:EV27)</f>
        <v>80</v>
      </c>
      <c r="EW28" s="18">
        <f t="shared" ref="EW28" si="397">SUM(EW18:EW27)</f>
        <v>12</v>
      </c>
      <c r="EX28" s="18">
        <f t="shared" ref="EX28" si="398">SUM(EX18:EX27)</f>
        <v>60</v>
      </c>
      <c r="EY28" s="18">
        <f t="shared" ref="EY28" si="399">SUM(EY18:EY27)</f>
        <v>45</v>
      </c>
      <c r="EZ28" s="18">
        <f t="shared" ref="EZ28" si="400">SUM(EZ18:EZ27)</f>
        <v>140</v>
      </c>
      <c r="FA28" s="578">
        <f>EU28/EV28</f>
        <v>0.41249999999999998</v>
      </c>
      <c r="FB28" s="578">
        <f>EW28/EX28</f>
        <v>0.2</v>
      </c>
      <c r="FC28" s="578">
        <f>EY28/EZ28</f>
        <v>0.32142857142857145</v>
      </c>
      <c r="FD28" s="7">
        <f>SUM(FD18:FD27)</f>
        <v>1</v>
      </c>
      <c r="FE28" s="7">
        <f>SUM(FE18:FE27)</f>
        <v>3</v>
      </c>
      <c r="FF28" s="4">
        <f>SUM(FF18:FF27)</f>
        <v>4</v>
      </c>
      <c r="FG28" s="23" t="s">
        <v>22</v>
      </c>
      <c r="FH28" s="18">
        <f>SUM(FH18:FH27)</f>
        <v>43</v>
      </c>
      <c r="FI28" s="18">
        <f t="shared" ref="FI28" si="401">SUM(FI18:FI27)</f>
        <v>33</v>
      </c>
      <c r="FJ28" s="18">
        <f t="shared" ref="FJ28" si="402">SUM(FJ18:FJ27)</f>
        <v>7</v>
      </c>
      <c r="FK28" s="18">
        <f t="shared" ref="FK28" si="403">SUM(FK18:FK27)</f>
        <v>7</v>
      </c>
      <c r="FL28" s="18">
        <f t="shared" ref="FL28" si="404">SUM(FL18:FL27)</f>
        <v>5</v>
      </c>
      <c r="FM28" s="18">
        <f t="shared" ref="FM28" si="405">SUM(FM18:FM27)</f>
        <v>12</v>
      </c>
      <c r="FN28" s="18">
        <f t="shared" ref="FN28" si="406">SUM(FN18:FN27)</f>
        <v>33</v>
      </c>
      <c r="FO28" s="18">
        <f t="shared" ref="FO28" si="407">SUM(FO18:FO27)</f>
        <v>7</v>
      </c>
      <c r="FP28" s="18">
        <f t="shared" ref="FP28" si="408">SUM(FP18:FP27)</f>
        <v>23</v>
      </c>
      <c r="FQ28" s="18">
        <f t="shared" ref="FQ28" si="409">SUM(FQ18:FQ27)</f>
        <v>19</v>
      </c>
      <c r="FR28" s="18">
        <f t="shared" ref="FR28" si="410">SUM(FR18:FR27)</f>
        <v>56</v>
      </c>
      <c r="FS28" s="578">
        <f>FM28/FN28</f>
        <v>0.36363636363636365</v>
      </c>
      <c r="FT28" s="578">
        <f>FO28/FP28</f>
        <v>0.30434782608695654</v>
      </c>
      <c r="FU28" s="578">
        <f>FQ28/FR28</f>
        <v>0.3392857142857143</v>
      </c>
      <c r="FV28" s="7">
        <f>SUM(FV18:FV27)</f>
        <v>3</v>
      </c>
      <c r="FW28" s="7">
        <f>SUM(FW18:FW27)</f>
        <v>1</v>
      </c>
      <c r="FX28" s="4">
        <f>SUM(FX18:FX27)</f>
        <v>4</v>
      </c>
      <c r="FY28" s="23" t="s">
        <v>22</v>
      </c>
      <c r="FZ28" s="18">
        <f>SUM(FZ18:FZ27)</f>
        <v>26</v>
      </c>
      <c r="GA28" s="18">
        <f t="shared" ref="GA28" si="411">SUM(GA18:GA27)</f>
        <v>40</v>
      </c>
      <c r="GB28" s="18">
        <f t="shared" ref="GB28" si="412">SUM(GB18:GB27)</f>
        <v>1</v>
      </c>
      <c r="GC28" s="18">
        <f t="shared" ref="GC28" si="413">SUM(GC18:GC27)</f>
        <v>1</v>
      </c>
      <c r="GD28" s="18">
        <f t="shared" ref="GD28" si="414">SUM(GD18:GD27)</f>
        <v>6</v>
      </c>
      <c r="GE28" s="18">
        <f t="shared" ref="GE28" si="415">SUM(GE18:GE27)</f>
        <v>10</v>
      </c>
      <c r="GF28" s="18">
        <f t="shared" ref="GF28" si="416">SUM(GF18:GF27)</f>
        <v>23</v>
      </c>
      <c r="GG28" s="18">
        <f t="shared" ref="GG28" si="417">SUM(GG18:GG27)</f>
        <v>2</v>
      </c>
      <c r="GH28" s="18">
        <f t="shared" ref="GH28" si="418">SUM(GH18:GH27)</f>
        <v>14</v>
      </c>
      <c r="GI28" s="18">
        <f t="shared" ref="GI28" si="419">SUM(GI18:GI27)</f>
        <v>12</v>
      </c>
      <c r="GJ28" s="18">
        <f t="shared" ref="GJ28" si="420">SUM(GJ18:GJ27)</f>
        <v>37</v>
      </c>
      <c r="GK28" s="578">
        <f>GE28/GF28</f>
        <v>0.43478260869565216</v>
      </c>
      <c r="GL28" s="578">
        <f>GG28/GH28</f>
        <v>0.14285714285714285</v>
      </c>
      <c r="GM28" s="578">
        <f>GI28/GJ28</f>
        <v>0.32432432432432434</v>
      </c>
      <c r="GN28" s="7">
        <f>SUM(GN18:GN27)</f>
        <v>0</v>
      </c>
      <c r="GO28" s="7">
        <f>SUM(GO18:GO27)</f>
        <v>2</v>
      </c>
      <c r="GP28" s="4">
        <f>SUM(GP18:GP27)</f>
        <v>2</v>
      </c>
      <c r="GQ28" s="14" t="s">
        <v>22</v>
      </c>
      <c r="GR28" s="11">
        <f>SUM(GR18:GR27)</f>
        <v>92</v>
      </c>
      <c r="GS28" s="11">
        <f t="shared" ref="GS28:GZ28" si="421">SUM(GS18:GS27)</f>
        <v>39</v>
      </c>
      <c r="GT28" s="11">
        <f t="shared" si="421"/>
        <v>5</v>
      </c>
      <c r="GU28" s="11">
        <f t="shared" si="421"/>
        <v>1</v>
      </c>
      <c r="GV28" s="11">
        <f t="shared" si="421"/>
        <v>11</v>
      </c>
      <c r="GW28" s="11">
        <f t="shared" si="421"/>
        <v>31</v>
      </c>
      <c r="GX28" s="11">
        <f t="shared" si="421"/>
        <v>63</v>
      </c>
      <c r="GY28" s="11">
        <f t="shared" si="421"/>
        <v>10</v>
      </c>
      <c r="GZ28" s="11">
        <f t="shared" si="421"/>
        <v>39</v>
      </c>
      <c r="HA28" s="11">
        <f>SUM(HA18:HA27)</f>
        <v>41</v>
      </c>
      <c r="HB28" s="11">
        <f t="shared" ref="HB28" si="422">SUM(HB18:HB27)</f>
        <v>104</v>
      </c>
      <c r="HC28" s="570">
        <f>GV28/GW28</f>
        <v>0.35483870967741937</v>
      </c>
      <c r="HD28" s="570">
        <f>GY28/GZ28</f>
        <v>0.25641025641025639</v>
      </c>
      <c r="HE28" s="570">
        <f>HA28/HB28</f>
        <v>0.39423076923076922</v>
      </c>
      <c r="HF28" s="11">
        <f>SUM(HF18:HF27)</f>
        <v>4</v>
      </c>
      <c r="HG28" s="11">
        <f t="shared" ref="HG28" si="423">SUM(HG18:HG27)</f>
        <v>0</v>
      </c>
      <c r="HH28" s="11">
        <f t="shared" ref="HH28" si="424">SUM(HH18:HH27)</f>
        <v>4</v>
      </c>
      <c r="HI28" s="14" t="s">
        <v>22</v>
      </c>
      <c r="HJ28" s="31">
        <f>SUM(HJ18:HJ27)</f>
        <v>44</v>
      </c>
      <c r="HK28" s="31">
        <f t="shared" ref="HK28" si="425">SUM(HK18:HK27)</f>
        <v>33</v>
      </c>
      <c r="HL28" s="31">
        <f t="shared" ref="HL28" si="426">SUM(HL18:HL27)</f>
        <v>14</v>
      </c>
      <c r="HM28" s="31">
        <f t="shared" ref="HM28" si="427">SUM(HM18:HM27)</f>
        <v>2</v>
      </c>
      <c r="HN28" s="31">
        <f t="shared" ref="HN28" si="428">SUM(HN18:HN27)</f>
        <v>3</v>
      </c>
      <c r="HO28" s="31">
        <f t="shared" ref="HO28" si="429">SUM(HO18:HO27)</f>
        <v>13</v>
      </c>
      <c r="HP28" s="31">
        <f t="shared" ref="HP28" si="430">SUM(HP18:HP27)</f>
        <v>33</v>
      </c>
      <c r="HQ28" s="31">
        <f t="shared" ref="HQ28" si="431">SUM(HQ18:HQ27)</f>
        <v>6</v>
      </c>
      <c r="HR28" s="31">
        <f t="shared" ref="HR28" si="432">SUM(HR18:HR27)</f>
        <v>32</v>
      </c>
      <c r="HS28" s="31">
        <f t="shared" ref="HS28" si="433">SUM(HS18:HS27)</f>
        <v>19</v>
      </c>
      <c r="HT28" s="31">
        <f t="shared" ref="HT28" si="434">SUM(HT18:HT27)</f>
        <v>65</v>
      </c>
      <c r="HU28" s="572">
        <f>HO28/HP28</f>
        <v>0.39393939393939392</v>
      </c>
      <c r="HV28" s="572">
        <f>HQ28/HR28</f>
        <v>0.1875</v>
      </c>
      <c r="HW28" s="572">
        <f>HS28/HT28</f>
        <v>0.29230769230769232</v>
      </c>
      <c r="HX28" s="31">
        <f>SUM(HX18:HX27)</f>
        <v>2</v>
      </c>
      <c r="HY28" s="31">
        <f t="shared" ref="HY28" si="435">SUM(HY18:HY27)</f>
        <v>1</v>
      </c>
      <c r="HZ28" s="15">
        <f t="shared" ref="HZ28" si="436">SUM(HZ18:HZ27)</f>
        <v>3</v>
      </c>
      <c r="IB28" s="362" t="s">
        <v>510</v>
      </c>
      <c r="IC28" s="3">
        <f>FH28</f>
        <v>43</v>
      </c>
      <c r="ID28" s="7">
        <f t="shared" ref="ID28:IM28" si="437">FI28</f>
        <v>33</v>
      </c>
      <c r="IE28" s="7">
        <f t="shared" si="437"/>
        <v>7</v>
      </c>
      <c r="IF28" s="7">
        <f t="shared" si="437"/>
        <v>7</v>
      </c>
      <c r="IG28" s="7">
        <f t="shared" si="437"/>
        <v>5</v>
      </c>
      <c r="IH28" s="7">
        <f t="shared" si="437"/>
        <v>12</v>
      </c>
      <c r="II28" s="7">
        <f t="shared" si="437"/>
        <v>33</v>
      </c>
      <c r="IJ28" s="7">
        <f t="shared" si="437"/>
        <v>7</v>
      </c>
      <c r="IK28" s="7">
        <f t="shared" si="437"/>
        <v>23</v>
      </c>
      <c r="IL28" s="7">
        <f t="shared" si="437"/>
        <v>19</v>
      </c>
      <c r="IM28" s="7">
        <f t="shared" si="437"/>
        <v>56</v>
      </c>
      <c r="IN28" s="7">
        <f>FV28</f>
        <v>3</v>
      </c>
      <c r="IO28" s="7">
        <f>FW28</f>
        <v>1</v>
      </c>
      <c r="IP28" s="4">
        <f>FX28</f>
        <v>4</v>
      </c>
      <c r="IR28" s="3" t="s">
        <v>510</v>
      </c>
      <c r="IS28" s="3">
        <f t="shared" si="2"/>
        <v>10.75</v>
      </c>
      <c r="IT28" s="7">
        <f t="shared" si="3"/>
        <v>8.25</v>
      </c>
      <c r="IU28" s="7">
        <f t="shared" si="4"/>
        <v>1.75</v>
      </c>
      <c r="IV28" s="7">
        <f t="shared" si="5"/>
        <v>1.75</v>
      </c>
      <c r="IW28" s="7">
        <f t="shared" si="6"/>
        <v>1.25</v>
      </c>
      <c r="IX28" s="7">
        <f t="shared" si="7"/>
        <v>3</v>
      </c>
      <c r="IY28" s="7">
        <f t="shared" si="8"/>
        <v>8.25</v>
      </c>
      <c r="IZ28" s="7">
        <f t="shared" si="9"/>
        <v>1.75</v>
      </c>
      <c r="JA28" s="7">
        <f t="shared" si="10"/>
        <v>5.75</v>
      </c>
      <c r="JB28" s="7">
        <f t="shared" si="11"/>
        <v>4.75</v>
      </c>
      <c r="JC28" s="7">
        <f t="shared" si="12"/>
        <v>14</v>
      </c>
      <c r="JD28" s="468">
        <f t="shared" si="13"/>
        <v>0.36363636363636365</v>
      </c>
      <c r="JE28" s="468">
        <f t="shared" si="14"/>
        <v>0.30434782608695654</v>
      </c>
      <c r="JF28" s="177">
        <f t="shared" si="15"/>
        <v>0.3392857142857143</v>
      </c>
      <c r="JH28" s="3" t="s">
        <v>562</v>
      </c>
      <c r="JI28" s="3">
        <f>AL113</f>
        <v>47.5</v>
      </c>
      <c r="JJ28" s="7">
        <f t="shared" ref="JJ28:JS28" si="438">AM113</f>
        <v>30</v>
      </c>
      <c r="JK28" s="7">
        <f t="shared" si="438"/>
        <v>7.5</v>
      </c>
      <c r="JL28" s="7">
        <f>$AO113</f>
        <v>2.25</v>
      </c>
      <c r="JM28" s="7">
        <f>$AP113</f>
        <v>4.25</v>
      </c>
      <c r="JN28" s="7">
        <f t="shared" si="438"/>
        <v>13.25</v>
      </c>
      <c r="JO28" s="7">
        <f t="shared" si="438"/>
        <v>33.25</v>
      </c>
      <c r="JP28" s="7">
        <f t="shared" si="438"/>
        <v>7</v>
      </c>
      <c r="JQ28" s="7">
        <f t="shared" si="438"/>
        <v>23.25</v>
      </c>
      <c r="JR28" s="7">
        <f t="shared" si="438"/>
        <v>20.25</v>
      </c>
      <c r="JS28" s="7">
        <f t="shared" si="438"/>
        <v>56.5</v>
      </c>
      <c r="JT28" s="441">
        <f t="shared" si="318"/>
        <v>0.39849624060150374</v>
      </c>
      <c r="JU28" s="441">
        <f t="shared" si="319"/>
        <v>0.30107526881720431</v>
      </c>
      <c r="JV28" s="437">
        <f t="shared" si="320"/>
        <v>0.3584070796460177</v>
      </c>
      <c r="JX28" s="3" t="s">
        <v>564</v>
      </c>
      <c r="JY28" s="7">
        <f>$DI$99</f>
        <v>3.5</v>
      </c>
      <c r="JZ28" s="4">
        <f>JZ27-1</f>
        <v>4.5</v>
      </c>
      <c r="KA28" s="3" t="s">
        <v>545</v>
      </c>
      <c r="KB28" s="7">
        <f>$GV$99</f>
        <v>6.25</v>
      </c>
      <c r="KC28" s="4">
        <f>KC27-1</f>
        <v>4.5</v>
      </c>
      <c r="KD28" s="3" t="s">
        <v>541</v>
      </c>
      <c r="KE28" s="441">
        <f>$JN$33/$JO$33</f>
        <v>0.35810810810810811</v>
      </c>
      <c r="KF28" s="4">
        <f>KF27-1</f>
        <v>4.5</v>
      </c>
      <c r="KG28" s="3" t="s">
        <v>545</v>
      </c>
      <c r="KH28" s="441">
        <f>$JP$37/$JQ$37</f>
        <v>0.21518987341772153</v>
      </c>
      <c r="KI28" s="4">
        <f>KI27-1</f>
        <v>4.5</v>
      </c>
      <c r="KJ28" s="3" t="s">
        <v>539</v>
      </c>
      <c r="KK28" s="436">
        <f>$JR$31/$JS$31</f>
        <v>0.31958762886597936</v>
      </c>
      <c r="KL28" s="4">
        <f>KL27-1</f>
        <v>4.5</v>
      </c>
      <c r="KM28" s="3" t="s">
        <v>562</v>
      </c>
      <c r="KN28" s="7">
        <f t="shared" ref="KN28:KN38" si="439">VLOOKUP(KM28,$JX$27:$JZ$38,3,FALSE)+VLOOKUP(KM28,$KA$27:$KC$38,3,FALSE)+2*VLOOKUP(KM28,$KD$27:$KF$38,3,FALSE)+2*VLOOKUP(KM28,$KG$27:$KI$38,3,FALSE)+2*VLOOKUP(KM28,$KJ$27:$KL$38,3,FALSE)</f>
        <v>-9</v>
      </c>
      <c r="KO28" s="4">
        <f t="shared" ref="KO28:KO38" si="440">KN28*10/($JZ$27*8)</f>
        <v>-2.0454545454545454</v>
      </c>
    </row>
    <row r="29" spans="1:301" ht="17" thickBot="1">
      <c r="A29" s="83"/>
      <c r="B29" s="83"/>
      <c r="C29" s="83"/>
      <c r="D29" s="83"/>
      <c r="E29" s="471" t="s">
        <v>30</v>
      </c>
      <c r="F29" s="589" t="s">
        <v>236</v>
      </c>
      <c r="G29" s="412" t="s">
        <v>236</v>
      </c>
      <c r="H29" s="465" t="s">
        <v>24</v>
      </c>
      <c r="J29" s="88"/>
      <c r="K29" s="88"/>
      <c r="L29" s="88"/>
      <c r="M29" s="88"/>
      <c r="N29" s="88"/>
      <c r="O29" s="88"/>
      <c r="S29" s="39" t="s">
        <v>63</v>
      </c>
      <c r="T29" s="262">
        <f>T28/$AJ28</f>
        <v>22</v>
      </c>
      <c r="U29" s="262">
        <f t="shared" ref="U29:AB29" si="441">U28/$AJ28</f>
        <v>10</v>
      </c>
      <c r="V29" s="262">
        <f t="shared" si="441"/>
        <v>1</v>
      </c>
      <c r="W29" s="262">
        <f t="shared" si="441"/>
        <v>1</v>
      </c>
      <c r="X29" s="262">
        <f t="shared" si="441"/>
        <v>2</v>
      </c>
      <c r="Y29" s="262">
        <f t="shared" si="441"/>
        <v>8</v>
      </c>
      <c r="Z29" s="262">
        <f t="shared" si="441"/>
        <v>18.5</v>
      </c>
      <c r="AA29" s="262">
        <f t="shared" si="441"/>
        <v>2</v>
      </c>
      <c r="AB29" s="262">
        <f t="shared" si="441"/>
        <v>12</v>
      </c>
      <c r="AC29" s="262">
        <f t="shared" ref="AC29" si="442">AC28/$AJ28</f>
        <v>10</v>
      </c>
      <c r="AD29" s="262">
        <f t="shared" ref="AD29" si="443">AD28/$AJ28</f>
        <v>30.5</v>
      </c>
      <c r="AE29" s="579"/>
      <c r="AF29" s="579"/>
      <c r="AG29" s="579"/>
      <c r="AH29" s="8">
        <f>AH28/AJ28</f>
        <v>0</v>
      </c>
      <c r="AI29" s="8"/>
      <c r="AJ29" s="6"/>
      <c r="AK29" s="39" t="s">
        <v>63</v>
      </c>
      <c r="AL29" s="262">
        <f>AL28/$BB28</f>
        <v>29</v>
      </c>
      <c r="AM29" s="262">
        <f t="shared" ref="AM29:AV29" si="444">AM28/$BB28</f>
        <v>16</v>
      </c>
      <c r="AN29" s="262">
        <f t="shared" si="444"/>
        <v>2.5</v>
      </c>
      <c r="AO29" s="262">
        <f t="shared" si="444"/>
        <v>5</v>
      </c>
      <c r="AP29" s="262">
        <f t="shared" si="444"/>
        <v>0.5</v>
      </c>
      <c r="AQ29" s="262">
        <f t="shared" si="444"/>
        <v>8.5</v>
      </c>
      <c r="AR29" s="262">
        <f t="shared" si="444"/>
        <v>14.5</v>
      </c>
      <c r="AS29" s="262">
        <f t="shared" si="444"/>
        <v>4</v>
      </c>
      <c r="AT29" s="262">
        <f t="shared" si="444"/>
        <v>12</v>
      </c>
      <c r="AU29" s="262">
        <f t="shared" si="444"/>
        <v>12.5</v>
      </c>
      <c r="AV29" s="262">
        <f t="shared" si="444"/>
        <v>26.5</v>
      </c>
      <c r="AW29" s="579"/>
      <c r="AX29" s="579"/>
      <c r="AY29" s="579"/>
      <c r="AZ29" s="8">
        <f>AZ28/BB28</f>
        <v>0.5</v>
      </c>
      <c r="BA29" s="8"/>
      <c r="BB29" s="6"/>
      <c r="BC29" s="39" t="s">
        <v>63</v>
      </c>
      <c r="BD29" s="262">
        <f>BD28/$BT28</f>
        <v>22.666666666666668</v>
      </c>
      <c r="BE29" s="262">
        <f t="shared" ref="BE29:BN29" si="445">BE28/$BT28</f>
        <v>16.666666666666668</v>
      </c>
      <c r="BF29" s="262">
        <f t="shared" si="445"/>
        <v>2</v>
      </c>
      <c r="BG29" s="262">
        <f t="shared" si="445"/>
        <v>2</v>
      </c>
      <c r="BH29" s="262">
        <f t="shared" si="445"/>
        <v>0.33333333333333331</v>
      </c>
      <c r="BI29" s="262">
        <f t="shared" si="445"/>
        <v>7.333333333333333</v>
      </c>
      <c r="BJ29" s="262">
        <f t="shared" si="445"/>
        <v>18.666666666666668</v>
      </c>
      <c r="BK29" s="262">
        <f t="shared" si="445"/>
        <v>2.6666666666666665</v>
      </c>
      <c r="BL29" s="262">
        <f t="shared" si="445"/>
        <v>10</v>
      </c>
      <c r="BM29" s="262">
        <f t="shared" si="445"/>
        <v>10</v>
      </c>
      <c r="BN29" s="262">
        <f t="shared" si="445"/>
        <v>28.666666666666668</v>
      </c>
      <c r="BO29" s="579"/>
      <c r="BP29" s="579"/>
      <c r="BQ29" s="579"/>
      <c r="BR29" s="8">
        <f>BR28/BT28</f>
        <v>0.33333333333333331</v>
      </c>
      <c r="BS29" s="8"/>
      <c r="BT29" s="6"/>
      <c r="BU29" s="39" t="s">
        <v>63</v>
      </c>
      <c r="BV29" s="262">
        <f>BV28/$CL28</f>
        <v>20.75</v>
      </c>
      <c r="BW29" s="262">
        <f t="shared" ref="BW29:CF29" si="446">BW28/$CL28</f>
        <v>13.75</v>
      </c>
      <c r="BX29" s="262">
        <f t="shared" si="446"/>
        <v>5.25</v>
      </c>
      <c r="BY29" s="262">
        <f t="shared" si="446"/>
        <v>1</v>
      </c>
      <c r="BZ29" s="262">
        <f t="shared" si="446"/>
        <v>1</v>
      </c>
      <c r="CA29" s="262">
        <f t="shared" si="446"/>
        <v>10</v>
      </c>
      <c r="CB29" s="262">
        <f t="shared" si="446"/>
        <v>22.25</v>
      </c>
      <c r="CC29" s="262">
        <f t="shared" si="446"/>
        <v>0.25</v>
      </c>
      <c r="CD29" s="262">
        <f t="shared" si="446"/>
        <v>2</v>
      </c>
      <c r="CE29" s="262">
        <f t="shared" si="446"/>
        <v>10.25</v>
      </c>
      <c r="CF29" s="262">
        <f t="shared" si="446"/>
        <v>24.25</v>
      </c>
      <c r="CG29" s="579"/>
      <c r="CH29" s="579"/>
      <c r="CI29" s="579"/>
      <c r="CJ29" s="8">
        <f>CJ28/CL28</f>
        <v>0.75</v>
      </c>
      <c r="CK29" s="8"/>
      <c r="CL29" s="6"/>
      <c r="CM29" s="39" t="s">
        <v>63</v>
      </c>
      <c r="CN29" s="262">
        <f>CN28/$DD28</f>
        <v>24</v>
      </c>
      <c r="CO29" s="262">
        <f t="shared" ref="CO29:CX29" si="447">CO28/$DD28</f>
        <v>26.333333333333332</v>
      </c>
      <c r="CP29" s="262">
        <f t="shared" si="447"/>
        <v>3</v>
      </c>
      <c r="CQ29" s="262">
        <f t="shared" si="447"/>
        <v>0.66666666666666663</v>
      </c>
      <c r="CR29" s="262">
        <f t="shared" si="447"/>
        <v>1.6666666666666667</v>
      </c>
      <c r="CS29" s="262">
        <f t="shared" si="447"/>
        <v>11</v>
      </c>
      <c r="CT29" s="262">
        <f t="shared" si="447"/>
        <v>21.333333333333332</v>
      </c>
      <c r="CU29" s="262">
        <f t="shared" si="447"/>
        <v>0.66666666666666663</v>
      </c>
      <c r="CV29" s="262">
        <f t="shared" si="447"/>
        <v>2</v>
      </c>
      <c r="CW29" s="262">
        <f t="shared" si="447"/>
        <v>11.666666666666666</v>
      </c>
      <c r="CX29" s="262">
        <f t="shared" si="447"/>
        <v>23.333333333333332</v>
      </c>
      <c r="CY29" s="579"/>
      <c r="CZ29" s="579"/>
      <c r="DA29" s="579"/>
      <c r="DB29" s="8">
        <f>DB28/DD28</f>
        <v>0.33333333333333331</v>
      </c>
      <c r="DC29" s="8"/>
      <c r="DD29" s="6"/>
      <c r="DE29" s="39" t="s">
        <v>63</v>
      </c>
      <c r="DF29" s="262">
        <f>DF28/$DV$28</f>
        <v>27.25</v>
      </c>
      <c r="DG29" s="262">
        <f t="shared" ref="DG29:DP29" si="448">DG28/$DV$28</f>
        <v>11.75</v>
      </c>
      <c r="DH29" s="262">
        <f t="shared" si="448"/>
        <v>2.5</v>
      </c>
      <c r="DI29" s="262">
        <f t="shared" si="448"/>
        <v>0.5</v>
      </c>
      <c r="DJ29" s="262">
        <f t="shared" si="448"/>
        <v>0.75</v>
      </c>
      <c r="DK29" s="262">
        <f t="shared" si="448"/>
        <v>8</v>
      </c>
      <c r="DL29" s="262">
        <f t="shared" si="448"/>
        <v>20</v>
      </c>
      <c r="DM29" s="262">
        <f t="shared" si="448"/>
        <v>3.75</v>
      </c>
      <c r="DN29" s="262">
        <f t="shared" si="448"/>
        <v>13.5</v>
      </c>
      <c r="DO29" s="262">
        <f t="shared" si="448"/>
        <v>11.75</v>
      </c>
      <c r="DP29" s="262">
        <f t="shared" si="448"/>
        <v>33.5</v>
      </c>
      <c r="DQ29" s="579"/>
      <c r="DR29" s="579"/>
      <c r="DS29" s="579"/>
      <c r="DT29" s="8">
        <f>DT28/DV28</f>
        <v>0.5</v>
      </c>
      <c r="DU29" s="8"/>
      <c r="DV29" s="6"/>
      <c r="DW29" s="39" t="s">
        <v>63</v>
      </c>
      <c r="DX29" s="262">
        <f>DX28/$EN$14</f>
        <v>29</v>
      </c>
      <c r="DY29" s="262">
        <f t="shared" ref="DY29" si="449">DY28/$EN$14</f>
        <v>14</v>
      </c>
      <c r="DZ29" s="262">
        <f t="shared" ref="DZ29" si="450">DZ28/$EN$14</f>
        <v>1.5</v>
      </c>
      <c r="EA29" s="262">
        <f t="shared" ref="EA29" si="451">EA28/$EN$14</f>
        <v>1.25</v>
      </c>
      <c r="EB29" s="262">
        <f t="shared" ref="EB29" si="452">EB28/$EN$14</f>
        <v>2</v>
      </c>
      <c r="EC29" s="262">
        <f t="shared" ref="EC29" si="453">EC28/$EN$14</f>
        <v>7</v>
      </c>
      <c r="ED29" s="262">
        <f t="shared" ref="ED29" si="454">ED28/$EN$14</f>
        <v>12</v>
      </c>
      <c r="EE29" s="262">
        <f t="shared" ref="EE29" si="455">EE28/$EN$14</f>
        <v>5</v>
      </c>
      <c r="EF29" s="262">
        <f t="shared" ref="EF29" si="456">EF28/$EN$14</f>
        <v>10.5</v>
      </c>
      <c r="EG29" s="262">
        <f t="shared" ref="EG29" si="457">EG28/$EN$14</f>
        <v>12</v>
      </c>
      <c r="EH29" s="262">
        <f t="shared" ref="EH29" si="458">EH28/$EN$14</f>
        <v>22.5</v>
      </c>
      <c r="EI29" s="579"/>
      <c r="EJ29" s="579"/>
      <c r="EK29" s="579"/>
      <c r="EL29" s="8">
        <f>EL28/EN28</f>
        <v>0.75</v>
      </c>
      <c r="EM29" s="8"/>
      <c r="EN29" s="6"/>
      <c r="EO29" s="39" t="s">
        <v>63</v>
      </c>
      <c r="EP29" s="262">
        <f>EP28/$FF$28</f>
        <v>25.5</v>
      </c>
      <c r="EQ29" s="262">
        <f t="shared" ref="EQ29:EZ29" si="459">EQ28/$FF$28</f>
        <v>15.25</v>
      </c>
      <c r="ER29" s="262">
        <f t="shared" si="459"/>
        <v>2</v>
      </c>
      <c r="ES29" s="262">
        <f t="shared" si="459"/>
        <v>0.25</v>
      </c>
      <c r="ET29" s="262">
        <f t="shared" si="459"/>
        <v>2</v>
      </c>
      <c r="EU29" s="262">
        <f t="shared" si="459"/>
        <v>8.25</v>
      </c>
      <c r="EV29" s="262">
        <f t="shared" si="459"/>
        <v>20</v>
      </c>
      <c r="EW29" s="262">
        <f t="shared" si="459"/>
        <v>3</v>
      </c>
      <c r="EX29" s="262">
        <f t="shared" si="459"/>
        <v>15</v>
      </c>
      <c r="EY29" s="262">
        <f t="shared" si="459"/>
        <v>11.25</v>
      </c>
      <c r="EZ29" s="262">
        <f t="shared" si="459"/>
        <v>35</v>
      </c>
      <c r="FA29" s="579"/>
      <c r="FB29" s="579"/>
      <c r="FC29" s="579"/>
      <c r="FD29" s="8">
        <f>FD28/FF28</f>
        <v>0.25</v>
      </c>
      <c r="FE29" s="8"/>
      <c r="FF29" s="6"/>
      <c r="FG29" s="39" t="s">
        <v>63</v>
      </c>
      <c r="FH29" s="262">
        <f>FH28/$FX$28</f>
        <v>10.75</v>
      </c>
      <c r="FI29" s="262">
        <f t="shared" ref="FI29:FR29" si="460">FI28/$FX$14</f>
        <v>8.25</v>
      </c>
      <c r="FJ29" s="262">
        <f t="shared" si="460"/>
        <v>1.75</v>
      </c>
      <c r="FK29" s="262">
        <f t="shared" si="460"/>
        <v>1.75</v>
      </c>
      <c r="FL29" s="262">
        <f t="shared" si="460"/>
        <v>1.25</v>
      </c>
      <c r="FM29" s="262">
        <f t="shared" si="460"/>
        <v>3</v>
      </c>
      <c r="FN29" s="262">
        <f t="shared" si="460"/>
        <v>8.25</v>
      </c>
      <c r="FO29" s="262">
        <f t="shared" si="460"/>
        <v>1.75</v>
      </c>
      <c r="FP29" s="262">
        <f t="shared" si="460"/>
        <v>5.75</v>
      </c>
      <c r="FQ29" s="262">
        <f t="shared" si="460"/>
        <v>4.75</v>
      </c>
      <c r="FR29" s="262">
        <f t="shared" si="460"/>
        <v>14</v>
      </c>
      <c r="FS29" s="579"/>
      <c r="FT29" s="579"/>
      <c r="FU29" s="579"/>
      <c r="FV29" s="8">
        <f>FV28/FX28</f>
        <v>0.75</v>
      </c>
      <c r="FW29" s="8"/>
      <c r="FX29" s="6"/>
      <c r="FY29" s="39" t="s">
        <v>63</v>
      </c>
      <c r="FZ29" s="262">
        <f>FZ28/$GP28</f>
        <v>13</v>
      </c>
      <c r="GA29" s="262">
        <f t="shared" ref="GA29:GJ29" si="461">GA28/$GP28</f>
        <v>20</v>
      </c>
      <c r="GB29" s="262">
        <f t="shared" si="461"/>
        <v>0.5</v>
      </c>
      <c r="GC29" s="262">
        <f t="shared" si="461"/>
        <v>0.5</v>
      </c>
      <c r="GD29" s="262">
        <f t="shared" si="461"/>
        <v>3</v>
      </c>
      <c r="GE29" s="262">
        <f t="shared" si="461"/>
        <v>5</v>
      </c>
      <c r="GF29" s="262">
        <f t="shared" si="461"/>
        <v>11.5</v>
      </c>
      <c r="GG29" s="262">
        <f t="shared" si="461"/>
        <v>1</v>
      </c>
      <c r="GH29" s="262">
        <f t="shared" si="461"/>
        <v>7</v>
      </c>
      <c r="GI29" s="262">
        <f t="shared" si="461"/>
        <v>6</v>
      </c>
      <c r="GJ29" s="262">
        <f t="shared" si="461"/>
        <v>18.5</v>
      </c>
      <c r="GK29" s="579"/>
      <c r="GL29" s="579"/>
      <c r="GM29" s="579"/>
      <c r="GN29" s="8">
        <f>GN28/GP28</f>
        <v>0</v>
      </c>
      <c r="GO29" s="8"/>
      <c r="GP29" s="6"/>
      <c r="GQ29" s="16" t="s">
        <v>63</v>
      </c>
      <c r="GR29" s="17">
        <f>GR28/$HH$28</f>
        <v>23</v>
      </c>
      <c r="GS29" s="17">
        <f t="shared" ref="GS29:HB29" si="462">GS28/$HH$28</f>
        <v>9.75</v>
      </c>
      <c r="GT29" s="17">
        <f t="shared" si="462"/>
        <v>1.25</v>
      </c>
      <c r="GU29" s="17">
        <f t="shared" si="462"/>
        <v>0.25</v>
      </c>
      <c r="GV29" s="17">
        <f t="shared" si="462"/>
        <v>2.75</v>
      </c>
      <c r="GW29" s="17">
        <f t="shared" si="462"/>
        <v>7.75</v>
      </c>
      <c r="GX29" s="17">
        <f t="shared" si="462"/>
        <v>15.75</v>
      </c>
      <c r="GY29" s="17">
        <f t="shared" si="462"/>
        <v>2.5</v>
      </c>
      <c r="GZ29" s="17">
        <f t="shared" si="462"/>
        <v>9.75</v>
      </c>
      <c r="HA29" s="17">
        <f t="shared" si="462"/>
        <v>10.25</v>
      </c>
      <c r="HB29" s="17">
        <f t="shared" si="462"/>
        <v>26</v>
      </c>
      <c r="HC29" s="571"/>
      <c r="HD29" s="571"/>
      <c r="HE29" s="571"/>
      <c r="HF29" s="17" t="e">
        <v>#DIV/0!</v>
      </c>
      <c r="HG29" s="17"/>
      <c r="HH29" s="390"/>
      <c r="HI29" s="16" t="s">
        <v>63</v>
      </c>
      <c r="HJ29" s="17">
        <f>HJ28/$HZ28</f>
        <v>14.666666666666666</v>
      </c>
      <c r="HK29" s="17">
        <f t="shared" ref="HK29" si="463">HK28/$HZ28</f>
        <v>11</v>
      </c>
      <c r="HL29" s="17">
        <f t="shared" ref="HL29" si="464">HL28/$HZ28</f>
        <v>4.666666666666667</v>
      </c>
      <c r="HM29" s="17">
        <f t="shared" ref="HM29" si="465">HM28/$HZ28</f>
        <v>0.66666666666666663</v>
      </c>
      <c r="HN29" s="17">
        <f t="shared" ref="HN29" si="466">HN28/$HZ28</f>
        <v>1</v>
      </c>
      <c r="HO29" s="17">
        <f t="shared" ref="HO29" si="467">HO28/$HZ28</f>
        <v>4.333333333333333</v>
      </c>
      <c r="HP29" s="17">
        <f t="shared" ref="HP29" si="468">HP28/$HZ28</f>
        <v>11</v>
      </c>
      <c r="HQ29" s="17">
        <f t="shared" ref="HQ29" si="469">HQ28/$HZ28</f>
        <v>2</v>
      </c>
      <c r="HR29" s="17">
        <f t="shared" ref="HR29" si="470">HR28/$HZ28</f>
        <v>10.666666666666666</v>
      </c>
      <c r="HS29" s="17">
        <f t="shared" ref="HS29" si="471">HS28/$HZ28</f>
        <v>6.333333333333333</v>
      </c>
      <c r="HT29" s="17">
        <f>HT28/$HZ28</f>
        <v>21.666666666666668</v>
      </c>
      <c r="HU29" s="573"/>
      <c r="HV29" s="573"/>
      <c r="HW29" s="573"/>
      <c r="HX29" s="17" t="e">
        <v>#DIV/0!</v>
      </c>
      <c r="HY29" s="17"/>
      <c r="HZ29" s="390"/>
      <c r="IB29" s="3" t="s">
        <v>261</v>
      </c>
      <c r="IC29" s="3">
        <f>FH42</f>
        <v>62</v>
      </c>
      <c r="ID29" s="7">
        <f t="shared" ref="ID29:IM29" si="472">FI42</f>
        <v>7</v>
      </c>
      <c r="IE29" s="7">
        <f t="shared" si="472"/>
        <v>4</v>
      </c>
      <c r="IF29" s="7">
        <f t="shared" si="472"/>
        <v>1</v>
      </c>
      <c r="IG29" s="7">
        <f t="shared" si="472"/>
        <v>2</v>
      </c>
      <c r="IH29" s="7">
        <f t="shared" si="472"/>
        <v>4</v>
      </c>
      <c r="II29" s="7">
        <f t="shared" si="472"/>
        <v>13</v>
      </c>
      <c r="IJ29" s="7">
        <f t="shared" si="472"/>
        <v>18</v>
      </c>
      <c r="IK29" s="7">
        <f t="shared" si="472"/>
        <v>38</v>
      </c>
      <c r="IL29" s="7">
        <f t="shared" si="472"/>
        <v>22</v>
      </c>
      <c r="IM29" s="7">
        <f t="shared" si="472"/>
        <v>51</v>
      </c>
      <c r="IN29" s="7">
        <f>FV42</f>
        <v>2</v>
      </c>
      <c r="IO29" s="7">
        <f>FW42</f>
        <v>0</v>
      </c>
      <c r="IP29" s="4">
        <f>FX42</f>
        <v>2</v>
      </c>
      <c r="IR29" s="3" t="s">
        <v>261</v>
      </c>
      <c r="IS29" s="3">
        <f t="shared" si="2"/>
        <v>31</v>
      </c>
      <c r="IT29" s="7">
        <f t="shared" si="3"/>
        <v>3.5</v>
      </c>
      <c r="IU29" s="7">
        <f t="shared" si="4"/>
        <v>2</v>
      </c>
      <c r="IV29" s="7">
        <f t="shared" si="5"/>
        <v>0.5</v>
      </c>
      <c r="IW29" s="7">
        <f t="shared" si="6"/>
        <v>1</v>
      </c>
      <c r="IX29" s="7">
        <f t="shared" si="7"/>
        <v>2</v>
      </c>
      <c r="IY29" s="7">
        <f t="shared" si="8"/>
        <v>6.5</v>
      </c>
      <c r="IZ29" s="7">
        <f t="shared" si="9"/>
        <v>9</v>
      </c>
      <c r="JA29" s="7">
        <f t="shared" si="10"/>
        <v>19</v>
      </c>
      <c r="JB29" s="7">
        <f t="shared" si="11"/>
        <v>11</v>
      </c>
      <c r="JC29" s="7">
        <f t="shared" si="12"/>
        <v>25.5</v>
      </c>
      <c r="JD29" s="468">
        <f t="shared" si="13"/>
        <v>0.30769230769230771</v>
      </c>
      <c r="JE29" s="468">
        <f t="shared" si="14"/>
        <v>0.47368421052631576</v>
      </c>
      <c r="JF29" s="177">
        <f t="shared" si="15"/>
        <v>0.43137254901960786</v>
      </c>
      <c r="JH29" s="3" t="s">
        <v>537</v>
      </c>
      <c r="JI29" s="3">
        <f>BD113</f>
        <v>49.666666666666664</v>
      </c>
      <c r="JJ29" s="7">
        <f t="shared" ref="JJ29:JS29" si="473">BE113</f>
        <v>36.333333333333336</v>
      </c>
      <c r="JK29" s="7">
        <f t="shared" si="473"/>
        <v>7</v>
      </c>
      <c r="JL29" s="7">
        <f>$BG113</f>
        <v>5.333333333333333</v>
      </c>
      <c r="JM29" s="7">
        <f>$BH113</f>
        <v>4.333333333333333</v>
      </c>
      <c r="JN29" s="7">
        <f t="shared" si="473"/>
        <v>14.333333333333334</v>
      </c>
      <c r="JO29" s="7">
        <f t="shared" si="473"/>
        <v>32</v>
      </c>
      <c r="JP29" s="7">
        <f t="shared" si="473"/>
        <v>7</v>
      </c>
      <c r="JQ29" s="7">
        <f t="shared" si="473"/>
        <v>27.333333333333332</v>
      </c>
      <c r="JR29" s="7">
        <f t="shared" si="473"/>
        <v>21.333333333333332</v>
      </c>
      <c r="JS29" s="7">
        <f t="shared" si="473"/>
        <v>59.333333333333336</v>
      </c>
      <c r="JT29" s="441">
        <f t="shared" si="318"/>
        <v>0.44791666666666669</v>
      </c>
      <c r="JU29" s="441">
        <f t="shared" si="319"/>
        <v>0.25609756097560976</v>
      </c>
      <c r="JV29" s="437">
        <f t="shared" si="320"/>
        <v>0.3595505617977528</v>
      </c>
      <c r="JX29" s="3" t="s">
        <v>546</v>
      </c>
      <c r="JY29" s="7">
        <f>$HM$99</f>
        <v>3.25</v>
      </c>
      <c r="JZ29" s="4">
        <f t="shared" ref="JZ29:JZ38" si="474">JZ28-1</f>
        <v>3.5</v>
      </c>
      <c r="KA29" s="3" t="s">
        <v>539</v>
      </c>
      <c r="KB29" s="7">
        <f>$CR$99</f>
        <v>5</v>
      </c>
      <c r="KC29" s="4">
        <f t="shared" ref="KC29:KC38" si="475">KC28-1</f>
        <v>3.5</v>
      </c>
      <c r="KD29" s="3" t="s">
        <v>546</v>
      </c>
      <c r="KE29" s="441">
        <f>$JN$38/$JO$38</f>
        <v>0.36054421768707484</v>
      </c>
      <c r="KF29" s="4">
        <f t="shared" ref="KF29:KF38" si="476">KF28-1</f>
        <v>3.5</v>
      </c>
      <c r="KG29" s="3" t="s">
        <v>564</v>
      </c>
      <c r="KH29" s="441">
        <f>$JP$32/$JQ$32</f>
        <v>0.22429906542056074</v>
      </c>
      <c r="KI29" s="4">
        <f t="shared" ref="KI29:KI38" si="477">KI28-1</f>
        <v>3.5</v>
      </c>
      <c r="KJ29" s="3" t="s">
        <v>541</v>
      </c>
      <c r="KK29" s="436">
        <f>$JR$33/$JS$33</f>
        <v>0.32231404958677684</v>
      </c>
      <c r="KL29" s="4">
        <f t="shared" ref="KL29:KL38" si="478">KL28-1</f>
        <v>3.5</v>
      </c>
      <c r="KM29" s="3" t="s">
        <v>537</v>
      </c>
      <c r="KN29" s="7">
        <f t="shared" si="439"/>
        <v>-10</v>
      </c>
      <c r="KO29" s="4">
        <f t="shared" si="440"/>
        <v>-2.2727272727272729</v>
      </c>
    </row>
    <row r="30" spans="1:301" ht="17" thickBot="1">
      <c r="A30" s="83"/>
      <c r="B30" s="83"/>
      <c r="C30" s="83"/>
      <c r="D30" s="83"/>
      <c r="E30" s="464" t="s">
        <v>24</v>
      </c>
      <c r="F30" s="463" t="s">
        <v>513</v>
      </c>
      <c r="G30" s="464" t="s">
        <v>513</v>
      </c>
      <c r="H30" s="588" t="s">
        <v>209</v>
      </c>
      <c r="J30" s="88"/>
      <c r="K30" s="88"/>
      <c r="L30" s="88"/>
      <c r="M30" s="88"/>
      <c r="N30" s="88"/>
      <c r="O30" s="88"/>
      <c r="S30" s="1" t="s">
        <v>26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2"/>
      <c r="AK30" s="1" t="s">
        <v>220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2"/>
      <c r="BC30" s="1" t="s">
        <v>547</v>
      </c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2"/>
      <c r="BU30" s="1" t="s">
        <v>36</v>
      </c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2"/>
      <c r="CM30" s="1" t="s">
        <v>549</v>
      </c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2"/>
      <c r="DE30" s="1" t="s">
        <v>295</v>
      </c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2"/>
      <c r="DW30" s="1" t="s">
        <v>43</v>
      </c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2"/>
      <c r="EO30" s="1" t="s">
        <v>551</v>
      </c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2"/>
      <c r="FG30" s="1" t="s">
        <v>261</v>
      </c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2"/>
      <c r="FY30" s="1" t="s">
        <v>51</v>
      </c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2"/>
      <c r="GQ30" s="14" t="s">
        <v>208</v>
      </c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5"/>
      <c r="HI30" s="10" t="s">
        <v>105</v>
      </c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3"/>
      <c r="IB30" s="3" t="s">
        <v>464</v>
      </c>
      <c r="IC30" s="3">
        <f>FZ14</f>
        <v>7</v>
      </c>
      <c r="ID30" s="7">
        <f t="shared" ref="ID30:IM30" si="479">GA14</f>
        <v>24</v>
      </c>
      <c r="IE30" s="7">
        <f t="shared" si="479"/>
        <v>3</v>
      </c>
      <c r="IF30" s="7">
        <f t="shared" si="479"/>
        <v>0</v>
      </c>
      <c r="IG30" s="7">
        <f t="shared" si="479"/>
        <v>7</v>
      </c>
      <c r="IH30" s="7">
        <f t="shared" si="479"/>
        <v>2</v>
      </c>
      <c r="II30" s="7">
        <f t="shared" si="479"/>
        <v>20</v>
      </c>
      <c r="IJ30" s="7">
        <f t="shared" si="479"/>
        <v>1</v>
      </c>
      <c r="IK30" s="7">
        <f t="shared" si="479"/>
        <v>15</v>
      </c>
      <c r="IL30" s="7">
        <f t="shared" si="479"/>
        <v>3</v>
      </c>
      <c r="IM30" s="7">
        <f t="shared" si="479"/>
        <v>35</v>
      </c>
      <c r="IN30" s="7">
        <f>GN14</f>
        <v>0</v>
      </c>
      <c r="IO30" s="7">
        <f>GO14</f>
        <v>2</v>
      </c>
      <c r="IP30" s="4">
        <f>GP14</f>
        <v>2</v>
      </c>
      <c r="IR30" s="3" t="s">
        <v>464</v>
      </c>
      <c r="IS30" s="3">
        <f t="shared" si="2"/>
        <v>3.5</v>
      </c>
      <c r="IT30" s="7">
        <f t="shared" si="3"/>
        <v>12</v>
      </c>
      <c r="IU30" s="7">
        <f t="shared" si="4"/>
        <v>1.5</v>
      </c>
      <c r="IV30" s="7">
        <f t="shared" si="5"/>
        <v>0</v>
      </c>
      <c r="IW30" s="7">
        <f t="shared" si="6"/>
        <v>3.5</v>
      </c>
      <c r="IX30" s="7">
        <f t="shared" si="7"/>
        <v>1</v>
      </c>
      <c r="IY30" s="7">
        <f t="shared" si="8"/>
        <v>10</v>
      </c>
      <c r="IZ30" s="7">
        <f t="shared" si="9"/>
        <v>0.5</v>
      </c>
      <c r="JA30" s="7">
        <f t="shared" si="10"/>
        <v>7.5</v>
      </c>
      <c r="JB30" s="7">
        <f t="shared" si="11"/>
        <v>1.5</v>
      </c>
      <c r="JC30" s="7">
        <f t="shared" si="12"/>
        <v>17.5</v>
      </c>
      <c r="JD30" s="468">
        <f t="shared" si="13"/>
        <v>0.1</v>
      </c>
      <c r="JE30" s="468">
        <f t="shared" si="14"/>
        <v>6.6666666666666666E-2</v>
      </c>
      <c r="JF30" s="177">
        <f t="shared" si="15"/>
        <v>8.5714285714285715E-2</v>
      </c>
      <c r="JH30" s="3" t="s">
        <v>563</v>
      </c>
      <c r="JI30" s="3">
        <f>BV113</f>
        <v>40.75</v>
      </c>
      <c r="JJ30" s="7">
        <f t="shared" ref="JJ30:JS30" si="480">BW113</f>
        <v>22.25</v>
      </c>
      <c r="JK30" s="7">
        <f t="shared" si="480"/>
        <v>3.5</v>
      </c>
      <c r="JL30" s="7">
        <f>$BY113</f>
        <v>1.25</v>
      </c>
      <c r="JM30" s="7">
        <f>$BZ113</f>
        <v>5.5</v>
      </c>
      <c r="JN30" s="7">
        <f t="shared" si="480"/>
        <v>7.25</v>
      </c>
      <c r="JO30" s="7">
        <f t="shared" si="480"/>
        <v>23.75</v>
      </c>
      <c r="JP30" s="7">
        <f t="shared" si="480"/>
        <v>8.75</v>
      </c>
      <c r="JQ30" s="7">
        <f t="shared" si="480"/>
        <v>29.5</v>
      </c>
      <c r="JR30" s="7">
        <f t="shared" si="480"/>
        <v>16</v>
      </c>
      <c r="JS30" s="7">
        <f t="shared" si="480"/>
        <v>53.25</v>
      </c>
      <c r="JT30" s="441">
        <f t="shared" si="318"/>
        <v>0.30526315789473685</v>
      </c>
      <c r="JU30" s="441">
        <f t="shared" si="319"/>
        <v>0.29661016949152541</v>
      </c>
      <c r="JV30" s="437">
        <f t="shared" si="320"/>
        <v>0.30046948356807512</v>
      </c>
      <c r="JX30" s="3" t="s">
        <v>541</v>
      </c>
      <c r="JY30" s="7">
        <f>$EA$99</f>
        <v>3.25</v>
      </c>
      <c r="JZ30" s="4">
        <f t="shared" si="474"/>
        <v>2.5</v>
      </c>
      <c r="KA30" s="3" t="s">
        <v>542</v>
      </c>
      <c r="KB30" s="7">
        <f>$ET$99</f>
        <v>4.75</v>
      </c>
      <c r="KC30" s="4">
        <f t="shared" si="475"/>
        <v>2.5</v>
      </c>
      <c r="KD30" s="3" t="s">
        <v>565</v>
      </c>
      <c r="KE30" s="441">
        <f>$JN$36/$JO$36</f>
        <v>0.36842105263157893</v>
      </c>
      <c r="KF30" s="4">
        <f t="shared" si="476"/>
        <v>2.5</v>
      </c>
      <c r="KG30" s="3" t="s">
        <v>561</v>
      </c>
      <c r="KH30" s="441">
        <f>$JP$27/$JQ$27</f>
        <v>0.23529411764705882</v>
      </c>
      <c r="KI30" s="4">
        <f t="shared" si="477"/>
        <v>2.5</v>
      </c>
      <c r="KJ30" s="3" t="s">
        <v>564</v>
      </c>
      <c r="KK30" s="436">
        <f>$JR$32/$JS$32</f>
        <v>0.33606557377049179</v>
      </c>
      <c r="KL30" s="4">
        <f t="shared" si="478"/>
        <v>2.5</v>
      </c>
      <c r="KM30" s="3" t="s">
        <v>563</v>
      </c>
      <c r="KN30" s="7">
        <f t="shared" si="439"/>
        <v>18</v>
      </c>
      <c r="KO30" s="4">
        <f t="shared" si="440"/>
        <v>4.0909090909090908</v>
      </c>
    </row>
    <row r="31" spans="1:301">
      <c r="A31" s="83"/>
      <c r="B31" s="83"/>
      <c r="C31" s="83"/>
      <c r="D31" s="83"/>
      <c r="E31" s="18"/>
      <c r="J31" s="88"/>
      <c r="K31" s="88"/>
      <c r="L31" s="88"/>
      <c r="M31" s="88"/>
      <c r="N31" s="88"/>
      <c r="O31" s="88"/>
      <c r="S31" s="3" t="s">
        <v>12</v>
      </c>
      <c r="T31" s="7" t="s">
        <v>13</v>
      </c>
      <c r="U31" s="7" t="s">
        <v>14</v>
      </c>
      <c r="V31" s="7" t="s">
        <v>15</v>
      </c>
      <c r="W31" s="7" t="s">
        <v>16</v>
      </c>
      <c r="X31" s="7" t="s">
        <v>17</v>
      </c>
      <c r="Y31" s="7" t="s">
        <v>28</v>
      </c>
      <c r="Z31" s="7" t="s">
        <v>27</v>
      </c>
      <c r="AA31" s="18" t="s">
        <v>21</v>
      </c>
      <c r="AB31" s="7" t="s">
        <v>20</v>
      </c>
      <c r="AC31" s="18" t="s">
        <v>19</v>
      </c>
      <c r="AD31" s="7" t="s">
        <v>18</v>
      </c>
      <c r="AE31" s="48">
        <v>0.02</v>
      </c>
      <c r="AF31" s="48">
        <v>0.03</v>
      </c>
      <c r="AG31" s="18" t="s">
        <v>213</v>
      </c>
      <c r="AH31" s="18" t="s">
        <v>80</v>
      </c>
      <c r="AI31" s="18" t="s">
        <v>81</v>
      </c>
      <c r="AJ31" s="21" t="s">
        <v>531</v>
      </c>
      <c r="AK31" s="3" t="s">
        <v>12</v>
      </c>
      <c r="AL31" s="7" t="s">
        <v>13</v>
      </c>
      <c r="AM31" s="7" t="s">
        <v>14</v>
      </c>
      <c r="AN31" s="7" t="s">
        <v>15</v>
      </c>
      <c r="AO31" s="7" t="s">
        <v>16</v>
      </c>
      <c r="AP31" s="7" t="s">
        <v>17</v>
      </c>
      <c r="AQ31" s="7" t="s">
        <v>28</v>
      </c>
      <c r="AR31" s="7" t="s">
        <v>27</v>
      </c>
      <c r="AS31" s="18" t="s">
        <v>21</v>
      </c>
      <c r="AT31" s="7" t="s">
        <v>20</v>
      </c>
      <c r="AU31" s="18" t="s">
        <v>19</v>
      </c>
      <c r="AV31" s="7" t="s">
        <v>18</v>
      </c>
      <c r="AW31" s="48">
        <v>0.02</v>
      </c>
      <c r="AX31" s="48">
        <v>0.03</v>
      </c>
      <c r="AY31" s="18" t="s">
        <v>213</v>
      </c>
      <c r="AZ31" s="18" t="s">
        <v>80</v>
      </c>
      <c r="BA31" s="18" t="s">
        <v>81</v>
      </c>
      <c r="BB31" s="21" t="s">
        <v>531</v>
      </c>
      <c r="BC31" s="3" t="s">
        <v>12</v>
      </c>
      <c r="BD31" s="7" t="s">
        <v>13</v>
      </c>
      <c r="BE31" s="7" t="s">
        <v>14</v>
      </c>
      <c r="BF31" s="7" t="s">
        <v>15</v>
      </c>
      <c r="BG31" s="7" t="s">
        <v>16</v>
      </c>
      <c r="BH31" s="7" t="s">
        <v>17</v>
      </c>
      <c r="BI31" s="7" t="s">
        <v>28</v>
      </c>
      <c r="BJ31" s="7" t="s">
        <v>27</v>
      </c>
      <c r="BK31" s="18" t="s">
        <v>21</v>
      </c>
      <c r="BL31" s="7" t="s">
        <v>20</v>
      </c>
      <c r="BM31" s="18" t="s">
        <v>19</v>
      </c>
      <c r="BN31" s="7" t="s">
        <v>18</v>
      </c>
      <c r="BO31" s="48">
        <v>0.02</v>
      </c>
      <c r="BP31" s="48">
        <v>0.03</v>
      </c>
      <c r="BQ31" s="18" t="s">
        <v>213</v>
      </c>
      <c r="BR31" s="18" t="s">
        <v>80</v>
      </c>
      <c r="BS31" s="18" t="s">
        <v>81</v>
      </c>
      <c r="BT31" s="21" t="s">
        <v>531</v>
      </c>
      <c r="BU31" s="3" t="s">
        <v>12</v>
      </c>
      <c r="BV31" s="7" t="s">
        <v>13</v>
      </c>
      <c r="BW31" s="7" t="s">
        <v>14</v>
      </c>
      <c r="BX31" s="7" t="s">
        <v>15</v>
      </c>
      <c r="BY31" s="7" t="s">
        <v>16</v>
      </c>
      <c r="BZ31" s="7" t="s">
        <v>17</v>
      </c>
      <c r="CA31" s="7" t="s">
        <v>28</v>
      </c>
      <c r="CB31" s="7" t="s">
        <v>27</v>
      </c>
      <c r="CC31" s="18" t="s">
        <v>21</v>
      </c>
      <c r="CD31" s="7" t="s">
        <v>20</v>
      </c>
      <c r="CE31" s="18" t="s">
        <v>19</v>
      </c>
      <c r="CF31" s="7" t="s">
        <v>18</v>
      </c>
      <c r="CG31" s="48">
        <v>0.02</v>
      </c>
      <c r="CH31" s="48">
        <v>0.03</v>
      </c>
      <c r="CI31" s="18" t="s">
        <v>213</v>
      </c>
      <c r="CJ31" s="18" t="s">
        <v>80</v>
      </c>
      <c r="CK31" s="18" t="s">
        <v>81</v>
      </c>
      <c r="CL31" s="21" t="s">
        <v>531</v>
      </c>
      <c r="CM31" s="3" t="s">
        <v>12</v>
      </c>
      <c r="CN31" s="7" t="s">
        <v>13</v>
      </c>
      <c r="CO31" s="7" t="s">
        <v>14</v>
      </c>
      <c r="CP31" s="7" t="s">
        <v>15</v>
      </c>
      <c r="CQ31" s="7" t="s">
        <v>16</v>
      </c>
      <c r="CR31" s="7" t="s">
        <v>17</v>
      </c>
      <c r="CS31" s="7" t="s">
        <v>28</v>
      </c>
      <c r="CT31" s="7" t="s">
        <v>27</v>
      </c>
      <c r="CU31" s="18" t="s">
        <v>21</v>
      </c>
      <c r="CV31" s="7" t="s">
        <v>20</v>
      </c>
      <c r="CW31" s="18" t="s">
        <v>19</v>
      </c>
      <c r="CX31" s="7" t="s">
        <v>18</v>
      </c>
      <c r="CY31" s="48">
        <v>0.02</v>
      </c>
      <c r="CZ31" s="48">
        <v>0.03</v>
      </c>
      <c r="DA31" s="18" t="s">
        <v>213</v>
      </c>
      <c r="DB31" s="18" t="s">
        <v>80</v>
      </c>
      <c r="DC31" s="18" t="s">
        <v>81</v>
      </c>
      <c r="DD31" s="21" t="s">
        <v>531</v>
      </c>
      <c r="DE31" s="3" t="s">
        <v>12</v>
      </c>
      <c r="DF31" s="7" t="s">
        <v>13</v>
      </c>
      <c r="DG31" s="7" t="s">
        <v>14</v>
      </c>
      <c r="DH31" s="7" t="s">
        <v>15</v>
      </c>
      <c r="DI31" s="7" t="s">
        <v>16</v>
      </c>
      <c r="DJ31" s="7" t="s">
        <v>17</v>
      </c>
      <c r="DK31" s="7" t="s">
        <v>28</v>
      </c>
      <c r="DL31" s="7" t="s">
        <v>27</v>
      </c>
      <c r="DM31" s="18" t="s">
        <v>21</v>
      </c>
      <c r="DN31" s="7" t="s">
        <v>20</v>
      </c>
      <c r="DO31" s="18" t="s">
        <v>19</v>
      </c>
      <c r="DP31" s="7" t="s">
        <v>18</v>
      </c>
      <c r="DQ31" s="48">
        <v>0.02</v>
      </c>
      <c r="DR31" s="48">
        <v>0.03</v>
      </c>
      <c r="DS31" s="18" t="s">
        <v>213</v>
      </c>
      <c r="DT31" s="18" t="s">
        <v>80</v>
      </c>
      <c r="DU31" s="18" t="s">
        <v>81</v>
      </c>
      <c r="DV31" s="21" t="s">
        <v>531</v>
      </c>
      <c r="DW31" s="3" t="s">
        <v>12</v>
      </c>
      <c r="DX31" s="7" t="s">
        <v>13</v>
      </c>
      <c r="DY31" s="7" t="s">
        <v>14</v>
      </c>
      <c r="DZ31" s="7" t="s">
        <v>15</v>
      </c>
      <c r="EA31" s="7" t="s">
        <v>16</v>
      </c>
      <c r="EB31" s="7" t="s">
        <v>17</v>
      </c>
      <c r="EC31" s="7" t="s">
        <v>28</v>
      </c>
      <c r="ED31" s="7" t="s">
        <v>27</v>
      </c>
      <c r="EE31" s="18" t="s">
        <v>21</v>
      </c>
      <c r="EF31" s="7" t="s">
        <v>20</v>
      </c>
      <c r="EG31" s="18" t="s">
        <v>19</v>
      </c>
      <c r="EH31" s="7" t="s">
        <v>18</v>
      </c>
      <c r="EI31" s="48">
        <v>0.02</v>
      </c>
      <c r="EJ31" s="48">
        <v>0.03</v>
      </c>
      <c r="EK31" s="18" t="s">
        <v>213</v>
      </c>
      <c r="EL31" s="18" t="s">
        <v>80</v>
      </c>
      <c r="EM31" s="18" t="s">
        <v>81</v>
      </c>
      <c r="EN31" s="21" t="s">
        <v>531</v>
      </c>
      <c r="EO31" s="3" t="s">
        <v>12</v>
      </c>
      <c r="EP31" s="7" t="s">
        <v>13</v>
      </c>
      <c r="EQ31" s="7" t="s">
        <v>14</v>
      </c>
      <c r="ER31" s="7" t="s">
        <v>15</v>
      </c>
      <c r="ES31" s="7" t="s">
        <v>16</v>
      </c>
      <c r="ET31" s="7" t="s">
        <v>17</v>
      </c>
      <c r="EU31" s="7" t="s">
        <v>28</v>
      </c>
      <c r="EV31" s="7" t="s">
        <v>27</v>
      </c>
      <c r="EW31" s="18" t="s">
        <v>21</v>
      </c>
      <c r="EX31" s="7" t="s">
        <v>20</v>
      </c>
      <c r="EY31" s="18" t="s">
        <v>19</v>
      </c>
      <c r="EZ31" s="7" t="s">
        <v>18</v>
      </c>
      <c r="FA31" s="48">
        <v>0.02</v>
      </c>
      <c r="FB31" s="48">
        <v>0.03</v>
      </c>
      <c r="FC31" s="18" t="s">
        <v>213</v>
      </c>
      <c r="FD31" s="18" t="s">
        <v>80</v>
      </c>
      <c r="FE31" s="18" t="s">
        <v>81</v>
      </c>
      <c r="FF31" s="21" t="s">
        <v>531</v>
      </c>
      <c r="FG31" s="3" t="s">
        <v>12</v>
      </c>
      <c r="FH31" s="7" t="s">
        <v>13</v>
      </c>
      <c r="FI31" s="7" t="s">
        <v>14</v>
      </c>
      <c r="FJ31" s="7" t="s">
        <v>15</v>
      </c>
      <c r="FK31" s="7" t="s">
        <v>16</v>
      </c>
      <c r="FL31" s="7" t="s">
        <v>17</v>
      </c>
      <c r="FM31" s="7" t="s">
        <v>28</v>
      </c>
      <c r="FN31" s="7" t="s">
        <v>27</v>
      </c>
      <c r="FO31" s="18" t="s">
        <v>21</v>
      </c>
      <c r="FP31" s="7" t="s">
        <v>20</v>
      </c>
      <c r="FQ31" s="18" t="s">
        <v>19</v>
      </c>
      <c r="FR31" s="7" t="s">
        <v>18</v>
      </c>
      <c r="FS31" s="48">
        <v>0.02</v>
      </c>
      <c r="FT31" s="48">
        <v>0.03</v>
      </c>
      <c r="FU31" s="18" t="s">
        <v>213</v>
      </c>
      <c r="FV31" s="18" t="s">
        <v>80</v>
      </c>
      <c r="FW31" s="18" t="s">
        <v>81</v>
      </c>
      <c r="FX31" s="21" t="s">
        <v>531</v>
      </c>
      <c r="FY31" s="3" t="s">
        <v>12</v>
      </c>
      <c r="FZ31" s="7" t="s">
        <v>13</v>
      </c>
      <c r="GA31" s="7" t="s">
        <v>14</v>
      </c>
      <c r="GB31" s="7" t="s">
        <v>15</v>
      </c>
      <c r="GC31" s="7" t="s">
        <v>16</v>
      </c>
      <c r="GD31" s="7" t="s">
        <v>17</v>
      </c>
      <c r="GE31" s="7" t="s">
        <v>28</v>
      </c>
      <c r="GF31" s="7" t="s">
        <v>27</v>
      </c>
      <c r="GG31" s="18" t="s">
        <v>21</v>
      </c>
      <c r="GH31" s="7" t="s">
        <v>20</v>
      </c>
      <c r="GI31" s="18" t="s">
        <v>19</v>
      </c>
      <c r="GJ31" s="7" t="s">
        <v>18</v>
      </c>
      <c r="GK31" s="48">
        <v>0.02</v>
      </c>
      <c r="GL31" s="48">
        <v>0.03</v>
      </c>
      <c r="GM31" s="18" t="s">
        <v>213</v>
      </c>
      <c r="GN31" s="18" t="s">
        <v>80</v>
      </c>
      <c r="GO31" s="18" t="s">
        <v>81</v>
      </c>
      <c r="GP31" s="21" t="s">
        <v>531</v>
      </c>
      <c r="GQ31" s="14" t="s">
        <v>12</v>
      </c>
      <c r="GR31" s="11" t="s">
        <v>13</v>
      </c>
      <c r="GS31" s="11" t="s">
        <v>14</v>
      </c>
      <c r="GT31" s="11" t="s">
        <v>15</v>
      </c>
      <c r="GU31" s="11" t="s">
        <v>16</v>
      </c>
      <c r="GV31" s="11" t="s">
        <v>17</v>
      </c>
      <c r="GW31" s="11" t="s">
        <v>28</v>
      </c>
      <c r="GX31" s="11" t="s">
        <v>27</v>
      </c>
      <c r="GY31" s="11" t="s">
        <v>21</v>
      </c>
      <c r="GZ31" s="11" t="s">
        <v>20</v>
      </c>
      <c r="HA31" s="11" t="s">
        <v>19</v>
      </c>
      <c r="HB31" s="11" t="s">
        <v>18</v>
      </c>
      <c r="HC31" s="149">
        <v>0.02</v>
      </c>
      <c r="HD31" s="149">
        <v>0.03</v>
      </c>
      <c r="HE31" s="11" t="s">
        <v>213</v>
      </c>
      <c r="HF31" s="11" t="s">
        <v>80</v>
      </c>
      <c r="HG31" s="11" t="s">
        <v>81</v>
      </c>
      <c r="HH31" s="15" t="s">
        <v>531</v>
      </c>
      <c r="HI31" s="14" t="s">
        <v>12</v>
      </c>
      <c r="HJ31" s="31" t="s">
        <v>13</v>
      </c>
      <c r="HK31" s="31" t="s">
        <v>14</v>
      </c>
      <c r="HL31" s="31" t="s">
        <v>15</v>
      </c>
      <c r="HM31" s="31" t="s">
        <v>16</v>
      </c>
      <c r="HN31" s="31" t="s">
        <v>17</v>
      </c>
      <c r="HO31" s="31" t="s">
        <v>28</v>
      </c>
      <c r="HP31" s="31" t="s">
        <v>27</v>
      </c>
      <c r="HQ31" s="31" t="s">
        <v>21</v>
      </c>
      <c r="HR31" s="31" t="s">
        <v>20</v>
      </c>
      <c r="HS31" s="31" t="s">
        <v>19</v>
      </c>
      <c r="HT31" s="31" t="s">
        <v>18</v>
      </c>
      <c r="HU31" s="152">
        <v>0.02</v>
      </c>
      <c r="HV31" s="152">
        <v>0.03</v>
      </c>
      <c r="HW31" s="31" t="s">
        <v>213</v>
      </c>
      <c r="HX31" s="31" t="s">
        <v>80</v>
      </c>
      <c r="HY31" s="31" t="s">
        <v>81</v>
      </c>
      <c r="HZ31" s="15" t="s">
        <v>531</v>
      </c>
      <c r="IB31" s="46" t="s">
        <v>456</v>
      </c>
      <c r="IC31" s="3">
        <f>FZ28</f>
        <v>26</v>
      </c>
      <c r="ID31" s="7">
        <f t="shared" ref="ID31:IM31" si="481">GA28</f>
        <v>40</v>
      </c>
      <c r="IE31" s="7">
        <f t="shared" si="481"/>
        <v>1</v>
      </c>
      <c r="IF31" s="7">
        <f t="shared" si="481"/>
        <v>1</v>
      </c>
      <c r="IG31" s="7">
        <f t="shared" si="481"/>
        <v>6</v>
      </c>
      <c r="IH31" s="7">
        <f t="shared" si="481"/>
        <v>10</v>
      </c>
      <c r="II31" s="7">
        <f t="shared" si="481"/>
        <v>23</v>
      </c>
      <c r="IJ31" s="7">
        <f t="shared" si="481"/>
        <v>2</v>
      </c>
      <c r="IK31" s="7">
        <f t="shared" si="481"/>
        <v>14</v>
      </c>
      <c r="IL31" s="7">
        <f t="shared" si="481"/>
        <v>12</v>
      </c>
      <c r="IM31" s="7">
        <f t="shared" si="481"/>
        <v>37</v>
      </c>
      <c r="IN31" s="7">
        <f>GN28</f>
        <v>0</v>
      </c>
      <c r="IO31" s="7">
        <f>GO28</f>
        <v>2</v>
      </c>
      <c r="IP31" s="4">
        <f>GP28</f>
        <v>2</v>
      </c>
      <c r="IR31" s="46" t="s">
        <v>456</v>
      </c>
      <c r="IS31" s="3">
        <f t="shared" si="2"/>
        <v>13</v>
      </c>
      <c r="IT31" s="7">
        <f t="shared" si="3"/>
        <v>20</v>
      </c>
      <c r="IU31" s="7">
        <f t="shared" si="4"/>
        <v>0.5</v>
      </c>
      <c r="IV31" s="7">
        <f t="shared" si="5"/>
        <v>0.5</v>
      </c>
      <c r="IW31" s="7">
        <f t="shared" si="6"/>
        <v>3</v>
      </c>
      <c r="IX31" s="7">
        <f t="shared" si="7"/>
        <v>5</v>
      </c>
      <c r="IY31" s="7">
        <f t="shared" si="8"/>
        <v>11.5</v>
      </c>
      <c r="IZ31" s="7">
        <f t="shared" si="9"/>
        <v>1</v>
      </c>
      <c r="JA31" s="7">
        <f t="shared" si="10"/>
        <v>7</v>
      </c>
      <c r="JB31" s="7">
        <f t="shared" si="11"/>
        <v>6</v>
      </c>
      <c r="JC31" s="7">
        <f t="shared" si="12"/>
        <v>18.5</v>
      </c>
      <c r="JD31" s="468">
        <f t="shared" si="13"/>
        <v>0.43478260869565216</v>
      </c>
      <c r="JE31" s="468">
        <f t="shared" si="14"/>
        <v>0.14285714285714285</v>
      </c>
      <c r="JF31" s="177">
        <f t="shared" si="15"/>
        <v>0.32432432432432434</v>
      </c>
      <c r="JH31" s="3" t="s">
        <v>539</v>
      </c>
      <c r="JI31" s="3">
        <f>CN113</f>
        <v>47.333333333333336</v>
      </c>
      <c r="JJ31" s="7">
        <f t="shared" ref="JJ31:JS31" si="482">CO113</f>
        <v>36.333333333333336</v>
      </c>
      <c r="JK31" s="7">
        <f t="shared" si="482"/>
        <v>6.333333333333333</v>
      </c>
      <c r="JL31" s="7">
        <f>$CQ113</f>
        <v>5</v>
      </c>
      <c r="JM31" s="7">
        <f>$CR113</f>
        <v>5</v>
      </c>
      <c r="JN31" s="7">
        <f t="shared" si="482"/>
        <v>14.666666666666666</v>
      </c>
      <c r="JO31" s="7">
        <f t="shared" si="482"/>
        <v>36.333333333333336</v>
      </c>
      <c r="JP31" s="7">
        <f t="shared" si="482"/>
        <v>6</v>
      </c>
      <c r="JQ31" s="7">
        <f t="shared" si="482"/>
        <v>28.333333333333332</v>
      </c>
      <c r="JR31" s="7">
        <f t="shared" si="482"/>
        <v>20.666666666666668</v>
      </c>
      <c r="JS31" s="7">
        <f t="shared" si="482"/>
        <v>64.666666666666671</v>
      </c>
      <c r="JT31" s="441">
        <f t="shared" si="318"/>
        <v>0.40366972477064217</v>
      </c>
      <c r="JU31" s="441">
        <f t="shared" si="319"/>
        <v>0.21176470588235294</v>
      </c>
      <c r="JV31" s="437">
        <f t="shared" si="320"/>
        <v>0.31958762886597936</v>
      </c>
      <c r="JX31" s="3" t="s">
        <v>562</v>
      </c>
      <c r="JY31" s="7">
        <f>$AO$99</f>
        <v>2.75</v>
      </c>
      <c r="JZ31" s="4">
        <f t="shared" si="474"/>
        <v>1.5</v>
      </c>
      <c r="KA31" s="3" t="s">
        <v>563</v>
      </c>
      <c r="KB31" s="7">
        <f>$BZ$99</f>
        <v>4.25</v>
      </c>
      <c r="KC31" s="4">
        <f t="shared" si="475"/>
        <v>1.5</v>
      </c>
      <c r="KD31" s="3" t="s">
        <v>542</v>
      </c>
      <c r="KE31" s="441">
        <f>$JN$34/$JO$34</f>
        <v>0.39568345323741005</v>
      </c>
      <c r="KF31" s="4">
        <f t="shared" si="476"/>
        <v>1.5</v>
      </c>
      <c r="KG31" s="3" t="s">
        <v>537</v>
      </c>
      <c r="KH31" s="441">
        <f>$JP$29/$JQ$29</f>
        <v>0.25609756097560976</v>
      </c>
      <c r="KI31" s="4">
        <f t="shared" si="477"/>
        <v>1.5</v>
      </c>
      <c r="KJ31" s="3" t="s">
        <v>546</v>
      </c>
      <c r="KK31" s="436">
        <f>$JR$38/$JS$38</f>
        <v>0.33905579399141633</v>
      </c>
      <c r="KL31" s="4">
        <f t="shared" si="478"/>
        <v>1.5</v>
      </c>
      <c r="KM31" s="3" t="s">
        <v>539</v>
      </c>
      <c r="KN31" s="7">
        <f t="shared" si="439"/>
        <v>19</v>
      </c>
      <c r="KO31" s="4">
        <f t="shared" si="440"/>
        <v>4.3181818181818183</v>
      </c>
    </row>
    <row r="32" spans="1:301">
      <c r="A32" s="83"/>
      <c r="B32" s="83"/>
      <c r="C32" s="83"/>
      <c r="D32" s="83"/>
      <c r="E32" s="18"/>
      <c r="J32" s="88"/>
      <c r="K32" s="88"/>
      <c r="L32" s="88"/>
      <c r="M32" s="88"/>
      <c r="N32" s="88"/>
      <c r="O32" s="88"/>
      <c r="S32" s="3">
        <v>1</v>
      </c>
      <c r="T32" s="429"/>
      <c r="U32" s="429"/>
      <c r="V32" s="429"/>
      <c r="W32" s="429"/>
      <c r="X32" s="429"/>
      <c r="Y32" s="429"/>
      <c r="Z32" s="429"/>
      <c r="AA32" s="429"/>
      <c r="AB32" s="429"/>
      <c r="AC32" s="429">
        <f>Y32+AA32</f>
        <v>0</v>
      </c>
      <c r="AD32" s="429">
        <f>Z32+AB32</f>
        <v>0</v>
      </c>
      <c r="AE32" s="430" t="e">
        <f>Y32/Z32</f>
        <v>#DIV/0!</v>
      </c>
      <c r="AF32" s="430" t="e">
        <f>AA32/AB32</f>
        <v>#DIV/0!</v>
      </c>
      <c r="AG32" s="430" t="e">
        <f>AC32/AD32</f>
        <v>#DIV/0!</v>
      </c>
      <c r="AH32" s="429"/>
      <c r="AI32" s="429"/>
      <c r="AJ32" s="413">
        <f>AH32+AI32</f>
        <v>0</v>
      </c>
      <c r="AK32" s="3">
        <v>1</v>
      </c>
      <c r="AL32" s="18">
        <v>2</v>
      </c>
      <c r="AM32" s="18">
        <v>4</v>
      </c>
      <c r="AN32" s="18">
        <v>2</v>
      </c>
      <c r="AO32" s="18">
        <v>0</v>
      </c>
      <c r="AP32" s="18">
        <v>1</v>
      </c>
      <c r="AQ32" s="18">
        <v>1</v>
      </c>
      <c r="AR32" s="18">
        <v>2</v>
      </c>
      <c r="AS32" s="18">
        <v>0</v>
      </c>
      <c r="AT32" s="18">
        <v>2</v>
      </c>
      <c r="AU32" s="18">
        <f>AQ32+AS32</f>
        <v>1</v>
      </c>
      <c r="AV32" s="18">
        <f>AR32+AT32</f>
        <v>4</v>
      </c>
      <c r="AW32" s="389">
        <f>AQ32/AR32</f>
        <v>0.5</v>
      </c>
      <c r="AX32" s="389">
        <f>AS32/AT32</f>
        <v>0</v>
      </c>
      <c r="AY32" s="389">
        <f>AU32/AV32</f>
        <v>0.25</v>
      </c>
      <c r="AZ32" s="7">
        <v>0</v>
      </c>
      <c r="BA32" s="7">
        <v>1</v>
      </c>
      <c r="BB32" s="4">
        <f>AZ32+BA32</f>
        <v>1</v>
      </c>
      <c r="BC32" s="3">
        <v>1</v>
      </c>
      <c r="BD32" s="18">
        <v>2</v>
      </c>
      <c r="BE32" s="18">
        <v>3</v>
      </c>
      <c r="BF32" s="18">
        <v>1</v>
      </c>
      <c r="BG32" s="18">
        <v>0</v>
      </c>
      <c r="BH32" s="18">
        <v>1</v>
      </c>
      <c r="BI32" s="18">
        <v>1</v>
      </c>
      <c r="BJ32" s="18">
        <v>8</v>
      </c>
      <c r="BK32" s="18">
        <v>0</v>
      </c>
      <c r="BL32" s="18">
        <v>1</v>
      </c>
      <c r="BM32" s="18">
        <f>BI32+BK32</f>
        <v>1</v>
      </c>
      <c r="BN32" s="18">
        <f>BJ32+BL32</f>
        <v>9</v>
      </c>
      <c r="BO32" s="389">
        <f>BI32/BJ32</f>
        <v>0.125</v>
      </c>
      <c r="BP32" s="389">
        <f>BK32/BL32</f>
        <v>0</v>
      </c>
      <c r="BQ32" s="389">
        <f>BM32/BN32</f>
        <v>0.1111111111111111</v>
      </c>
      <c r="BR32" s="7">
        <v>0</v>
      </c>
      <c r="BS32" s="7">
        <v>1</v>
      </c>
      <c r="BT32" s="4">
        <f>BR32+BS32</f>
        <v>1</v>
      </c>
      <c r="BU32" s="3">
        <v>1</v>
      </c>
      <c r="BV32" s="18">
        <v>6</v>
      </c>
      <c r="BW32" s="18">
        <v>9</v>
      </c>
      <c r="BX32" s="18">
        <v>2</v>
      </c>
      <c r="BY32" s="18">
        <v>0</v>
      </c>
      <c r="BZ32" s="18">
        <v>0</v>
      </c>
      <c r="CA32" s="18">
        <v>3</v>
      </c>
      <c r="CB32" s="18">
        <v>9</v>
      </c>
      <c r="CC32" s="18">
        <v>0</v>
      </c>
      <c r="CD32" s="18">
        <v>5</v>
      </c>
      <c r="CE32" s="18">
        <f>CA32+CC32</f>
        <v>3</v>
      </c>
      <c r="CF32" s="18">
        <f>CB32+CD32</f>
        <v>14</v>
      </c>
      <c r="CG32" s="389">
        <f>CA32/CB32</f>
        <v>0.33333333333333331</v>
      </c>
      <c r="CH32" s="389">
        <f>CC32/CD32</f>
        <v>0</v>
      </c>
      <c r="CI32" s="389">
        <f>CE32/CF32</f>
        <v>0.21428571428571427</v>
      </c>
      <c r="CJ32" s="7">
        <v>1</v>
      </c>
      <c r="CK32" s="7">
        <v>0</v>
      </c>
      <c r="CL32" s="4">
        <f>CJ32+CK32</f>
        <v>1</v>
      </c>
      <c r="CM32" s="3">
        <v>1</v>
      </c>
      <c r="CN32" s="18">
        <v>2</v>
      </c>
      <c r="CO32" s="18">
        <v>9</v>
      </c>
      <c r="CP32" s="18">
        <v>0</v>
      </c>
      <c r="CQ32" s="18">
        <v>1</v>
      </c>
      <c r="CR32" s="18">
        <v>3</v>
      </c>
      <c r="CS32" s="18">
        <v>1</v>
      </c>
      <c r="CT32" s="18">
        <v>7</v>
      </c>
      <c r="CU32" s="18">
        <v>0</v>
      </c>
      <c r="CV32" s="18">
        <v>6</v>
      </c>
      <c r="CW32" s="18">
        <f>CS32+CU32</f>
        <v>1</v>
      </c>
      <c r="CX32" s="18">
        <f>CT32+CV32</f>
        <v>13</v>
      </c>
      <c r="CY32" s="389">
        <f>CS32/CT32</f>
        <v>0.14285714285714285</v>
      </c>
      <c r="CZ32" s="389">
        <f>CU32/CV32</f>
        <v>0</v>
      </c>
      <c r="DA32" s="389">
        <f>CW32/CX32</f>
        <v>7.6923076923076927E-2</v>
      </c>
      <c r="DB32" s="7">
        <v>1</v>
      </c>
      <c r="DC32" s="7">
        <v>0</v>
      </c>
      <c r="DD32" s="4">
        <f>DB32+DC32</f>
        <v>1</v>
      </c>
      <c r="DE32" s="3">
        <v>1</v>
      </c>
      <c r="DF32" s="18">
        <v>9</v>
      </c>
      <c r="DG32" s="18">
        <v>6</v>
      </c>
      <c r="DH32" s="18">
        <v>2</v>
      </c>
      <c r="DI32" s="18">
        <v>0</v>
      </c>
      <c r="DJ32" s="18">
        <v>1</v>
      </c>
      <c r="DK32" s="18">
        <v>3</v>
      </c>
      <c r="DL32" s="18">
        <v>8</v>
      </c>
      <c r="DM32" s="18">
        <v>1</v>
      </c>
      <c r="DN32" s="18">
        <v>8</v>
      </c>
      <c r="DO32" s="18">
        <f>DK32+DM32</f>
        <v>4</v>
      </c>
      <c r="DP32" s="18">
        <f>DL32+DN32</f>
        <v>16</v>
      </c>
      <c r="DQ32" s="389">
        <f>DK32/DL32</f>
        <v>0.375</v>
      </c>
      <c r="DR32" s="389">
        <f>DM32/DN32</f>
        <v>0.125</v>
      </c>
      <c r="DS32" s="389">
        <f>DO32/DP32</f>
        <v>0.25</v>
      </c>
      <c r="DT32" s="7">
        <v>0</v>
      </c>
      <c r="DU32" s="7">
        <v>1</v>
      </c>
      <c r="DV32" s="4">
        <f>DT32+DU32</f>
        <v>1</v>
      </c>
      <c r="DW32" s="3">
        <v>1</v>
      </c>
      <c r="DX32" s="18">
        <v>6</v>
      </c>
      <c r="DY32" s="18">
        <v>0</v>
      </c>
      <c r="DZ32" s="18">
        <v>3</v>
      </c>
      <c r="EA32" s="18">
        <v>0</v>
      </c>
      <c r="EB32" s="18">
        <v>0</v>
      </c>
      <c r="EC32" s="18">
        <v>0</v>
      </c>
      <c r="ED32" s="18">
        <v>11</v>
      </c>
      <c r="EE32" s="18">
        <v>2</v>
      </c>
      <c r="EF32" s="18">
        <v>8</v>
      </c>
      <c r="EG32" s="18">
        <f>EC32+EE32</f>
        <v>2</v>
      </c>
      <c r="EH32" s="18">
        <f>ED32+EF32</f>
        <v>19</v>
      </c>
      <c r="EI32" s="389">
        <f>EC32/ED32</f>
        <v>0</v>
      </c>
      <c r="EJ32" s="389">
        <f>EE32/EF32</f>
        <v>0.25</v>
      </c>
      <c r="EK32" s="389">
        <f>EG32/EH32</f>
        <v>0.10526315789473684</v>
      </c>
      <c r="EL32" s="7">
        <v>1</v>
      </c>
      <c r="EM32" s="7">
        <v>0</v>
      </c>
      <c r="EN32" s="4">
        <f>EL32+EM32</f>
        <v>1</v>
      </c>
      <c r="EO32" s="3">
        <v>1</v>
      </c>
      <c r="EP32" s="18">
        <v>4</v>
      </c>
      <c r="EQ32" s="18">
        <v>8</v>
      </c>
      <c r="ER32" s="18">
        <v>0</v>
      </c>
      <c r="ES32" s="18">
        <v>1</v>
      </c>
      <c r="ET32" s="18">
        <v>2</v>
      </c>
      <c r="EU32" s="18">
        <v>2</v>
      </c>
      <c r="EV32" s="18">
        <v>5</v>
      </c>
      <c r="EW32" s="18">
        <v>0</v>
      </c>
      <c r="EX32" s="18">
        <v>5</v>
      </c>
      <c r="EY32" s="18">
        <f>EU32+EW32</f>
        <v>2</v>
      </c>
      <c r="EZ32" s="18">
        <f>EV32+EX32</f>
        <v>10</v>
      </c>
      <c r="FA32" s="389">
        <f>EU32/EV32</f>
        <v>0.4</v>
      </c>
      <c r="FB32" s="389">
        <f>EW32/EX32</f>
        <v>0</v>
      </c>
      <c r="FC32" s="389">
        <f>EY32/EZ32</f>
        <v>0.2</v>
      </c>
      <c r="FD32" s="7">
        <v>0</v>
      </c>
      <c r="FE32" s="7">
        <v>1</v>
      </c>
      <c r="FF32" s="4">
        <f>FD32+FE32</f>
        <v>1</v>
      </c>
      <c r="FG32" s="3">
        <v>1</v>
      </c>
      <c r="FH32" s="18"/>
      <c r="FI32" s="18"/>
      <c r="FJ32" s="18"/>
      <c r="FK32" s="18"/>
      <c r="FL32" s="18"/>
      <c r="FM32" s="18"/>
      <c r="FN32" s="18"/>
      <c r="FO32" s="18"/>
      <c r="FP32" s="18"/>
      <c r="FQ32" s="18">
        <f>FM32+FO32</f>
        <v>0</v>
      </c>
      <c r="FR32" s="18">
        <f>FN32+FP32</f>
        <v>0</v>
      </c>
      <c r="FS32" s="389" t="e">
        <f>FM32/FN32</f>
        <v>#DIV/0!</v>
      </c>
      <c r="FT32" s="389" t="e">
        <f>FO32/FP32</f>
        <v>#DIV/0!</v>
      </c>
      <c r="FU32" s="389" t="e">
        <f>FQ32/FR32</f>
        <v>#DIV/0!</v>
      </c>
      <c r="FV32" s="7"/>
      <c r="FW32" s="7"/>
      <c r="FX32" s="4">
        <f>FV32+FW32</f>
        <v>0</v>
      </c>
      <c r="FY32" s="3">
        <v>1</v>
      </c>
      <c r="FZ32" s="182"/>
      <c r="GA32" s="182"/>
      <c r="GB32" s="182"/>
      <c r="GC32" s="182"/>
      <c r="GD32" s="182"/>
      <c r="GE32" s="182"/>
      <c r="GF32" s="182"/>
      <c r="GG32" s="182"/>
      <c r="GH32" s="182"/>
      <c r="GI32" s="182">
        <f>GE32+GG32</f>
        <v>0</v>
      </c>
      <c r="GJ32" s="182">
        <f>GF32+GH32</f>
        <v>0</v>
      </c>
      <c r="GK32" s="426" t="e">
        <f>GE32/GF32</f>
        <v>#DIV/0!</v>
      </c>
      <c r="GL32" s="426" t="e">
        <f>GG32/GH32</f>
        <v>#DIV/0!</v>
      </c>
      <c r="GM32" s="426" t="e">
        <f>GI32/GJ32</f>
        <v>#DIV/0!</v>
      </c>
      <c r="GN32" s="182"/>
      <c r="GO32" s="182"/>
      <c r="GP32" s="184">
        <f>GN32+GO32</f>
        <v>0</v>
      </c>
      <c r="GQ32" s="14">
        <v>1</v>
      </c>
      <c r="GR32" s="11">
        <v>2</v>
      </c>
      <c r="GS32" s="11">
        <v>12</v>
      </c>
      <c r="GT32" s="11">
        <v>3</v>
      </c>
      <c r="GU32" s="11">
        <v>1</v>
      </c>
      <c r="GV32" s="11">
        <v>2</v>
      </c>
      <c r="GW32" s="11">
        <v>1</v>
      </c>
      <c r="GX32" s="11">
        <v>5</v>
      </c>
      <c r="GY32" s="11">
        <v>0</v>
      </c>
      <c r="GZ32" s="11">
        <v>0</v>
      </c>
      <c r="HA32" s="11">
        <f>GW32+GY32</f>
        <v>1</v>
      </c>
      <c r="HB32" s="11">
        <f>GX32+GZ32</f>
        <v>5</v>
      </c>
      <c r="HC32" s="149">
        <f>GW32/GX32</f>
        <v>0.2</v>
      </c>
      <c r="HD32" s="149" t="e">
        <f>GY32/GZ32</f>
        <v>#DIV/0!</v>
      </c>
      <c r="HE32" s="149">
        <f>HA32/HB32</f>
        <v>0.2</v>
      </c>
      <c r="HF32" s="11">
        <v>1</v>
      </c>
      <c r="HG32" s="11">
        <v>0</v>
      </c>
      <c r="HH32" s="15">
        <f>HF32+HG32</f>
        <v>1</v>
      </c>
      <c r="HI32" s="14">
        <v>1</v>
      </c>
      <c r="HJ32" s="31">
        <v>4</v>
      </c>
      <c r="HK32" s="31">
        <v>11</v>
      </c>
      <c r="HL32" s="31">
        <v>3</v>
      </c>
      <c r="HM32" s="31">
        <v>1</v>
      </c>
      <c r="HN32" s="31">
        <v>1</v>
      </c>
      <c r="HO32" s="31">
        <v>2</v>
      </c>
      <c r="HP32" s="31">
        <v>8</v>
      </c>
      <c r="HQ32" s="31">
        <v>0</v>
      </c>
      <c r="HR32" s="31">
        <v>1</v>
      </c>
      <c r="HS32" s="31">
        <f>HO32+HQ32</f>
        <v>2</v>
      </c>
      <c r="HT32" s="31">
        <f>HP32+HR32</f>
        <v>9</v>
      </c>
      <c r="HU32" s="152">
        <f>HO32/HP32</f>
        <v>0.25</v>
      </c>
      <c r="HV32" s="152">
        <f>HQ32/HR32</f>
        <v>0</v>
      </c>
      <c r="HW32" s="152">
        <f>HS32/HT32</f>
        <v>0.22222222222222221</v>
      </c>
      <c r="HX32" s="31">
        <v>1</v>
      </c>
      <c r="HY32" s="31">
        <v>0</v>
      </c>
      <c r="HZ32" s="15">
        <f>HX32+HY32</f>
        <v>1</v>
      </c>
      <c r="IB32" s="3" t="s">
        <v>445</v>
      </c>
      <c r="IC32" s="3">
        <f>FZ42</f>
        <v>44</v>
      </c>
      <c r="ID32" s="7">
        <f t="shared" ref="ID32:IM32" si="483">GA42</f>
        <v>8</v>
      </c>
      <c r="IE32" s="7">
        <f t="shared" si="483"/>
        <v>0</v>
      </c>
      <c r="IF32" s="7">
        <f t="shared" si="483"/>
        <v>2</v>
      </c>
      <c r="IG32" s="7">
        <f t="shared" si="483"/>
        <v>2</v>
      </c>
      <c r="IH32" s="7">
        <f t="shared" si="483"/>
        <v>7</v>
      </c>
      <c r="II32" s="7">
        <f t="shared" si="483"/>
        <v>29</v>
      </c>
      <c r="IJ32" s="7">
        <f t="shared" si="483"/>
        <v>10</v>
      </c>
      <c r="IK32" s="7">
        <f t="shared" si="483"/>
        <v>33</v>
      </c>
      <c r="IL32" s="7">
        <f t="shared" si="483"/>
        <v>17</v>
      </c>
      <c r="IM32" s="7">
        <f t="shared" si="483"/>
        <v>62</v>
      </c>
      <c r="IN32" s="7">
        <f>GN42</f>
        <v>0</v>
      </c>
      <c r="IO32" s="7">
        <f>GO42</f>
        <v>2</v>
      </c>
      <c r="IP32" s="4">
        <f>GP42</f>
        <v>2</v>
      </c>
      <c r="IR32" s="3" t="s">
        <v>445</v>
      </c>
      <c r="IS32" s="3">
        <f t="shared" si="2"/>
        <v>22</v>
      </c>
      <c r="IT32" s="7">
        <f t="shared" si="3"/>
        <v>4</v>
      </c>
      <c r="IU32" s="7">
        <f t="shared" si="4"/>
        <v>0</v>
      </c>
      <c r="IV32" s="7">
        <f t="shared" si="5"/>
        <v>1</v>
      </c>
      <c r="IW32" s="7">
        <f t="shared" si="6"/>
        <v>1</v>
      </c>
      <c r="IX32" s="7">
        <f t="shared" si="7"/>
        <v>3.5</v>
      </c>
      <c r="IY32" s="7">
        <f t="shared" si="8"/>
        <v>14.5</v>
      </c>
      <c r="IZ32" s="7">
        <f t="shared" si="9"/>
        <v>5</v>
      </c>
      <c r="JA32" s="7">
        <f t="shared" si="10"/>
        <v>16.5</v>
      </c>
      <c r="JB32" s="7">
        <f t="shared" si="11"/>
        <v>8.5</v>
      </c>
      <c r="JC32" s="7">
        <f t="shared" si="12"/>
        <v>31</v>
      </c>
      <c r="JD32" s="468">
        <f t="shared" si="13"/>
        <v>0.2413793103448276</v>
      </c>
      <c r="JE32" s="468">
        <f t="shared" si="14"/>
        <v>0.30303030303030304</v>
      </c>
      <c r="JF32" s="177">
        <f t="shared" si="15"/>
        <v>0.27419354838709675</v>
      </c>
      <c r="JH32" s="3" t="s">
        <v>564</v>
      </c>
      <c r="JI32" s="3">
        <f>DF113</f>
        <v>47.5</v>
      </c>
      <c r="JJ32" s="7">
        <f t="shared" ref="JJ32:JS32" si="484">DG113</f>
        <v>35.5</v>
      </c>
      <c r="JK32" s="7">
        <f t="shared" si="484"/>
        <v>7.5</v>
      </c>
      <c r="JL32" s="7">
        <f>$DI113</f>
        <v>4</v>
      </c>
      <c r="JM32" s="7">
        <f>$DJ113</f>
        <v>4.25</v>
      </c>
      <c r="JN32" s="7">
        <f t="shared" si="484"/>
        <v>14.5</v>
      </c>
      <c r="JO32" s="7">
        <f t="shared" si="484"/>
        <v>34.25</v>
      </c>
      <c r="JP32" s="7">
        <f t="shared" si="484"/>
        <v>6</v>
      </c>
      <c r="JQ32" s="7">
        <f t="shared" si="484"/>
        <v>26.75</v>
      </c>
      <c r="JR32" s="7">
        <f t="shared" si="484"/>
        <v>20.5</v>
      </c>
      <c r="JS32" s="7">
        <f t="shared" si="484"/>
        <v>61</v>
      </c>
      <c r="JT32" s="441">
        <f t="shared" si="318"/>
        <v>0.42335766423357662</v>
      </c>
      <c r="JU32" s="441">
        <f t="shared" si="319"/>
        <v>0.22429906542056074</v>
      </c>
      <c r="JV32" s="437">
        <f t="shared" si="320"/>
        <v>0.33606557377049179</v>
      </c>
      <c r="JX32" s="3" t="s">
        <v>537</v>
      </c>
      <c r="JY32" s="7">
        <f>$BG$99</f>
        <v>2.6666666666666665</v>
      </c>
      <c r="JZ32" s="4">
        <f t="shared" si="474"/>
        <v>0.5</v>
      </c>
      <c r="KA32" s="3" t="s">
        <v>543</v>
      </c>
      <c r="KB32" s="7">
        <f>$FL$99</f>
        <v>4</v>
      </c>
      <c r="KC32" s="4">
        <f t="shared" si="475"/>
        <v>0.5</v>
      </c>
      <c r="KD32" s="3" t="s">
        <v>562</v>
      </c>
      <c r="KE32" s="441">
        <f>$JN$28/$JO$28</f>
        <v>0.39849624060150374</v>
      </c>
      <c r="KF32" s="4">
        <f t="shared" si="476"/>
        <v>0.5</v>
      </c>
      <c r="KG32" s="3" t="s">
        <v>541</v>
      </c>
      <c r="KH32" s="441">
        <f>$JP$33/$JQ$33</f>
        <v>0.26595744680851063</v>
      </c>
      <c r="KI32" s="4">
        <f t="shared" si="477"/>
        <v>0.5</v>
      </c>
      <c r="KJ32" s="3" t="s">
        <v>565</v>
      </c>
      <c r="KK32" s="436">
        <f>$JR$36/$JS$36</f>
        <v>0.34090909090909088</v>
      </c>
      <c r="KL32" s="4">
        <f t="shared" si="478"/>
        <v>0.5</v>
      </c>
      <c r="KM32" s="3" t="s">
        <v>564</v>
      </c>
      <c r="KN32" s="7">
        <f t="shared" si="439"/>
        <v>7</v>
      </c>
      <c r="KO32" s="4">
        <f t="shared" si="440"/>
        <v>1.5909090909090908</v>
      </c>
    </row>
    <row r="33" spans="1:301">
      <c r="A33" s="18"/>
      <c r="B33" s="18"/>
      <c r="C33" s="18"/>
      <c r="D33" s="18"/>
      <c r="E33" s="18"/>
      <c r="J33" s="88"/>
      <c r="K33" s="88"/>
      <c r="L33" s="88"/>
      <c r="M33" s="88"/>
      <c r="N33" s="88"/>
      <c r="O33" s="88"/>
      <c r="S33" s="3">
        <v>2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>
        <f t="shared" ref="AC33:AC41" si="485">Y33+AA33</f>
        <v>0</v>
      </c>
      <c r="AD33" s="182">
        <f t="shared" ref="AD33:AD41" si="486">Z33+AB33</f>
        <v>0</v>
      </c>
      <c r="AE33" s="426" t="e">
        <f t="shared" ref="AE33:AE41" si="487">Y33/Z33</f>
        <v>#DIV/0!</v>
      </c>
      <c r="AF33" s="426" t="e">
        <f t="shared" ref="AF33:AF41" si="488">AA33/AB33</f>
        <v>#DIV/0!</v>
      </c>
      <c r="AG33" s="426" t="e">
        <f t="shared" ref="AG33:AG41" si="489">AC33/AD33</f>
        <v>#DIV/0!</v>
      </c>
      <c r="AH33" s="182"/>
      <c r="AI33" s="182"/>
      <c r="AJ33" s="184">
        <f t="shared" ref="AJ33:AJ41" si="490">AH33+AI33</f>
        <v>0</v>
      </c>
      <c r="AK33" s="3">
        <v>2</v>
      </c>
      <c r="AL33" s="18">
        <v>5</v>
      </c>
      <c r="AM33" s="18">
        <v>6</v>
      </c>
      <c r="AN33" s="18">
        <v>2</v>
      </c>
      <c r="AO33" s="18">
        <v>0</v>
      </c>
      <c r="AP33" s="18">
        <v>2</v>
      </c>
      <c r="AQ33" s="18">
        <v>1</v>
      </c>
      <c r="AR33" s="18">
        <v>4</v>
      </c>
      <c r="AS33" s="18">
        <v>1</v>
      </c>
      <c r="AT33" s="18">
        <v>3</v>
      </c>
      <c r="AU33" s="18">
        <f t="shared" ref="AU33:AU41" si="491">AQ33+AS33</f>
        <v>2</v>
      </c>
      <c r="AV33" s="18">
        <f t="shared" ref="AV33:AV41" si="492">AR33+AT33</f>
        <v>7</v>
      </c>
      <c r="AW33" s="389">
        <f t="shared" ref="AW33:AW41" si="493">AQ33/AR33</f>
        <v>0.25</v>
      </c>
      <c r="AX33" s="389">
        <f t="shared" ref="AX33:AX41" si="494">AS33/AT33</f>
        <v>0.33333333333333331</v>
      </c>
      <c r="AY33" s="389">
        <f t="shared" ref="AY33:AY41" si="495">AU33/AV33</f>
        <v>0.2857142857142857</v>
      </c>
      <c r="AZ33" s="7">
        <v>0</v>
      </c>
      <c r="BA33" s="7">
        <v>1</v>
      </c>
      <c r="BB33" s="4">
        <f t="shared" ref="BB33:BB41" si="496">AZ33+BA33</f>
        <v>1</v>
      </c>
      <c r="BC33" s="3">
        <v>2</v>
      </c>
      <c r="BD33" s="429"/>
      <c r="BE33" s="429"/>
      <c r="BF33" s="429"/>
      <c r="BG33" s="429"/>
      <c r="BH33" s="429"/>
      <c r="BI33" s="429"/>
      <c r="BJ33" s="429"/>
      <c r="BK33" s="429"/>
      <c r="BL33" s="429"/>
      <c r="BM33" s="429">
        <f t="shared" ref="BM33:BM41" si="497">BI33+BK33</f>
        <v>0</v>
      </c>
      <c r="BN33" s="429">
        <f t="shared" ref="BN33:BN41" si="498">BJ33+BL33</f>
        <v>0</v>
      </c>
      <c r="BO33" s="430" t="e">
        <f t="shared" ref="BO33:BO41" si="499">BI33/BJ33</f>
        <v>#DIV/0!</v>
      </c>
      <c r="BP33" s="430" t="e">
        <f t="shared" ref="BP33:BP41" si="500">BK33/BL33</f>
        <v>#DIV/0!</v>
      </c>
      <c r="BQ33" s="430" t="e">
        <f t="shared" ref="BQ33:BQ41" si="501">BM33/BN33</f>
        <v>#DIV/0!</v>
      </c>
      <c r="BR33" s="429"/>
      <c r="BS33" s="429"/>
      <c r="BT33" s="413">
        <f t="shared" ref="BT33:BT41" si="502">BR33+BS33</f>
        <v>0</v>
      </c>
      <c r="BU33" s="3">
        <v>2</v>
      </c>
      <c r="BV33" s="18">
        <v>11</v>
      </c>
      <c r="BW33" s="18">
        <v>7</v>
      </c>
      <c r="BX33" s="18">
        <v>3</v>
      </c>
      <c r="BY33" s="18">
        <v>0</v>
      </c>
      <c r="BZ33" s="18">
        <v>0</v>
      </c>
      <c r="CA33" s="18">
        <v>4</v>
      </c>
      <c r="CB33" s="18">
        <v>10</v>
      </c>
      <c r="CC33" s="18">
        <v>1</v>
      </c>
      <c r="CD33" s="18">
        <v>2</v>
      </c>
      <c r="CE33" s="18">
        <f t="shared" ref="CE33:CE41" si="503">CA33+CC33</f>
        <v>5</v>
      </c>
      <c r="CF33" s="18">
        <f t="shared" ref="CF33:CF41" si="504">CB33+CD33</f>
        <v>12</v>
      </c>
      <c r="CG33" s="389">
        <f t="shared" ref="CG33:CG41" si="505">CA33/CB33</f>
        <v>0.4</v>
      </c>
      <c r="CH33" s="389">
        <f t="shared" ref="CH33:CH41" si="506">CC33/CD33</f>
        <v>0.5</v>
      </c>
      <c r="CI33" s="389">
        <f t="shared" ref="CI33:CI41" si="507">CE33/CF33</f>
        <v>0.41666666666666669</v>
      </c>
      <c r="CJ33" s="7">
        <v>0</v>
      </c>
      <c r="CK33" s="7">
        <v>1</v>
      </c>
      <c r="CL33" s="4">
        <f t="shared" ref="CL33:CL41" si="508">CJ33+CK33</f>
        <v>1</v>
      </c>
      <c r="CM33" s="3">
        <v>2</v>
      </c>
      <c r="CN33" s="429"/>
      <c r="CO33" s="429"/>
      <c r="CP33" s="429"/>
      <c r="CQ33" s="429"/>
      <c r="CR33" s="429"/>
      <c r="CS33" s="429"/>
      <c r="CT33" s="429"/>
      <c r="CU33" s="429"/>
      <c r="CV33" s="429"/>
      <c r="CW33" s="429">
        <f t="shared" ref="CW33:CW41" si="509">CS33+CU33</f>
        <v>0</v>
      </c>
      <c r="CX33" s="429">
        <f t="shared" ref="CX33:CX41" si="510">CT33+CV33</f>
        <v>0</v>
      </c>
      <c r="CY33" s="430" t="e">
        <f t="shared" ref="CY33:CY41" si="511">CS33/CT33</f>
        <v>#DIV/0!</v>
      </c>
      <c r="CZ33" s="430" t="e">
        <f t="shared" ref="CZ33:CZ41" si="512">CU33/CV33</f>
        <v>#DIV/0!</v>
      </c>
      <c r="DA33" s="430" t="e">
        <f t="shared" ref="DA33:DA41" si="513">CW33/CX33</f>
        <v>#DIV/0!</v>
      </c>
      <c r="DB33" s="429"/>
      <c r="DC33" s="429"/>
      <c r="DD33" s="413">
        <f t="shared" ref="DD33:DD41" si="514">DB33+DC33</f>
        <v>0</v>
      </c>
      <c r="DE33" s="3">
        <v>2</v>
      </c>
      <c r="DF33" s="18">
        <v>4</v>
      </c>
      <c r="DG33" s="18">
        <v>12</v>
      </c>
      <c r="DH33" s="18">
        <v>0</v>
      </c>
      <c r="DI33" s="18">
        <v>0</v>
      </c>
      <c r="DJ33" s="18">
        <v>1</v>
      </c>
      <c r="DK33" s="18">
        <v>2</v>
      </c>
      <c r="DL33" s="18">
        <v>10</v>
      </c>
      <c r="DM33" s="18">
        <v>0</v>
      </c>
      <c r="DN33" s="18">
        <v>3</v>
      </c>
      <c r="DO33" s="18">
        <f t="shared" ref="DO33:DO41" si="515">DK33+DM33</f>
        <v>2</v>
      </c>
      <c r="DP33" s="18">
        <f t="shared" ref="DP33:DP41" si="516">DL33+DN33</f>
        <v>13</v>
      </c>
      <c r="DQ33" s="389">
        <f t="shared" ref="DQ33:DQ41" si="517">DK33/DL33</f>
        <v>0.2</v>
      </c>
      <c r="DR33" s="389">
        <f t="shared" ref="DR33:DR41" si="518">DM33/DN33</f>
        <v>0</v>
      </c>
      <c r="DS33" s="389">
        <f t="shared" ref="DS33:DS41" si="519">DO33/DP33</f>
        <v>0.15384615384615385</v>
      </c>
      <c r="DT33" s="7">
        <v>1</v>
      </c>
      <c r="DU33" s="7">
        <v>0</v>
      </c>
      <c r="DV33" s="4">
        <f t="shared" ref="DV33:DV41" si="520">DT33+DU33</f>
        <v>1</v>
      </c>
      <c r="DW33" s="3">
        <v>2</v>
      </c>
      <c r="DX33" s="18">
        <v>9</v>
      </c>
      <c r="DY33" s="18">
        <v>4</v>
      </c>
      <c r="DZ33" s="18">
        <v>1</v>
      </c>
      <c r="EA33" s="18">
        <v>1</v>
      </c>
      <c r="EB33" s="18">
        <v>0</v>
      </c>
      <c r="EC33" s="18">
        <v>0</v>
      </c>
      <c r="ED33" s="18">
        <v>3</v>
      </c>
      <c r="EE33" s="18">
        <v>3</v>
      </c>
      <c r="EF33" s="18">
        <v>12</v>
      </c>
      <c r="EG33" s="18">
        <f t="shared" ref="EG33:EG41" si="521">EC33+EE33</f>
        <v>3</v>
      </c>
      <c r="EH33" s="18">
        <f t="shared" ref="EH33:EH41" si="522">ED33+EF33</f>
        <v>15</v>
      </c>
      <c r="EI33" s="389">
        <f t="shared" ref="EI33:EI41" si="523">EC33/ED33</f>
        <v>0</v>
      </c>
      <c r="EJ33" s="389">
        <f t="shared" ref="EJ33:EJ41" si="524">EE33/EF33</f>
        <v>0.25</v>
      </c>
      <c r="EK33" s="389">
        <f t="shared" ref="EK33:EK41" si="525">EG33/EH33</f>
        <v>0.2</v>
      </c>
      <c r="EL33" s="7">
        <v>1</v>
      </c>
      <c r="EM33" s="7">
        <v>0</v>
      </c>
      <c r="EN33" s="4">
        <f t="shared" ref="EN33:EN41" si="526">EL33+EM33</f>
        <v>1</v>
      </c>
      <c r="EO33" s="3">
        <v>2</v>
      </c>
      <c r="EP33" s="18">
        <v>3</v>
      </c>
      <c r="EQ33" s="18">
        <v>4</v>
      </c>
      <c r="ER33" s="18">
        <v>3</v>
      </c>
      <c r="ES33" s="18">
        <v>0</v>
      </c>
      <c r="ET33" s="18">
        <v>3</v>
      </c>
      <c r="EU33" s="18">
        <v>0</v>
      </c>
      <c r="EV33" s="18">
        <v>5</v>
      </c>
      <c r="EW33" s="18">
        <v>1</v>
      </c>
      <c r="EX33" s="18">
        <v>5</v>
      </c>
      <c r="EY33" s="18">
        <f t="shared" ref="EY33:EY41" si="527">EU33+EW33</f>
        <v>1</v>
      </c>
      <c r="EZ33" s="18">
        <f t="shared" ref="EZ33:EZ41" si="528">EV33+EX33</f>
        <v>10</v>
      </c>
      <c r="FA33" s="389">
        <f t="shared" ref="FA33:FA41" si="529">EU33/EV33</f>
        <v>0</v>
      </c>
      <c r="FB33" s="389">
        <f t="shared" ref="FB33:FB41" si="530">EW33/EX33</f>
        <v>0.2</v>
      </c>
      <c r="FC33" s="389">
        <f t="shared" ref="FC33:FC41" si="531">EY33/EZ33</f>
        <v>0.1</v>
      </c>
      <c r="FD33" s="7">
        <v>0</v>
      </c>
      <c r="FE33" s="7">
        <v>1</v>
      </c>
      <c r="FF33" s="4">
        <f t="shared" ref="FF33:FF41" si="532">FD33+FE33</f>
        <v>1</v>
      </c>
      <c r="FG33" s="3">
        <v>2</v>
      </c>
      <c r="FH33" s="18">
        <v>26</v>
      </c>
      <c r="FI33" s="18">
        <v>1</v>
      </c>
      <c r="FJ33" s="18">
        <v>2</v>
      </c>
      <c r="FK33" s="18">
        <v>0</v>
      </c>
      <c r="FL33" s="18">
        <v>2</v>
      </c>
      <c r="FM33" s="18">
        <v>1</v>
      </c>
      <c r="FN33" s="18">
        <v>4</v>
      </c>
      <c r="FO33" s="18">
        <v>8</v>
      </c>
      <c r="FP33" s="18">
        <v>17</v>
      </c>
      <c r="FQ33" s="18">
        <f t="shared" ref="FQ33:FQ41" si="533">FM33+FO33</f>
        <v>9</v>
      </c>
      <c r="FR33" s="18">
        <f t="shared" ref="FR33:FR41" si="534">FN33+FP33</f>
        <v>21</v>
      </c>
      <c r="FS33" s="389">
        <f t="shared" ref="FS33:FS41" si="535">FM33/FN33</f>
        <v>0.25</v>
      </c>
      <c r="FT33" s="389">
        <f t="shared" ref="FT33:FT41" si="536">FO33/FP33</f>
        <v>0.47058823529411764</v>
      </c>
      <c r="FU33" s="389">
        <f t="shared" ref="FU33:FU41" si="537">FQ33/FR33</f>
        <v>0.42857142857142855</v>
      </c>
      <c r="FV33" s="7">
        <v>1</v>
      </c>
      <c r="FW33" s="7">
        <v>0</v>
      </c>
      <c r="FX33" s="4">
        <f t="shared" ref="FX33:FX41" si="538">FV33+FW33</f>
        <v>1</v>
      </c>
      <c r="FY33" s="3">
        <v>2</v>
      </c>
      <c r="FZ33" s="182"/>
      <c r="GA33" s="182"/>
      <c r="GB33" s="182"/>
      <c r="GC33" s="182"/>
      <c r="GD33" s="182"/>
      <c r="GE33" s="182"/>
      <c r="GF33" s="182"/>
      <c r="GG33" s="182"/>
      <c r="GH33" s="182"/>
      <c r="GI33" s="182">
        <f t="shared" ref="GI33:GI41" si="539">GE33+GG33</f>
        <v>0</v>
      </c>
      <c r="GJ33" s="182">
        <f t="shared" ref="GJ33:GJ41" si="540">GF33+GH33</f>
        <v>0</v>
      </c>
      <c r="GK33" s="426" t="e">
        <f t="shared" ref="GK33:GK41" si="541">GE33/GF33</f>
        <v>#DIV/0!</v>
      </c>
      <c r="GL33" s="426" t="e">
        <f t="shared" ref="GL33:GL41" si="542">GG33/GH33</f>
        <v>#DIV/0!</v>
      </c>
      <c r="GM33" s="426" t="e">
        <f t="shared" ref="GM33:GM41" si="543">GI33/GJ33</f>
        <v>#DIV/0!</v>
      </c>
      <c r="GN33" s="182"/>
      <c r="GO33" s="182"/>
      <c r="GP33" s="184">
        <f t="shared" ref="GP33:GP41" si="544">GN33+GO33</f>
        <v>0</v>
      </c>
      <c r="GQ33" s="14">
        <v>2</v>
      </c>
      <c r="GR33" s="11">
        <v>0</v>
      </c>
      <c r="GS33" s="11">
        <v>10</v>
      </c>
      <c r="GT33" s="11">
        <v>0</v>
      </c>
      <c r="GU33" s="11">
        <v>0</v>
      </c>
      <c r="GV33" s="11">
        <v>0</v>
      </c>
      <c r="GW33" s="11">
        <v>0</v>
      </c>
      <c r="GX33" s="11">
        <v>1</v>
      </c>
      <c r="GY33" s="11">
        <v>0</v>
      </c>
      <c r="GZ33" s="11">
        <v>0</v>
      </c>
      <c r="HA33" s="11">
        <f t="shared" ref="HA33:HA41" si="545">GW33+GY33</f>
        <v>0</v>
      </c>
      <c r="HB33" s="11">
        <f t="shared" ref="HB33:HB41" si="546">GX33+GZ33</f>
        <v>1</v>
      </c>
      <c r="HC33" s="149">
        <f t="shared" ref="HC33:HC40" si="547">GW33/GX33</f>
        <v>0</v>
      </c>
      <c r="HD33" s="149" t="e">
        <f t="shared" ref="HD33:HD40" si="548">GY33/GZ33</f>
        <v>#DIV/0!</v>
      </c>
      <c r="HE33" s="149">
        <f t="shared" ref="HE33:HE40" si="549">HA33/HB33</f>
        <v>0</v>
      </c>
      <c r="HF33" s="11">
        <v>1</v>
      </c>
      <c r="HG33" s="11">
        <v>0</v>
      </c>
      <c r="HH33" s="15">
        <f t="shared" ref="HH33:HH41" si="550">HF33+HG33</f>
        <v>1</v>
      </c>
      <c r="HI33" s="14">
        <v>2</v>
      </c>
      <c r="HJ33" s="31">
        <v>2</v>
      </c>
      <c r="HK33" s="31">
        <v>5</v>
      </c>
      <c r="HL33" s="31">
        <v>1</v>
      </c>
      <c r="HM33" s="31">
        <v>2</v>
      </c>
      <c r="HN33" s="31">
        <v>1</v>
      </c>
      <c r="HO33" s="31">
        <v>1</v>
      </c>
      <c r="HP33" s="31">
        <v>2</v>
      </c>
      <c r="HQ33" s="31">
        <v>0</v>
      </c>
      <c r="HR33" s="31">
        <v>0</v>
      </c>
      <c r="HS33" s="31">
        <f t="shared" ref="HS33:HS41" si="551">HO33+HQ33</f>
        <v>1</v>
      </c>
      <c r="HT33" s="31">
        <f t="shared" ref="HT33:HT41" si="552">HP33+HR33</f>
        <v>2</v>
      </c>
      <c r="HU33" s="152">
        <f t="shared" ref="HU33:HU41" si="553">HO33/HP33</f>
        <v>0.5</v>
      </c>
      <c r="HV33" s="152" t="e">
        <f t="shared" ref="HV33:HV41" si="554">HQ33/HR33</f>
        <v>#DIV/0!</v>
      </c>
      <c r="HW33" s="152">
        <f t="shared" ref="HW33:HW41" si="555">HS33/HT33</f>
        <v>0.5</v>
      </c>
      <c r="HX33" s="31">
        <v>0</v>
      </c>
      <c r="HY33" s="31">
        <v>1</v>
      </c>
      <c r="HZ33" s="15">
        <f t="shared" ref="HZ33:HZ41" si="556">HX33+HY33</f>
        <v>1</v>
      </c>
      <c r="IB33" s="3" t="s">
        <v>454</v>
      </c>
      <c r="IC33" s="3">
        <f>GR14</f>
        <v>97</v>
      </c>
      <c r="ID33" s="7">
        <f t="shared" ref="ID33:IM33" si="557">GS14</f>
        <v>30</v>
      </c>
      <c r="IE33" s="7">
        <f t="shared" si="557"/>
        <v>7</v>
      </c>
      <c r="IF33" s="7">
        <f t="shared" si="557"/>
        <v>3</v>
      </c>
      <c r="IG33" s="7">
        <f t="shared" si="557"/>
        <v>8</v>
      </c>
      <c r="IH33" s="7">
        <f t="shared" si="557"/>
        <v>14</v>
      </c>
      <c r="II33" s="7">
        <f t="shared" si="557"/>
        <v>38</v>
      </c>
      <c r="IJ33" s="7">
        <f t="shared" si="557"/>
        <v>23</v>
      </c>
      <c r="IK33" s="7">
        <f t="shared" si="557"/>
        <v>67</v>
      </c>
      <c r="IL33" s="7">
        <f t="shared" si="557"/>
        <v>37</v>
      </c>
      <c r="IM33" s="7">
        <f t="shared" si="557"/>
        <v>105</v>
      </c>
      <c r="IN33" s="7">
        <f>HF14</f>
        <v>4</v>
      </c>
      <c r="IO33" s="7">
        <f>HG14</f>
        <v>0</v>
      </c>
      <c r="IP33" s="4">
        <f>HH14</f>
        <v>4</v>
      </c>
      <c r="IR33" s="3" t="s">
        <v>454</v>
      </c>
      <c r="IS33" s="3">
        <f t="shared" si="2"/>
        <v>24.25</v>
      </c>
      <c r="IT33" s="7">
        <f t="shared" si="3"/>
        <v>7.5</v>
      </c>
      <c r="IU33" s="7">
        <f t="shared" si="4"/>
        <v>1.75</v>
      </c>
      <c r="IV33" s="7">
        <f t="shared" si="5"/>
        <v>0.75</v>
      </c>
      <c r="IW33" s="7">
        <f t="shared" si="6"/>
        <v>2</v>
      </c>
      <c r="IX33" s="7">
        <f t="shared" si="7"/>
        <v>3.5</v>
      </c>
      <c r="IY33" s="7">
        <f t="shared" si="8"/>
        <v>9.5</v>
      </c>
      <c r="IZ33" s="7">
        <f t="shared" si="9"/>
        <v>5.75</v>
      </c>
      <c r="JA33" s="7">
        <f t="shared" si="10"/>
        <v>16.75</v>
      </c>
      <c r="JB33" s="7">
        <f t="shared" si="11"/>
        <v>9.25</v>
      </c>
      <c r="JC33" s="7">
        <f t="shared" si="12"/>
        <v>26.25</v>
      </c>
      <c r="JD33" s="468">
        <f t="shared" si="13"/>
        <v>0.36842105263157893</v>
      </c>
      <c r="JE33" s="468">
        <f t="shared" si="14"/>
        <v>0.34328358208955223</v>
      </c>
      <c r="JF33" s="177">
        <f t="shared" si="15"/>
        <v>0.35238095238095241</v>
      </c>
      <c r="JH33" s="3" t="s">
        <v>541</v>
      </c>
      <c r="JI33" s="3">
        <f>DX113</f>
        <v>45.25</v>
      </c>
      <c r="JJ33" s="7">
        <f t="shared" ref="JJ33:JS33" si="558">DY113</f>
        <v>32.75</v>
      </c>
      <c r="JK33" s="7">
        <f t="shared" si="558"/>
        <v>5</v>
      </c>
      <c r="JL33" s="7">
        <f>$EA113</f>
        <v>2.25</v>
      </c>
      <c r="JM33" s="7">
        <f>$EB113</f>
        <v>4</v>
      </c>
      <c r="JN33" s="7">
        <f t="shared" si="558"/>
        <v>13.25</v>
      </c>
      <c r="JO33" s="7">
        <f t="shared" si="558"/>
        <v>37</v>
      </c>
      <c r="JP33" s="7">
        <f t="shared" si="558"/>
        <v>6.25</v>
      </c>
      <c r="JQ33" s="7">
        <f t="shared" si="558"/>
        <v>23.5</v>
      </c>
      <c r="JR33" s="7">
        <f t="shared" si="558"/>
        <v>19.5</v>
      </c>
      <c r="JS33" s="7">
        <f t="shared" si="558"/>
        <v>60.5</v>
      </c>
      <c r="JT33" s="441">
        <f t="shared" si="318"/>
        <v>0.35810810810810811</v>
      </c>
      <c r="JU33" s="441">
        <f t="shared" si="319"/>
        <v>0.26595744680851063</v>
      </c>
      <c r="JV33" s="437">
        <f t="shared" si="320"/>
        <v>0.32231404958677684</v>
      </c>
      <c r="JX33" s="3" t="s">
        <v>563</v>
      </c>
      <c r="JY33" s="7">
        <f>$BY$99</f>
        <v>2.5</v>
      </c>
      <c r="JZ33" s="4">
        <f t="shared" si="474"/>
        <v>-0.5</v>
      </c>
      <c r="KA33" s="3" t="s">
        <v>541</v>
      </c>
      <c r="KB33" s="7">
        <f>$EB$99</f>
        <v>3.75</v>
      </c>
      <c r="KC33" s="4">
        <f t="shared" si="475"/>
        <v>-0.5</v>
      </c>
      <c r="KD33" s="3" t="s">
        <v>539</v>
      </c>
      <c r="KE33" s="441">
        <f>$JN$31/$JO$31</f>
        <v>0.40366972477064217</v>
      </c>
      <c r="KF33" s="4">
        <f t="shared" si="476"/>
        <v>-0.5</v>
      </c>
      <c r="KG33" s="3" t="s">
        <v>565</v>
      </c>
      <c r="KH33" s="441">
        <f>$JP$36/$JQ$36</f>
        <v>0.27027027027027029</v>
      </c>
      <c r="KI33" s="4">
        <f t="shared" si="477"/>
        <v>-0.5</v>
      </c>
      <c r="KJ33" s="3" t="s">
        <v>562</v>
      </c>
      <c r="KK33" s="436">
        <f>$JR$28/$JS$28</f>
        <v>0.3584070796460177</v>
      </c>
      <c r="KL33" s="4">
        <f t="shared" si="478"/>
        <v>-0.5</v>
      </c>
      <c r="KM33" s="3" t="s">
        <v>541</v>
      </c>
      <c r="KN33" s="7">
        <f t="shared" si="439"/>
        <v>19</v>
      </c>
      <c r="KO33" s="4">
        <f t="shared" si="440"/>
        <v>4.3181818181818183</v>
      </c>
    </row>
    <row r="34" spans="1:301">
      <c r="J34" s="88"/>
      <c r="K34" s="88"/>
      <c r="L34" s="88"/>
      <c r="M34" s="88"/>
      <c r="N34" s="88"/>
      <c r="O34" s="88"/>
      <c r="S34" s="3">
        <v>3</v>
      </c>
      <c r="T34" s="18">
        <v>0</v>
      </c>
      <c r="U34" s="18">
        <v>6</v>
      </c>
      <c r="V34" s="18">
        <v>2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f t="shared" si="485"/>
        <v>0</v>
      </c>
      <c r="AD34" s="18">
        <f t="shared" si="486"/>
        <v>0</v>
      </c>
      <c r="AE34" s="389" t="e">
        <f t="shared" si="487"/>
        <v>#DIV/0!</v>
      </c>
      <c r="AF34" s="389" t="e">
        <f t="shared" si="488"/>
        <v>#DIV/0!</v>
      </c>
      <c r="AG34" s="389" t="e">
        <f t="shared" si="489"/>
        <v>#DIV/0!</v>
      </c>
      <c r="AH34" s="7">
        <v>0</v>
      </c>
      <c r="AI34" s="7">
        <v>1</v>
      </c>
      <c r="AJ34" s="4">
        <f t="shared" si="490"/>
        <v>1</v>
      </c>
      <c r="AK34" s="3">
        <v>3</v>
      </c>
      <c r="AL34" s="18">
        <v>3</v>
      </c>
      <c r="AM34" s="18">
        <v>11</v>
      </c>
      <c r="AN34" s="18">
        <v>4</v>
      </c>
      <c r="AO34" s="18">
        <v>0</v>
      </c>
      <c r="AP34" s="18">
        <v>3</v>
      </c>
      <c r="AQ34" s="18">
        <v>0</v>
      </c>
      <c r="AR34" s="18">
        <v>5</v>
      </c>
      <c r="AS34" s="18">
        <v>1</v>
      </c>
      <c r="AT34" s="18">
        <v>1</v>
      </c>
      <c r="AU34" s="18">
        <f t="shared" si="491"/>
        <v>1</v>
      </c>
      <c r="AV34" s="18">
        <f t="shared" si="492"/>
        <v>6</v>
      </c>
      <c r="AW34" s="389">
        <f t="shared" si="493"/>
        <v>0</v>
      </c>
      <c r="AX34" s="389">
        <f t="shared" si="494"/>
        <v>1</v>
      </c>
      <c r="AY34" s="389">
        <f t="shared" si="495"/>
        <v>0.16666666666666666</v>
      </c>
      <c r="AZ34" s="7">
        <v>1</v>
      </c>
      <c r="BA34" s="7">
        <v>0</v>
      </c>
      <c r="BB34" s="4">
        <f t="shared" si="496"/>
        <v>1</v>
      </c>
      <c r="BC34" s="3">
        <v>3</v>
      </c>
      <c r="BD34" s="18">
        <v>8</v>
      </c>
      <c r="BE34" s="18">
        <v>3</v>
      </c>
      <c r="BF34" s="18">
        <v>0</v>
      </c>
      <c r="BG34" s="18">
        <v>0</v>
      </c>
      <c r="BH34" s="18">
        <v>1</v>
      </c>
      <c r="BI34" s="18">
        <v>1</v>
      </c>
      <c r="BJ34" s="18">
        <v>6</v>
      </c>
      <c r="BK34" s="18">
        <v>2</v>
      </c>
      <c r="BL34" s="18">
        <v>5</v>
      </c>
      <c r="BM34" s="18">
        <f t="shared" si="497"/>
        <v>3</v>
      </c>
      <c r="BN34" s="18">
        <f t="shared" si="498"/>
        <v>11</v>
      </c>
      <c r="BO34" s="389">
        <f t="shared" si="499"/>
        <v>0.16666666666666666</v>
      </c>
      <c r="BP34" s="389">
        <f t="shared" si="500"/>
        <v>0.4</v>
      </c>
      <c r="BQ34" s="389">
        <f t="shared" si="501"/>
        <v>0.27272727272727271</v>
      </c>
      <c r="BR34" s="7">
        <v>1</v>
      </c>
      <c r="BS34" s="7">
        <v>0</v>
      </c>
      <c r="BT34" s="4">
        <f t="shared" si="502"/>
        <v>1</v>
      </c>
      <c r="BU34" s="3">
        <v>3</v>
      </c>
      <c r="BV34" s="18">
        <v>2</v>
      </c>
      <c r="BW34" s="18">
        <v>7</v>
      </c>
      <c r="BX34" s="18">
        <v>2</v>
      </c>
      <c r="BY34" s="18">
        <v>2</v>
      </c>
      <c r="BZ34" s="18">
        <v>0</v>
      </c>
      <c r="CA34" s="18">
        <v>1</v>
      </c>
      <c r="CB34" s="18">
        <v>7</v>
      </c>
      <c r="CC34" s="18">
        <v>0</v>
      </c>
      <c r="CD34" s="18">
        <v>0</v>
      </c>
      <c r="CE34" s="18">
        <f t="shared" si="503"/>
        <v>1</v>
      </c>
      <c r="CF34" s="18">
        <f t="shared" si="504"/>
        <v>7</v>
      </c>
      <c r="CG34" s="389">
        <f t="shared" si="505"/>
        <v>0.14285714285714285</v>
      </c>
      <c r="CH34" s="389" t="e">
        <f t="shared" si="506"/>
        <v>#DIV/0!</v>
      </c>
      <c r="CI34" s="389">
        <f t="shared" si="507"/>
        <v>0.14285714285714285</v>
      </c>
      <c r="CJ34" s="7">
        <v>1</v>
      </c>
      <c r="CK34" s="7">
        <v>0</v>
      </c>
      <c r="CL34" s="4">
        <f t="shared" si="508"/>
        <v>1</v>
      </c>
      <c r="CM34" s="3">
        <v>3</v>
      </c>
      <c r="CN34" s="18">
        <v>4</v>
      </c>
      <c r="CO34" s="18">
        <v>4</v>
      </c>
      <c r="CP34" s="18">
        <v>1</v>
      </c>
      <c r="CQ34" s="18">
        <v>1</v>
      </c>
      <c r="CR34" s="18">
        <v>1</v>
      </c>
      <c r="CS34" s="18">
        <v>2</v>
      </c>
      <c r="CT34" s="18">
        <v>6</v>
      </c>
      <c r="CU34" s="18">
        <v>0</v>
      </c>
      <c r="CV34" s="18">
        <v>4</v>
      </c>
      <c r="CW34" s="18">
        <f t="shared" si="509"/>
        <v>2</v>
      </c>
      <c r="CX34" s="18">
        <f t="shared" si="510"/>
        <v>10</v>
      </c>
      <c r="CY34" s="389">
        <f t="shared" si="511"/>
        <v>0.33333333333333331</v>
      </c>
      <c r="CZ34" s="389">
        <f t="shared" si="512"/>
        <v>0</v>
      </c>
      <c r="DA34" s="389">
        <f t="shared" si="513"/>
        <v>0.2</v>
      </c>
      <c r="DB34" s="7">
        <v>0</v>
      </c>
      <c r="DC34" s="7">
        <v>1</v>
      </c>
      <c r="DD34" s="4">
        <f t="shared" si="514"/>
        <v>1</v>
      </c>
      <c r="DE34" s="3">
        <v>3</v>
      </c>
      <c r="DF34" s="18">
        <v>2</v>
      </c>
      <c r="DG34" s="18">
        <v>8</v>
      </c>
      <c r="DH34" s="18">
        <v>1</v>
      </c>
      <c r="DI34" s="18">
        <v>0</v>
      </c>
      <c r="DJ34" s="18">
        <v>0</v>
      </c>
      <c r="DK34" s="18">
        <v>1</v>
      </c>
      <c r="DL34" s="18">
        <v>2</v>
      </c>
      <c r="DM34" s="18">
        <v>0</v>
      </c>
      <c r="DN34" s="18">
        <v>3</v>
      </c>
      <c r="DO34" s="18">
        <f t="shared" si="515"/>
        <v>1</v>
      </c>
      <c r="DP34" s="18">
        <f t="shared" si="516"/>
        <v>5</v>
      </c>
      <c r="DQ34" s="389">
        <f t="shared" si="517"/>
        <v>0.5</v>
      </c>
      <c r="DR34" s="389">
        <f t="shared" si="518"/>
        <v>0</v>
      </c>
      <c r="DS34" s="389">
        <f t="shared" si="519"/>
        <v>0.2</v>
      </c>
      <c r="DT34" s="7">
        <v>0</v>
      </c>
      <c r="DU34" s="7">
        <v>1</v>
      </c>
      <c r="DV34" s="4">
        <f t="shared" si="520"/>
        <v>1</v>
      </c>
      <c r="DW34" s="3">
        <v>3</v>
      </c>
      <c r="DX34" s="18">
        <v>11</v>
      </c>
      <c r="DY34" s="18">
        <v>10</v>
      </c>
      <c r="DZ34" s="18">
        <v>2</v>
      </c>
      <c r="EA34" s="18">
        <v>0</v>
      </c>
      <c r="EB34" s="18">
        <v>2</v>
      </c>
      <c r="EC34" s="18">
        <v>1</v>
      </c>
      <c r="ED34" s="18">
        <v>4</v>
      </c>
      <c r="EE34" s="18">
        <v>3</v>
      </c>
      <c r="EF34" s="18">
        <v>8</v>
      </c>
      <c r="EG34" s="18">
        <f t="shared" si="521"/>
        <v>4</v>
      </c>
      <c r="EH34" s="18">
        <f t="shared" si="522"/>
        <v>12</v>
      </c>
      <c r="EI34" s="389">
        <f t="shared" si="523"/>
        <v>0.25</v>
      </c>
      <c r="EJ34" s="389">
        <f t="shared" si="524"/>
        <v>0.375</v>
      </c>
      <c r="EK34" s="389">
        <f t="shared" si="525"/>
        <v>0.33333333333333331</v>
      </c>
      <c r="EL34" s="7">
        <v>0</v>
      </c>
      <c r="EM34" s="7">
        <v>1</v>
      </c>
      <c r="EN34" s="4">
        <f t="shared" si="526"/>
        <v>1</v>
      </c>
      <c r="EO34" s="3">
        <v>3</v>
      </c>
      <c r="EP34" s="18">
        <v>0</v>
      </c>
      <c r="EQ34" s="18">
        <v>2</v>
      </c>
      <c r="ER34" s="18">
        <v>1</v>
      </c>
      <c r="ES34" s="18">
        <v>1</v>
      </c>
      <c r="ET34" s="18">
        <v>0</v>
      </c>
      <c r="EU34" s="18">
        <v>0</v>
      </c>
      <c r="EV34" s="18">
        <v>5</v>
      </c>
      <c r="EW34" s="18">
        <v>0</v>
      </c>
      <c r="EX34" s="18">
        <v>1</v>
      </c>
      <c r="EY34" s="18">
        <f t="shared" si="527"/>
        <v>0</v>
      </c>
      <c r="EZ34" s="18">
        <f t="shared" si="528"/>
        <v>6</v>
      </c>
      <c r="FA34" s="389">
        <f t="shared" si="529"/>
        <v>0</v>
      </c>
      <c r="FB34" s="389">
        <f t="shared" si="530"/>
        <v>0</v>
      </c>
      <c r="FC34" s="389">
        <f t="shared" si="531"/>
        <v>0</v>
      </c>
      <c r="FD34" s="7">
        <v>0</v>
      </c>
      <c r="FE34" s="7">
        <v>1</v>
      </c>
      <c r="FF34" s="4">
        <f t="shared" si="532"/>
        <v>1</v>
      </c>
      <c r="FG34" s="3">
        <v>3</v>
      </c>
      <c r="FH34" s="18">
        <v>36</v>
      </c>
      <c r="FI34" s="18">
        <v>6</v>
      </c>
      <c r="FJ34" s="18">
        <v>2</v>
      </c>
      <c r="FK34" s="18">
        <v>1</v>
      </c>
      <c r="FL34" s="18">
        <v>0</v>
      </c>
      <c r="FM34" s="18">
        <v>3</v>
      </c>
      <c r="FN34" s="18">
        <v>9</v>
      </c>
      <c r="FO34" s="18">
        <v>10</v>
      </c>
      <c r="FP34" s="18">
        <v>21</v>
      </c>
      <c r="FQ34" s="18">
        <f t="shared" si="533"/>
        <v>13</v>
      </c>
      <c r="FR34" s="18">
        <f t="shared" si="534"/>
        <v>30</v>
      </c>
      <c r="FS34" s="389">
        <f t="shared" si="535"/>
        <v>0.33333333333333331</v>
      </c>
      <c r="FT34" s="389">
        <f t="shared" si="536"/>
        <v>0.47619047619047616</v>
      </c>
      <c r="FU34" s="389">
        <f t="shared" si="537"/>
        <v>0.43333333333333335</v>
      </c>
      <c r="FV34" s="7">
        <v>1</v>
      </c>
      <c r="FW34" s="7">
        <v>0</v>
      </c>
      <c r="FX34" s="4">
        <f t="shared" si="538"/>
        <v>1</v>
      </c>
      <c r="FY34" s="3">
        <v>3</v>
      </c>
      <c r="FZ34" s="18">
        <v>26</v>
      </c>
      <c r="GA34" s="18">
        <v>3</v>
      </c>
      <c r="GB34" s="18">
        <v>0</v>
      </c>
      <c r="GC34" s="18">
        <v>1</v>
      </c>
      <c r="GD34" s="18">
        <v>1</v>
      </c>
      <c r="GE34" s="18">
        <v>4</v>
      </c>
      <c r="GF34" s="18">
        <v>12</v>
      </c>
      <c r="GG34" s="18">
        <v>6</v>
      </c>
      <c r="GH34" s="18">
        <v>18</v>
      </c>
      <c r="GI34" s="18">
        <f t="shared" si="539"/>
        <v>10</v>
      </c>
      <c r="GJ34" s="18">
        <f t="shared" si="540"/>
        <v>30</v>
      </c>
      <c r="GK34" s="389">
        <f t="shared" si="541"/>
        <v>0.33333333333333331</v>
      </c>
      <c r="GL34" s="389">
        <f t="shared" si="542"/>
        <v>0.33333333333333331</v>
      </c>
      <c r="GM34" s="389">
        <f t="shared" si="543"/>
        <v>0.33333333333333331</v>
      </c>
      <c r="GN34" s="7">
        <v>0</v>
      </c>
      <c r="GO34" s="7">
        <v>1</v>
      </c>
      <c r="GP34" s="4">
        <f t="shared" si="544"/>
        <v>1</v>
      </c>
      <c r="GQ34" s="14">
        <v>3</v>
      </c>
      <c r="GR34" s="11">
        <v>6</v>
      </c>
      <c r="GS34" s="11">
        <v>23</v>
      </c>
      <c r="GT34" s="11">
        <v>1</v>
      </c>
      <c r="GU34" s="11">
        <v>0</v>
      </c>
      <c r="GV34" s="11">
        <v>1</v>
      </c>
      <c r="GW34" s="11">
        <v>3</v>
      </c>
      <c r="GX34" s="11">
        <v>8</v>
      </c>
      <c r="GY34" s="11">
        <v>0</v>
      </c>
      <c r="GZ34" s="11">
        <v>0</v>
      </c>
      <c r="HA34" s="11">
        <f>GW34+GY34</f>
        <v>3</v>
      </c>
      <c r="HB34" s="11">
        <f t="shared" si="546"/>
        <v>8</v>
      </c>
      <c r="HC34" s="149">
        <f t="shared" si="547"/>
        <v>0.375</v>
      </c>
      <c r="HD34" s="149" t="e">
        <f t="shared" si="548"/>
        <v>#DIV/0!</v>
      </c>
      <c r="HE34" s="149">
        <f t="shared" si="549"/>
        <v>0.375</v>
      </c>
      <c r="HF34" s="11">
        <v>1</v>
      </c>
      <c r="HG34" s="11">
        <v>0</v>
      </c>
      <c r="HH34" s="15">
        <f t="shared" si="550"/>
        <v>1</v>
      </c>
      <c r="HI34" s="14">
        <v>3</v>
      </c>
      <c r="HJ34" s="31">
        <v>8</v>
      </c>
      <c r="HK34" s="31">
        <v>6</v>
      </c>
      <c r="HL34" s="31">
        <v>3</v>
      </c>
      <c r="HM34" s="31">
        <v>0</v>
      </c>
      <c r="HN34" s="31">
        <v>1</v>
      </c>
      <c r="HO34" s="31">
        <v>4</v>
      </c>
      <c r="HP34" s="31">
        <v>11</v>
      </c>
      <c r="HQ34" s="31">
        <v>0</v>
      </c>
      <c r="HR34" s="31">
        <v>0</v>
      </c>
      <c r="HS34" s="31">
        <f t="shared" si="551"/>
        <v>4</v>
      </c>
      <c r="HT34" s="31">
        <f t="shared" si="552"/>
        <v>11</v>
      </c>
      <c r="HU34" s="152">
        <f t="shared" si="553"/>
        <v>0.36363636363636365</v>
      </c>
      <c r="HV34" s="152" t="e">
        <f t="shared" si="554"/>
        <v>#DIV/0!</v>
      </c>
      <c r="HW34" s="152">
        <f t="shared" si="555"/>
        <v>0.36363636363636365</v>
      </c>
      <c r="HX34" s="31">
        <v>1</v>
      </c>
      <c r="HY34" s="31">
        <v>0</v>
      </c>
      <c r="HZ34" s="15">
        <f t="shared" si="556"/>
        <v>1</v>
      </c>
      <c r="IB34" s="3" t="s">
        <v>487</v>
      </c>
      <c r="IC34" s="3">
        <f>GR28</f>
        <v>92</v>
      </c>
      <c r="ID34" s="7">
        <f t="shared" ref="ID34:IM34" si="559">GS28</f>
        <v>39</v>
      </c>
      <c r="IE34" s="7">
        <f t="shared" si="559"/>
        <v>5</v>
      </c>
      <c r="IF34" s="7">
        <f t="shared" si="559"/>
        <v>1</v>
      </c>
      <c r="IG34" s="7">
        <f t="shared" si="559"/>
        <v>11</v>
      </c>
      <c r="IH34" s="7">
        <f t="shared" si="559"/>
        <v>31</v>
      </c>
      <c r="II34" s="7">
        <f t="shared" si="559"/>
        <v>63</v>
      </c>
      <c r="IJ34" s="7">
        <f t="shared" si="559"/>
        <v>10</v>
      </c>
      <c r="IK34" s="7">
        <f t="shared" si="559"/>
        <v>39</v>
      </c>
      <c r="IL34" s="7">
        <f t="shared" si="559"/>
        <v>41</v>
      </c>
      <c r="IM34" s="7">
        <f t="shared" si="559"/>
        <v>104</v>
      </c>
      <c r="IN34" s="7">
        <f>HF28</f>
        <v>4</v>
      </c>
      <c r="IO34" s="7">
        <f>HG28</f>
        <v>0</v>
      </c>
      <c r="IP34" s="4">
        <f>HH28</f>
        <v>4</v>
      </c>
      <c r="IR34" s="3" t="s">
        <v>487</v>
      </c>
      <c r="IS34" s="3">
        <f t="shared" si="2"/>
        <v>23</v>
      </c>
      <c r="IT34" s="7">
        <f t="shared" si="3"/>
        <v>9.75</v>
      </c>
      <c r="IU34" s="7">
        <f t="shared" si="4"/>
        <v>1.25</v>
      </c>
      <c r="IV34" s="7">
        <f t="shared" si="5"/>
        <v>0.25</v>
      </c>
      <c r="IW34" s="7">
        <f t="shared" si="6"/>
        <v>2.75</v>
      </c>
      <c r="IX34" s="7">
        <f t="shared" si="7"/>
        <v>7.75</v>
      </c>
      <c r="IY34" s="7">
        <f t="shared" si="8"/>
        <v>15.75</v>
      </c>
      <c r="IZ34" s="7">
        <f t="shared" si="9"/>
        <v>2.5</v>
      </c>
      <c r="JA34" s="7">
        <f t="shared" si="10"/>
        <v>9.75</v>
      </c>
      <c r="JB34" s="7">
        <f t="shared" si="11"/>
        <v>10.25</v>
      </c>
      <c r="JC34" s="7">
        <f t="shared" si="12"/>
        <v>26</v>
      </c>
      <c r="JD34" s="468">
        <f t="shared" si="13"/>
        <v>0.49206349206349204</v>
      </c>
      <c r="JE34" s="468">
        <f t="shared" si="14"/>
        <v>0.25641025641025639</v>
      </c>
      <c r="JF34" s="177">
        <f t="shared" si="15"/>
        <v>0.39423076923076922</v>
      </c>
      <c r="JH34" s="3" t="s">
        <v>542</v>
      </c>
      <c r="JI34" s="3">
        <f>EP113</f>
        <v>50</v>
      </c>
      <c r="JJ34" s="7">
        <f t="shared" ref="JJ34:JS34" si="560">EQ113</f>
        <v>33</v>
      </c>
      <c r="JK34" s="7">
        <f t="shared" si="560"/>
        <v>5.5</v>
      </c>
      <c r="JL34" s="7">
        <f>$ES113</f>
        <v>2</v>
      </c>
      <c r="JM34" s="7">
        <f>$ET113</f>
        <v>2.5</v>
      </c>
      <c r="JN34" s="7">
        <f t="shared" si="560"/>
        <v>13.75</v>
      </c>
      <c r="JO34" s="7">
        <f t="shared" si="560"/>
        <v>34.75</v>
      </c>
      <c r="JP34" s="7">
        <f t="shared" si="560"/>
        <v>7.5</v>
      </c>
      <c r="JQ34" s="7">
        <f t="shared" si="560"/>
        <v>23.5</v>
      </c>
      <c r="JR34" s="7">
        <f t="shared" si="560"/>
        <v>21.25</v>
      </c>
      <c r="JS34" s="7">
        <f t="shared" si="560"/>
        <v>58.25</v>
      </c>
      <c r="JT34" s="441">
        <f t="shared" si="318"/>
        <v>0.39568345323741005</v>
      </c>
      <c r="JU34" s="441">
        <f t="shared" si="319"/>
        <v>0.31914893617021278</v>
      </c>
      <c r="JV34" s="437">
        <f t="shared" si="320"/>
        <v>0.36480686695278969</v>
      </c>
      <c r="JX34" s="3" t="s">
        <v>542</v>
      </c>
      <c r="JY34" s="7">
        <f>$ES$99</f>
        <v>2.25</v>
      </c>
      <c r="JZ34" s="4">
        <f t="shared" si="474"/>
        <v>-1.5</v>
      </c>
      <c r="KA34" s="3" t="s">
        <v>537</v>
      </c>
      <c r="KB34" s="7">
        <f>$BH$99</f>
        <v>3.6666666666666665</v>
      </c>
      <c r="KC34" s="4">
        <f t="shared" si="475"/>
        <v>-1.5</v>
      </c>
      <c r="KD34" s="3" t="s">
        <v>543</v>
      </c>
      <c r="KE34" s="441">
        <f>$JN$35/$JO$35</f>
        <v>0.4144144144144144</v>
      </c>
      <c r="KF34" s="4">
        <f t="shared" si="476"/>
        <v>-1.5</v>
      </c>
      <c r="KG34" s="3" t="s">
        <v>543</v>
      </c>
      <c r="KH34" s="441">
        <f>$JP$35/$JQ$35</f>
        <v>0.2839506172839506</v>
      </c>
      <c r="KI34" s="4">
        <f t="shared" si="477"/>
        <v>-1.5</v>
      </c>
      <c r="KJ34" s="3" t="s">
        <v>543</v>
      </c>
      <c r="KK34" s="436">
        <f>$JR$35/$JS$35</f>
        <v>0.359375</v>
      </c>
      <c r="KL34" s="4">
        <f t="shared" si="478"/>
        <v>-1.5</v>
      </c>
      <c r="KM34" s="3" t="s">
        <v>542</v>
      </c>
      <c r="KN34" s="7">
        <f t="shared" si="439"/>
        <v>-16</v>
      </c>
      <c r="KO34" s="4">
        <f t="shared" si="440"/>
        <v>-3.6363636363636362</v>
      </c>
    </row>
    <row r="35" spans="1:301">
      <c r="J35" s="88"/>
      <c r="K35" s="88"/>
      <c r="L35" s="88"/>
      <c r="M35" s="88"/>
      <c r="N35" s="88"/>
      <c r="O35" s="88"/>
      <c r="S35" s="3">
        <v>4</v>
      </c>
      <c r="T35" s="18">
        <v>2</v>
      </c>
      <c r="U35" s="18">
        <v>9</v>
      </c>
      <c r="V35" s="18">
        <v>1</v>
      </c>
      <c r="W35" s="18">
        <v>0</v>
      </c>
      <c r="X35" s="18">
        <v>1</v>
      </c>
      <c r="Y35" s="18">
        <v>1</v>
      </c>
      <c r="Z35" s="18">
        <v>3</v>
      </c>
      <c r="AA35" s="18">
        <v>0</v>
      </c>
      <c r="AB35" s="18">
        <v>1</v>
      </c>
      <c r="AC35" s="18">
        <f t="shared" si="485"/>
        <v>1</v>
      </c>
      <c r="AD35" s="18">
        <f t="shared" si="486"/>
        <v>4</v>
      </c>
      <c r="AE35" s="389">
        <f t="shared" si="487"/>
        <v>0.33333333333333331</v>
      </c>
      <c r="AF35" s="389">
        <f t="shared" si="488"/>
        <v>0</v>
      </c>
      <c r="AG35" s="389">
        <f t="shared" si="489"/>
        <v>0.25</v>
      </c>
      <c r="AH35" s="7">
        <v>0</v>
      </c>
      <c r="AI35" s="7">
        <v>1</v>
      </c>
      <c r="AJ35" s="4">
        <f t="shared" si="490"/>
        <v>1</v>
      </c>
      <c r="AK35" s="3">
        <v>4</v>
      </c>
      <c r="AL35" s="18">
        <v>8</v>
      </c>
      <c r="AM35" s="18">
        <v>10</v>
      </c>
      <c r="AN35" s="18">
        <v>2</v>
      </c>
      <c r="AO35" s="18">
        <v>0</v>
      </c>
      <c r="AP35" s="18">
        <v>0</v>
      </c>
      <c r="AQ35" s="18">
        <v>4</v>
      </c>
      <c r="AR35" s="18">
        <v>10</v>
      </c>
      <c r="AS35" s="18">
        <v>0</v>
      </c>
      <c r="AT35" s="18">
        <v>0</v>
      </c>
      <c r="AU35" s="18">
        <f t="shared" si="491"/>
        <v>4</v>
      </c>
      <c r="AV35" s="18">
        <f t="shared" si="492"/>
        <v>10</v>
      </c>
      <c r="AW35" s="389">
        <f t="shared" si="493"/>
        <v>0.4</v>
      </c>
      <c r="AX35" s="389" t="e">
        <f t="shared" si="494"/>
        <v>#DIV/0!</v>
      </c>
      <c r="AY35" s="389">
        <f t="shared" si="495"/>
        <v>0.4</v>
      </c>
      <c r="AZ35" s="7">
        <v>0</v>
      </c>
      <c r="BA35" s="7">
        <v>1</v>
      </c>
      <c r="BB35" s="4">
        <f t="shared" si="496"/>
        <v>1</v>
      </c>
      <c r="BC35" s="3">
        <v>4</v>
      </c>
      <c r="BD35" s="18">
        <v>7</v>
      </c>
      <c r="BE35" s="18">
        <v>5</v>
      </c>
      <c r="BF35" s="18">
        <v>0</v>
      </c>
      <c r="BG35" s="18">
        <v>0</v>
      </c>
      <c r="BH35" s="18">
        <v>1</v>
      </c>
      <c r="BI35" s="18">
        <v>2</v>
      </c>
      <c r="BJ35" s="18">
        <v>7</v>
      </c>
      <c r="BK35" s="18">
        <v>1</v>
      </c>
      <c r="BL35" s="18">
        <v>4</v>
      </c>
      <c r="BM35" s="18">
        <f t="shared" si="497"/>
        <v>3</v>
      </c>
      <c r="BN35" s="18">
        <f t="shared" si="498"/>
        <v>11</v>
      </c>
      <c r="BO35" s="389">
        <f t="shared" si="499"/>
        <v>0.2857142857142857</v>
      </c>
      <c r="BP35" s="389">
        <f t="shared" si="500"/>
        <v>0.25</v>
      </c>
      <c r="BQ35" s="389">
        <f t="shared" si="501"/>
        <v>0.27272727272727271</v>
      </c>
      <c r="BR35" s="7">
        <v>0</v>
      </c>
      <c r="BS35" s="7">
        <v>1</v>
      </c>
      <c r="BT35" s="4">
        <f t="shared" si="502"/>
        <v>1</v>
      </c>
      <c r="BU35" s="3">
        <v>4</v>
      </c>
      <c r="BV35" s="18">
        <v>16</v>
      </c>
      <c r="BW35" s="18">
        <v>15</v>
      </c>
      <c r="BX35" s="18">
        <v>2</v>
      </c>
      <c r="BY35" s="18">
        <v>0</v>
      </c>
      <c r="BZ35" s="18">
        <v>2</v>
      </c>
      <c r="CA35" s="18">
        <v>8</v>
      </c>
      <c r="CB35" s="18">
        <v>29</v>
      </c>
      <c r="CC35" s="18">
        <v>0</v>
      </c>
      <c r="CD35" s="18">
        <v>1</v>
      </c>
      <c r="CE35" s="18">
        <f t="shared" si="503"/>
        <v>8</v>
      </c>
      <c r="CF35" s="18">
        <f t="shared" si="504"/>
        <v>30</v>
      </c>
      <c r="CG35" s="389">
        <f t="shared" si="505"/>
        <v>0.27586206896551724</v>
      </c>
      <c r="CH35" s="389">
        <f t="shared" si="506"/>
        <v>0</v>
      </c>
      <c r="CI35" s="389">
        <f t="shared" si="507"/>
        <v>0.26666666666666666</v>
      </c>
      <c r="CJ35" s="18">
        <v>1</v>
      </c>
      <c r="CK35" s="18">
        <v>0</v>
      </c>
      <c r="CL35" s="4">
        <f t="shared" si="508"/>
        <v>1</v>
      </c>
      <c r="CM35" s="3">
        <v>4</v>
      </c>
      <c r="CN35" s="18">
        <v>6</v>
      </c>
      <c r="CO35" s="18">
        <v>6</v>
      </c>
      <c r="CP35" s="18">
        <v>0</v>
      </c>
      <c r="CQ35" s="18">
        <v>0</v>
      </c>
      <c r="CR35" s="18">
        <v>2</v>
      </c>
      <c r="CS35" s="18">
        <v>3</v>
      </c>
      <c r="CT35" s="18">
        <v>13</v>
      </c>
      <c r="CU35" s="18">
        <v>0</v>
      </c>
      <c r="CV35" s="18">
        <v>3</v>
      </c>
      <c r="CW35" s="18">
        <f t="shared" si="509"/>
        <v>3</v>
      </c>
      <c r="CX35" s="18">
        <f t="shared" si="510"/>
        <v>16</v>
      </c>
      <c r="CY35" s="389">
        <f t="shared" si="511"/>
        <v>0.23076923076923078</v>
      </c>
      <c r="CZ35" s="389">
        <f t="shared" si="512"/>
        <v>0</v>
      </c>
      <c r="DA35" s="389">
        <f t="shared" si="513"/>
        <v>0.1875</v>
      </c>
      <c r="DB35" s="7">
        <v>0</v>
      </c>
      <c r="DC35" s="7">
        <v>1</v>
      </c>
      <c r="DD35" s="4">
        <f t="shared" si="514"/>
        <v>1</v>
      </c>
      <c r="DE35" s="3">
        <v>4</v>
      </c>
      <c r="DF35" s="18">
        <v>5</v>
      </c>
      <c r="DG35" s="18">
        <v>10</v>
      </c>
      <c r="DH35" s="18">
        <v>3</v>
      </c>
      <c r="DI35" s="18">
        <v>1</v>
      </c>
      <c r="DJ35" s="18">
        <v>1</v>
      </c>
      <c r="DK35" s="18">
        <v>1</v>
      </c>
      <c r="DL35" s="18">
        <v>3</v>
      </c>
      <c r="DM35" s="18">
        <v>1</v>
      </c>
      <c r="DN35" s="18">
        <v>5</v>
      </c>
      <c r="DO35" s="18">
        <f t="shared" si="515"/>
        <v>2</v>
      </c>
      <c r="DP35" s="18">
        <f t="shared" si="516"/>
        <v>8</v>
      </c>
      <c r="DQ35" s="389">
        <f t="shared" si="517"/>
        <v>0.33333333333333331</v>
      </c>
      <c r="DR35" s="389">
        <f t="shared" si="518"/>
        <v>0.2</v>
      </c>
      <c r="DS35" s="389">
        <f t="shared" si="519"/>
        <v>0.25</v>
      </c>
      <c r="DT35" s="18">
        <v>1</v>
      </c>
      <c r="DU35" s="18">
        <v>0</v>
      </c>
      <c r="DV35" s="4">
        <f t="shared" si="520"/>
        <v>1</v>
      </c>
      <c r="DW35" s="3">
        <v>4</v>
      </c>
      <c r="DX35" s="18">
        <v>5</v>
      </c>
      <c r="DY35" s="18">
        <v>5</v>
      </c>
      <c r="DZ35" s="18">
        <v>2</v>
      </c>
      <c r="EA35" s="18">
        <v>0</v>
      </c>
      <c r="EB35" s="18">
        <v>2</v>
      </c>
      <c r="EC35" s="18">
        <v>1</v>
      </c>
      <c r="ED35" s="18">
        <v>8</v>
      </c>
      <c r="EE35" s="18">
        <v>1</v>
      </c>
      <c r="EF35" s="18">
        <v>11</v>
      </c>
      <c r="EG35" s="18">
        <f t="shared" si="521"/>
        <v>2</v>
      </c>
      <c r="EH35" s="18">
        <f t="shared" si="522"/>
        <v>19</v>
      </c>
      <c r="EI35" s="389">
        <f t="shared" si="523"/>
        <v>0.125</v>
      </c>
      <c r="EJ35" s="389">
        <f t="shared" si="524"/>
        <v>9.0909090909090912E-2</v>
      </c>
      <c r="EK35" s="389">
        <f t="shared" si="525"/>
        <v>0.10526315789473684</v>
      </c>
      <c r="EL35" s="7">
        <v>1</v>
      </c>
      <c r="EM35" s="7">
        <v>0</v>
      </c>
      <c r="EN35" s="4">
        <f t="shared" si="526"/>
        <v>1</v>
      </c>
      <c r="EO35" s="3">
        <v>4</v>
      </c>
      <c r="EP35" s="18">
        <v>2</v>
      </c>
      <c r="EQ35" s="18">
        <v>2</v>
      </c>
      <c r="ER35" s="18">
        <v>3</v>
      </c>
      <c r="ES35" s="18">
        <v>0</v>
      </c>
      <c r="ET35" s="18">
        <v>0</v>
      </c>
      <c r="EU35" s="18">
        <v>1</v>
      </c>
      <c r="EV35" s="18">
        <v>3</v>
      </c>
      <c r="EW35" s="18">
        <v>0</v>
      </c>
      <c r="EX35" s="18">
        <v>1</v>
      </c>
      <c r="EY35" s="18">
        <f t="shared" si="527"/>
        <v>1</v>
      </c>
      <c r="EZ35" s="18">
        <f t="shared" si="528"/>
        <v>4</v>
      </c>
      <c r="FA35" s="389">
        <f t="shared" si="529"/>
        <v>0.33333333333333331</v>
      </c>
      <c r="FB35" s="389">
        <f t="shared" si="530"/>
        <v>0</v>
      </c>
      <c r="FC35" s="389">
        <f t="shared" si="531"/>
        <v>0.25</v>
      </c>
      <c r="FD35" s="18">
        <v>1</v>
      </c>
      <c r="FE35" s="18">
        <v>0</v>
      </c>
      <c r="FF35" s="4">
        <f t="shared" si="532"/>
        <v>1</v>
      </c>
      <c r="FG35" s="3">
        <v>4</v>
      </c>
      <c r="FH35" s="18"/>
      <c r="FI35" s="18"/>
      <c r="FJ35" s="18"/>
      <c r="FK35" s="18"/>
      <c r="FL35" s="18"/>
      <c r="FM35" s="18"/>
      <c r="FN35" s="18"/>
      <c r="FO35" s="18"/>
      <c r="FP35" s="18"/>
      <c r="FQ35" s="18">
        <f t="shared" si="533"/>
        <v>0</v>
      </c>
      <c r="FR35" s="18">
        <f t="shared" si="534"/>
        <v>0</v>
      </c>
      <c r="FS35" s="389" t="e">
        <f t="shared" si="535"/>
        <v>#DIV/0!</v>
      </c>
      <c r="FT35" s="389" t="e">
        <f t="shared" si="536"/>
        <v>#DIV/0!</v>
      </c>
      <c r="FU35" s="389" t="e">
        <f t="shared" si="537"/>
        <v>#DIV/0!</v>
      </c>
      <c r="FV35" s="7"/>
      <c r="FW35" s="7"/>
      <c r="FX35" s="4">
        <f t="shared" si="538"/>
        <v>0</v>
      </c>
      <c r="FY35" s="3">
        <v>4</v>
      </c>
      <c r="FZ35" s="18">
        <v>18</v>
      </c>
      <c r="GA35" s="18">
        <v>5</v>
      </c>
      <c r="GB35" s="18">
        <v>0</v>
      </c>
      <c r="GC35" s="18">
        <v>1</v>
      </c>
      <c r="GD35" s="18">
        <v>1</v>
      </c>
      <c r="GE35" s="18">
        <v>3</v>
      </c>
      <c r="GF35" s="18">
        <v>17</v>
      </c>
      <c r="GG35" s="18">
        <v>4</v>
      </c>
      <c r="GH35" s="18">
        <v>15</v>
      </c>
      <c r="GI35" s="18">
        <f t="shared" si="539"/>
        <v>7</v>
      </c>
      <c r="GJ35" s="18">
        <f t="shared" si="540"/>
        <v>32</v>
      </c>
      <c r="GK35" s="389">
        <f t="shared" si="541"/>
        <v>0.17647058823529413</v>
      </c>
      <c r="GL35" s="389">
        <f t="shared" si="542"/>
        <v>0.26666666666666666</v>
      </c>
      <c r="GM35" s="389">
        <f t="shared" si="543"/>
        <v>0.21875</v>
      </c>
      <c r="GN35" s="7">
        <v>0</v>
      </c>
      <c r="GO35" s="7">
        <v>1</v>
      </c>
      <c r="GP35" s="4">
        <f t="shared" si="544"/>
        <v>1</v>
      </c>
      <c r="GQ35" s="14">
        <v>4</v>
      </c>
      <c r="GR35" s="11">
        <v>4</v>
      </c>
      <c r="GS35" s="11">
        <v>19</v>
      </c>
      <c r="GT35" s="11">
        <v>4</v>
      </c>
      <c r="GU35" s="11">
        <v>3</v>
      </c>
      <c r="GV35" s="11">
        <v>3</v>
      </c>
      <c r="GW35" s="11">
        <v>2</v>
      </c>
      <c r="GX35" s="11">
        <v>2</v>
      </c>
      <c r="GY35" s="11">
        <v>0</v>
      </c>
      <c r="GZ35" s="11">
        <v>0</v>
      </c>
      <c r="HA35" s="11">
        <f t="shared" si="545"/>
        <v>2</v>
      </c>
      <c r="HB35" s="11">
        <f t="shared" si="546"/>
        <v>2</v>
      </c>
      <c r="HC35" s="149">
        <f t="shared" si="547"/>
        <v>1</v>
      </c>
      <c r="HD35" s="149" t="e">
        <f t="shared" si="548"/>
        <v>#DIV/0!</v>
      </c>
      <c r="HE35" s="149">
        <f t="shared" si="549"/>
        <v>1</v>
      </c>
      <c r="HF35" s="11">
        <v>1</v>
      </c>
      <c r="HG35" s="11">
        <v>0</v>
      </c>
      <c r="HH35" s="15">
        <f t="shared" si="550"/>
        <v>1</v>
      </c>
      <c r="HI35" s="14">
        <v>4</v>
      </c>
      <c r="HJ35" s="31"/>
      <c r="HK35" s="31"/>
      <c r="HL35" s="31"/>
      <c r="HM35" s="31"/>
      <c r="HN35" s="31"/>
      <c r="HO35" s="31"/>
      <c r="HP35" s="31"/>
      <c r="HQ35" s="31"/>
      <c r="HR35" s="31"/>
      <c r="HS35" s="31">
        <f t="shared" si="551"/>
        <v>0</v>
      </c>
      <c r="HT35" s="31">
        <f t="shared" si="552"/>
        <v>0</v>
      </c>
      <c r="HU35" s="152" t="e">
        <f t="shared" si="553"/>
        <v>#DIV/0!</v>
      </c>
      <c r="HV35" s="152" t="e">
        <f t="shared" si="554"/>
        <v>#DIV/0!</v>
      </c>
      <c r="HW35" s="152" t="e">
        <f t="shared" si="555"/>
        <v>#DIV/0!</v>
      </c>
      <c r="HX35" s="31"/>
      <c r="HY35" s="31"/>
      <c r="HZ35" s="15">
        <f t="shared" si="556"/>
        <v>0</v>
      </c>
      <c r="IB35" s="3" t="s">
        <v>460</v>
      </c>
      <c r="IC35" s="3">
        <f>GR42</f>
        <v>12</v>
      </c>
      <c r="ID35" s="7">
        <f t="shared" ref="ID35:IM35" si="561">GS42</f>
        <v>64</v>
      </c>
      <c r="IE35" s="7">
        <f t="shared" si="561"/>
        <v>8</v>
      </c>
      <c r="IF35" s="7">
        <f t="shared" si="561"/>
        <v>4</v>
      </c>
      <c r="IG35" s="7">
        <f t="shared" si="561"/>
        <v>6</v>
      </c>
      <c r="IH35" s="7">
        <f t="shared" si="561"/>
        <v>6</v>
      </c>
      <c r="II35" s="7">
        <f t="shared" si="561"/>
        <v>16</v>
      </c>
      <c r="IJ35" s="7">
        <f t="shared" si="561"/>
        <v>0</v>
      </c>
      <c r="IK35" s="7">
        <f t="shared" si="561"/>
        <v>0</v>
      </c>
      <c r="IL35" s="7">
        <f t="shared" si="561"/>
        <v>6</v>
      </c>
      <c r="IM35" s="7">
        <f t="shared" si="561"/>
        <v>16</v>
      </c>
      <c r="IN35" s="7">
        <f>HF42</f>
        <v>4</v>
      </c>
      <c r="IO35" s="7">
        <f>HG42</f>
        <v>0</v>
      </c>
      <c r="IP35" s="4">
        <f>HH42</f>
        <v>4</v>
      </c>
      <c r="IR35" s="3" t="s">
        <v>460</v>
      </c>
      <c r="IS35" s="3">
        <f t="shared" si="2"/>
        <v>3</v>
      </c>
      <c r="IT35" s="7">
        <f t="shared" si="3"/>
        <v>16</v>
      </c>
      <c r="IU35" s="7">
        <f t="shared" si="4"/>
        <v>2</v>
      </c>
      <c r="IV35" s="7">
        <f t="shared" si="5"/>
        <v>1</v>
      </c>
      <c r="IW35" s="7">
        <f t="shared" si="6"/>
        <v>1.5</v>
      </c>
      <c r="IX35" s="7">
        <f t="shared" si="7"/>
        <v>1.5</v>
      </c>
      <c r="IY35" s="7">
        <f t="shared" si="8"/>
        <v>4</v>
      </c>
      <c r="IZ35" s="7">
        <f t="shared" si="9"/>
        <v>0</v>
      </c>
      <c r="JA35" s="7">
        <f t="shared" si="10"/>
        <v>0</v>
      </c>
      <c r="JB35" s="7">
        <f t="shared" si="11"/>
        <v>1.5</v>
      </c>
      <c r="JC35" s="7">
        <f t="shared" si="12"/>
        <v>4</v>
      </c>
      <c r="JD35" s="468">
        <f t="shared" si="13"/>
        <v>0.375</v>
      </c>
      <c r="JE35" s="468" t="e">
        <f t="shared" si="14"/>
        <v>#DIV/0!</v>
      </c>
      <c r="JF35" s="177">
        <f t="shared" si="15"/>
        <v>0.375</v>
      </c>
      <c r="JH35" s="3" t="s">
        <v>543</v>
      </c>
      <c r="JI35" s="3">
        <f>FH113</f>
        <v>40.25</v>
      </c>
      <c r="JJ35" s="7">
        <f t="shared" ref="JJ35:JS35" si="562">FI113</f>
        <v>25.5</v>
      </c>
      <c r="JK35" s="7">
        <f t="shared" si="562"/>
        <v>6</v>
      </c>
      <c r="JL35" s="7">
        <f>$FK113</f>
        <v>2</v>
      </c>
      <c r="JM35" s="7">
        <f>$FL113</f>
        <v>3.75</v>
      </c>
      <c r="JN35" s="7">
        <f t="shared" si="562"/>
        <v>11.5</v>
      </c>
      <c r="JO35" s="7">
        <f t="shared" si="562"/>
        <v>27.75</v>
      </c>
      <c r="JP35" s="7">
        <f t="shared" si="562"/>
        <v>5.75</v>
      </c>
      <c r="JQ35" s="7">
        <f t="shared" si="562"/>
        <v>20.25</v>
      </c>
      <c r="JR35" s="7">
        <f t="shared" si="562"/>
        <v>17.25</v>
      </c>
      <c r="JS35" s="7">
        <f t="shared" si="562"/>
        <v>48</v>
      </c>
      <c r="JT35" s="441">
        <f t="shared" si="318"/>
        <v>0.4144144144144144</v>
      </c>
      <c r="JU35" s="441">
        <f t="shared" si="319"/>
        <v>0.2839506172839506</v>
      </c>
      <c r="JV35" s="437">
        <f t="shared" si="320"/>
        <v>0.359375</v>
      </c>
      <c r="JX35" s="3" t="s">
        <v>545</v>
      </c>
      <c r="JY35" s="7">
        <f>$GU$99</f>
        <v>2</v>
      </c>
      <c r="JZ35" s="4">
        <f t="shared" si="474"/>
        <v>-2.5</v>
      </c>
      <c r="KA35" s="3" t="s">
        <v>561</v>
      </c>
      <c r="KB35" s="7">
        <f>$X$99</f>
        <v>3</v>
      </c>
      <c r="KC35" s="4">
        <f t="shared" si="475"/>
        <v>-2.5</v>
      </c>
      <c r="KD35" s="3" t="s">
        <v>564</v>
      </c>
      <c r="KE35" s="441">
        <f>$JN$32/$JO$32</f>
        <v>0.42335766423357662</v>
      </c>
      <c r="KF35" s="4">
        <f t="shared" si="476"/>
        <v>-2.5</v>
      </c>
      <c r="KG35" s="3" t="s">
        <v>563</v>
      </c>
      <c r="KH35" s="441">
        <f>$JP$30/$JQ$30</f>
        <v>0.29661016949152541</v>
      </c>
      <c r="KI35" s="4">
        <f t="shared" si="477"/>
        <v>-2.5</v>
      </c>
      <c r="KJ35" s="3" t="s">
        <v>537</v>
      </c>
      <c r="KK35" s="436">
        <f>$JR$29/$JS$29</f>
        <v>0.3595505617977528</v>
      </c>
      <c r="KL35" s="4">
        <f t="shared" si="478"/>
        <v>-2.5</v>
      </c>
      <c r="KM35" s="3" t="s">
        <v>543</v>
      </c>
      <c r="KN35" s="7">
        <f t="shared" si="439"/>
        <v>-3</v>
      </c>
      <c r="KO35" s="4">
        <f t="shared" si="440"/>
        <v>-0.68181818181818177</v>
      </c>
    </row>
    <row r="36" spans="1:301">
      <c r="J36" s="88"/>
      <c r="K36" s="88"/>
      <c r="L36" s="88"/>
      <c r="M36" s="88"/>
      <c r="N36" s="88"/>
      <c r="O36" s="88"/>
      <c r="S36" s="3">
        <v>5</v>
      </c>
      <c r="T36" s="18"/>
      <c r="U36" s="18"/>
      <c r="V36" s="18"/>
      <c r="W36" s="18"/>
      <c r="X36" s="18"/>
      <c r="Y36" s="18"/>
      <c r="Z36" s="18"/>
      <c r="AA36" s="18"/>
      <c r="AB36" s="18"/>
      <c r="AC36" s="18">
        <f t="shared" si="485"/>
        <v>0</v>
      </c>
      <c r="AD36" s="18">
        <f t="shared" si="486"/>
        <v>0</v>
      </c>
      <c r="AE36" s="389" t="e">
        <f t="shared" si="487"/>
        <v>#DIV/0!</v>
      </c>
      <c r="AF36" s="389" t="e">
        <f t="shared" si="488"/>
        <v>#DIV/0!</v>
      </c>
      <c r="AG36" s="389" t="e">
        <f t="shared" si="489"/>
        <v>#DIV/0!</v>
      </c>
      <c r="AH36" s="7"/>
      <c r="AI36" s="7"/>
      <c r="AJ36" s="4">
        <f t="shared" si="490"/>
        <v>0</v>
      </c>
      <c r="AK36" s="3">
        <v>5</v>
      </c>
      <c r="AL36" s="18"/>
      <c r="AM36" s="18"/>
      <c r="AN36" s="18"/>
      <c r="AO36" s="18"/>
      <c r="AP36" s="18"/>
      <c r="AQ36" s="18"/>
      <c r="AR36" s="18"/>
      <c r="AS36" s="18"/>
      <c r="AT36" s="18"/>
      <c r="AU36" s="18">
        <f t="shared" si="491"/>
        <v>0</v>
      </c>
      <c r="AV36" s="18">
        <f t="shared" si="492"/>
        <v>0</v>
      </c>
      <c r="AW36" s="389" t="e">
        <f t="shared" si="493"/>
        <v>#DIV/0!</v>
      </c>
      <c r="AX36" s="389" t="e">
        <f t="shared" si="494"/>
        <v>#DIV/0!</v>
      </c>
      <c r="AY36" s="389" t="e">
        <f t="shared" si="495"/>
        <v>#DIV/0!</v>
      </c>
      <c r="AZ36" s="7"/>
      <c r="BA36" s="7"/>
      <c r="BB36" s="4">
        <f t="shared" si="496"/>
        <v>0</v>
      </c>
      <c r="BC36" s="3">
        <v>5</v>
      </c>
      <c r="BD36" s="18"/>
      <c r="BE36" s="18"/>
      <c r="BF36" s="18"/>
      <c r="BG36" s="18"/>
      <c r="BH36" s="18"/>
      <c r="BI36" s="18"/>
      <c r="BJ36" s="18"/>
      <c r="BK36" s="18"/>
      <c r="BL36" s="18"/>
      <c r="BM36" s="18">
        <f t="shared" si="497"/>
        <v>0</v>
      </c>
      <c r="BN36" s="18">
        <f t="shared" si="498"/>
        <v>0</v>
      </c>
      <c r="BO36" s="389" t="e">
        <f t="shared" si="499"/>
        <v>#DIV/0!</v>
      </c>
      <c r="BP36" s="389" t="e">
        <f t="shared" si="500"/>
        <v>#DIV/0!</v>
      </c>
      <c r="BQ36" s="389" t="e">
        <f t="shared" si="501"/>
        <v>#DIV/0!</v>
      </c>
      <c r="BR36" s="7"/>
      <c r="BS36" s="7"/>
      <c r="BT36" s="4">
        <f t="shared" si="502"/>
        <v>0</v>
      </c>
      <c r="BU36" s="3">
        <v>5</v>
      </c>
      <c r="BV36" s="18"/>
      <c r="BW36" s="18"/>
      <c r="BX36" s="18"/>
      <c r="BY36" s="18"/>
      <c r="BZ36" s="18"/>
      <c r="CA36" s="18"/>
      <c r="CB36" s="18"/>
      <c r="CC36" s="18"/>
      <c r="CD36" s="18"/>
      <c r="CE36" s="18">
        <f t="shared" si="503"/>
        <v>0</v>
      </c>
      <c r="CF36" s="18">
        <f t="shared" si="504"/>
        <v>0</v>
      </c>
      <c r="CG36" s="389" t="e">
        <f t="shared" si="505"/>
        <v>#DIV/0!</v>
      </c>
      <c r="CH36" s="389" t="e">
        <f t="shared" si="506"/>
        <v>#DIV/0!</v>
      </c>
      <c r="CI36" s="389" t="e">
        <f t="shared" si="507"/>
        <v>#DIV/0!</v>
      </c>
      <c r="CJ36" s="7"/>
      <c r="CK36" s="7"/>
      <c r="CL36" s="4">
        <f t="shared" si="508"/>
        <v>0</v>
      </c>
      <c r="CM36" s="3">
        <v>5</v>
      </c>
      <c r="CN36" s="18"/>
      <c r="CO36" s="18"/>
      <c r="CP36" s="18"/>
      <c r="CQ36" s="18"/>
      <c r="CR36" s="18"/>
      <c r="CS36" s="18"/>
      <c r="CT36" s="18"/>
      <c r="CU36" s="18"/>
      <c r="CV36" s="18"/>
      <c r="CW36" s="18">
        <f t="shared" si="509"/>
        <v>0</v>
      </c>
      <c r="CX36" s="18">
        <f t="shared" si="510"/>
        <v>0</v>
      </c>
      <c r="CY36" s="389" t="e">
        <f t="shared" si="511"/>
        <v>#DIV/0!</v>
      </c>
      <c r="CZ36" s="389" t="e">
        <f t="shared" si="512"/>
        <v>#DIV/0!</v>
      </c>
      <c r="DA36" s="389" t="e">
        <f t="shared" si="513"/>
        <v>#DIV/0!</v>
      </c>
      <c r="DB36" s="7"/>
      <c r="DC36" s="7"/>
      <c r="DD36" s="4">
        <f t="shared" si="514"/>
        <v>0</v>
      </c>
      <c r="DE36" s="3">
        <v>5</v>
      </c>
      <c r="DF36" s="18"/>
      <c r="DG36" s="18"/>
      <c r="DH36" s="18"/>
      <c r="DI36" s="18"/>
      <c r="DJ36" s="18"/>
      <c r="DK36" s="18"/>
      <c r="DL36" s="18"/>
      <c r="DM36" s="18"/>
      <c r="DN36" s="18"/>
      <c r="DO36" s="18">
        <f t="shared" si="515"/>
        <v>0</v>
      </c>
      <c r="DP36" s="18">
        <f t="shared" si="516"/>
        <v>0</v>
      </c>
      <c r="DQ36" s="389" t="e">
        <f t="shared" si="517"/>
        <v>#DIV/0!</v>
      </c>
      <c r="DR36" s="389" t="e">
        <f t="shared" si="518"/>
        <v>#DIV/0!</v>
      </c>
      <c r="DS36" s="389" t="e">
        <f t="shared" si="519"/>
        <v>#DIV/0!</v>
      </c>
      <c r="DT36" s="7"/>
      <c r="DU36" s="7"/>
      <c r="DV36" s="4">
        <f t="shared" si="520"/>
        <v>0</v>
      </c>
      <c r="DW36" s="3">
        <v>5</v>
      </c>
      <c r="DX36" s="18"/>
      <c r="DY36" s="18"/>
      <c r="DZ36" s="18"/>
      <c r="EA36" s="18"/>
      <c r="EB36" s="18"/>
      <c r="EC36" s="18"/>
      <c r="ED36" s="18"/>
      <c r="EE36" s="18"/>
      <c r="EF36" s="18"/>
      <c r="EG36" s="18">
        <f t="shared" si="521"/>
        <v>0</v>
      </c>
      <c r="EH36" s="18">
        <f t="shared" si="522"/>
        <v>0</v>
      </c>
      <c r="EI36" s="389" t="e">
        <f t="shared" si="523"/>
        <v>#DIV/0!</v>
      </c>
      <c r="EJ36" s="389" t="e">
        <f t="shared" si="524"/>
        <v>#DIV/0!</v>
      </c>
      <c r="EK36" s="389" t="e">
        <f t="shared" si="525"/>
        <v>#DIV/0!</v>
      </c>
      <c r="EL36" s="7"/>
      <c r="EM36" s="7"/>
      <c r="EN36" s="4">
        <f t="shared" si="526"/>
        <v>0</v>
      </c>
      <c r="EO36" s="3">
        <v>5</v>
      </c>
      <c r="EP36" s="18"/>
      <c r="EQ36" s="18"/>
      <c r="ER36" s="18"/>
      <c r="ES36" s="18"/>
      <c r="ET36" s="18"/>
      <c r="EU36" s="18"/>
      <c r="EV36" s="18"/>
      <c r="EW36" s="18"/>
      <c r="EX36" s="18"/>
      <c r="EY36" s="18">
        <f t="shared" si="527"/>
        <v>0</v>
      </c>
      <c r="EZ36" s="18">
        <f t="shared" si="528"/>
        <v>0</v>
      </c>
      <c r="FA36" s="389" t="e">
        <f t="shared" si="529"/>
        <v>#DIV/0!</v>
      </c>
      <c r="FB36" s="389" t="e">
        <f t="shared" si="530"/>
        <v>#DIV/0!</v>
      </c>
      <c r="FC36" s="389" t="e">
        <f t="shared" si="531"/>
        <v>#DIV/0!</v>
      </c>
      <c r="FD36" s="7"/>
      <c r="FE36" s="7"/>
      <c r="FF36" s="4">
        <f t="shared" si="532"/>
        <v>0</v>
      </c>
      <c r="FG36" s="3">
        <v>5</v>
      </c>
      <c r="FH36" s="18"/>
      <c r="FI36" s="18"/>
      <c r="FJ36" s="18"/>
      <c r="FK36" s="18"/>
      <c r="FL36" s="18"/>
      <c r="FM36" s="18"/>
      <c r="FN36" s="18"/>
      <c r="FO36" s="18"/>
      <c r="FP36" s="18"/>
      <c r="FQ36" s="18">
        <f t="shared" si="533"/>
        <v>0</v>
      </c>
      <c r="FR36" s="18">
        <f t="shared" si="534"/>
        <v>0</v>
      </c>
      <c r="FS36" s="389" t="e">
        <f t="shared" si="535"/>
        <v>#DIV/0!</v>
      </c>
      <c r="FT36" s="389" t="e">
        <f t="shared" si="536"/>
        <v>#DIV/0!</v>
      </c>
      <c r="FU36" s="389" t="e">
        <f t="shared" si="537"/>
        <v>#DIV/0!</v>
      </c>
      <c r="FV36" s="7"/>
      <c r="FW36" s="7"/>
      <c r="FX36" s="4">
        <f t="shared" si="538"/>
        <v>0</v>
      </c>
      <c r="FY36" s="3">
        <v>5</v>
      </c>
      <c r="FZ36" s="18"/>
      <c r="GA36" s="18"/>
      <c r="GB36" s="18"/>
      <c r="GC36" s="18"/>
      <c r="GD36" s="18"/>
      <c r="GE36" s="18"/>
      <c r="GF36" s="18"/>
      <c r="GG36" s="18"/>
      <c r="GH36" s="18"/>
      <c r="GI36" s="18">
        <f t="shared" si="539"/>
        <v>0</v>
      </c>
      <c r="GJ36" s="18">
        <f t="shared" si="540"/>
        <v>0</v>
      </c>
      <c r="GK36" s="389" t="e">
        <f t="shared" si="541"/>
        <v>#DIV/0!</v>
      </c>
      <c r="GL36" s="389" t="e">
        <f t="shared" si="542"/>
        <v>#DIV/0!</v>
      </c>
      <c r="GM36" s="389" t="e">
        <f t="shared" si="543"/>
        <v>#DIV/0!</v>
      </c>
      <c r="GN36" s="7"/>
      <c r="GO36" s="7"/>
      <c r="GP36" s="4">
        <f t="shared" si="544"/>
        <v>0</v>
      </c>
      <c r="GQ36" s="14">
        <v>5</v>
      </c>
      <c r="GR36" s="11"/>
      <c r="GS36" s="11"/>
      <c r="GT36" s="11"/>
      <c r="GU36" s="11"/>
      <c r="GV36" s="11"/>
      <c r="GW36" s="11"/>
      <c r="GX36" s="11"/>
      <c r="GY36" s="11"/>
      <c r="GZ36" s="11"/>
      <c r="HA36" s="11">
        <f t="shared" si="545"/>
        <v>0</v>
      </c>
      <c r="HB36" s="11">
        <f t="shared" si="546"/>
        <v>0</v>
      </c>
      <c r="HC36" s="149" t="e">
        <f t="shared" si="547"/>
        <v>#DIV/0!</v>
      </c>
      <c r="HD36" s="149" t="e">
        <f t="shared" si="548"/>
        <v>#DIV/0!</v>
      </c>
      <c r="HE36" s="149" t="e">
        <f t="shared" si="549"/>
        <v>#DIV/0!</v>
      </c>
      <c r="HF36" s="11"/>
      <c r="HG36" s="11"/>
      <c r="HH36" s="15">
        <f t="shared" si="550"/>
        <v>0</v>
      </c>
      <c r="HI36" s="14">
        <v>5</v>
      </c>
      <c r="HJ36" s="31"/>
      <c r="HK36" s="31"/>
      <c r="HL36" s="31"/>
      <c r="HM36" s="31"/>
      <c r="HN36" s="31"/>
      <c r="HO36" s="31"/>
      <c r="HP36" s="31"/>
      <c r="HQ36" s="31"/>
      <c r="HR36" s="31"/>
      <c r="HS36" s="31">
        <f t="shared" si="551"/>
        <v>0</v>
      </c>
      <c r="HT36" s="31">
        <f t="shared" si="552"/>
        <v>0</v>
      </c>
      <c r="HU36" s="152" t="e">
        <f t="shared" si="553"/>
        <v>#DIV/0!</v>
      </c>
      <c r="HV36" s="152" t="e">
        <f t="shared" si="554"/>
        <v>#DIV/0!</v>
      </c>
      <c r="HW36" s="152" t="e">
        <f t="shared" si="555"/>
        <v>#DIV/0!</v>
      </c>
      <c r="HX36" s="31"/>
      <c r="HY36" s="31"/>
      <c r="HZ36" s="15">
        <f t="shared" si="556"/>
        <v>0</v>
      </c>
      <c r="IB36" s="3" t="s">
        <v>475</v>
      </c>
      <c r="IC36" s="3">
        <f>HJ14</f>
        <v>108</v>
      </c>
      <c r="ID36" s="7">
        <f t="shared" ref="ID36:IM36" si="563">HK14</f>
        <v>43</v>
      </c>
      <c r="IE36" s="7">
        <f t="shared" si="563"/>
        <v>6</v>
      </c>
      <c r="IF36" s="7">
        <f t="shared" si="563"/>
        <v>4</v>
      </c>
      <c r="IG36" s="7">
        <f t="shared" si="563"/>
        <v>2</v>
      </c>
      <c r="IH36" s="7">
        <f t="shared" si="563"/>
        <v>23</v>
      </c>
      <c r="II36" s="7">
        <f t="shared" si="563"/>
        <v>47</v>
      </c>
      <c r="IJ36" s="7">
        <f t="shared" si="563"/>
        <v>20</v>
      </c>
      <c r="IK36" s="7">
        <f t="shared" si="563"/>
        <v>59</v>
      </c>
      <c r="IL36" s="7">
        <f t="shared" si="563"/>
        <v>43</v>
      </c>
      <c r="IM36" s="7">
        <f t="shared" si="563"/>
        <v>106</v>
      </c>
      <c r="IN36" s="7">
        <f>HX14</f>
        <v>2</v>
      </c>
      <c r="IO36" s="7">
        <f>HY14</f>
        <v>2</v>
      </c>
      <c r="IP36" s="4">
        <f>HZ14</f>
        <v>4</v>
      </c>
      <c r="IR36" s="3" t="s">
        <v>475</v>
      </c>
      <c r="IS36" s="3">
        <f t="shared" si="2"/>
        <v>27</v>
      </c>
      <c r="IT36" s="7">
        <f t="shared" si="3"/>
        <v>10.75</v>
      </c>
      <c r="IU36" s="7">
        <f t="shared" si="4"/>
        <v>1.5</v>
      </c>
      <c r="IV36" s="7">
        <f t="shared" si="5"/>
        <v>1</v>
      </c>
      <c r="IW36" s="7">
        <f t="shared" si="6"/>
        <v>0.5</v>
      </c>
      <c r="IX36" s="7">
        <f t="shared" si="7"/>
        <v>5.75</v>
      </c>
      <c r="IY36" s="7">
        <f t="shared" si="8"/>
        <v>11.75</v>
      </c>
      <c r="IZ36" s="7">
        <f t="shared" si="9"/>
        <v>5</v>
      </c>
      <c r="JA36" s="7">
        <f t="shared" si="10"/>
        <v>14.75</v>
      </c>
      <c r="JB36" s="7">
        <f t="shared" si="11"/>
        <v>10.75</v>
      </c>
      <c r="JC36" s="7">
        <f t="shared" si="12"/>
        <v>26.5</v>
      </c>
      <c r="JD36" s="468">
        <f t="shared" si="13"/>
        <v>0.48936170212765956</v>
      </c>
      <c r="JE36" s="468">
        <f t="shared" si="14"/>
        <v>0.33898305084745761</v>
      </c>
      <c r="JF36" s="177">
        <f t="shared" si="15"/>
        <v>0.40566037735849059</v>
      </c>
      <c r="JH36" s="3" t="s">
        <v>565</v>
      </c>
      <c r="JI36" s="3">
        <f>FZ113</f>
        <v>50</v>
      </c>
      <c r="JJ36" s="7">
        <f t="shared" ref="JJ36:JS36" si="564">GA113</f>
        <v>41.5</v>
      </c>
      <c r="JK36" s="7">
        <f t="shared" si="564"/>
        <v>9</v>
      </c>
      <c r="JL36" s="7">
        <f>$GC113</f>
        <v>1</v>
      </c>
      <c r="JM36" s="7">
        <f>$GD113</f>
        <v>4.5</v>
      </c>
      <c r="JN36" s="7">
        <f t="shared" si="564"/>
        <v>17.5</v>
      </c>
      <c r="JO36" s="7">
        <f t="shared" si="564"/>
        <v>47.5</v>
      </c>
      <c r="JP36" s="7">
        <f t="shared" si="564"/>
        <v>5</v>
      </c>
      <c r="JQ36" s="7">
        <f t="shared" si="564"/>
        <v>18.5</v>
      </c>
      <c r="JR36" s="7">
        <f t="shared" si="564"/>
        <v>22.5</v>
      </c>
      <c r="JS36" s="7">
        <f t="shared" si="564"/>
        <v>66</v>
      </c>
      <c r="JT36" s="441">
        <f t="shared" si="318"/>
        <v>0.36842105263157893</v>
      </c>
      <c r="JU36" s="441">
        <f t="shared" si="319"/>
        <v>0.27027027027027029</v>
      </c>
      <c r="JV36" s="437">
        <f t="shared" si="320"/>
        <v>0.34090909090909088</v>
      </c>
      <c r="JX36" s="3" t="s">
        <v>539</v>
      </c>
      <c r="JY36" s="7">
        <f>$CQ$99</f>
        <v>1.6666666666666667</v>
      </c>
      <c r="JZ36" s="4">
        <f t="shared" si="474"/>
        <v>-3.5</v>
      </c>
      <c r="KA36" s="3" t="s">
        <v>562</v>
      </c>
      <c r="KB36" s="7">
        <f>$AP$99</f>
        <v>3</v>
      </c>
      <c r="KC36" s="4">
        <f t="shared" si="475"/>
        <v>-3.5</v>
      </c>
      <c r="KD36" s="3" t="s">
        <v>537</v>
      </c>
      <c r="KE36" s="441">
        <f>$JN$29/$JO$29</f>
        <v>0.44791666666666669</v>
      </c>
      <c r="KF36" s="4">
        <f t="shared" si="476"/>
        <v>-3.5</v>
      </c>
      <c r="KG36" s="3" t="s">
        <v>562</v>
      </c>
      <c r="KH36" s="441">
        <f>$JP$28/$JQ$28</f>
        <v>0.30107526881720431</v>
      </c>
      <c r="KI36" s="4">
        <f t="shared" si="477"/>
        <v>-3.5</v>
      </c>
      <c r="KJ36" s="3" t="s">
        <v>545</v>
      </c>
      <c r="KK36" s="436">
        <f>$JR$37/$JS$37</f>
        <v>0.36097560975609755</v>
      </c>
      <c r="KL36" s="4">
        <f t="shared" si="478"/>
        <v>-3.5</v>
      </c>
      <c r="KM36" s="3" t="s">
        <v>565</v>
      </c>
      <c r="KN36" s="7">
        <f t="shared" si="439"/>
        <v>6</v>
      </c>
      <c r="KO36" s="4">
        <f t="shared" si="440"/>
        <v>1.3636363636363635</v>
      </c>
    </row>
    <row r="37" spans="1:301">
      <c r="J37" s="88"/>
      <c r="K37" s="88"/>
      <c r="L37" s="88"/>
      <c r="M37" s="88"/>
      <c r="N37" s="88"/>
      <c r="O37" s="88"/>
      <c r="S37" s="3">
        <v>6</v>
      </c>
      <c r="T37" s="18"/>
      <c r="U37" s="18"/>
      <c r="V37" s="18"/>
      <c r="W37" s="18"/>
      <c r="X37" s="18"/>
      <c r="Y37" s="18"/>
      <c r="Z37" s="18"/>
      <c r="AA37" s="18"/>
      <c r="AB37" s="18"/>
      <c r="AC37" s="18">
        <f t="shared" si="485"/>
        <v>0</v>
      </c>
      <c r="AD37" s="18">
        <f t="shared" si="486"/>
        <v>0</v>
      </c>
      <c r="AE37" s="389" t="e">
        <f t="shared" si="487"/>
        <v>#DIV/0!</v>
      </c>
      <c r="AF37" s="389" t="e">
        <f t="shared" si="488"/>
        <v>#DIV/0!</v>
      </c>
      <c r="AG37" s="389" t="e">
        <f t="shared" si="489"/>
        <v>#DIV/0!</v>
      </c>
      <c r="AH37" s="7"/>
      <c r="AI37" s="7"/>
      <c r="AJ37" s="4">
        <f t="shared" si="490"/>
        <v>0</v>
      </c>
      <c r="AK37" s="3">
        <v>6</v>
      </c>
      <c r="AL37" s="18"/>
      <c r="AM37" s="18"/>
      <c r="AN37" s="18"/>
      <c r="AO37" s="18"/>
      <c r="AP37" s="18"/>
      <c r="AQ37" s="18"/>
      <c r="AR37" s="18"/>
      <c r="AS37" s="18"/>
      <c r="AT37" s="18"/>
      <c r="AU37" s="18">
        <f t="shared" si="491"/>
        <v>0</v>
      </c>
      <c r="AV37" s="18">
        <f t="shared" si="492"/>
        <v>0</v>
      </c>
      <c r="AW37" s="389" t="e">
        <f t="shared" si="493"/>
        <v>#DIV/0!</v>
      </c>
      <c r="AX37" s="389" t="e">
        <f t="shared" si="494"/>
        <v>#DIV/0!</v>
      </c>
      <c r="AY37" s="389" t="e">
        <f t="shared" si="495"/>
        <v>#DIV/0!</v>
      </c>
      <c r="AZ37" s="7"/>
      <c r="BA37" s="7"/>
      <c r="BB37" s="4">
        <f t="shared" si="496"/>
        <v>0</v>
      </c>
      <c r="BC37" s="3">
        <v>6</v>
      </c>
      <c r="BD37" s="18"/>
      <c r="BE37" s="18"/>
      <c r="BF37" s="18"/>
      <c r="BG37" s="18"/>
      <c r="BH37" s="18"/>
      <c r="BI37" s="18"/>
      <c r="BJ37" s="18"/>
      <c r="BK37" s="18"/>
      <c r="BL37" s="18"/>
      <c r="BM37" s="18">
        <f t="shared" si="497"/>
        <v>0</v>
      </c>
      <c r="BN37" s="18">
        <f t="shared" si="498"/>
        <v>0</v>
      </c>
      <c r="BO37" s="389" t="e">
        <f t="shared" si="499"/>
        <v>#DIV/0!</v>
      </c>
      <c r="BP37" s="389" t="e">
        <f t="shared" si="500"/>
        <v>#DIV/0!</v>
      </c>
      <c r="BQ37" s="389" t="e">
        <f t="shared" si="501"/>
        <v>#DIV/0!</v>
      </c>
      <c r="BR37" s="7"/>
      <c r="BS37" s="7"/>
      <c r="BT37" s="4">
        <f t="shared" si="502"/>
        <v>0</v>
      </c>
      <c r="BU37" s="3">
        <v>6</v>
      </c>
      <c r="BV37" s="18"/>
      <c r="BW37" s="18"/>
      <c r="BX37" s="18"/>
      <c r="BY37" s="18"/>
      <c r="BZ37" s="18"/>
      <c r="CA37" s="18"/>
      <c r="CB37" s="18"/>
      <c r="CC37" s="18"/>
      <c r="CD37" s="18"/>
      <c r="CE37" s="18">
        <f t="shared" si="503"/>
        <v>0</v>
      </c>
      <c r="CF37" s="18">
        <f t="shared" si="504"/>
        <v>0</v>
      </c>
      <c r="CG37" s="389" t="e">
        <f t="shared" si="505"/>
        <v>#DIV/0!</v>
      </c>
      <c r="CH37" s="389" t="e">
        <f t="shared" si="506"/>
        <v>#DIV/0!</v>
      </c>
      <c r="CI37" s="389" t="e">
        <f t="shared" si="507"/>
        <v>#DIV/0!</v>
      </c>
      <c r="CJ37" s="7"/>
      <c r="CK37" s="7"/>
      <c r="CL37" s="4">
        <f t="shared" si="508"/>
        <v>0</v>
      </c>
      <c r="CM37" s="3">
        <v>6</v>
      </c>
      <c r="CN37" s="18"/>
      <c r="CO37" s="18"/>
      <c r="CP37" s="18"/>
      <c r="CQ37" s="18"/>
      <c r="CR37" s="18"/>
      <c r="CS37" s="18"/>
      <c r="CT37" s="18"/>
      <c r="CU37" s="18"/>
      <c r="CV37" s="18"/>
      <c r="CW37" s="18">
        <f t="shared" si="509"/>
        <v>0</v>
      </c>
      <c r="CX37" s="18">
        <f t="shared" si="510"/>
        <v>0</v>
      </c>
      <c r="CY37" s="389" t="e">
        <f t="shared" si="511"/>
        <v>#DIV/0!</v>
      </c>
      <c r="CZ37" s="389" t="e">
        <f t="shared" si="512"/>
        <v>#DIV/0!</v>
      </c>
      <c r="DA37" s="389" t="e">
        <f t="shared" si="513"/>
        <v>#DIV/0!</v>
      </c>
      <c r="DB37" s="7"/>
      <c r="DC37" s="7"/>
      <c r="DD37" s="4">
        <f t="shared" si="514"/>
        <v>0</v>
      </c>
      <c r="DE37" s="3">
        <v>6</v>
      </c>
      <c r="DF37" s="18"/>
      <c r="DG37" s="18"/>
      <c r="DH37" s="18"/>
      <c r="DI37" s="18"/>
      <c r="DJ37" s="18"/>
      <c r="DK37" s="18"/>
      <c r="DL37" s="18"/>
      <c r="DM37" s="18"/>
      <c r="DN37" s="18"/>
      <c r="DO37" s="18">
        <f t="shared" si="515"/>
        <v>0</v>
      </c>
      <c r="DP37" s="18">
        <f t="shared" si="516"/>
        <v>0</v>
      </c>
      <c r="DQ37" s="389" t="e">
        <f t="shared" si="517"/>
        <v>#DIV/0!</v>
      </c>
      <c r="DR37" s="389" t="e">
        <f t="shared" si="518"/>
        <v>#DIV/0!</v>
      </c>
      <c r="DS37" s="389" t="e">
        <f t="shared" si="519"/>
        <v>#DIV/0!</v>
      </c>
      <c r="DT37" s="7"/>
      <c r="DU37" s="7"/>
      <c r="DV37" s="4">
        <f t="shared" si="520"/>
        <v>0</v>
      </c>
      <c r="DW37" s="3">
        <v>6</v>
      </c>
      <c r="DX37" s="18"/>
      <c r="DY37" s="18"/>
      <c r="DZ37" s="18"/>
      <c r="EA37" s="18"/>
      <c r="EB37" s="18"/>
      <c r="EC37" s="18"/>
      <c r="ED37" s="18"/>
      <c r="EE37" s="18"/>
      <c r="EF37" s="18"/>
      <c r="EG37" s="18">
        <f t="shared" si="521"/>
        <v>0</v>
      </c>
      <c r="EH37" s="18">
        <f t="shared" si="522"/>
        <v>0</v>
      </c>
      <c r="EI37" s="389" t="e">
        <f t="shared" si="523"/>
        <v>#DIV/0!</v>
      </c>
      <c r="EJ37" s="389" t="e">
        <f t="shared" si="524"/>
        <v>#DIV/0!</v>
      </c>
      <c r="EK37" s="389" t="e">
        <f t="shared" si="525"/>
        <v>#DIV/0!</v>
      </c>
      <c r="EL37" s="7"/>
      <c r="EM37" s="7"/>
      <c r="EN37" s="4">
        <f t="shared" si="526"/>
        <v>0</v>
      </c>
      <c r="EO37" s="3">
        <v>6</v>
      </c>
      <c r="EP37" s="18"/>
      <c r="EQ37" s="18"/>
      <c r="ER37" s="18"/>
      <c r="ES37" s="18"/>
      <c r="ET37" s="18"/>
      <c r="EU37" s="18"/>
      <c r="EV37" s="18"/>
      <c r="EW37" s="18"/>
      <c r="EX37" s="18"/>
      <c r="EY37" s="18">
        <f t="shared" si="527"/>
        <v>0</v>
      </c>
      <c r="EZ37" s="18">
        <f t="shared" si="528"/>
        <v>0</v>
      </c>
      <c r="FA37" s="389" t="e">
        <f t="shared" si="529"/>
        <v>#DIV/0!</v>
      </c>
      <c r="FB37" s="389" t="e">
        <f t="shared" si="530"/>
        <v>#DIV/0!</v>
      </c>
      <c r="FC37" s="389" t="e">
        <f t="shared" si="531"/>
        <v>#DIV/0!</v>
      </c>
      <c r="FD37" s="7"/>
      <c r="FE37" s="7"/>
      <c r="FF37" s="4">
        <f t="shared" si="532"/>
        <v>0</v>
      </c>
      <c r="FG37" s="3">
        <v>6</v>
      </c>
      <c r="FH37" s="18"/>
      <c r="FI37" s="18"/>
      <c r="FJ37" s="18"/>
      <c r="FK37" s="18"/>
      <c r="FL37" s="18"/>
      <c r="FM37" s="18"/>
      <c r="FN37" s="18"/>
      <c r="FO37" s="18"/>
      <c r="FP37" s="18"/>
      <c r="FQ37" s="18">
        <f t="shared" si="533"/>
        <v>0</v>
      </c>
      <c r="FR37" s="18">
        <f t="shared" si="534"/>
        <v>0</v>
      </c>
      <c r="FS37" s="389" t="e">
        <f t="shared" si="535"/>
        <v>#DIV/0!</v>
      </c>
      <c r="FT37" s="389" t="e">
        <f t="shared" si="536"/>
        <v>#DIV/0!</v>
      </c>
      <c r="FU37" s="389" t="e">
        <f t="shared" si="537"/>
        <v>#DIV/0!</v>
      </c>
      <c r="FV37" s="7"/>
      <c r="FW37" s="7"/>
      <c r="FX37" s="4">
        <f t="shared" si="538"/>
        <v>0</v>
      </c>
      <c r="FY37" s="3">
        <v>6</v>
      </c>
      <c r="FZ37" s="18"/>
      <c r="GA37" s="18"/>
      <c r="GB37" s="18"/>
      <c r="GC37" s="18"/>
      <c r="GD37" s="18"/>
      <c r="GE37" s="18"/>
      <c r="GF37" s="18"/>
      <c r="GG37" s="18"/>
      <c r="GH37" s="18"/>
      <c r="GI37" s="18">
        <f t="shared" si="539"/>
        <v>0</v>
      </c>
      <c r="GJ37" s="18">
        <f t="shared" si="540"/>
        <v>0</v>
      </c>
      <c r="GK37" s="389" t="e">
        <f t="shared" si="541"/>
        <v>#DIV/0!</v>
      </c>
      <c r="GL37" s="389" t="e">
        <f t="shared" si="542"/>
        <v>#DIV/0!</v>
      </c>
      <c r="GM37" s="389" t="e">
        <f t="shared" si="543"/>
        <v>#DIV/0!</v>
      </c>
      <c r="GN37" s="7"/>
      <c r="GO37" s="7"/>
      <c r="GP37" s="4">
        <f t="shared" si="544"/>
        <v>0</v>
      </c>
      <c r="GQ37" s="14">
        <v>6</v>
      </c>
      <c r="GR37" s="11"/>
      <c r="GS37" s="11"/>
      <c r="GT37" s="11"/>
      <c r="GU37" s="11"/>
      <c r="GV37" s="11"/>
      <c r="GW37" s="11"/>
      <c r="GX37" s="11"/>
      <c r="GY37" s="11"/>
      <c r="GZ37" s="11"/>
      <c r="HA37" s="11">
        <f t="shared" si="545"/>
        <v>0</v>
      </c>
      <c r="HB37" s="11">
        <f t="shared" si="546"/>
        <v>0</v>
      </c>
      <c r="HC37" s="149" t="e">
        <f t="shared" si="547"/>
        <v>#DIV/0!</v>
      </c>
      <c r="HD37" s="149" t="e">
        <f t="shared" si="548"/>
        <v>#DIV/0!</v>
      </c>
      <c r="HE37" s="149" t="e">
        <f t="shared" si="549"/>
        <v>#DIV/0!</v>
      </c>
      <c r="HF37" s="11"/>
      <c r="HG37" s="11"/>
      <c r="HH37" s="15">
        <f t="shared" si="550"/>
        <v>0</v>
      </c>
      <c r="HI37" s="14">
        <v>6</v>
      </c>
      <c r="HJ37" s="31"/>
      <c r="HK37" s="31"/>
      <c r="HL37" s="31"/>
      <c r="HM37" s="31"/>
      <c r="HN37" s="31"/>
      <c r="HO37" s="31"/>
      <c r="HP37" s="31"/>
      <c r="HQ37" s="31"/>
      <c r="HR37" s="31"/>
      <c r="HS37" s="31">
        <f t="shared" si="551"/>
        <v>0</v>
      </c>
      <c r="HT37" s="31">
        <f t="shared" si="552"/>
        <v>0</v>
      </c>
      <c r="HU37" s="152" t="e">
        <f t="shared" si="553"/>
        <v>#DIV/0!</v>
      </c>
      <c r="HV37" s="152" t="e">
        <f t="shared" si="554"/>
        <v>#DIV/0!</v>
      </c>
      <c r="HW37" s="152" t="e">
        <f t="shared" si="555"/>
        <v>#DIV/0!</v>
      </c>
      <c r="HX37" s="31"/>
      <c r="HY37" s="31"/>
      <c r="HZ37" s="15">
        <f t="shared" si="556"/>
        <v>0</v>
      </c>
      <c r="IB37" s="3" t="s">
        <v>472</v>
      </c>
      <c r="IC37" s="3">
        <f>HJ28</f>
        <v>44</v>
      </c>
      <c r="ID37" s="7">
        <f t="shared" ref="ID37:IM37" si="565">HK28</f>
        <v>33</v>
      </c>
      <c r="IE37" s="7">
        <f t="shared" si="565"/>
        <v>14</v>
      </c>
      <c r="IF37" s="7">
        <f t="shared" si="565"/>
        <v>2</v>
      </c>
      <c r="IG37" s="7">
        <f t="shared" si="565"/>
        <v>3</v>
      </c>
      <c r="IH37" s="7">
        <f t="shared" si="565"/>
        <v>13</v>
      </c>
      <c r="II37" s="7">
        <f t="shared" si="565"/>
        <v>33</v>
      </c>
      <c r="IJ37" s="7">
        <f t="shared" si="565"/>
        <v>6</v>
      </c>
      <c r="IK37" s="7">
        <f t="shared" si="565"/>
        <v>32</v>
      </c>
      <c r="IL37" s="7">
        <f t="shared" si="565"/>
        <v>19</v>
      </c>
      <c r="IM37" s="7">
        <f t="shared" si="565"/>
        <v>65</v>
      </c>
      <c r="IN37" s="7">
        <f>HX28</f>
        <v>2</v>
      </c>
      <c r="IO37" s="7">
        <f>HY28</f>
        <v>1</v>
      </c>
      <c r="IP37" s="4">
        <f>HZ28</f>
        <v>3</v>
      </c>
      <c r="IR37" s="3" t="s">
        <v>472</v>
      </c>
      <c r="IS37" s="3">
        <f t="shared" si="2"/>
        <v>14.666666666666666</v>
      </c>
      <c r="IT37" s="7">
        <f t="shared" si="3"/>
        <v>11</v>
      </c>
      <c r="IU37" s="7">
        <f t="shared" si="4"/>
        <v>4.666666666666667</v>
      </c>
      <c r="IV37" s="7">
        <f t="shared" si="5"/>
        <v>0.66666666666666663</v>
      </c>
      <c r="IW37" s="7">
        <f t="shared" si="6"/>
        <v>1</v>
      </c>
      <c r="IX37" s="7">
        <f t="shared" si="7"/>
        <v>4.333333333333333</v>
      </c>
      <c r="IY37" s="7">
        <f t="shared" si="8"/>
        <v>11</v>
      </c>
      <c r="IZ37" s="7">
        <f t="shared" si="9"/>
        <v>2</v>
      </c>
      <c r="JA37" s="7">
        <f t="shared" si="10"/>
        <v>10.666666666666666</v>
      </c>
      <c r="JB37" s="7">
        <f t="shared" si="11"/>
        <v>6.333333333333333</v>
      </c>
      <c r="JC37" s="7">
        <f t="shared" si="12"/>
        <v>21.666666666666668</v>
      </c>
      <c r="JD37" s="468">
        <f t="shared" si="13"/>
        <v>0.39393939393939392</v>
      </c>
      <c r="JE37" s="468">
        <f t="shared" si="14"/>
        <v>0.1875</v>
      </c>
      <c r="JF37" s="177">
        <f t="shared" si="15"/>
        <v>0.29230769230769227</v>
      </c>
      <c r="JH37" s="3" t="s">
        <v>545</v>
      </c>
      <c r="JI37" s="3">
        <f>GR113</f>
        <v>40.75</v>
      </c>
      <c r="JJ37" s="7">
        <f t="shared" ref="JJ37:JS37" si="566">GS113</f>
        <v>25.75</v>
      </c>
      <c r="JK37" s="7">
        <f t="shared" si="566"/>
        <v>5.75</v>
      </c>
      <c r="JL37" s="7">
        <f>$GU113</f>
        <v>2.5</v>
      </c>
      <c r="JM37" s="7">
        <f>$GV113</f>
        <v>4.75</v>
      </c>
      <c r="JN37" s="7">
        <f t="shared" si="566"/>
        <v>14.25</v>
      </c>
      <c r="JO37" s="7">
        <f t="shared" si="566"/>
        <v>31.5</v>
      </c>
      <c r="JP37" s="7">
        <f t="shared" si="566"/>
        <v>4.25</v>
      </c>
      <c r="JQ37" s="7">
        <f t="shared" si="566"/>
        <v>19.75</v>
      </c>
      <c r="JR37" s="7">
        <f t="shared" si="566"/>
        <v>18.5</v>
      </c>
      <c r="JS37" s="7">
        <f t="shared" si="566"/>
        <v>51.25</v>
      </c>
      <c r="JT37" s="441">
        <f t="shared" si="318"/>
        <v>0.45238095238095238</v>
      </c>
      <c r="JU37" s="441">
        <f t="shared" si="319"/>
        <v>0.21518987341772153</v>
      </c>
      <c r="JV37" s="437">
        <f t="shared" si="320"/>
        <v>0.36097560975609755</v>
      </c>
      <c r="JX37" s="3" t="s">
        <v>565</v>
      </c>
      <c r="JY37" s="7">
        <f>$GC$99</f>
        <v>1.5</v>
      </c>
      <c r="JZ37" s="4">
        <f t="shared" si="474"/>
        <v>-4.5</v>
      </c>
      <c r="KA37" s="3" t="s">
        <v>564</v>
      </c>
      <c r="KB37" s="7">
        <f>$DJ$99</f>
        <v>2.75</v>
      </c>
      <c r="KC37" s="4">
        <f t="shared" si="475"/>
        <v>-4.5</v>
      </c>
      <c r="KD37" s="3" t="s">
        <v>545</v>
      </c>
      <c r="KE37" s="441">
        <f>$JN$37/$JO$37</f>
        <v>0.45238095238095238</v>
      </c>
      <c r="KF37" s="4">
        <f t="shared" si="476"/>
        <v>-4.5</v>
      </c>
      <c r="KG37" s="3" t="s">
        <v>546</v>
      </c>
      <c r="KH37" s="441">
        <f>$JP$38/$JQ$38</f>
        <v>0.30232558139534882</v>
      </c>
      <c r="KI37" s="4">
        <f t="shared" si="477"/>
        <v>-4.5</v>
      </c>
      <c r="KJ37" s="3" t="s">
        <v>542</v>
      </c>
      <c r="KK37" s="436">
        <f>$JR$34/$JS$34</f>
        <v>0.36480686695278969</v>
      </c>
      <c r="KL37" s="4">
        <f t="shared" si="478"/>
        <v>-4.5</v>
      </c>
      <c r="KM37" s="3" t="s">
        <v>545</v>
      </c>
      <c r="KN37" s="7">
        <f t="shared" si="439"/>
        <v>-5</v>
      </c>
      <c r="KO37" s="4">
        <f t="shared" si="440"/>
        <v>-1.1363636363636365</v>
      </c>
    </row>
    <row r="38" spans="1:301" ht="17" thickBot="1">
      <c r="J38" s="88"/>
      <c r="K38" s="88"/>
      <c r="L38" s="88"/>
      <c r="M38" s="88"/>
      <c r="N38" s="88"/>
      <c r="O38" s="88"/>
      <c r="S38" s="3">
        <v>7</v>
      </c>
      <c r="T38" s="18"/>
      <c r="U38" s="18"/>
      <c r="V38" s="18"/>
      <c r="W38" s="18"/>
      <c r="X38" s="18"/>
      <c r="Y38" s="18"/>
      <c r="Z38" s="18"/>
      <c r="AA38" s="18"/>
      <c r="AB38" s="18"/>
      <c r="AC38" s="18">
        <f t="shared" si="485"/>
        <v>0</v>
      </c>
      <c r="AD38" s="18">
        <f t="shared" si="486"/>
        <v>0</v>
      </c>
      <c r="AE38" s="389" t="e">
        <f t="shared" si="487"/>
        <v>#DIV/0!</v>
      </c>
      <c r="AF38" s="389" t="e">
        <f t="shared" si="488"/>
        <v>#DIV/0!</v>
      </c>
      <c r="AG38" s="389" t="e">
        <f t="shared" si="489"/>
        <v>#DIV/0!</v>
      </c>
      <c r="AH38" s="7"/>
      <c r="AI38" s="7"/>
      <c r="AJ38" s="4">
        <f t="shared" si="490"/>
        <v>0</v>
      </c>
      <c r="AK38" s="3">
        <v>7</v>
      </c>
      <c r="AL38" s="18"/>
      <c r="AM38" s="18"/>
      <c r="AN38" s="18"/>
      <c r="AO38" s="18"/>
      <c r="AP38" s="18"/>
      <c r="AQ38" s="18"/>
      <c r="AR38" s="18"/>
      <c r="AS38" s="18"/>
      <c r="AT38" s="18"/>
      <c r="AU38" s="18">
        <f t="shared" si="491"/>
        <v>0</v>
      </c>
      <c r="AV38" s="18">
        <f t="shared" si="492"/>
        <v>0</v>
      </c>
      <c r="AW38" s="389" t="e">
        <f t="shared" si="493"/>
        <v>#DIV/0!</v>
      </c>
      <c r="AX38" s="389" t="e">
        <f t="shared" si="494"/>
        <v>#DIV/0!</v>
      </c>
      <c r="AY38" s="389" t="e">
        <f t="shared" si="495"/>
        <v>#DIV/0!</v>
      </c>
      <c r="AZ38" s="7"/>
      <c r="BA38" s="7"/>
      <c r="BB38" s="4">
        <f t="shared" si="496"/>
        <v>0</v>
      </c>
      <c r="BC38" s="3">
        <v>7</v>
      </c>
      <c r="BD38" s="18"/>
      <c r="BE38" s="18"/>
      <c r="BF38" s="18"/>
      <c r="BG38" s="18"/>
      <c r="BH38" s="18"/>
      <c r="BI38" s="18"/>
      <c r="BJ38" s="18"/>
      <c r="BK38" s="18"/>
      <c r="BL38" s="18"/>
      <c r="BM38" s="18">
        <f t="shared" si="497"/>
        <v>0</v>
      </c>
      <c r="BN38" s="18">
        <f t="shared" si="498"/>
        <v>0</v>
      </c>
      <c r="BO38" s="389" t="e">
        <f t="shared" si="499"/>
        <v>#DIV/0!</v>
      </c>
      <c r="BP38" s="389" t="e">
        <f t="shared" si="500"/>
        <v>#DIV/0!</v>
      </c>
      <c r="BQ38" s="389" t="e">
        <f t="shared" si="501"/>
        <v>#DIV/0!</v>
      </c>
      <c r="BR38" s="7"/>
      <c r="BS38" s="7"/>
      <c r="BT38" s="4">
        <f t="shared" si="502"/>
        <v>0</v>
      </c>
      <c r="BU38" s="3">
        <v>7</v>
      </c>
      <c r="BV38" s="18"/>
      <c r="BW38" s="18"/>
      <c r="BX38" s="18"/>
      <c r="BY38" s="18"/>
      <c r="BZ38" s="18"/>
      <c r="CA38" s="18"/>
      <c r="CB38" s="18"/>
      <c r="CC38" s="18"/>
      <c r="CD38" s="18"/>
      <c r="CE38" s="18">
        <f t="shared" si="503"/>
        <v>0</v>
      </c>
      <c r="CF38" s="18">
        <f t="shared" si="504"/>
        <v>0</v>
      </c>
      <c r="CG38" s="389" t="e">
        <f t="shared" si="505"/>
        <v>#DIV/0!</v>
      </c>
      <c r="CH38" s="389" t="e">
        <f t="shared" si="506"/>
        <v>#DIV/0!</v>
      </c>
      <c r="CI38" s="389" t="e">
        <f t="shared" si="507"/>
        <v>#DIV/0!</v>
      </c>
      <c r="CJ38" s="7"/>
      <c r="CK38" s="7"/>
      <c r="CL38" s="4">
        <f t="shared" si="508"/>
        <v>0</v>
      </c>
      <c r="CM38" s="3">
        <v>7</v>
      </c>
      <c r="CN38" s="18"/>
      <c r="CO38" s="18"/>
      <c r="CP38" s="18"/>
      <c r="CQ38" s="18"/>
      <c r="CR38" s="18"/>
      <c r="CS38" s="18"/>
      <c r="CT38" s="18"/>
      <c r="CU38" s="18"/>
      <c r="CV38" s="18"/>
      <c r="CW38" s="18">
        <f t="shared" si="509"/>
        <v>0</v>
      </c>
      <c r="CX38" s="18">
        <f t="shared" si="510"/>
        <v>0</v>
      </c>
      <c r="CY38" s="389" t="e">
        <f t="shared" si="511"/>
        <v>#DIV/0!</v>
      </c>
      <c r="CZ38" s="389" t="e">
        <f t="shared" si="512"/>
        <v>#DIV/0!</v>
      </c>
      <c r="DA38" s="389" t="e">
        <f t="shared" si="513"/>
        <v>#DIV/0!</v>
      </c>
      <c r="DB38" s="7"/>
      <c r="DC38" s="7"/>
      <c r="DD38" s="4">
        <f t="shared" si="514"/>
        <v>0</v>
      </c>
      <c r="DE38" s="3">
        <v>7</v>
      </c>
      <c r="DF38" s="18"/>
      <c r="DG38" s="18"/>
      <c r="DH38" s="18"/>
      <c r="DI38" s="18"/>
      <c r="DJ38" s="18"/>
      <c r="DK38" s="18"/>
      <c r="DL38" s="18"/>
      <c r="DM38" s="18"/>
      <c r="DN38" s="18"/>
      <c r="DO38" s="18">
        <f t="shared" si="515"/>
        <v>0</v>
      </c>
      <c r="DP38" s="18">
        <f t="shared" si="516"/>
        <v>0</v>
      </c>
      <c r="DQ38" s="389" t="e">
        <f t="shared" si="517"/>
        <v>#DIV/0!</v>
      </c>
      <c r="DR38" s="389" t="e">
        <f t="shared" si="518"/>
        <v>#DIV/0!</v>
      </c>
      <c r="DS38" s="389" t="e">
        <f t="shared" si="519"/>
        <v>#DIV/0!</v>
      </c>
      <c r="DT38" s="7"/>
      <c r="DU38" s="7"/>
      <c r="DV38" s="4">
        <f t="shared" si="520"/>
        <v>0</v>
      </c>
      <c r="DW38" s="3">
        <v>7</v>
      </c>
      <c r="DX38" s="18"/>
      <c r="DY38" s="18"/>
      <c r="DZ38" s="18"/>
      <c r="EA38" s="18"/>
      <c r="EB38" s="18"/>
      <c r="EC38" s="18"/>
      <c r="ED38" s="18"/>
      <c r="EE38" s="18"/>
      <c r="EF38" s="18"/>
      <c r="EG38" s="18">
        <f t="shared" si="521"/>
        <v>0</v>
      </c>
      <c r="EH38" s="18">
        <f t="shared" si="522"/>
        <v>0</v>
      </c>
      <c r="EI38" s="389" t="e">
        <f t="shared" si="523"/>
        <v>#DIV/0!</v>
      </c>
      <c r="EJ38" s="389" t="e">
        <f t="shared" si="524"/>
        <v>#DIV/0!</v>
      </c>
      <c r="EK38" s="389" t="e">
        <f t="shared" si="525"/>
        <v>#DIV/0!</v>
      </c>
      <c r="EL38" s="7"/>
      <c r="EM38" s="7"/>
      <c r="EN38" s="4">
        <f t="shared" si="526"/>
        <v>0</v>
      </c>
      <c r="EO38" s="3">
        <v>7</v>
      </c>
      <c r="EP38" s="18"/>
      <c r="EQ38" s="18"/>
      <c r="ER38" s="18"/>
      <c r="ES38" s="18"/>
      <c r="ET38" s="18"/>
      <c r="EU38" s="18"/>
      <c r="EV38" s="18"/>
      <c r="EW38" s="18"/>
      <c r="EX38" s="18"/>
      <c r="EY38" s="18">
        <f t="shared" si="527"/>
        <v>0</v>
      </c>
      <c r="EZ38" s="18">
        <f t="shared" si="528"/>
        <v>0</v>
      </c>
      <c r="FA38" s="389" t="e">
        <f t="shared" si="529"/>
        <v>#DIV/0!</v>
      </c>
      <c r="FB38" s="389" t="e">
        <f t="shared" si="530"/>
        <v>#DIV/0!</v>
      </c>
      <c r="FC38" s="389" t="e">
        <f t="shared" si="531"/>
        <v>#DIV/0!</v>
      </c>
      <c r="FD38" s="7"/>
      <c r="FE38" s="7"/>
      <c r="FF38" s="4">
        <f t="shared" si="532"/>
        <v>0</v>
      </c>
      <c r="FG38" s="3">
        <v>7</v>
      </c>
      <c r="FH38" s="18"/>
      <c r="FI38" s="18"/>
      <c r="FJ38" s="18"/>
      <c r="FK38" s="18"/>
      <c r="FL38" s="18"/>
      <c r="FM38" s="18"/>
      <c r="FN38" s="18"/>
      <c r="FO38" s="18"/>
      <c r="FP38" s="18"/>
      <c r="FQ38" s="18">
        <f t="shared" si="533"/>
        <v>0</v>
      </c>
      <c r="FR38" s="18">
        <f t="shared" si="534"/>
        <v>0</v>
      </c>
      <c r="FS38" s="389" t="e">
        <f t="shared" si="535"/>
        <v>#DIV/0!</v>
      </c>
      <c r="FT38" s="389" t="e">
        <f t="shared" si="536"/>
        <v>#DIV/0!</v>
      </c>
      <c r="FU38" s="389" t="e">
        <f t="shared" si="537"/>
        <v>#DIV/0!</v>
      </c>
      <c r="FV38" s="7"/>
      <c r="FW38" s="7"/>
      <c r="FX38" s="4">
        <f t="shared" si="538"/>
        <v>0</v>
      </c>
      <c r="FY38" s="3">
        <v>7</v>
      </c>
      <c r="FZ38" s="18"/>
      <c r="GA38" s="18"/>
      <c r="GB38" s="18"/>
      <c r="GC38" s="18"/>
      <c r="GD38" s="18"/>
      <c r="GE38" s="18"/>
      <c r="GF38" s="18"/>
      <c r="GG38" s="18"/>
      <c r="GH38" s="18"/>
      <c r="GI38" s="18">
        <f t="shared" si="539"/>
        <v>0</v>
      </c>
      <c r="GJ38" s="18">
        <f t="shared" si="540"/>
        <v>0</v>
      </c>
      <c r="GK38" s="389" t="e">
        <f t="shared" si="541"/>
        <v>#DIV/0!</v>
      </c>
      <c r="GL38" s="389" t="e">
        <f t="shared" si="542"/>
        <v>#DIV/0!</v>
      </c>
      <c r="GM38" s="389" t="e">
        <f t="shared" si="543"/>
        <v>#DIV/0!</v>
      </c>
      <c r="GN38" s="7"/>
      <c r="GO38" s="7"/>
      <c r="GP38" s="4">
        <f t="shared" si="544"/>
        <v>0</v>
      </c>
      <c r="GQ38" s="14">
        <v>7</v>
      </c>
      <c r="GR38" s="11"/>
      <c r="GS38" s="11"/>
      <c r="GT38" s="11"/>
      <c r="GU38" s="11"/>
      <c r="GV38" s="11"/>
      <c r="GW38" s="11"/>
      <c r="GX38" s="11"/>
      <c r="GY38" s="11"/>
      <c r="GZ38" s="11"/>
      <c r="HA38" s="11">
        <f t="shared" si="545"/>
        <v>0</v>
      </c>
      <c r="HB38" s="11">
        <f t="shared" si="546"/>
        <v>0</v>
      </c>
      <c r="HC38" s="149" t="e">
        <f t="shared" si="547"/>
        <v>#DIV/0!</v>
      </c>
      <c r="HD38" s="149" t="e">
        <f t="shared" si="548"/>
        <v>#DIV/0!</v>
      </c>
      <c r="HE38" s="149" t="e">
        <f t="shared" si="549"/>
        <v>#DIV/0!</v>
      </c>
      <c r="HF38" s="11"/>
      <c r="HG38" s="11"/>
      <c r="HH38" s="15">
        <f t="shared" si="550"/>
        <v>0</v>
      </c>
      <c r="HI38" s="14">
        <v>7</v>
      </c>
      <c r="HJ38" s="31"/>
      <c r="HK38" s="31"/>
      <c r="HL38" s="31"/>
      <c r="HM38" s="31"/>
      <c r="HN38" s="31"/>
      <c r="HO38" s="31"/>
      <c r="HP38" s="31"/>
      <c r="HQ38" s="31"/>
      <c r="HR38" s="31"/>
      <c r="HS38" s="31">
        <f t="shared" si="551"/>
        <v>0</v>
      </c>
      <c r="HT38" s="31">
        <f t="shared" si="552"/>
        <v>0</v>
      </c>
      <c r="HU38" s="152" t="e">
        <f t="shared" si="553"/>
        <v>#DIV/0!</v>
      </c>
      <c r="HV38" s="152" t="e">
        <f t="shared" si="554"/>
        <v>#DIV/0!</v>
      </c>
      <c r="HW38" s="152" t="e">
        <f t="shared" si="555"/>
        <v>#DIV/0!</v>
      </c>
      <c r="HX38" s="31"/>
      <c r="HY38" s="31"/>
      <c r="HZ38" s="15">
        <f t="shared" si="556"/>
        <v>0</v>
      </c>
      <c r="IB38" s="5" t="s">
        <v>448</v>
      </c>
      <c r="IC38" s="5">
        <f>HJ42</f>
        <v>14</v>
      </c>
      <c r="ID38" s="8">
        <f t="shared" ref="ID38:IM38" si="567">HK42</f>
        <v>22</v>
      </c>
      <c r="IE38" s="8">
        <f t="shared" si="567"/>
        <v>7</v>
      </c>
      <c r="IF38" s="8">
        <f t="shared" si="567"/>
        <v>3</v>
      </c>
      <c r="IG38" s="8">
        <f t="shared" si="567"/>
        <v>3</v>
      </c>
      <c r="IH38" s="8">
        <f t="shared" si="567"/>
        <v>7</v>
      </c>
      <c r="II38" s="8">
        <f t="shared" si="567"/>
        <v>21</v>
      </c>
      <c r="IJ38" s="8">
        <f t="shared" si="567"/>
        <v>0</v>
      </c>
      <c r="IK38" s="8">
        <f t="shared" si="567"/>
        <v>1</v>
      </c>
      <c r="IL38" s="8">
        <f t="shared" si="567"/>
        <v>7</v>
      </c>
      <c r="IM38" s="8">
        <f t="shared" si="567"/>
        <v>22</v>
      </c>
      <c r="IN38" s="8">
        <f>HX42</f>
        <v>2</v>
      </c>
      <c r="IO38" s="8">
        <f>HY42</f>
        <v>1</v>
      </c>
      <c r="IP38" s="6">
        <f>HZ42</f>
        <v>3</v>
      </c>
      <c r="IR38" s="5" t="s">
        <v>448</v>
      </c>
      <c r="IS38" s="5">
        <f t="shared" si="2"/>
        <v>4.666666666666667</v>
      </c>
      <c r="IT38" s="8">
        <f t="shared" si="3"/>
        <v>7.333333333333333</v>
      </c>
      <c r="IU38" s="8">
        <f t="shared" si="4"/>
        <v>2.3333333333333335</v>
      </c>
      <c r="IV38" s="8">
        <f t="shared" si="5"/>
        <v>1</v>
      </c>
      <c r="IW38" s="8">
        <f t="shared" si="6"/>
        <v>1</v>
      </c>
      <c r="IX38" s="8">
        <f t="shared" si="7"/>
        <v>2.3333333333333335</v>
      </c>
      <c r="IY38" s="8">
        <f t="shared" si="8"/>
        <v>7</v>
      </c>
      <c r="IZ38" s="8">
        <f t="shared" si="9"/>
        <v>0</v>
      </c>
      <c r="JA38" s="8">
        <f t="shared" si="10"/>
        <v>0.33333333333333331</v>
      </c>
      <c r="JB38" s="8">
        <f t="shared" si="11"/>
        <v>2.3333333333333335</v>
      </c>
      <c r="JC38" s="8">
        <f t="shared" si="12"/>
        <v>7.333333333333333</v>
      </c>
      <c r="JD38" s="469">
        <f t="shared" si="13"/>
        <v>0.33333333333333337</v>
      </c>
      <c r="JE38" s="469">
        <f t="shared" si="14"/>
        <v>0</v>
      </c>
      <c r="JF38" s="361">
        <f t="shared" si="15"/>
        <v>0.31818181818181823</v>
      </c>
      <c r="JH38" s="5" t="s">
        <v>546</v>
      </c>
      <c r="JI38" s="5">
        <f>HJ113</f>
        <v>46</v>
      </c>
      <c r="JJ38" s="8">
        <f t="shared" ref="JJ38:JS38" si="568">HK113</f>
        <v>26.75</v>
      </c>
      <c r="JK38" s="8">
        <f t="shared" si="568"/>
        <v>3.5</v>
      </c>
      <c r="JL38" s="8">
        <f>$HM113</f>
        <v>2.25</v>
      </c>
      <c r="JM38" s="8">
        <f>$HN113</f>
        <v>3.75</v>
      </c>
      <c r="JN38" s="8">
        <f t="shared" si="568"/>
        <v>13.25</v>
      </c>
      <c r="JO38" s="8">
        <f t="shared" si="568"/>
        <v>36.75</v>
      </c>
      <c r="JP38" s="8">
        <f t="shared" si="568"/>
        <v>6.5</v>
      </c>
      <c r="JQ38" s="8">
        <f t="shared" si="568"/>
        <v>21.5</v>
      </c>
      <c r="JR38" s="8">
        <f t="shared" si="568"/>
        <v>19.75</v>
      </c>
      <c r="JS38" s="8">
        <f t="shared" si="568"/>
        <v>58.25</v>
      </c>
      <c r="JT38" s="442">
        <f t="shared" si="318"/>
        <v>0.36054421768707484</v>
      </c>
      <c r="JU38" s="442">
        <f t="shared" si="319"/>
        <v>0.30232558139534882</v>
      </c>
      <c r="JV38" s="439">
        <f t="shared" si="320"/>
        <v>0.33905579399141633</v>
      </c>
      <c r="JX38" s="5" t="s">
        <v>561</v>
      </c>
      <c r="JY38" s="8">
        <f>$W$99</f>
        <v>1.5</v>
      </c>
      <c r="JZ38" s="6">
        <f t="shared" si="474"/>
        <v>-5.5</v>
      </c>
      <c r="KA38" s="5" t="s">
        <v>546</v>
      </c>
      <c r="KB38" s="8">
        <f>$HN$99</f>
        <v>2.5</v>
      </c>
      <c r="KC38" s="6">
        <f t="shared" si="475"/>
        <v>-5.5</v>
      </c>
      <c r="KD38" s="5" t="s">
        <v>561</v>
      </c>
      <c r="KE38" s="442">
        <f>$JN$27/$JO$27</f>
        <v>0.49450549450549453</v>
      </c>
      <c r="KF38" s="6">
        <f t="shared" si="476"/>
        <v>-5.5</v>
      </c>
      <c r="KG38" s="5" t="s">
        <v>542</v>
      </c>
      <c r="KH38" s="442">
        <f>$JP$34/$JQ$34</f>
        <v>0.31914893617021278</v>
      </c>
      <c r="KI38" s="6">
        <f t="shared" si="477"/>
        <v>-5.5</v>
      </c>
      <c r="KJ38" s="5" t="s">
        <v>561</v>
      </c>
      <c r="KK38" s="438">
        <f>$JR$27/$JS$27</f>
        <v>0.45370370370370372</v>
      </c>
      <c r="KL38" s="6">
        <f t="shared" si="478"/>
        <v>-5.5</v>
      </c>
      <c r="KM38" s="5" t="s">
        <v>546</v>
      </c>
      <c r="KN38" s="7">
        <f t="shared" si="439"/>
        <v>-1</v>
      </c>
      <c r="KO38" s="4">
        <f t="shared" si="440"/>
        <v>-0.22727272727272727</v>
      </c>
    </row>
    <row r="39" spans="1:301" ht="17" thickBot="1">
      <c r="C39" t="s">
        <v>577</v>
      </c>
      <c r="E39" t="s">
        <v>586</v>
      </c>
      <c r="F39" t="s">
        <v>599</v>
      </c>
      <c r="G39" t="s">
        <v>610</v>
      </c>
      <c r="J39" s="88"/>
      <c r="K39" s="88"/>
      <c r="L39" s="88"/>
      <c r="M39" s="88"/>
      <c r="N39" s="88"/>
      <c r="O39" s="88"/>
      <c r="S39" s="3">
        <v>8</v>
      </c>
      <c r="T39" s="18"/>
      <c r="U39" s="18"/>
      <c r="V39" s="18"/>
      <c r="W39" s="18"/>
      <c r="X39" s="18"/>
      <c r="Y39" s="18"/>
      <c r="Z39" s="18"/>
      <c r="AA39" s="18"/>
      <c r="AB39" s="18"/>
      <c r="AC39" s="18">
        <f t="shared" si="485"/>
        <v>0</v>
      </c>
      <c r="AD39" s="18">
        <f t="shared" si="486"/>
        <v>0</v>
      </c>
      <c r="AE39" s="389" t="e">
        <f t="shared" si="487"/>
        <v>#DIV/0!</v>
      </c>
      <c r="AF39" s="389" t="e">
        <f t="shared" si="488"/>
        <v>#DIV/0!</v>
      </c>
      <c r="AG39" s="389" t="e">
        <f t="shared" si="489"/>
        <v>#DIV/0!</v>
      </c>
      <c r="AH39" s="7"/>
      <c r="AI39" s="7"/>
      <c r="AJ39" s="4">
        <f t="shared" si="490"/>
        <v>0</v>
      </c>
      <c r="AK39" s="3">
        <v>8</v>
      </c>
      <c r="AL39" s="18"/>
      <c r="AM39" s="18"/>
      <c r="AN39" s="18"/>
      <c r="AO39" s="18"/>
      <c r="AP39" s="18"/>
      <c r="AQ39" s="18"/>
      <c r="AR39" s="18"/>
      <c r="AS39" s="18"/>
      <c r="AT39" s="18"/>
      <c r="AU39" s="18">
        <f t="shared" si="491"/>
        <v>0</v>
      </c>
      <c r="AV39" s="18">
        <f t="shared" si="492"/>
        <v>0</v>
      </c>
      <c r="AW39" s="389" t="e">
        <f t="shared" si="493"/>
        <v>#DIV/0!</v>
      </c>
      <c r="AX39" s="389" t="e">
        <f t="shared" si="494"/>
        <v>#DIV/0!</v>
      </c>
      <c r="AY39" s="389" t="e">
        <f t="shared" si="495"/>
        <v>#DIV/0!</v>
      </c>
      <c r="AZ39" s="7"/>
      <c r="BA39" s="7"/>
      <c r="BB39" s="4">
        <f t="shared" si="496"/>
        <v>0</v>
      </c>
      <c r="BC39" s="3">
        <v>8</v>
      </c>
      <c r="BD39" s="18"/>
      <c r="BE39" s="18"/>
      <c r="BF39" s="18"/>
      <c r="BG39" s="18"/>
      <c r="BH39" s="18"/>
      <c r="BI39" s="18"/>
      <c r="BJ39" s="18"/>
      <c r="BK39" s="18"/>
      <c r="BL39" s="18"/>
      <c r="BM39" s="18">
        <f t="shared" si="497"/>
        <v>0</v>
      </c>
      <c r="BN39" s="18">
        <f t="shared" si="498"/>
        <v>0</v>
      </c>
      <c r="BO39" s="389" t="e">
        <f t="shared" si="499"/>
        <v>#DIV/0!</v>
      </c>
      <c r="BP39" s="389" t="e">
        <f t="shared" si="500"/>
        <v>#DIV/0!</v>
      </c>
      <c r="BQ39" s="389" t="e">
        <f t="shared" si="501"/>
        <v>#DIV/0!</v>
      </c>
      <c r="BR39" s="7"/>
      <c r="BS39" s="7"/>
      <c r="BT39" s="4">
        <f t="shared" si="502"/>
        <v>0</v>
      </c>
      <c r="BU39" s="3">
        <v>8</v>
      </c>
      <c r="BV39" s="18"/>
      <c r="BW39" s="18"/>
      <c r="BX39" s="18"/>
      <c r="BY39" s="18"/>
      <c r="BZ39" s="18"/>
      <c r="CA39" s="18"/>
      <c r="CB39" s="18"/>
      <c r="CC39" s="18"/>
      <c r="CD39" s="18"/>
      <c r="CE39" s="18">
        <f t="shared" si="503"/>
        <v>0</v>
      </c>
      <c r="CF39" s="18">
        <f t="shared" si="504"/>
        <v>0</v>
      </c>
      <c r="CG39" s="389" t="e">
        <f t="shared" si="505"/>
        <v>#DIV/0!</v>
      </c>
      <c r="CH39" s="389" t="e">
        <f t="shared" si="506"/>
        <v>#DIV/0!</v>
      </c>
      <c r="CI39" s="389" t="e">
        <f t="shared" si="507"/>
        <v>#DIV/0!</v>
      </c>
      <c r="CJ39" s="7"/>
      <c r="CK39" s="7"/>
      <c r="CL39" s="4">
        <f t="shared" si="508"/>
        <v>0</v>
      </c>
      <c r="CM39" s="3">
        <v>8</v>
      </c>
      <c r="CN39" s="18"/>
      <c r="CO39" s="18"/>
      <c r="CP39" s="18"/>
      <c r="CQ39" s="18"/>
      <c r="CR39" s="18"/>
      <c r="CS39" s="18"/>
      <c r="CT39" s="18"/>
      <c r="CU39" s="18"/>
      <c r="CV39" s="18"/>
      <c r="CW39" s="18">
        <f t="shared" si="509"/>
        <v>0</v>
      </c>
      <c r="CX39" s="18">
        <f t="shared" si="510"/>
        <v>0</v>
      </c>
      <c r="CY39" s="389" t="e">
        <f t="shared" si="511"/>
        <v>#DIV/0!</v>
      </c>
      <c r="CZ39" s="389" t="e">
        <f t="shared" si="512"/>
        <v>#DIV/0!</v>
      </c>
      <c r="DA39" s="389" t="e">
        <f t="shared" si="513"/>
        <v>#DIV/0!</v>
      </c>
      <c r="DB39" s="7"/>
      <c r="DC39" s="7"/>
      <c r="DD39" s="4">
        <f t="shared" si="514"/>
        <v>0</v>
      </c>
      <c r="DE39" s="3">
        <v>8</v>
      </c>
      <c r="DF39" s="18"/>
      <c r="DG39" s="18"/>
      <c r="DH39" s="18"/>
      <c r="DI39" s="18"/>
      <c r="DJ39" s="18"/>
      <c r="DK39" s="18"/>
      <c r="DL39" s="18"/>
      <c r="DM39" s="18"/>
      <c r="DN39" s="18"/>
      <c r="DO39" s="18">
        <f t="shared" si="515"/>
        <v>0</v>
      </c>
      <c r="DP39" s="18">
        <f t="shared" si="516"/>
        <v>0</v>
      </c>
      <c r="DQ39" s="389" t="e">
        <f t="shared" si="517"/>
        <v>#DIV/0!</v>
      </c>
      <c r="DR39" s="389" t="e">
        <f t="shared" si="518"/>
        <v>#DIV/0!</v>
      </c>
      <c r="DS39" s="389" t="e">
        <f t="shared" si="519"/>
        <v>#DIV/0!</v>
      </c>
      <c r="DT39" s="7"/>
      <c r="DU39" s="7"/>
      <c r="DV39" s="4">
        <f t="shared" si="520"/>
        <v>0</v>
      </c>
      <c r="DW39" s="3">
        <v>8</v>
      </c>
      <c r="DX39" s="18"/>
      <c r="DY39" s="18"/>
      <c r="DZ39" s="18"/>
      <c r="EA39" s="18"/>
      <c r="EB39" s="18"/>
      <c r="EC39" s="18"/>
      <c r="ED39" s="18"/>
      <c r="EE39" s="18"/>
      <c r="EF39" s="18"/>
      <c r="EG39" s="18">
        <f t="shared" si="521"/>
        <v>0</v>
      </c>
      <c r="EH39" s="18">
        <f t="shared" si="522"/>
        <v>0</v>
      </c>
      <c r="EI39" s="389" t="e">
        <f t="shared" si="523"/>
        <v>#DIV/0!</v>
      </c>
      <c r="EJ39" s="389" t="e">
        <f t="shared" si="524"/>
        <v>#DIV/0!</v>
      </c>
      <c r="EK39" s="389" t="e">
        <f t="shared" si="525"/>
        <v>#DIV/0!</v>
      </c>
      <c r="EL39" s="7"/>
      <c r="EM39" s="7"/>
      <c r="EN39" s="4">
        <f t="shared" si="526"/>
        <v>0</v>
      </c>
      <c r="EO39" s="3">
        <v>8</v>
      </c>
      <c r="EP39" s="18"/>
      <c r="EQ39" s="18"/>
      <c r="ER39" s="18"/>
      <c r="ES39" s="18"/>
      <c r="ET39" s="18"/>
      <c r="EU39" s="18"/>
      <c r="EV39" s="18"/>
      <c r="EW39" s="18"/>
      <c r="EX39" s="18"/>
      <c r="EY39" s="18">
        <f t="shared" si="527"/>
        <v>0</v>
      </c>
      <c r="EZ39" s="18">
        <f t="shared" si="528"/>
        <v>0</v>
      </c>
      <c r="FA39" s="389" t="e">
        <f t="shared" si="529"/>
        <v>#DIV/0!</v>
      </c>
      <c r="FB39" s="389" t="e">
        <f t="shared" si="530"/>
        <v>#DIV/0!</v>
      </c>
      <c r="FC39" s="389" t="e">
        <f t="shared" si="531"/>
        <v>#DIV/0!</v>
      </c>
      <c r="FD39" s="7"/>
      <c r="FE39" s="7"/>
      <c r="FF39" s="4">
        <f t="shared" si="532"/>
        <v>0</v>
      </c>
      <c r="FG39" s="3">
        <v>8</v>
      </c>
      <c r="FH39" s="18"/>
      <c r="FI39" s="18"/>
      <c r="FJ39" s="18"/>
      <c r="FK39" s="18"/>
      <c r="FL39" s="18"/>
      <c r="FM39" s="18"/>
      <c r="FN39" s="18"/>
      <c r="FO39" s="18"/>
      <c r="FP39" s="18"/>
      <c r="FQ39" s="18">
        <f t="shared" si="533"/>
        <v>0</v>
      </c>
      <c r="FR39" s="18">
        <f t="shared" si="534"/>
        <v>0</v>
      </c>
      <c r="FS39" s="389" t="e">
        <f t="shared" si="535"/>
        <v>#DIV/0!</v>
      </c>
      <c r="FT39" s="389" t="e">
        <f t="shared" si="536"/>
        <v>#DIV/0!</v>
      </c>
      <c r="FU39" s="389" t="e">
        <f t="shared" si="537"/>
        <v>#DIV/0!</v>
      </c>
      <c r="FV39" s="7"/>
      <c r="FW39" s="7"/>
      <c r="FX39" s="4">
        <f t="shared" si="538"/>
        <v>0</v>
      </c>
      <c r="FY39" s="3">
        <v>8</v>
      </c>
      <c r="FZ39" s="18"/>
      <c r="GA39" s="18"/>
      <c r="GB39" s="18"/>
      <c r="GC39" s="18"/>
      <c r="GD39" s="18"/>
      <c r="GE39" s="18"/>
      <c r="GF39" s="18"/>
      <c r="GG39" s="18"/>
      <c r="GH39" s="18"/>
      <c r="GI39" s="18">
        <f t="shared" si="539"/>
        <v>0</v>
      </c>
      <c r="GJ39" s="18">
        <f t="shared" si="540"/>
        <v>0</v>
      </c>
      <c r="GK39" s="389" t="e">
        <f t="shared" si="541"/>
        <v>#DIV/0!</v>
      </c>
      <c r="GL39" s="389" t="e">
        <f t="shared" si="542"/>
        <v>#DIV/0!</v>
      </c>
      <c r="GM39" s="389" t="e">
        <f t="shared" si="543"/>
        <v>#DIV/0!</v>
      </c>
      <c r="GN39" s="7"/>
      <c r="GO39" s="7"/>
      <c r="GP39" s="4">
        <f t="shared" si="544"/>
        <v>0</v>
      </c>
      <c r="GQ39" s="14">
        <v>8</v>
      </c>
      <c r="GR39" s="11"/>
      <c r="GS39" s="11"/>
      <c r="GT39" s="11"/>
      <c r="GU39" s="11"/>
      <c r="GV39" s="11"/>
      <c r="GW39" s="11"/>
      <c r="GX39" s="11"/>
      <c r="GY39" s="11"/>
      <c r="GZ39" s="11"/>
      <c r="HA39" s="11">
        <f t="shared" si="545"/>
        <v>0</v>
      </c>
      <c r="HB39" s="11">
        <f t="shared" si="546"/>
        <v>0</v>
      </c>
      <c r="HC39" s="149" t="e">
        <f t="shared" si="547"/>
        <v>#DIV/0!</v>
      </c>
      <c r="HD39" s="149" t="e">
        <f t="shared" si="548"/>
        <v>#DIV/0!</v>
      </c>
      <c r="HE39" s="149" t="e">
        <f t="shared" si="549"/>
        <v>#DIV/0!</v>
      </c>
      <c r="HF39" s="11"/>
      <c r="HG39" s="11"/>
      <c r="HH39" s="15">
        <f t="shared" si="550"/>
        <v>0</v>
      </c>
      <c r="HI39" s="14">
        <v>8</v>
      </c>
      <c r="HJ39" s="31"/>
      <c r="HK39" s="31"/>
      <c r="HL39" s="31"/>
      <c r="HM39" s="31"/>
      <c r="HN39" s="31"/>
      <c r="HO39" s="31"/>
      <c r="HP39" s="31"/>
      <c r="HQ39" s="31"/>
      <c r="HR39" s="31"/>
      <c r="HS39" s="31">
        <f t="shared" si="551"/>
        <v>0</v>
      </c>
      <c r="HT39" s="31">
        <f t="shared" si="552"/>
        <v>0</v>
      </c>
      <c r="HU39" s="152" t="e">
        <f t="shared" si="553"/>
        <v>#DIV/0!</v>
      </c>
      <c r="HV39" s="152" t="e">
        <f t="shared" si="554"/>
        <v>#DIV/0!</v>
      </c>
      <c r="HW39" s="152" t="e">
        <f t="shared" si="555"/>
        <v>#DIV/0!</v>
      </c>
      <c r="HX39" s="31"/>
      <c r="HY39" s="31"/>
      <c r="HZ39" s="15">
        <f t="shared" si="556"/>
        <v>0</v>
      </c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</row>
    <row r="40" spans="1:301" ht="17" thickBot="1">
      <c r="C40" t="s">
        <v>578</v>
      </c>
      <c r="E40" s="394"/>
      <c r="F40" s="394"/>
      <c r="G40" s="363"/>
      <c r="J40" s="88"/>
      <c r="K40" s="88"/>
      <c r="L40" s="88"/>
      <c r="M40" s="88"/>
      <c r="N40" s="88"/>
      <c r="O40" s="88"/>
      <c r="S40" s="3">
        <v>9</v>
      </c>
      <c r="T40" s="18"/>
      <c r="U40" s="18"/>
      <c r="V40" s="18"/>
      <c r="W40" s="18"/>
      <c r="X40" s="18"/>
      <c r="Y40" s="18"/>
      <c r="Z40" s="18"/>
      <c r="AA40" s="18"/>
      <c r="AB40" s="18"/>
      <c r="AC40" s="18">
        <f t="shared" si="485"/>
        <v>0</v>
      </c>
      <c r="AD40" s="18">
        <f t="shared" si="486"/>
        <v>0</v>
      </c>
      <c r="AE40" s="389" t="e">
        <f t="shared" si="487"/>
        <v>#DIV/0!</v>
      </c>
      <c r="AF40" s="389" t="e">
        <f t="shared" si="488"/>
        <v>#DIV/0!</v>
      </c>
      <c r="AG40" s="389" t="e">
        <f t="shared" si="489"/>
        <v>#DIV/0!</v>
      </c>
      <c r="AH40" s="7"/>
      <c r="AI40" s="7"/>
      <c r="AJ40" s="4">
        <f t="shared" si="490"/>
        <v>0</v>
      </c>
      <c r="AK40" s="3">
        <v>9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>
        <f t="shared" si="491"/>
        <v>0</v>
      </c>
      <c r="AV40" s="18">
        <f t="shared" si="492"/>
        <v>0</v>
      </c>
      <c r="AW40" s="389" t="e">
        <f t="shared" si="493"/>
        <v>#DIV/0!</v>
      </c>
      <c r="AX40" s="389" t="e">
        <f t="shared" si="494"/>
        <v>#DIV/0!</v>
      </c>
      <c r="AY40" s="389" t="e">
        <f t="shared" si="495"/>
        <v>#DIV/0!</v>
      </c>
      <c r="AZ40" s="7"/>
      <c r="BA40" s="7"/>
      <c r="BB40" s="4">
        <f t="shared" si="496"/>
        <v>0</v>
      </c>
      <c r="BC40" s="3">
        <v>9</v>
      </c>
      <c r="BD40" s="18"/>
      <c r="BE40" s="18"/>
      <c r="BF40" s="18"/>
      <c r="BG40" s="18"/>
      <c r="BH40" s="18"/>
      <c r="BI40" s="18"/>
      <c r="BJ40" s="18"/>
      <c r="BK40" s="18"/>
      <c r="BL40" s="18"/>
      <c r="BM40" s="18">
        <f t="shared" si="497"/>
        <v>0</v>
      </c>
      <c r="BN40" s="18">
        <f t="shared" si="498"/>
        <v>0</v>
      </c>
      <c r="BO40" s="389" t="e">
        <f t="shared" si="499"/>
        <v>#DIV/0!</v>
      </c>
      <c r="BP40" s="389" t="e">
        <f t="shared" si="500"/>
        <v>#DIV/0!</v>
      </c>
      <c r="BQ40" s="389" t="e">
        <f t="shared" si="501"/>
        <v>#DIV/0!</v>
      </c>
      <c r="BR40" s="7"/>
      <c r="BS40" s="7"/>
      <c r="BT40" s="4">
        <f t="shared" si="502"/>
        <v>0</v>
      </c>
      <c r="BU40" s="3">
        <v>9</v>
      </c>
      <c r="BV40" s="18"/>
      <c r="BW40" s="18"/>
      <c r="BX40" s="18"/>
      <c r="BY40" s="18"/>
      <c r="BZ40" s="18"/>
      <c r="CA40" s="18"/>
      <c r="CB40" s="18"/>
      <c r="CC40" s="18"/>
      <c r="CD40" s="18"/>
      <c r="CE40" s="18">
        <f t="shared" si="503"/>
        <v>0</v>
      </c>
      <c r="CF40" s="18">
        <f t="shared" si="504"/>
        <v>0</v>
      </c>
      <c r="CG40" s="389" t="e">
        <f t="shared" si="505"/>
        <v>#DIV/0!</v>
      </c>
      <c r="CH40" s="389" t="e">
        <f t="shared" si="506"/>
        <v>#DIV/0!</v>
      </c>
      <c r="CI40" s="389" t="e">
        <f t="shared" si="507"/>
        <v>#DIV/0!</v>
      </c>
      <c r="CJ40" s="7"/>
      <c r="CK40" s="7"/>
      <c r="CL40" s="4">
        <f t="shared" si="508"/>
        <v>0</v>
      </c>
      <c r="CM40" s="3">
        <v>9</v>
      </c>
      <c r="CN40" s="18"/>
      <c r="CO40" s="18"/>
      <c r="CP40" s="18"/>
      <c r="CQ40" s="18"/>
      <c r="CR40" s="18"/>
      <c r="CS40" s="18"/>
      <c r="CT40" s="18"/>
      <c r="CU40" s="18"/>
      <c r="CV40" s="18"/>
      <c r="CW40" s="18">
        <f t="shared" si="509"/>
        <v>0</v>
      </c>
      <c r="CX40" s="18">
        <f t="shared" si="510"/>
        <v>0</v>
      </c>
      <c r="CY40" s="389" t="e">
        <f t="shared" si="511"/>
        <v>#DIV/0!</v>
      </c>
      <c r="CZ40" s="389" t="e">
        <f t="shared" si="512"/>
        <v>#DIV/0!</v>
      </c>
      <c r="DA40" s="389" t="e">
        <f t="shared" si="513"/>
        <v>#DIV/0!</v>
      </c>
      <c r="DB40" s="7"/>
      <c r="DC40" s="7"/>
      <c r="DD40" s="4">
        <f t="shared" si="514"/>
        <v>0</v>
      </c>
      <c r="DE40" s="3">
        <v>9</v>
      </c>
      <c r="DF40" s="18"/>
      <c r="DG40" s="18"/>
      <c r="DH40" s="18"/>
      <c r="DI40" s="18"/>
      <c r="DJ40" s="18"/>
      <c r="DK40" s="18"/>
      <c r="DL40" s="18"/>
      <c r="DM40" s="18"/>
      <c r="DN40" s="18"/>
      <c r="DO40" s="18">
        <f t="shared" si="515"/>
        <v>0</v>
      </c>
      <c r="DP40" s="18">
        <f t="shared" si="516"/>
        <v>0</v>
      </c>
      <c r="DQ40" s="389" t="e">
        <f t="shared" si="517"/>
        <v>#DIV/0!</v>
      </c>
      <c r="DR40" s="389" t="e">
        <f t="shared" si="518"/>
        <v>#DIV/0!</v>
      </c>
      <c r="DS40" s="389" t="e">
        <f t="shared" si="519"/>
        <v>#DIV/0!</v>
      </c>
      <c r="DT40" s="7"/>
      <c r="DU40" s="7"/>
      <c r="DV40" s="4">
        <f t="shared" si="520"/>
        <v>0</v>
      </c>
      <c r="DW40" s="3">
        <v>9</v>
      </c>
      <c r="DX40" s="18"/>
      <c r="DY40" s="18"/>
      <c r="DZ40" s="18"/>
      <c r="EA40" s="18"/>
      <c r="EB40" s="18"/>
      <c r="EC40" s="18"/>
      <c r="ED40" s="18"/>
      <c r="EE40" s="18"/>
      <c r="EF40" s="18"/>
      <c r="EG40" s="18">
        <f t="shared" si="521"/>
        <v>0</v>
      </c>
      <c r="EH40" s="18">
        <f t="shared" si="522"/>
        <v>0</v>
      </c>
      <c r="EI40" s="389" t="e">
        <f t="shared" si="523"/>
        <v>#DIV/0!</v>
      </c>
      <c r="EJ40" s="389" t="e">
        <f t="shared" si="524"/>
        <v>#DIV/0!</v>
      </c>
      <c r="EK40" s="389" t="e">
        <f t="shared" si="525"/>
        <v>#DIV/0!</v>
      </c>
      <c r="EL40" s="7"/>
      <c r="EM40" s="7"/>
      <c r="EN40" s="4">
        <f t="shared" si="526"/>
        <v>0</v>
      </c>
      <c r="EO40" s="3">
        <v>9</v>
      </c>
      <c r="EP40" s="18"/>
      <c r="EQ40" s="18"/>
      <c r="ER40" s="18"/>
      <c r="ES40" s="18"/>
      <c r="ET40" s="18"/>
      <c r="EU40" s="18"/>
      <c r="EV40" s="18"/>
      <c r="EW40" s="18"/>
      <c r="EX40" s="18"/>
      <c r="EY40" s="18">
        <f t="shared" si="527"/>
        <v>0</v>
      </c>
      <c r="EZ40" s="18">
        <f t="shared" si="528"/>
        <v>0</v>
      </c>
      <c r="FA40" s="389" t="e">
        <f t="shared" si="529"/>
        <v>#DIV/0!</v>
      </c>
      <c r="FB40" s="389" t="e">
        <f t="shared" si="530"/>
        <v>#DIV/0!</v>
      </c>
      <c r="FC40" s="389" t="e">
        <f t="shared" si="531"/>
        <v>#DIV/0!</v>
      </c>
      <c r="FD40" s="7"/>
      <c r="FE40" s="7"/>
      <c r="FF40" s="4">
        <f t="shared" si="532"/>
        <v>0</v>
      </c>
      <c r="FG40" s="3">
        <v>9</v>
      </c>
      <c r="FH40" s="18"/>
      <c r="FI40" s="18"/>
      <c r="FJ40" s="18"/>
      <c r="FK40" s="18"/>
      <c r="FL40" s="18"/>
      <c r="FM40" s="18"/>
      <c r="FN40" s="18"/>
      <c r="FO40" s="18"/>
      <c r="FP40" s="18"/>
      <c r="FQ40" s="18">
        <f t="shared" si="533"/>
        <v>0</v>
      </c>
      <c r="FR40" s="18">
        <f t="shared" si="534"/>
        <v>0</v>
      </c>
      <c r="FS40" s="389" t="e">
        <f t="shared" si="535"/>
        <v>#DIV/0!</v>
      </c>
      <c r="FT40" s="389" t="e">
        <f t="shared" si="536"/>
        <v>#DIV/0!</v>
      </c>
      <c r="FU40" s="389" t="e">
        <f t="shared" si="537"/>
        <v>#DIV/0!</v>
      </c>
      <c r="FV40" s="7"/>
      <c r="FW40" s="7"/>
      <c r="FX40" s="4">
        <f t="shared" si="538"/>
        <v>0</v>
      </c>
      <c r="FY40" s="3">
        <v>9</v>
      </c>
      <c r="FZ40" s="18"/>
      <c r="GA40" s="18"/>
      <c r="GB40" s="18"/>
      <c r="GC40" s="18"/>
      <c r="GD40" s="18"/>
      <c r="GE40" s="18"/>
      <c r="GF40" s="18"/>
      <c r="GG40" s="18"/>
      <c r="GH40" s="18"/>
      <c r="GI40" s="18">
        <f t="shared" si="539"/>
        <v>0</v>
      </c>
      <c r="GJ40" s="18">
        <f t="shared" si="540"/>
        <v>0</v>
      </c>
      <c r="GK40" s="389" t="e">
        <f t="shared" si="541"/>
        <v>#DIV/0!</v>
      </c>
      <c r="GL40" s="389" t="e">
        <f t="shared" si="542"/>
        <v>#DIV/0!</v>
      </c>
      <c r="GM40" s="389" t="e">
        <f t="shared" si="543"/>
        <v>#DIV/0!</v>
      </c>
      <c r="GN40" s="7"/>
      <c r="GO40" s="7"/>
      <c r="GP40" s="4">
        <f t="shared" si="544"/>
        <v>0</v>
      </c>
      <c r="GQ40" s="14">
        <v>9</v>
      </c>
      <c r="GR40" s="11"/>
      <c r="GS40" s="11"/>
      <c r="GT40" s="11"/>
      <c r="GU40" s="11"/>
      <c r="GV40" s="11"/>
      <c r="GW40" s="11"/>
      <c r="GX40" s="11"/>
      <c r="GY40" s="11"/>
      <c r="GZ40" s="11"/>
      <c r="HA40" s="11">
        <f t="shared" si="545"/>
        <v>0</v>
      </c>
      <c r="HB40" s="11">
        <f t="shared" si="546"/>
        <v>0</v>
      </c>
      <c r="HC40" s="149" t="e">
        <f t="shared" si="547"/>
        <v>#DIV/0!</v>
      </c>
      <c r="HD40" s="149" t="e">
        <f t="shared" si="548"/>
        <v>#DIV/0!</v>
      </c>
      <c r="HE40" s="149" t="e">
        <f t="shared" si="549"/>
        <v>#DIV/0!</v>
      </c>
      <c r="HF40" s="11"/>
      <c r="HG40" s="11"/>
      <c r="HH40" s="15">
        <f t="shared" si="550"/>
        <v>0</v>
      </c>
      <c r="HI40" s="14">
        <v>9</v>
      </c>
      <c r="HJ40" s="31"/>
      <c r="HK40" s="31"/>
      <c r="HL40" s="31"/>
      <c r="HM40" s="31"/>
      <c r="HN40" s="31"/>
      <c r="HO40" s="31"/>
      <c r="HP40" s="31"/>
      <c r="HQ40" s="31"/>
      <c r="HR40" s="31"/>
      <c r="HS40" s="31">
        <f t="shared" si="551"/>
        <v>0</v>
      </c>
      <c r="HT40" s="31">
        <f t="shared" si="552"/>
        <v>0</v>
      </c>
      <c r="HU40" s="152" t="e">
        <f t="shared" si="553"/>
        <v>#DIV/0!</v>
      </c>
      <c r="HV40" s="152" t="e">
        <f t="shared" si="554"/>
        <v>#DIV/0!</v>
      </c>
      <c r="HW40" s="152" t="e">
        <f t="shared" si="555"/>
        <v>#DIV/0!</v>
      </c>
      <c r="HX40" s="31"/>
      <c r="HY40" s="31"/>
      <c r="HZ40" s="15">
        <f t="shared" si="556"/>
        <v>0</v>
      </c>
      <c r="IB40" s="496" t="s">
        <v>557</v>
      </c>
      <c r="IC40" s="506"/>
      <c r="ID40" s="506"/>
      <c r="IE40" s="506"/>
      <c r="IF40" s="506"/>
      <c r="IG40" s="506"/>
      <c r="IH40" s="506"/>
      <c r="II40" s="506"/>
      <c r="IJ40" s="506"/>
      <c r="IK40" s="506"/>
      <c r="IL40" s="506"/>
      <c r="IM40" s="506"/>
      <c r="IN40" s="506"/>
      <c r="IO40" s="506"/>
      <c r="IP40" s="501"/>
      <c r="IR40" s="496" t="s">
        <v>556</v>
      </c>
      <c r="IS40" s="506"/>
      <c r="IT40" s="506"/>
      <c r="IU40" s="506"/>
      <c r="IV40" s="506"/>
      <c r="IW40" s="506"/>
      <c r="IX40" s="506"/>
      <c r="IY40" s="506"/>
      <c r="IZ40" s="506"/>
      <c r="JA40" s="506"/>
      <c r="JB40" s="506"/>
      <c r="JC40" s="506"/>
      <c r="JD40" s="506"/>
      <c r="JE40" s="506"/>
      <c r="JF40" s="501"/>
      <c r="JH40" s="496" t="s">
        <v>568</v>
      </c>
      <c r="JI40" s="497"/>
      <c r="JJ40" s="497"/>
      <c r="JK40" s="497"/>
      <c r="JL40" s="497"/>
      <c r="JM40" s="497"/>
      <c r="JN40" s="497"/>
      <c r="JO40" s="497"/>
      <c r="JP40" s="497"/>
      <c r="JQ40" s="497"/>
      <c r="JR40" s="497"/>
      <c r="JS40" s="497"/>
      <c r="JT40" s="497"/>
      <c r="JU40" s="497"/>
      <c r="JV40" s="498"/>
    </row>
    <row r="41" spans="1:301" ht="17" thickBot="1">
      <c r="C41" t="s">
        <v>579</v>
      </c>
      <c r="E41" s="394"/>
      <c r="F41" s="394"/>
      <c r="J41" s="88"/>
      <c r="K41" s="88"/>
      <c r="L41" s="88"/>
      <c r="M41" s="88"/>
      <c r="N41" s="88"/>
      <c r="O41" s="88"/>
      <c r="S41" s="3">
        <v>10</v>
      </c>
      <c r="T41" s="18"/>
      <c r="U41" s="18"/>
      <c r="V41" s="18"/>
      <c r="W41" s="18"/>
      <c r="X41" s="18"/>
      <c r="Y41" s="18"/>
      <c r="Z41" s="18"/>
      <c r="AA41" s="18"/>
      <c r="AB41" s="18"/>
      <c r="AC41" s="18">
        <f t="shared" si="485"/>
        <v>0</v>
      </c>
      <c r="AD41" s="18">
        <f t="shared" si="486"/>
        <v>0</v>
      </c>
      <c r="AE41" s="389" t="e">
        <f t="shared" si="487"/>
        <v>#DIV/0!</v>
      </c>
      <c r="AF41" s="389" t="e">
        <f t="shared" si="488"/>
        <v>#DIV/0!</v>
      </c>
      <c r="AG41" s="389" t="e">
        <f t="shared" si="489"/>
        <v>#DIV/0!</v>
      </c>
      <c r="AH41" s="7"/>
      <c r="AI41" s="7"/>
      <c r="AJ41" s="4">
        <f t="shared" si="490"/>
        <v>0</v>
      </c>
      <c r="AK41" s="3">
        <v>10</v>
      </c>
      <c r="AL41" s="18"/>
      <c r="AM41" s="18"/>
      <c r="AN41" s="18"/>
      <c r="AO41" s="18"/>
      <c r="AP41" s="18"/>
      <c r="AQ41" s="18"/>
      <c r="AR41" s="18"/>
      <c r="AS41" s="18"/>
      <c r="AT41" s="18"/>
      <c r="AU41" s="18">
        <f t="shared" si="491"/>
        <v>0</v>
      </c>
      <c r="AV41" s="18">
        <f t="shared" si="492"/>
        <v>0</v>
      </c>
      <c r="AW41" s="389" t="e">
        <f t="shared" si="493"/>
        <v>#DIV/0!</v>
      </c>
      <c r="AX41" s="389" t="e">
        <f t="shared" si="494"/>
        <v>#DIV/0!</v>
      </c>
      <c r="AY41" s="389" t="e">
        <f t="shared" si="495"/>
        <v>#DIV/0!</v>
      </c>
      <c r="AZ41" s="7"/>
      <c r="BA41" s="7"/>
      <c r="BB41" s="4">
        <f t="shared" si="496"/>
        <v>0</v>
      </c>
      <c r="BC41" s="3">
        <v>10</v>
      </c>
      <c r="BD41" s="18"/>
      <c r="BE41" s="18"/>
      <c r="BF41" s="18"/>
      <c r="BG41" s="18"/>
      <c r="BH41" s="18"/>
      <c r="BI41" s="18"/>
      <c r="BJ41" s="18"/>
      <c r="BK41" s="18"/>
      <c r="BL41" s="18"/>
      <c r="BM41" s="18">
        <f t="shared" si="497"/>
        <v>0</v>
      </c>
      <c r="BN41" s="18">
        <f t="shared" si="498"/>
        <v>0</v>
      </c>
      <c r="BO41" s="389" t="e">
        <f t="shared" si="499"/>
        <v>#DIV/0!</v>
      </c>
      <c r="BP41" s="389" t="e">
        <f t="shared" si="500"/>
        <v>#DIV/0!</v>
      </c>
      <c r="BQ41" s="389" t="e">
        <f t="shared" si="501"/>
        <v>#DIV/0!</v>
      </c>
      <c r="BR41" s="7"/>
      <c r="BS41" s="7"/>
      <c r="BT41" s="4">
        <f t="shared" si="502"/>
        <v>0</v>
      </c>
      <c r="BU41" s="3">
        <v>10</v>
      </c>
      <c r="BV41" s="18"/>
      <c r="BW41" s="18"/>
      <c r="BX41" s="18"/>
      <c r="BY41" s="18"/>
      <c r="BZ41" s="18"/>
      <c r="CA41" s="18"/>
      <c r="CB41" s="18"/>
      <c r="CC41" s="18"/>
      <c r="CD41" s="18"/>
      <c r="CE41" s="18">
        <f t="shared" si="503"/>
        <v>0</v>
      </c>
      <c r="CF41" s="18">
        <f t="shared" si="504"/>
        <v>0</v>
      </c>
      <c r="CG41" s="389" t="e">
        <f t="shared" si="505"/>
        <v>#DIV/0!</v>
      </c>
      <c r="CH41" s="389" t="e">
        <f t="shared" si="506"/>
        <v>#DIV/0!</v>
      </c>
      <c r="CI41" s="389" t="e">
        <f t="shared" si="507"/>
        <v>#DIV/0!</v>
      </c>
      <c r="CJ41" s="7"/>
      <c r="CK41" s="7"/>
      <c r="CL41" s="4">
        <f t="shared" si="508"/>
        <v>0</v>
      </c>
      <c r="CM41" s="3">
        <v>10</v>
      </c>
      <c r="CN41" s="18"/>
      <c r="CO41" s="18"/>
      <c r="CP41" s="18"/>
      <c r="CQ41" s="18"/>
      <c r="CR41" s="18"/>
      <c r="CS41" s="18"/>
      <c r="CT41" s="18"/>
      <c r="CU41" s="18"/>
      <c r="CV41" s="18"/>
      <c r="CW41" s="18">
        <f t="shared" si="509"/>
        <v>0</v>
      </c>
      <c r="CX41" s="18">
        <f t="shared" si="510"/>
        <v>0</v>
      </c>
      <c r="CY41" s="389" t="e">
        <f t="shared" si="511"/>
        <v>#DIV/0!</v>
      </c>
      <c r="CZ41" s="389" t="e">
        <f t="shared" si="512"/>
        <v>#DIV/0!</v>
      </c>
      <c r="DA41" s="389" t="e">
        <f t="shared" si="513"/>
        <v>#DIV/0!</v>
      </c>
      <c r="DB41" s="7"/>
      <c r="DC41" s="7"/>
      <c r="DD41" s="4">
        <f t="shared" si="514"/>
        <v>0</v>
      </c>
      <c r="DE41" s="3">
        <v>10</v>
      </c>
      <c r="DF41" s="18"/>
      <c r="DG41" s="18"/>
      <c r="DH41" s="18"/>
      <c r="DI41" s="18"/>
      <c r="DJ41" s="18"/>
      <c r="DK41" s="18"/>
      <c r="DL41" s="18"/>
      <c r="DM41" s="18"/>
      <c r="DN41" s="18"/>
      <c r="DO41" s="18">
        <f t="shared" si="515"/>
        <v>0</v>
      </c>
      <c r="DP41" s="18">
        <f t="shared" si="516"/>
        <v>0</v>
      </c>
      <c r="DQ41" s="389" t="e">
        <f t="shared" si="517"/>
        <v>#DIV/0!</v>
      </c>
      <c r="DR41" s="389" t="e">
        <f t="shared" si="518"/>
        <v>#DIV/0!</v>
      </c>
      <c r="DS41" s="389" t="e">
        <f t="shared" si="519"/>
        <v>#DIV/0!</v>
      </c>
      <c r="DT41" s="7"/>
      <c r="DU41" s="7"/>
      <c r="DV41" s="4">
        <f t="shared" si="520"/>
        <v>0</v>
      </c>
      <c r="DW41" s="3">
        <v>10</v>
      </c>
      <c r="DX41" s="18"/>
      <c r="DY41" s="18"/>
      <c r="DZ41" s="18"/>
      <c r="EA41" s="18"/>
      <c r="EB41" s="18"/>
      <c r="EC41" s="18"/>
      <c r="ED41" s="18"/>
      <c r="EE41" s="18"/>
      <c r="EF41" s="18"/>
      <c r="EG41" s="18">
        <f t="shared" si="521"/>
        <v>0</v>
      </c>
      <c r="EH41" s="18">
        <f t="shared" si="522"/>
        <v>0</v>
      </c>
      <c r="EI41" s="389" t="e">
        <f t="shared" si="523"/>
        <v>#DIV/0!</v>
      </c>
      <c r="EJ41" s="389" t="e">
        <f t="shared" si="524"/>
        <v>#DIV/0!</v>
      </c>
      <c r="EK41" s="389" t="e">
        <f t="shared" si="525"/>
        <v>#DIV/0!</v>
      </c>
      <c r="EL41" s="7"/>
      <c r="EM41" s="7"/>
      <c r="EN41" s="4">
        <f t="shared" si="526"/>
        <v>0</v>
      </c>
      <c r="EO41" s="3">
        <v>10</v>
      </c>
      <c r="EP41" s="18"/>
      <c r="EQ41" s="18"/>
      <c r="ER41" s="18"/>
      <c r="ES41" s="18"/>
      <c r="ET41" s="18"/>
      <c r="EU41" s="18"/>
      <c r="EV41" s="18"/>
      <c r="EW41" s="18"/>
      <c r="EX41" s="18"/>
      <c r="EY41" s="18">
        <f t="shared" si="527"/>
        <v>0</v>
      </c>
      <c r="EZ41" s="18">
        <f t="shared" si="528"/>
        <v>0</v>
      </c>
      <c r="FA41" s="389" t="e">
        <f t="shared" si="529"/>
        <v>#DIV/0!</v>
      </c>
      <c r="FB41" s="389" t="e">
        <f t="shared" si="530"/>
        <v>#DIV/0!</v>
      </c>
      <c r="FC41" s="389" t="e">
        <f t="shared" si="531"/>
        <v>#DIV/0!</v>
      </c>
      <c r="FD41" s="7"/>
      <c r="FE41" s="7"/>
      <c r="FF41" s="4">
        <f t="shared" si="532"/>
        <v>0</v>
      </c>
      <c r="FG41" s="3">
        <v>10</v>
      </c>
      <c r="FH41" s="18"/>
      <c r="FI41" s="18"/>
      <c r="FJ41" s="18"/>
      <c r="FK41" s="18"/>
      <c r="FL41" s="18"/>
      <c r="FM41" s="18"/>
      <c r="FN41" s="18"/>
      <c r="FO41" s="18"/>
      <c r="FP41" s="18"/>
      <c r="FQ41" s="18">
        <f t="shared" si="533"/>
        <v>0</v>
      </c>
      <c r="FR41" s="18">
        <f t="shared" si="534"/>
        <v>0</v>
      </c>
      <c r="FS41" s="389" t="e">
        <f t="shared" si="535"/>
        <v>#DIV/0!</v>
      </c>
      <c r="FT41" s="389" t="e">
        <f t="shared" si="536"/>
        <v>#DIV/0!</v>
      </c>
      <c r="FU41" s="389" t="e">
        <f t="shared" si="537"/>
        <v>#DIV/0!</v>
      </c>
      <c r="FV41" s="7"/>
      <c r="FW41" s="7"/>
      <c r="FX41" s="4">
        <f t="shared" si="538"/>
        <v>0</v>
      </c>
      <c r="FY41" s="3">
        <v>10</v>
      </c>
      <c r="FZ41" s="18"/>
      <c r="GA41" s="18"/>
      <c r="GB41" s="18"/>
      <c r="GC41" s="18"/>
      <c r="GD41" s="18"/>
      <c r="GE41" s="18"/>
      <c r="GF41" s="18"/>
      <c r="GG41" s="18"/>
      <c r="GH41" s="18"/>
      <c r="GI41" s="18">
        <f t="shared" si="539"/>
        <v>0</v>
      </c>
      <c r="GJ41" s="18">
        <f t="shared" si="540"/>
        <v>0</v>
      </c>
      <c r="GK41" s="389" t="e">
        <f t="shared" si="541"/>
        <v>#DIV/0!</v>
      </c>
      <c r="GL41" s="389" t="e">
        <f t="shared" si="542"/>
        <v>#DIV/0!</v>
      </c>
      <c r="GM41" s="389" t="e">
        <f t="shared" si="543"/>
        <v>#DIV/0!</v>
      </c>
      <c r="GN41" s="7"/>
      <c r="GO41" s="7"/>
      <c r="GP41" s="4">
        <f t="shared" si="544"/>
        <v>0</v>
      </c>
      <c r="GQ41" s="14">
        <v>10</v>
      </c>
      <c r="GR41" s="11"/>
      <c r="GS41" s="11"/>
      <c r="GT41" s="11"/>
      <c r="GU41" s="11"/>
      <c r="GV41" s="11"/>
      <c r="GW41" s="11"/>
      <c r="GX41" s="11"/>
      <c r="GY41" s="11"/>
      <c r="GZ41" s="11"/>
      <c r="HA41" s="11">
        <f t="shared" si="545"/>
        <v>0</v>
      </c>
      <c r="HB41" s="11">
        <f t="shared" si="546"/>
        <v>0</v>
      </c>
      <c r="HC41" s="149" t="e">
        <f>GW41/GX41</f>
        <v>#DIV/0!</v>
      </c>
      <c r="HD41" s="149" t="e">
        <f>GY41/GZ41</f>
        <v>#DIV/0!</v>
      </c>
      <c r="HE41" s="149" t="e">
        <f>HA41/HB41</f>
        <v>#DIV/0!</v>
      </c>
      <c r="HF41" s="11"/>
      <c r="HG41" s="11"/>
      <c r="HH41" s="15">
        <f t="shared" si="550"/>
        <v>0</v>
      </c>
      <c r="HI41" s="14">
        <v>10</v>
      </c>
      <c r="HJ41" s="31"/>
      <c r="HK41" s="31"/>
      <c r="HL41" s="31"/>
      <c r="HM41" s="31"/>
      <c r="HN41" s="31"/>
      <c r="HO41" s="31"/>
      <c r="HP41" s="31"/>
      <c r="HQ41" s="31"/>
      <c r="HR41" s="31"/>
      <c r="HS41" s="31">
        <f t="shared" si="551"/>
        <v>0</v>
      </c>
      <c r="HT41" s="31">
        <f t="shared" si="552"/>
        <v>0</v>
      </c>
      <c r="HU41" s="152" t="e">
        <f t="shared" si="553"/>
        <v>#DIV/0!</v>
      </c>
      <c r="HV41" s="152" t="e">
        <f t="shared" si="554"/>
        <v>#DIV/0!</v>
      </c>
      <c r="HW41" s="152" t="e">
        <f t="shared" si="555"/>
        <v>#DIV/0!</v>
      </c>
      <c r="HX41" s="31"/>
      <c r="HY41" s="31"/>
      <c r="HZ41" s="15">
        <f t="shared" si="556"/>
        <v>0</v>
      </c>
      <c r="IB41" s="41" t="s">
        <v>94</v>
      </c>
      <c r="IC41" s="391" t="s">
        <v>13</v>
      </c>
      <c r="ID41" s="154" t="s">
        <v>14</v>
      </c>
      <c r="IE41" s="154" t="s">
        <v>15</v>
      </c>
      <c r="IF41" s="154" t="s">
        <v>16</v>
      </c>
      <c r="IG41" s="154" t="s">
        <v>17</v>
      </c>
      <c r="IH41" s="154" t="s">
        <v>28</v>
      </c>
      <c r="II41" s="154" t="s">
        <v>27</v>
      </c>
      <c r="IJ41" s="154" t="s">
        <v>21</v>
      </c>
      <c r="IK41" s="154" t="s">
        <v>20</v>
      </c>
      <c r="IL41" s="154" t="s">
        <v>19</v>
      </c>
      <c r="IM41" s="154" t="s">
        <v>18</v>
      </c>
      <c r="IN41" s="154" t="s">
        <v>80</v>
      </c>
      <c r="IO41" s="154" t="s">
        <v>81</v>
      </c>
      <c r="IP41" s="198" t="s">
        <v>531</v>
      </c>
      <c r="IR41" s="41" t="s">
        <v>94</v>
      </c>
      <c r="IS41" s="391" t="s">
        <v>13</v>
      </c>
      <c r="IT41" s="154" t="s">
        <v>14</v>
      </c>
      <c r="IU41" s="154" t="s">
        <v>15</v>
      </c>
      <c r="IV41" s="154" t="s">
        <v>16</v>
      </c>
      <c r="IW41" s="154" t="s">
        <v>17</v>
      </c>
      <c r="IX41" s="154" t="s">
        <v>28</v>
      </c>
      <c r="IY41" s="154" t="s">
        <v>27</v>
      </c>
      <c r="IZ41" s="154" t="s">
        <v>21</v>
      </c>
      <c r="JA41" s="154" t="s">
        <v>20</v>
      </c>
      <c r="JB41" s="154" t="s">
        <v>19</v>
      </c>
      <c r="JC41" s="154" t="s">
        <v>18</v>
      </c>
      <c r="JD41" s="392">
        <v>0.02</v>
      </c>
      <c r="JE41" s="392">
        <v>0.03</v>
      </c>
      <c r="JF41" s="198" t="s">
        <v>213</v>
      </c>
      <c r="JH41" s="89" t="s">
        <v>116</v>
      </c>
      <c r="JI41" s="154" t="s">
        <v>13</v>
      </c>
      <c r="JJ41" s="154" t="s">
        <v>14</v>
      </c>
      <c r="JK41" s="154" t="s">
        <v>15</v>
      </c>
      <c r="JL41" s="154" t="s">
        <v>16</v>
      </c>
      <c r="JM41" s="154" t="s">
        <v>17</v>
      </c>
      <c r="JN41" s="154" t="s">
        <v>28</v>
      </c>
      <c r="JO41" s="154" t="s">
        <v>27</v>
      </c>
      <c r="JP41" s="154" t="s">
        <v>21</v>
      </c>
      <c r="JQ41" s="154" t="s">
        <v>20</v>
      </c>
      <c r="JR41" s="154" t="s">
        <v>19</v>
      </c>
      <c r="JS41" s="154" t="s">
        <v>18</v>
      </c>
      <c r="JT41" s="392">
        <v>0.02</v>
      </c>
      <c r="JU41" s="392">
        <v>0.03</v>
      </c>
      <c r="JV41" s="198" t="s">
        <v>213</v>
      </c>
    </row>
    <row r="42" spans="1:301">
      <c r="C42" t="s">
        <v>580</v>
      </c>
      <c r="E42" s="394"/>
      <c r="F42" s="363"/>
      <c r="S42" s="23" t="s">
        <v>22</v>
      </c>
      <c r="T42" s="18">
        <f>SUM(T32:T41)</f>
        <v>2</v>
      </c>
      <c r="U42" s="18">
        <f t="shared" ref="U42" si="569">SUM(U32:U41)</f>
        <v>15</v>
      </c>
      <c r="V42" s="18">
        <f t="shared" ref="V42" si="570">SUM(V32:V41)</f>
        <v>3</v>
      </c>
      <c r="W42" s="18">
        <f t="shared" ref="W42" si="571">SUM(W32:W41)</f>
        <v>0</v>
      </c>
      <c r="X42" s="18">
        <f t="shared" ref="X42" si="572">SUM(X32:X41)</f>
        <v>1</v>
      </c>
      <c r="Y42" s="18">
        <f t="shared" ref="Y42" si="573">SUM(Y32:Y41)</f>
        <v>1</v>
      </c>
      <c r="Z42" s="18">
        <f t="shared" ref="Z42" si="574">SUM(Z32:Z41)</f>
        <v>3</v>
      </c>
      <c r="AA42" s="18">
        <f t="shared" ref="AA42" si="575">SUM(AA32:AA41)</f>
        <v>0</v>
      </c>
      <c r="AB42" s="18">
        <f t="shared" ref="AB42" si="576">SUM(AB32:AB41)</f>
        <v>1</v>
      </c>
      <c r="AC42" s="18">
        <f t="shared" ref="AC42" si="577">SUM(AC32:AC41)</f>
        <v>1</v>
      </c>
      <c r="AD42" s="18">
        <f t="shared" ref="AD42" si="578">SUM(AD32:AD41)</f>
        <v>4</v>
      </c>
      <c r="AE42" s="578">
        <f>Y42/Z42</f>
        <v>0.33333333333333331</v>
      </c>
      <c r="AF42" s="578">
        <f>AA42/AB42</f>
        <v>0</v>
      </c>
      <c r="AG42" s="578">
        <f>AC42/AD42</f>
        <v>0.25</v>
      </c>
      <c r="AH42" s="7">
        <f>SUM(AH32:AH41)</f>
        <v>0</v>
      </c>
      <c r="AI42" s="7">
        <f>SUM(AI32:AI41)</f>
        <v>2</v>
      </c>
      <c r="AJ42" s="4">
        <f>SUM(AJ32:AJ41)</f>
        <v>2</v>
      </c>
      <c r="AK42" s="23" t="s">
        <v>22</v>
      </c>
      <c r="AL42" s="18">
        <f>SUM(AL32:AL41)</f>
        <v>18</v>
      </c>
      <c r="AM42" s="18">
        <f t="shared" ref="AM42" si="579">SUM(AM32:AM41)</f>
        <v>31</v>
      </c>
      <c r="AN42" s="18">
        <f t="shared" ref="AN42" si="580">SUM(AN32:AN41)</f>
        <v>10</v>
      </c>
      <c r="AO42" s="18">
        <f t="shared" ref="AO42" si="581">SUM(AO32:AO41)</f>
        <v>0</v>
      </c>
      <c r="AP42" s="18">
        <f t="shared" ref="AP42" si="582">SUM(AP32:AP41)</f>
        <v>6</v>
      </c>
      <c r="AQ42" s="18">
        <f t="shared" ref="AQ42" si="583">SUM(AQ32:AQ41)</f>
        <v>6</v>
      </c>
      <c r="AR42" s="18">
        <f t="shared" ref="AR42" si="584">SUM(AR32:AR41)</f>
        <v>21</v>
      </c>
      <c r="AS42" s="18">
        <f t="shared" ref="AS42" si="585">SUM(AS32:AS41)</f>
        <v>2</v>
      </c>
      <c r="AT42" s="18">
        <f t="shared" ref="AT42" si="586">SUM(AT32:AT41)</f>
        <v>6</v>
      </c>
      <c r="AU42" s="18">
        <f t="shared" ref="AU42" si="587">SUM(AU32:AU41)</f>
        <v>8</v>
      </c>
      <c r="AV42" s="18">
        <f t="shared" ref="AV42" si="588">SUM(AV32:AV41)</f>
        <v>27</v>
      </c>
      <c r="AW42" s="578">
        <f>AQ42/AR42</f>
        <v>0.2857142857142857</v>
      </c>
      <c r="AX42" s="578">
        <f>AS42/AT42</f>
        <v>0.33333333333333331</v>
      </c>
      <c r="AY42" s="578">
        <f>AU42/AV42</f>
        <v>0.29629629629629628</v>
      </c>
      <c r="AZ42" s="7">
        <f>SUM(AZ32:AZ41)</f>
        <v>1</v>
      </c>
      <c r="BA42" s="7">
        <f>SUM(BA32:BA41)</f>
        <v>3</v>
      </c>
      <c r="BB42" s="4">
        <f>SUM(BB32:BB41)</f>
        <v>4</v>
      </c>
      <c r="BC42" s="23" t="s">
        <v>22</v>
      </c>
      <c r="BD42" s="18">
        <f>SUM(BD32:BD41)</f>
        <v>17</v>
      </c>
      <c r="BE42" s="18">
        <f t="shared" ref="BE42" si="589">SUM(BE32:BE41)</f>
        <v>11</v>
      </c>
      <c r="BF42" s="18">
        <f t="shared" ref="BF42" si="590">SUM(BF32:BF41)</f>
        <v>1</v>
      </c>
      <c r="BG42" s="18">
        <f t="shared" ref="BG42" si="591">SUM(BG32:BG41)</f>
        <v>0</v>
      </c>
      <c r="BH42" s="18">
        <f t="shared" ref="BH42" si="592">SUM(BH32:BH41)</f>
        <v>3</v>
      </c>
      <c r="BI42" s="18">
        <f t="shared" ref="BI42" si="593">SUM(BI32:BI41)</f>
        <v>4</v>
      </c>
      <c r="BJ42" s="18">
        <f t="shared" ref="BJ42" si="594">SUM(BJ32:BJ41)</f>
        <v>21</v>
      </c>
      <c r="BK42" s="18">
        <f t="shared" ref="BK42" si="595">SUM(BK32:BK41)</f>
        <v>3</v>
      </c>
      <c r="BL42" s="18">
        <f t="shared" ref="BL42" si="596">SUM(BL32:BL41)</f>
        <v>10</v>
      </c>
      <c r="BM42" s="18">
        <f t="shared" ref="BM42" si="597">SUM(BM32:BM41)</f>
        <v>7</v>
      </c>
      <c r="BN42" s="18">
        <f t="shared" ref="BN42" si="598">SUM(BN32:BN41)</f>
        <v>31</v>
      </c>
      <c r="BO42" s="578">
        <f>BI42/BJ42</f>
        <v>0.19047619047619047</v>
      </c>
      <c r="BP42" s="578">
        <f>BK42/BL42</f>
        <v>0.3</v>
      </c>
      <c r="BQ42" s="578">
        <f>BM42/BN42</f>
        <v>0.22580645161290322</v>
      </c>
      <c r="BR42" s="7">
        <f>SUM(BR32:BR41)</f>
        <v>1</v>
      </c>
      <c r="BS42" s="7">
        <f>SUM(BS32:BS41)</f>
        <v>2</v>
      </c>
      <c r="BT42" s="4">
        <f>SUM(BT32:BT41)</f>
        <v>3</v>
      </c>
      <c r="BU42" s="23" t="s">
        <v>22</v>
      </c>
      <c r="BV42" s="18">
        <f>SUM(BV32:BV41)</f>
        <v>35</v>
      </c>
      <c r="BW42" s="18">
        <f t="shared" ref="BW42" si="599">SUM(BW32:BW41)</f>
        <v>38</v>
      </c>
      <c r="BX42" s="18">
        <f t="shared" ref="BX42" si="600">SUM(BX32:BX41)</f>
        <v>9</v>
      </c>
      <c r="BY42" s="18">
        <f t="shared" ref="BY42" si="601">SUM(BY32:BY41)</f>
        <v>2</v>
      </c>
      <c r="BZ42" s="18">
        <f t="shared" ref="BZ42" si="602">SUM(BZ32:BZ41)</f>
        <v>2</v>
      </c>
      <c r="CA42" s="18">
        <f t="shared" ref="CA42" si="603">SUM(CA32:CA41)</f>
        <v>16</v>
      </c>
      <c r="CB42" s="18">
        <f t="shared" ref="CB42" si="604">SUM(CB32:CB41)</f>
        <v>55</v>
      </c>
      <c r="CC42" s="18">
        <f t="shared" ref="CC42" si="605">SUM(CC32:CC41)</f>
        <v>1</v>
      </c>
      <c r="CD42" s="18">
        <f t="shared" ref="CD42" si="606">SUM(CD32:CD41)</f>
        <v>8</v>
      </c>
      <c r="CE42" s="18">
        <f t="shared" ref="CE42" si="607">SUM(CE32:CE41)</f>
        <v>17</v>
      </c>
      <c r="CF42" s="18">
        <f t="shared" ref="CF42" si="608">SUM(CF32:CF41)</f>
        <v>63</v>
      </c>
      <c r="CG42" s="578">
        <f>CA42/CB42</f>
        <v>0.29090909090909089</v>
      </c>
      <c r="CH42" s="578">
        <f>CC42/CD42</f>
        <v>0.125</v>
      </c>
      <c r="CI42" s="578">
        <f>CE42/CF42</f>
        <v>0.26984126984126983</v>
      </c>
      <c r="CJ42" s="7">
        <f>SUM(CJ32:CJ41)</f>
        <v>3</v>
      </c>
      <c r="CK42" s="7">
        <f>SUM(CK32:CK41)</f>
        <v>1</v>
      </c>
      <c r="CL42" s="4">
        <f>SUM(CL32:CL41)</f>
        <v>4</v>
      </c>
      <c r="CM42" s="23" t="s">
        <v>22</v>
      </c>
      <c r="CN42" s="18">
        <f>SUM(CN32:CN41)</f>
        <v>12</v>
      </c>
      <c r="CO42" s="18">
        <f t="shared" ref="CO42" si="609">SUM(CO32:CO41)</f>
        <v>19</v>
      </c>
      <c r="CP42" s="18">
        <f t="shared" ref="CP42" si="610">SUM(CP32:CP41)</f>
        <v>1</v>
      </c>
      <c r="CQ42" s="18">
        <f t="shared" ref="CQ42" si="611">SUM(CQ32:CQ41)</f>
        <v>2</v>
      </c>
      <c r="CR42" s="18">
        <f t="shared" ref="CR42" si="612">SUM(CR32:CR41)</f>
        <v>6</v>
      </c>
      <c r="CS42" s="18">
        <f t="shared" ref="CS42" si="613">SUM(CS32:CS41)</f>
        <v>6</v>
      </c>
      <c r="CT42" s="18">
        <f t="shared" ref="CT42" si="614">SUM(CT32:CT41)</f>
        <v>26</v>
      </c>
      <c r="CU42" s="18">
        <f t="shared" ref="CU42" si="615">SUM(CU32:CU41)</f>
        <v>0</v>
      </c>
      <c r="CV42" s="18">
        <f t="shared" ref="CV42" si="616">SUM(CV32:CV41)</f>
        <v>13</v>
      </c>
      <c r="CW42" s="18">
        <f t="shared" ref="CW42" si="617">SUM(CW32:CW41)</f>
        <v>6</v>
      </c>
      <c r="CX42" s="18">
        <f t="shared" ref="CX42" si="618">SUM(CX32:CX41)</f>
        <v>39</v>
      </c>
      <c r="CY42" s="578">
        <f>CS42/CT42</f>
        <v>0.23076923076923078</v>
      </c>
      <c r="CZ42" s="578">
        <f>CU42/CV42</f>
        <v>0</v>
      </c>
      <c r="DA42" s="578">
        <f>CW42/CX42</f>
        <v>0.15384615384615385</v>
      </c>
      <c r="DB42" s="7">
        <f>SUM(DB32:DB41)</f>
        <v>1</v>
      </c>
      <c r="DC42" s="7">
        <f>SUM(DC32:DC41)</f>
        <v>2</v>
      </c>
      <c r="DD42" s="4">
        <f>SUM(DD32:DD41)</f>
        <v>3</v>
      </c>
      <c r="DE42" s="23" t="s">
        <v>22</v>
      </c>
      <c r="DF42" s="18">
        <f>SUM(DF32:DF41)</f>
        <v>20</v>
      </c>
      <c r="DG42" s="18">
        <f t="shared" ref="DG42" si="619">SUM(DG32:DG41)</f>
        <v>36</v>
      </c>
      <c r="DH42" s="18">
        <f t="shared" ref="DH42" si="620">SUM(DH32:DH41)</f>
        <v>6</v>
      </c>
      <c r="DI42" s="18">
        <f t="shared" ref="DI42" si="621">SUM(DI32:DI41)</f>
        <v>1</v>
      </c>
      <c r="DJ42" s="18">
        <f t="shared" ref="DJ42" si="622">SUM(DJ32:DJ41)</f>
        <v>3</v>
      </c>
      <c r="DK42" s="18">
        <f t="shared" ref="DK42" si="623">SUM(DK32:DK41)</f>
        <v>7</v>
      </c>
      <c r="DL42" s="18">
        <f t="shared" ref="DL42" si="624">SUM(DL32:DL41)</f>
        <v>23</v>
      </c>
      <c r="DM42" s="18">
        <f t="shared" ref="DM42" si="625">SUM(DM32:DM41)</f>
        <v>2</v>
      </c>
      <c r="DN42" s="18">
        <f t="shared" ref="DN42" si="626">SUM(DN32:DN41)</f>
        <v>19</v>
      </c>
      <c r="DO42" s="18">
        <f t="shared" ref="DO42" si="627">SUM(DO32:DO41)</f>
        <v>9</v>
      </c>
      <c r="DP42" s="18">
        <f t="shared" ref="DP42" si="628">SUM(DP32:DP41)</f>
        <v>42</v>
      </c>
      <c r="DQ42" s="578">
        <f>DK42/DL42</f>
        <v>0.30434782608695654</v>
      </c>
      <c r="DR42" s="578">
        <f>DM42/DN42</f>
        <v>0.10526315789473684</v>
      </c>
      <c r="DS42" s="578">
        <f>DO42/DP42</f>
        <v>0.21428571428571427</v>
      </c>
      <c r="DT42" s="7">
        <f>SUM(DT32:DT41)</f>
        <v>2</v>
      </c>
      <c r="DU42" s="7">
        <f>SUM(DU32:DU41)</f>
        <v>2</v>
      </c>
      <c r="DV42" s="4">
        <f>SUM(DV32:DV41)</f>
        <v>4</v>
      </c>
      <c r="DW42" s="23" t="s">
        <v>22</v>
      </c>
      <c r="DX42" s="18">
        <f>SUM(DX32:DX41)</f>
        <v>31</v>
      </c>
      <c r="DY42" s="18">
        <f t="shared" ref="DY42" si="629">SUM(DY32:DY41)</f>
        <v>19</v>
      </c>
      <c r="DZ42" s="18">
        <f t="shared" ref="DZ42" si="630">SUM(DZ32:DZ41)</f>
        <v>8</v>
      </c>
      <c r="EA42" s="18">
        <f t="shared" ref="EA42" si="631">SUM(EA32:EA41)</f>
        <v>1</v>
      </c>
      <c r="EB42" s="18">
        <f t="shared" ref="EB42" si="632">SUM(EB32:EB41)</f>
        <v>4</v>
      </c>
      <c r="EC42" s="18">
        <f t="shared" ref="EC42" si="633">SUM(EC32:EC41)</f>
        <v>2</v>
      </c>
      <c r="ED42" s="18">
        <f t="shared" ref="ED42" si="634">SUM(ED32:ED41)</f>
        <v>26</v>
      </c>
      <c r="EE42" s="18">
        <f t="shared" ref="EE42" si="635">SUM(EE32:EE41)</f>
        <v>9</v>
      </c>
      <c r="EF42" s="18">
        <f t="shared" ref="EF42" si="636">SUM(EF32:EF41)</f>
        <v>39</v>
      </c>
      <c r="EG42" s="18">
        <f t="shared" ref="EG42" si="637">SUM(EG32:EG41)</f>
        <v>11</v>
      </c>
      <c r="EH42" s="18">
        <f t="shared" ref="EH42" si="638">SUM(EH32:EH41)</f>
        <v>65</v>
      </c>
      <c r="EI42" s="578">
        <f>EC42/ED42</f>
        <v>7.6923076923076927E-2</v>
      </c>
      <c r="EJ42" s="578">
        <f>EE42/EF42</f>
        <v>0.23076923076923078</v>
      </c>
      <c r="EK42" s="578">
        <f>EG42/EH42</f>
        <v>0.16923076923076924</v>
      </c>
      <c r="EL42" s="7">
        <f>SUM(EL32:EL41)</f>
        <v>3</v>
      </c>
      <c r="EM42" s="7">
        <f>SUM(EM32:EM41)</f>
        <v>1</v>
      </c>
      <c r="EN42" s="4">
        <f>SUM(EN32:EN41)</f>
        <v>4</v>
      </c>
      <c r="EO42" s="23" t="s">
        <v>22</v>
      </c>
      <c r="EP42" s="18">
        <f>SUM(EP32:EP41)</f>
        <v>9</v>
      </c>
      <c r="EQ42" s="18">
        <f t="shared" ref="EQ42" si="639">SUM(EQ32:EQ41)</f>
        <v>16</v>
      </c>
      <c r="ER42" s="18">
        <f t="shared" ref="ER42" si="640">SUM(ER32:ER41)</f>
        <v>7</v>
      </c>
      <c r="ES42" s="18">
        <f t="shared" ref="ES42" si="641">SUM(ES32:ES41)</f>
        <v>2</v>
      </c>
      <c r="ET42" s="18">
        <f t="shared" ref="ET42" si="642">SUM(ET32:ET41)</f>
        <v>5</v>
      </c>
      <c r="EU42" s="18">
        <f t="shared" ref="EU42" si="643">SUM(EU32:EU41)</f>
        <v>3</v>
      </c>
      <c r="EV42" s="18">
        <f t="shared" ref="EV42" si="644">SUM(EV32:EV41)</f>
        <v>18</v>
      </c>
      <c r="EW42" s="18">
        <f t="shared" ref="EW42" si="645">SUM(EW32:EW41)</f>
        <v>1</v>
      </c>
      <c r="EX42" s="18">
        <f t="shared" ref="EX42" si="646">SUM(EX32:EX41)</f>
        <v>12</v>
      </c>
      <c r="EY42" s="18">
        <f t="shared" ref="EY42" si="647">SUM(EY32:EY41)</f>
        <v>4</v>
      </c>
      <c r="EZ42" s="18">
        <f t="shared" ref="EZ42" si="648">SUM(EZ32:EZ41)</f>
        <v>30</v>
      </c>
      <c r="FA42" s="578">
        <f>EU42/EV42</f>
        <v>0.16666666666666666</v>
      </c>
      <c r="FB42" s="578">
        <f>EW42/EX42</f>
        <v>8.3333333333333329E-2</v>
      </c>
      <c r="FC42" s="578">
        <f>EY42/EZ42</f>
        <v>0.13333333333333333</v>
      </c>
      <c r="FD42" s="7">
        <f>SUM(FD32:FD41)</f>
        <v>1</v>
      </c>
      <c r="FE42" s="7">
        <f>SUM(FE32:FE41)</f>
        <v>3</v>
      </c>
      <c r="FF42" s="4">
        <f>SUM(FF32:FF41)</f>
        <v>4</v>
      </c>
      <c r="FG42" s="23" t="s">
        <v>22</v>
      </c>
      <c r="FH42" s="18">
        <f>SUM(FH32:FH41)</f>
        <v>62</v>
      </c>
      <c r="FI42" s="18">
        <f t="shared" ref="FI42" si="649">SUM(FI32:FI41)</f>
        <v>7</v>
      </c>
      <c r="FJ42" s="18">
        <f t="shared" ref="FJ42" si="650">SUM(FJ32:FJ41)</f>
        <v>4</v>
      </c>
      <c r="FK42" s="18">
        <f t="shared" ref="FK42" si="651">SUM(FK32:FK41)</f>
        <v>1</v>
      </c>
      <c r="FL42" s="18">
        <f t="shared" ref="FL42" si="652">SUM(FL32:FL41)</f>
        <v>2</v>
      </c>
      <c r="FM42" s="18">
        <f t="shared" ref="FM42" si="653">SUM(FM32:FM41)</f>
        <v>4</v>
      </c>
      <c r="FN42" s="18">
        <f t="shared" ref="FN42" si="654">SUM(FN32:FN41)</f>
        <v>13</v>
      </c>
      <c r="FO42" s="18">
        <f t="shared" ref="FO42" si="655">SUM(FO32:FO41)</f>
        <v>18</v>
      </c>
      <c r="FP42" s="18">
        <f t="shared" ref="FP42" si="656">SUM(FP32:FP41)</f>
        <v>38</v>
      </c>
      <c r="FQ42" s="18">
        <f t="shared" ref="FQ42" si="657">SUM(FQ32:FQ41)</f>
        <v>22</v>
      </c>
      <c r="FR42" s="18">
        <f t="shared" ref="FR42" si="658">SUM(FR32:FR41)</f>
        <v>51</v>
      </c>
      <c r="FS42" s="578">
        <f>FM42/FN42</f>
        <v>0.30769230769230771</v>
      </c>
      <c r="FT42" s="578">
        <f>FO42/FP42</f>
        <v>0.47368421052631576</v>
      </c>
      <c r="FU42" s="578">
        <f>FQ42/FR42</f>
        <v>0.43137254901960786</v>
      </c>
      <c r="FV42" s="7">
        <f>SUM(FV32:FV41)</f>
        <v>2</v>
      </c>
      <c r="FW42" s="7">
        <f>SUM(FW32:FW41)</f>
        <v>0</v>
      </c>
      <c r="FX42" s="4">
        <f>SUM(FX32:FX41)</f>
        <v>2</v>
      </c>
      <c r="FY42" s="23" t="s">
        <v>22</v>
      </c>
      <c r="FZ42" s="18">
        <f>SUM(FZ32:FZ41)</f>
        <v>44</v>
      </c>
      <c r="GA42" s="18">
        <f t="shared" ref="GA42" si="659">SUM(GA32:GA41)</f>
        <v>8</v>
      </c>
      <c r="GB42" s="18">
        <f t="shared" ref="GB42" si="660">SUM(GB32:GB41)</f>
        <v>0</v>
      </c>
      <c r="GC42" s="18">
        <f t="shared" ref="GC42" si="661">SUM(GC32:GC41)</f>
        <v>2</v>
      </c>
      <c r="GD42" s="18">
        <f t="shared" ref="GD42" si="662">SUM(GD32:GD41)</f>
        <v>2</v>
      </c>
      <c r="GE42" s="18">
        <f t="shared" ref="GE42" si="663">SUM(GE32:GE41)</f>
        <v>7</v>
      </c>
      <c r="GF42" s="18">
        <f t="shared" ref="GF42" si="664">SUM(GF32:GF41)</f>
        <v>29</v>
      </c>
      <c r="GG42" s="18">
        <f t="shared" ref="GG42" si="665">SUM(GG32:GG41)</f>
        <v>10</v>
      </c>
      <c r="GH42" s="18">
        <f t="shared" ref="GH42" si="666">SUM(GH32:GH41)</f>
        <v>33</v>
      </c>
      <c r="GI42" s="18">
        <f t="shared" ref="GI42" si="667">SUM(GI32:GI41)</f>
        <v>17</v>
      </c>
      <c r="GJ42" s="18">
        <f t="shared" ref="GJ42" si="668">SUM(GJ32:GJ41)</f>
        <v>62</v>
      </c>
      <c r="GK42" s="578">
        <f>GE42/GF42</f>
        <v>0.2413793103448276</v>
      </c>
      <c r="GL42" s="578">
        <f>GG42/GH42</f>
        <v>0.30303030303030304</v>
      </c>
      <c r="GM42" s="578">
        <f>GI42/GJ42</f>
        <v>0.27419354838709675</v>
      </c>
      <c r="GN42" s="7">
        <f>SUM(GN32:GN41)</f>
        <v>0</v>
      </c>
      <c r="GO42" s="7">
        <f>SUM(GO32:GO41)</f>
        <v>2</v>
      </c>
      <c r="GP42" s="4">
        <f>SUM(GP32:GP41)</f>
        <v>2</v>
      </c>
      <c r="GQ42" s="14" t="s">
        <v>22</v>
      </c>
      <c r="GR42" s="11">
        <f>SUM(GR32:GR41)</f>
        <v>12</v>
      </c>
      <c r="GS42" s="11">
        <f t="shared" ref="GS42:HB42" si="669">SUM(GS32:GS41)</f>
        <v>64</v>
      </c>
      <c r="GT42" s="11">
        <f t="shared" si="669"/>
        <v>8</v>
      </c>
      <c r="GU42" s="11">
        <f t="shared" si="669"/>
        <v>4</v>
      </c>
      <c r="GV42" s="11">
        <f t="shared" si="669"/>
        <v>6</v>
      </c>
      <c r="GW42" s="11">
        <f t="shared" si="669"/>
        <v>6</v>
      </c>
      <c r="GX42" s="11">
        <f t="shared" si="669"/>
        <v>16</v>
      </c>
      <c r="GY42" s="11">
        <f t="shared" si="669"/>
        <v>0</v>
      </c>
      <c r="GZ42" s="11">
        <f t="shared" si="669"/>
        <v>0</v>
      </c>
      <c r="HA42" s="11">
        <f t="shared" si="669"/>
        <v>6</v>
      </c>
      <c r="HB42" s="11">
        <f t="shared" si="669"/>
        <v>16</v>
      </c>
      <c r="HC42" s="570">
        <f>GW42/GX42</f>
        <v>0.375</v>
      </c>
      <c r="HD42" s="570" t="e">
        <f>GY42/GZ42</f>
        <v>#DIV/0!</v>
      </c>
      <c r="HE42" s="570">
        <f>HA42/HB42</f>
        <v>0.375</v>
      </c>
      <c r="HF42" s="11">
        <f>SUM(HF32:HF41)</f>
        <v>4</v>
      </c>
      <c r="HG42" s="11">
        <f t="shared" ref="HG42" si="670">SUM(HG32:HG41)</f>
        <v>0</v>
      </c>
      <c r="HH42" s="11">
        <f t="shared" ref="HH42" si="671">SUM(HH32:HH41)</f>
        <v>4</v>
      </c>
      <c r="HI42" s="14" t="s">
        <v>22</v>
      </c>
      <c r="HJ42" s="31">
        <f>SUM(HJ32:HJ41)</f>
        <v>14</v>
      </c>
      <c r="HK42" s="31">
        <f t="shared" ref="HK42" si="672">SUM(HK32:HK41)</f>
        <v>22</v>
      </c>
      <c r="HL42" s="31">
        <f t="shared" ref="HL42" si="673">SUM(HL32:HL41)</f>
        <v>7</v>
      </c>
      <c r="HM42" s="31">
        <f t="shared" ref="HM42" si="674">SUM(HM32:HM41)</f>
        <v>3</v>
      </c>
      <c r="HN42" s="31">
        <f t="shared" ref="HN42" si="675">SUM(HN32:HN41)</f>
        <v>3</v>
      </c>
      <c r="HO42" s="31">
        <f t="shared" ref="HO42" si="676">SUM(HO32:HO41)</f>
        <v>7</v>
      </c>
      <c r="HP42" s="31">
        <f t="shared" ref="HP42" si="677">SUM(HP32:HP41)</f>
        <v>21</v>
      </c>
      <c r="HQ42" s="31">
        <f t="shared" ref="HQ42" si="678">SUM(HQ32:HQ41)</f>
        <v>0</v>
      </c>
      <c r="HR42" s="31">
        <f t="shared" ref="HR42" si="679">SUM(HR32:HR41)</f>
        <v>1</v>
      </c>
      <c r="HS42" s="31">
        <f t="shared" ref="HS42" si="680">SUM(HS32:HS41)</f>
        <v>7</v>
      </c>
      <c r="HT42" s="31">
        <f t="shared" ref="HT42" si="681">SUM(HT32:HT41)</f>
        <v>22</v>
      </c>
      <c r="HU42" s="572">
        <f>HO42/HP42</f>
        <v>0.33333333333333331</v>
      </c>
      <c r="HV42" s="572">
        <f>HQ42/HR42</f>
        <v>0</v>
      </c>
      <c r="HW42" s="572">
        <f>HS42/HT42</f>
        <v>0.31818181818181818</v>
      </c>
      <c r="HX42" s="31">
        <f>SUM(HX32:HX41)</f>
        <v>2</v>
      </c>
      <c r="HY42" s="31">
        <f t="shared" ref="HY42" si="682">SUM(HY32:HY41)</f>
        <v>1</v>
      </c>
      <c r="HZ42" s="15">
        <f t="shared" ref="HZ42" si="683">SUM(HZ32:HZ41)</f>
        <v>3</v>
      </c>
      <c r="IB42" s="18" t="s">
        <v>569</v>
      </c>
      <c r="IC42">
        <f>FH46</f>
        <v>17</v>
      </c>
      <c r="ID42">
        <f t="shared" ref="ID42:IM42" si="684">FI46</f>
        <v>7</v>
      </c>
      <c r="IE42">
        <f t="shared" si="684"/>
        <v>2</v>
      </c>
      <c r="IF42">
        <f t="shared" si="684"/>
        <v>0</v>
      </c>
      <c r="IG42">
        <f t="shared" si="684"/>
        <v>2</v>
      </c>
      <c r="IH42">
        <f t="shared" si="684"/>
        <v>7</v>
      </c>
      <c r="II42">
        <f t="shared" si="684"/>
        <v>16</v>
      </c>
      <c r="IJ42">
        <f t="shared" si="684"/>
        <v>1</v>
      </c>
      <c r="IK42">
        <f t="shared" si="684"/>
        <v>4</v>
      </c>
      <c r="IL42">
        <f t="shared" si="684"/>
        <v>8</v>
      </c>
      <c r="IM42">
        <f t="shared" si="684"/>
        <v>20</v>
      </c>
      <c r="IN42">
        <v>0</v>
      </c>
      <c r="IO42">
        <v>1</v>
      </c>
      <c r="IP42">
        <f>IN42+IO42</f>
        <v>1</v>
      </c>
      <c r="IR42" t="str">
        <f>IB42</f>
        <v>David Cundiff</v>
      </c>
      <c r="IS42">
        <f>IC42/$IP42</f>
        <v>17</v>
      </c>
      <c r="IT42">
        <f t="shared" ref="IT42:JC42" si="685">ID42/$IP42</f>
        <v>7</v>
      </c>
      <c r="IU42">
        <f t="shared" si="685"/>
        <v>2</v>
      </c>
      <c r="IV42">
        <f t="shared" si="685"/>
        <v>0</v>
      </c>
      <c r="IW42">
        <f t="shared" si="685"/>
        <v>2</v>
      </c>
      <c r="IX42">
        <f t="shared" si="685"/>
        <v>7</v>
      </c>
      <c r="IY42">
        <f t="shared" si="685"/>
        <v>16</v>
      </c>
      <c r="IZ42">
        <f t="shared" si="685"/>
        <v>1</v>
      </c>
      <c r="JA42">
        <f t="shared" si="685"/>
        <v>4</v>
      </c>
      <c r="JB42">
        <f t="shared" si="685"/>
        <v>8</v>
      </c>
      <c r="JC42">
        <f t="shared" si="685"/>
        <v>20</v>
      </c>
      <c r="JD42" s="590">
        <f>$IH42/$II42</f>
        <v>0.4375</v>
      </c>
      <c r="JE42" s="590">
        <f>$IJ42/$IK42</f>
        <v>0.25</v>
      </c>
      <c r="JF42" s="590">
        <f>$IL42/$IM42</f>
        <v>0.4</v>
      </c>
      <c r="JH42" s="57" t="s">
        <v>561</v>
      </c>
      <c r="JI42" s="1">
        <f>JI12-JI27</f>
        <v>-4.5</v>
      </c>
      <c r="JJ42" s="9">
        <f t="shared" ref="JJ42:JU42" si="686">JJ12-JJ27</f>
        <v>-5</v>
      </c>
      <c r="JK42" s="9">
        <f t="shared" si="686"/>
        <v>-7</v>
      </c>
      <c r="JL42" s="9">
        <f t="shared" si="686"/>
        <v>-1.5</v>
      </c>
      <c r="JM42" s="9">
        <f t="shared" si="686"/>
        <v>1</v>
      </c>
      <c r="JN42" s="9">
        <f t="shared" si="686"/>
        <v>-12</v>
      </c>
      <c r="JO42" s="9">
        <f t="shared" si="686"/>
        <v>-22</v>
      </c>
      <c r="JP42" s="9">
        <f t="shared" si="686"/>
        <v>6.5</v>
      </c>
      <c r="JQ42" s="9">
        <f t="shared" si="686"/>
        <v>20</v>
      </c>
      <c r="JR42" s="9">
        <f t="shared" si="686"/>
        <v>-5.5</v>
      </c>
      <c r="JS42" s="9">
        <f t="shared" si="686"/>
        <v>-2</v>
      </c>
      <c r="JT42" s="434">
        <f t="shared" si="686"/>
        <v>-4.7696983867196674E-2</v>
      </c>
      <c r="JU42" s="434">
        <f t="shared" si="686"/>
        <v>6.2951496388028882E-2</v>
      </c>
      <c r="JV42" s="435">
        <f>JV12-JV27</f>
        <v>-8.8319088319088357E-2</v>
      </c>
    </row>
    <row r="43" spans="1:301" ht="17" thickBot="1">
      <c r="C43" t="s">
        <v>581</v>
      </c>
      <c r="E43" s="394"/>
      <c r="F43" s="394"/>
      <c r="S43" s="39" t="s">
        <v>63</v>
      </c>
      <c r="T43" s="262">
        <f>T42/$AJ42</f>
        <v>1</v>
      </c>
      <c r="U43" s="262">
        <f t="shared" ref="U43" si="687">U42/$AJ42</f>
        <v>7.5</v>
      </c>
      <c r="V43" s="262">
        <f t="shared" ref="V43" si="688">V42/$AJ42</f>
        <v>1.5</v>
      </c>
      <c r="W43" s="262">
        <f t="shared" ref="W43" si="689">W42/$AJ42</f>
        <v>0</v>
      </c>
      <c r="X43" s="262">
        <f t="shared" ref="X43" si="690">X42/$AJ42</f>
        <v>0.5</v>
      </c>
      <c r="Y43" s="262">
        <f t="shared" ref="Y43" si="691">Y42/$AJ42</f>
        <v>0.5</v>
      </c>
      <c r="Z43" s="262">
        <f t="shared" ref="Z43" si="692">Z42/$AJ42</f>
        <v>1.5</v>
      </c>
      <c r="AA43" s="262">
        <f t="shared" ref="AA43" si="693">AA42/$AJ42</f>
        <v>0</v>
      </c>
      <c r="AB43" s="262">
        <f t="shared" ref="AB43" si="694">AB42/$AJ42</f>
        <v>0.5</v>
      </c>
      <c r="AC43" s="262">
        <f t="shared" ref="AC43" si="695">AC42/$AJ42</f>
        <v>0.5</v>
      </c>
      <c r="AD43" s="262">
        <f t="shared" ref="AD43" si="696">AD42/$AJ42</f>
        <v>2</v>
      </c>
      <c r="AE43" s="579"/>
      <c r="AF43" s="579"/>
      <c r="AG43" s="579"/>
      <c r="AH43" s="8">
        <f>AH42/AJ42</f>
        <v>0</v>
      </c>
      <c r="AI43" s="8"/>
      <c r="AJ43" s="6"/>
      <c r="AK43" s="39" t="s">
        <v>63</v>
      </c>
      <c r="AL43" s="262">
        <f>AL42/$BB42</f>
        <v>4.5</v>
      </c>
      <c r="AM43" s="262">
        <f t="shared" ref="AM43:AU43" si="697">AM42/$BB42</f>
        <v>7.75</v>
      </c>
      <c r="AN43" s="262">
        <f t="shared" si="697"/>
        <v>2.5</v>
      </c>
      <c r="AO43" s="262">
        <f t="shared" si="697"/>
        <v>0</v>
      </c>
      <c r="AP43" s="262">
        <f t="shared" si="697"/>
        <v>1.5</v>
      </c>
      <c r="AQ43" s="262">
        <f t="shared" si="697"/>
        <v>1.5</v>
      </c>
      <c r="AR43" s="262">
        <f t="shared" si="697"/>
        <v>5.25</v>
      </c>
      <c r="AS43" s="262">
        <f t="shared" si="697"/>
        <v>0.5</v>
      </c>
      <c r="AT43" s="262">
        <f t="shared" si="697"/>
        <v>1.5</v>
      </c>
      <c r="AU43" s="262">
        <f t="shared" si="697"/>
        <v>2</v>
      </c>
      <c r="AV43" s="262">
        <f>AV42/$BB42</f>
        <v>6.75</v>
      </c>
      <c r="AW43" s="579"/>
      <c r="AX43" s="579"/>
      <c r="AY43" s="579"/>
      <c r="AZ43" s="8">
        <f>AZ42/BB42</f>
        <v>0.25</v>
      </c>
      <c r="BA43" s="8"/>
      <c r="BB43" s="6"/>
      <c r="BC43" s="39" t="s">
        <v>63</v>
      </c>
      <c r="BD43" s="262">
        <f>BD42/$BT42</f>
        <v>5.666666666666667</v>
      </c>
      <c r="BE43" s="262">
        <f t="shared" ref="BE43:BN43" si="698">BE42/$BT42</f>
        <v>3.6666666666666665</v>
      </c>
      <c r="BF43" s="262">
        <f t="shared" si="698"/>
        <v>0.33333333333333331</v>
      </c>
      <c r="BG43" s="262">
        <f t="shared" si="698"/>
        <v>0</v>
      </c>
      <c r="BH43" s="262">
        <f t="shared" si="698"/>
        <v>1</v>
      </c>
      <c r="BI43" s="262">
        <f t="shared" si="698"/>
        <v>1.3333333333333333</v>
      </c>
      <c r="BJ43" s="262">
        <f t="shared" si="698"/>
        <v>7</v>
      </c>
      <c r="BK43" s="262">
        <f t="shared" si="698"/>
        <v>1</v>
      </c>
      <c r="BL43" s="262">
        <f t="shared" si="698"/>
        <v>3.3333333333333335</v>
      </c>
      <c r="BM43" s="262">
        <f t="shared" si="698"/>
        <v>2.3333333333333335</v>
      </c>
      <c r="BN43" s="262">
        <f t="shared" si="698"/>
        <v>10.333333333333334</v>
      </c>
      <c r="BO43" s="579"/>
      <c r="BP43" s="579"/>
      <c r="BQ43" s="579"/>
      <c r="BR43" s="8">
        <f>BR42/BT42</f>
        <v>0.33333333333333331</v>
      </c>
      <c r="BS43" s="8"/>
      <c r="BT43" s="6"/>
      <c r="BU43" s="39" t="s">
        <v>63</v>
      </c>
      <c r="BV43" s="262">
        <f>BV42/$CL42</f>
        <v>8.75</v>
      </c>
      <c r="BW43" s="262">
        <f t="shared" ref="BW43:CF43" si="699">BW42/$CL42</f>
        <v>9.5</v>
      </c>
      <c r="BX43" s="262">
        <f t="shared" si="699"/>
        <v>2.25</v>
      </c>
      <c r="BY43" s="262">
        <f t="shared" si="699"/>
        <v>0.5</v>
      </c>
      <c r="BZ43" s="262">
        <f t="shared" si="699"/>
        <v>0.5</v>
      </c>
      <c r="CA43" s="262">
        <f t="shared" si="699"/>
        <v>4</v>
      </c>
      <c r="CB43" s="262">
        <f t="shared" si="699"/>
        <v>13.75</v>
      </c>
      <c r="CC43" s="262">
        <f t="shared" si="699"/>
        <v>0.25</v>
      </c>
      <c r="CD43" s="262">
        <f t="shared" si="699"/>
        <v>2</v>
      </c>
      <c r="CE43" s="262">
        <f t="shared" si="699"/>
        <v>4.25</v>
      </c>
      <c r="CF43" s="262">
        <f t="shared" si="699"/>
        <v>15.75</v>
      </c>
      <c r="CG43" s="579"/>
      <c r="CH43" s="579"/>
      <c r="CI43" s="579"/>
      <c r="CJ43" s="8">
        <f>CJ42/CL42</f>
        <v>0.75</v>
      </c>
      <c r="CK43" s="8"/>
      <c r="CL43" s="6"/>
      <c r="CM43" s="39" t="s">
        <v>63</v>
      </c>
      <c r="CN43" s="262">
        <f>CN42/$DD42</f>
        <v>4</v>
      </c>
      <c r="CO43" s="262">
        <f t="shared" ref="CO43:CX43" si="700">CO42/$DD42</f>
        <v>6.333333333333333</v>
      </c>
      <c r="CP43" s="262">
        <f t="shared" si="700"/>
        <v>0.33333333333333331</v>
      </c>
      <c r="CQ43" s="262">
        <f t="shared" si="700"/>
        <v>0.66666666666666663</v>
      </c>
      <c r="CR43" s="262">
        <f t="shared" si="700"/>
        <v>2</v>
      </c>
      <c r="CS43" s="262">
        <f t="shared" si="700"/>
        <v>2</v>
      </c>
      <c r="CT43" s="262">
        <f t="shared" si="700"/>
        <v>8.6666666666666661</v>
      </c>
      <c r="CU43" s="262">
        <f t="shared" si="700"/>
        <v>0</v>
      </c>
      <c r="CV43" s="262">
        <f t="shared" si="700"/>
        <v>4.333333333333333</v>
      </c>
      <c r="CW43" s="262">
        <f t="shared" si="700"/>
        <v>2</v>
      </c>
      <c r="CX43" s="262">
        <f t="shared" si="700"/>
        <v>13</v>
      </c>
      <c r="CY43" s="579"/>
      <c r="CZ43" s="579"/>
      <c r="DA43" s="579"/>
      <c r="DB43" s="8">
        <f>DB42/DD42</f>
        <v>0.33333333333333331</v>
      </c>
      <c r="DC43" s="8"/>
      <c r="DD43" s="6"/>
      <c r="DE43" s="39" t="s">
        <v>63</v>
      </c>
      <c r="DF43" s="262">
        <f>DF42/$DV$42</f>
        <v>5</v>
      </c>
      <c r="DG43" s="262">
        <f t="shared" ref="DG43:DP43" si="701">DG42/$DV$42</f>
        <v>9</v>
      </c>
      <c r="DH43" s="262">
        <f t="shared" si="701"/>
        <v>1.5</v>
      </c>
      <c r="DI43" s="262">
        <f t="shared" si="701"/>
        <v>0.25</v>
      </c>
      <c r="DJ43" s="262">
        <f t="shared" si="701"/>
        <v>0.75</v>
      </c>
      <c r="DK43" s="262">
        <f t="shared" si="701"/>
        <v>1.75</v>
      </c>
      <c r="DL43" s="262">
        <f t="shared" si="701"/>
        <v>5.75</v>
      </c>
      <c r="DM43" s="262">
        <f t="shared" si="701"/>
        <v>0.5</v>
      </c>
      <c r="DN43" s="262">
        <f t="shared" si="701"/>
        <v>4.75</v>
      </c>
      <c r="DO43" s="262">
        <f t="shared" si="701"/>
        <v>2.25</v>
      </c>
      <c r="DP43" s="262">
        <f t="shared" si="701"/>
        <v>10.5</v>
      </c>
      <c r="DQ43" s="579"/>
      <c r="DR43" s="579"/>
      <c r="DS43" s="579"/>
      <c r="DT43" s="8">
        <f>DT42/DV42</f>
        <v>0.5</v>
      </c>
      <c r="DU43" s="8"/>
      <c r="DV43" s="6"/>
      <c r="DW43" s="39" t="s">
        <v>63</v>
      </c>
      <c r="DX43" s="262">
        <f>DX42/$EN$14</f>
        <v>7.75</v>
      </c>
      <c r="DY43" s="262">
        <f t="shared" ref="DY43" si="702">DY42/$EN$14</f>
        <v>4.75</v>
      </c>
      <c r="DZ43" s="262">
        <f t="shared" ref="DZ43" si="703">DZ42/$EN$14</f>
        <v>2</v>
      </c>
      <c r="EA43" s="262">
        <f t="shared" ref="EA43" si="704">EA42/$EN$14</f>
        <v>0.25</v>
      </c>
      <c r="EB43" s="262">
        <f t="shared" ref="EB43" si="705">EB42/$EN$14</f>
        <v>1</v>
      </c>
      <c r="EC43" s="262">
        <f t="shared" ref="EC43" si="706">EC42/$EN$14</f>
        <v>0.5</v>
      </c>
      <c r="ED43" s="262">
        <f t="shared" ref="ED43" si="707">ED42/$EN$14</f>
        <v>6.5</v>
      </c>
      <c r="EE43" s="262">
        <f t="shared" ref="EE43" si="708">EE42/$EN$14</f>
        <v>2.25</v>
      </c>
      <c r="EF43" s="262">
        <f t="shared" ref="EF43" si="709">EF42/$EN$14</f>
        <v>9.75</v>
      </c>
      <c r="EG43" s="262">
        <f t="shared" ref="EG43" si="710">EG42/$EN$14</f>
        <v>2.75</v>
      </c>
      <c r="EH43" s="262">
        <f t="shared" ref="EH43" si="711">EH42/$EN$14</f>
        <v>16.25</v>
      </c>
      <c r="EI43" s="579"/>
      <c r="EJ43" s="579"/>
      <c r="EK43" s="579"/>
      <c r="EL43" s="8">
        <f>EL42/EN42</f>
        <v>0.75</v>
      </c>
      <c r="EM43" s="8"/>
      <c r="EN43" s="6"/>
      <c r="EO43" s="39" t="s">
        <v>63</v>
      </c>
      <c r="EP43" s="262">
        <f>EP42/$FF$42</f>
        <v>2.25</v>
      </c>
      <c r="EQ43" s="262">
        <f t="shared" ref="EQ43:EZ43" si="712">EQ42/$FF$42</f>
        <v>4</v>
      </c>
      <c r="ER43" s="262">
        <f t="shared" si="712"/>
        <v>1.75</v>
      </c>
      <c r="ES43" s="262">
        <f t="shared" si="712"/>
        <v>0.5</v>
      </c>
      <c r="ET43" s="262">
        <f t="shared" si="712"/>
        <v>1.25</v>
      </c>
      <c r="EU43" s="262">
        <f t="shared" si="712"/>
        <v>0.75</v>
      </c>
      <c r="EV43" s="262">
        <f t="shared" si="712"/>
        <v>4.5</v>
      </c>
      <c r="EW43" s="262">
        <f t="shared" si="712"/>
        <v>0.25</v>
      </c>
      <c r="EX43" s="262">
        <f t="shared" si="712"/>
        <v>3</v>
      </c>
      <c r="EY43" s="262">
        <f t="shared" si="712"/>
        <v>1</v>
      </c>
      <c r="EZ43" s="262">
        <f t="shared" si="712"/>
        <v>7.5</v>
      </c>
      <c r="FA43" s="579"/>
      <c r="FB43" s="579"/>
      <c r="FC43" s="579"/>
      <c r="FD43" s="8">
        <f>FD42/FF42</f>
        <v>0.25</v>
      </c>
      <c r="FE43" s="8"/>
      <c r="FF43" s="6"/>
      <c r="FG43" s="39" t="s">
        <v>63</v>
      </c>
      <c r="FH43" s="262">
        <f>FH42/$AJ42</f>
        <v>31</v>
      </c>
      <c r="FI43" s="262">
        <f t="shared" ref="FI43" si="713">FI42/$AJ42</f>
        <v>3.5</v>
      </c>
      <c r="FJ43" s="262">
        <f t="shared" ref="FJ43" si="714">FJ42/$AJ42</f>
        <v>2</v>
      </c>
      <c r="FK43" s="262">
        <f t="shared" ref="FK43" si="715">FK42/$AJ42</f>
        <v>0.5</v>
      </c>
      <c r="FL43" s="262">
        <f t="shared" ref="FL43" si="716">FL42/$AJ42</f>
        <v>1</v>
      </c>
      <c r="FM43" s="262">
        <f t="shared" ref="FM43" si="717">FM42/$AJ42</f>
        <v>2</v>
      </c>
      <c r="FN43" s="262">
        <f t="shared" ref="FN43" si="718">FN42/$AJ42</f>
        <v>6.5</v>
      </c>
      <c r="FO43" s="262">
        <f t="shared" ref="FO43" si="719">FO42/$AJ42</f>
        <v>9</v>
      </c>
      <c r="FP43" s="262">
        <f t="shared" ref="FP43" si="720">FP42/$AJ42</f>
        <v>19</v>
      </c>
      <c r="FQ43" s="262">
        <f t="shared" ref="FQ43" si="721">FQ42/$AJ42</f>
        <v>11</v>
      </c>
      <c r="FR43" s="262">
        <f t="shared" ref="FR43" si="722">FR42/$AJ42</f>
        <v>25.5</v>
      </c>
      <c r="FS43" s="579"/>
      <c r="FT43" s="579"/>
      <c r="FU43" s="579"/>
      <c r="FV43" s="8">
        <f>FV42/FX42</f>
        <v>1</v>
      </c>
      <c r="FW43" s="8"/>
      <c r="FX43" s="6"/>
      <c r="FY43" s="39" t="s">
        <v>63</v>
      </c>
      <c r="FZ43" s="262">
        <f>FZ42/$GP42</f>
        <v>22</v>
      </c>
      <c r="GA43" s="262">
        <f t="shared" ref="GA43:GJ43" si="723">GA42/$GP42</f>
        <v>4</v>
      </c>
      <c r="GB43" s="262">
        <f t="shared" si="723"/>
        <v>0</v>
      </c>
      <c r="GC43" s="262">
        <f t="shared" si="723"/>
        <v>1</v>
      </c>
      <c r="GD43" s="262">
        <f t="shared" si="723"/>
        <v>1</v>
      </c>
      <c r="GE43" s="262">
        <f t="shared" si="723"/>
        <v>3.5</v>
      </c>
      <c r="GF43" s="262">
        <f t="shared" si="723"/>
        <v>14.5</v>
      </c>
      <c r="GG43" s="262">
        <f t="shared" si="723"/>
        <v>5</v>
      </c>
      <c r="GH43" s="262">
        <f t="shared" si="723"/>
        <v>16.5</v>
      </c>
      <c r="GI43" s="262">
        <f t="shared" si="723"/>
        <v>8.5</v>
      </c>
      <c r="GJ43" s="262">
        <f t="shared" si="723"/>
        <v>31</v>
      </c>
      <c r="GK43" s="579"/>
      <c r="GL43" s="579"/>
      <c r="GM43" s="579"/>
      <c r="GN43" s="8">
        <f>GN42/GP42</f>
        <v>0</v>
      </c>
      <c r="GO43" s="8"/>
      <c r="GP43" s="6"/>
      <c r="GQ43" s="16" t="s">
        <v>63</v>
      </c>
      <c r="GR43" s="17">
        <f>GR42/$HH$42</f>
        <v>3</v>
      </c>
      <c r="GS43" s="17">
        <f t="shared" ref="GS43:HB43" si="724">GS42/$HH$42</f>
        <v>16</v>
      </c>
      <c r="GT43" s="17">
        <f t="shared" si="724"/>
        <v>2</v>
      </c>
      <c r="GU43" s="17">
        <f t="shared" si="724"/>
        <v>1</v>
      </c>
      <c r="GV43" s="17">
        <f t="shared" si="724"/>
        <v>1.5</v>
      </c>
      <c r="GW43" s="17">
        <f t="shared" si="724"/>
        <v>1.5</v>
      </c>
      <c r="GX43" s="17">
        <f t="shared" si="724"/>
        <v>4</v>
      </c>
      <c r="GY43" s="17">
        <f t="shared" si="724"/>
        <v>0</v>
      </c>
      <c r="GZ43" s="17">
        <f t="shared" si="724"/>
        <v>0</v>
      </c>
      <c r="HA43" s="17">
        <f t="shared" si="724"/>
        <v>1.5</v>
      </c>
      <c r="HB43" s="17">
        <f t="shared" si="724"/>
        <v>4</v>
      </c>
      <c r="HC43" s="571"/>
      <c r="HD43" s="571"/>
      <c r="HE43" s="571"/>
      <c r="HF43" s="17" t="e">
        <v>#DIV/0!</v>
      </c>
      <c r="HG43" s="17"/>
      <c r="HH43" s="390"/>
      <c r="HI43" s="16" t="s">
        <v>63</v>
      </c>
      <c r="HJ43" s="17">
        <f>HJ42/$HZ42</f>
        <v>4.666666666666667</v>
      </c>
      <c r="HK43" s="17">
        <f t="shared" ref="HK43" si="725">HK42/$HZ42</f>
        <v>7.333333333333333</v>
      </c>
      <c r="HL43" s="17">
        <f t="shared" ref="HL43" si="726">HL42/$HZ42</f>
        <v>2.3333333333333335</v>
      </c>
      <c r="HM43" s="17">
        <f t="shared" ref="HM43" si="727">HM42/$HZ42</f>
        <v>1</v>
      </c>
      <c r="HN43" s="17">
        <f t="shared" ref="HN43" si="728">HN42/$HZ42</f>
        <v>1</v>
      </c>
      <c r="HO43" s="17">
        <f t="shared" ref="HO43" si="729">HO42/$HZ42</f>
        <v>2.3333333333333335</v>
      </c>
      <c r="HP43" s="17">
        <f t="shared" ref="HP43" si="730">HP42/$HZ42</f>
        <v>7</v>
      </c>
      <c r="HQ43" s="17">
        <f t="shared" ref="HQ43" si="731">HQ42/$HZ42</f>
        <v>0</v>
      </c>
      <c r="HR43" s="17">
        <f t="shared" ref="HR43" si="732">HR42/$HZ42</f>
        <v>0.33333333333333331</v>
      </c>
      <c r="HS43" s="17">
        <f t="shared" ref="HS43" si="733">HS42/$HZ42</f>
        <v>2.3333333333333335</v>
      </c>
      <c r="HT43" s="17">
        <f>HT42/$HZ42</f>
        <v>7.333333333333333</v>
      </c>
      <c r="HU43" s="573"/>
      <c r="HV43" s="573"/>
      <c r="HW43" s="573"/>
      <c r="HX43" s="17" t="e">
        <v>#DIV/0!</v>
      </c>
      <c r="HY43" s="17"/>
      <c r="HZ43" s="390"/>
      <c r="IB43" s="18" t="s">
        <v>570</v>
      </c>
      <c r="IC43">
        <f>DF47+DF48+DF49</f>
        <v>39</v>
      </c>
      <c r="ID43">
        <f t="shared" ref="ID43:IM43" si="734">DG47+DG48+DG49</f>
        <v>19</v>
      </c>
      <c r="IE43">
        <f t="shared" si="734"/>
        <v>3</v>
      </c>
      <c r="IF43">
        <f t="shared" si="734"/>
        <v>6</v>
      </c>
      <c r="IG43">
        <f t="shared" si="734"/>
        <v>4</v>
      </c>
      <c r="IH43">
        <f t="shared" si="734"/>
        <v>4</v>
      </c>
      <c r="II43">
        <f t="shared" si="734"/>
        <v>15</v>
      </c>
      <c r="IJ43">
        <f t="shared" si="734"/>
        <v>11</v>
      </c>
      <c r="IK43">
        <f t="shared" si="734"/>
        <v>36</v>
      </c>
      <c r="IL43">
        <f t="shared" si="734"/>
        <v>15</v>
      </c>
      <c r="IM43">
        <f t="shared" si="734"/>
        <v>51</v>
      </c>
      <c r="IN43">
        <v>2</v>
      </c>
      <c r="IO43">
        <v>1</v>
      </c>
      <c r="IP43">
        <f>IN43+IO43</f>
        <v>3</v>
      </c>
      <c r="IR43" t="str">
        <f t="shared" ref="IR43:IR50" si="735">IB43</f>
        <v>Jimmy Forde</v>
      </c>
      <c r="IS43">
        <f t="shared" ref="IS43:IS50" si="736">IC43/$IP43</f>
        <v>13</v>
      </c>
      <c r="IT43">
        <f t="shared" ref="IT43:IT50" si="737">ID43/$IP43</f>
        <v>6.333333333333333</v>
      </c>
      <c r="IU43">
        <f t="shared" ref="IU43:IU50" si="738">IE43/$IP43</f>
        <v>1</v>
      </c>
      <c r="IV43">
        <f t="shared" ref="IV43:IV50" si="739">IF43/$IP43</f>
        <v>2</v>
      </c>
      <c r="IW43">
        <f t="shared" ref="IW43:IW50" si="740">IG43/$IP43</f>
        <v>1.3333333333333333</v>
      </c>
      <c r="IX43">
        <f t="shared" ref="IX43:IX50" si="741">IH43/$IP43</f>
        <v>1.3333333333333333</v>
      </c>
      <c r="IY43">
        <f t="shared" ref="IY43:IY50" si="742">II43/$IP43</f>
        <v>5</v>
      </c>
      <c r="IZ43">
        <f t="shared" ref="IZ43:IZ50" si="743">IJ43/$IP43</f>
        <v>3.6666666666666665</v>
      </c>
      <c r="JA43">
        <f t="shared" ref="JA43:JA50" si="744">IK43/$IP43</f>
        <v>12</v>
      </c>
      <c r="JB43">
        <f t="shared" ref="JB43:JB50" si="745">IL43/$IP43</f>
        <v>5</v>
      </c>
      <c r="JC43">
        <f t="shared" ref="JC43:JC50" si="746">IM43/$IP43</f>
        <v>17</v>
      </c>
      <c r="JD43" s="590">
        <f t="shared" ref="JD43:JD51" si="747">$IH43/$II43</f>
        <v>0.26666666666666666</v>
      </c>
      <c r="JE43" s="590">
        <f t="shared" ref="JE43:JE50" si="748">$IJ43/$IK43</f>
        <v>0.30555555555555558</v>
      </c>
      <c r="JF43" s="590">
        <f t="shared" ref="JF43:JF50" si="749">$IL43/$IM43</f>
        <v>0.29411764705882354</v>
      </c>
      <c r="JH43" s="57" t="s">
        <v>562</v>
      </c>
      <c r="JI43" s="3">
        <f t="shared" ref="JI43:JV43" si="750">JI13-JI28</f>
        <v>-5.5</v>
      </c>
      <c r="JJ43" s="7">
        <f t="shared" si="750"/>
        <v>-3</v>
      </c>
      <c r="JK43" s="7">
        <f t="shared" si="750"/>
        <v>-1.25</v>
      </c>
      <c r="JL43" s="7">
        <f t="shared" si="750"/>
        <v>0.5</v>
      </c>
      <c r="JM43" s="7">
        <f t="shared" si="750"/>
        <v>-1.25</v>
      </c>
      <c r="JN43" s="7">
        <f t="shared" si="750"/>
        <v>0.25</v>
      </c>
      <c r="JO43" s="7">
        <f t="shared" si="750"/>
        <v>-2.5</v>
      </c>
      <c r="JP43" s="7">
        <f t="shared" si="750"/>
        <v>-2</v>
      </c>
      <c r="JQ43" s="7">
        <f t="shared" si="750"/>
        <v>-3.5</v>
      </c>
      <c r="JR43" s="7">
        <f t="shared" si="750"/>
        <v>-1.75</v>
      </c>
      <c r="JS43" s="7">
        <f t="shared" si="750"/>
        <v>-6</v>
      </c>
      <c r="JT43" s="436">
        <f t="shared" si="750"/>
        <v>4.0528149642398703E-2</v>
      </c>
      <c r="JU43" s="436">
        <f t="shared" si="750"/>
        <v>-4.7910711855178978E-2</v>
      </c>
      <c r="JV43" s="437">
        <f t="shared" si="750"/>
        <v>7.9295540173486279E-3</v>
      </c>
    </row>
    <row r="44" spans="1:301">
      <c r="C44" t="s">
        <v>581</v>
      </c>
      <c r="E44" s="394"/>
      <c r="F44" s="394"/>
      <c r="S44" s="1" t="s">
        <v>534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"/>
      <c r="AK44" s="1" t="s">
        <v>534</v>
      </c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2"/>
      <c r="BC44" s="1" t="s">
        <v>534</v>
      </c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2"/>
      <c r="BU44" s="1" t="s">
        <v>534</v>
      </c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2"/>
      <c r="CM44" s="1" t="s">
        <v>534</v>
      </c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2"/>
      <c r="DE44" s="1" t="s">
        <v>534</v>
      </c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2"/>
      <c r="DW44" s="1" t="s">
        <v>534</v>
      </c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2"/>
      <c r="EO44" s="1" t="s">
        <v>534</v>
      </c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2"/>
      <c r="FG44" s="1" t="s">
        <v>534</v>
      </c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2"/>
      <c r="FY44" s="1" t="s">
        <v>534</v>
      </c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2"/>
      <c r="GQ44" s="14" t="s">
        <v>534</v>
      </c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5"/>
      <c r="HI44" s="14" t="s">
        <v>534</v>
      </c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5"/>
      <c r="IB44" s="18" t="s">
        <v>237</v>
      </c>
      <c r="IC44">
        <f>BD48</f>
        <v>24</v>
      </c>
      <c r="ID44">
        <f t="shared" ref="ID44:IM44" si="751">BE48</f>
        <v>13</v>
      </c>
      <c r="IE44">
        <f t="shared" si="751"/>
        <v>2</v>
      </c>
      <c r="IF44">
        <f t="shared" si="751"/>
        <v>1</v>
      </c>
      <c r="IG44">
        <f t="shared" si="751"/>
        <v>3</v>
      </c>
      <c r="IH44">
        <f t="shared" si="751"/>
        <v>3</v>
      </c>
      <c r="II44">
        <f t="shared" si="751"/>
        <v>17</v>
      </c>
      <c r="IJ44">
        <f t="shared" si="751"/>
        <v>6</v>
      </c>
      <c r="IK44">
        <f t="shared" si="751"/>
        <v>11</v>
      </c>
      <c r="IL44">
        <f t="shared" si="751"/>
        <v>9</v>
      </c>
      <c r="IM44">
        <f t="shared" si="751"/>
        <v>28</v>
      </c>
      <c r="IN44">
        <v>1</v>
      </c>
      <c r="IO44">
        <v>0</v>
      </c>
      <c r="IP44">
        <v>1</v>
      </c>
      <c r="IR44" t="str">
        <f t="shared" si="735"/>
        <v>Afam</v>
      </c>
      <c r="IS44">
        <f t="shared" si="736"/>
        <v>24</v>
      </c>
      <c r="IT44">
        <f t="shared" si="737"/>
        <v>13</v>
      </c>
      <c r="IU44">
        <f t="shared" si="738"/>
        <v>2</v>
      </c>
      <c r="IV44">
        <f t="shared" si="739"/>
        <v>1</v>
      </c>
      <c r="IW44">
        <f t="shared" si="740"/>
        <v>3</v>
      </c>
      <c r="IX44">
        <f t="shared" si="741"/>
        <v>3</v>
      </c>
      <c r="IY44">
        <f t="shared" si="742"/>
        <v>17</v>
      </c>
      <c r="IZ44">
        <f t="shared" si="743"/>
        <v>6</v>
      </c>
      <c r="JA44">
        <f t="shared" si="744"/>
        <v>11</v>
      </c>
      <c r="JB44">
        <f t="shared" si="745"/>
        <v>9</v>
      </c>
      <c r="JC44">
        <f t="shared" si="746"/>
        <v>28</v>
      </c>
      <c r="JD44" s="590">
        <f t="shared" si="747"/>
        <v>0.17647058823529413</v>
      </c>
      <c r="JE44" s="590">
        <f t="shared" si="748"/>
        <v>0.54545454545454541</v>
      </c>
      <c r="JF44" s="590">
        <f t="shared" si="749"/>
        <v>0.32142857142857145</v>
      </c>
      <c r="JH44" s="57" t="s">
        <v>537</v>
      </c>
      <c r="JI44" s="3">
        <f t="shared" ref="JI44:JV44" si="752">JI14-JI29</f>
        <v>-4.6666666666666643</v>
      </c>
      <c r="JJ44" s="7">
        <f t="shared" si="752"/>
        <v>-5.3333333333333357</v>
      </c>
      <c r="JK44" s="7">
        <f t="shared" si="752"/>
        <v>-2.333333333333333</v>
      </c>
      <c r="JL44" s="7">
        <f t="shared" si="752"/>
        <v>-2.6666666666666665</v>
      </c>
      <c r="JM44" s="7">
        <f t="shared" si="752"/>
        <v>-0.66666666666666652</v>
      </c>
      <c r="JN44" s="7">
        <f t="shared" si="752"/>
        <v>-1.3333333333333339</v>
      </c>
      <c r="JO44" s="7">
        <f t="shared" si="752"/>
        <v>8</v>
      </c>
      <c r="JP44" s="7">
        <f t="shared" si="752"/>
        <v>-0.66666666666666696</v>
      </c>
      <c r="JQ44" s="7">
        <f t="shared" si="752"/>
        <v>-6.6666666666666643</v>
      </c>
      <c r="JR44" s="7">
        <f t="shared" si="752"/>
        <v>-2</v>
      </c>
      <c r="JS44" s="7">
        <f t="shared" si="752"/>
        <v>1.3333333333333286</v>
      </c>
      <c r="JT44" s="436">
        <f t="shared" si="752"/>
        <v>-0.12291666666666667</v>
      </c>
      <c r="JU44" s="436">
        <f t="shared" si="752"/>
        <v>5.0354051927615995E-2</v>
      </c>
      <c r="JV44" s="437">
        <f t="shared" si="752"/>
        <v>-4.086924311643414E-2</v>
      </c>
    </row>
    <row r="45" spans="1:301">
      <c r="C45" t="s">
        <v>582</v>
      </c>
      <c r="E45" s="394"/>
      <c r="S45" s="3" t="s">
        <v>12</v>
      </c>
      <c r="T45" s="7" t="s">
        <v>13</v>
      </c>
      <c r="U45" s="7" t="s">
        <v>14</v>
      </c>
      <c r="V45" s="7" t="s">
        <v>15</v>
      </c>
      <c r="W45" s="7" t="s">
        <v>16</v>
      </c>
      <c r="X45" s="7" t="s">
        <v>17</v>
      </c>
      <c r="Y45" s="7" t="s">
        <v>28</v>
      </c>
      <c r="Z45" s="7" t="s">
        <v>27</v>
      </c>
      <c r="AA45" s="18" t="s">
        <v>21</v>
      </c>
      <c r="AB45" s="7" t="s">
        <v>20</v>
      </c>
      <c r="AC45" s="18" t="s">
        <v>19</v>
      </c>
      <c r="AD45" s="7" t="s">
        <v>18</v>
      </c>
      <c r="AE45" s="48">
        <v>0.02</v>
      </c>
      <c r="AF45" s="48">
        <v>0.03</v>
      </c>
      <c r="AG45" s="18" t="s">
        <v>213</v>
      </c>
      <c r="AH45" s="18" t="s">
        <v>80</v>
      </c>
      <c r="AI45" s="18" t="s">
        <v>81</v>
      </c>
      <c r="AJ45" s="21" t="s">
        <v>531</v>
      </c>
      <c r="AK45" s="3" t="s">
        <v>12</v>
      </c>
      <c r="AL45" s="7" t="s">
        <v>13</v>
      </c>
      <c r="AM45" s="7" t="s">
        <v>14</v>
      </c>
      <c r="AN45" s="7" t="s">
        <v>15</v>
      </c>
      <c r="AO45" s="7" t="s">
        <v>16</v>
      </c>
      <c r="AP45" s="7" t="s">
        <v>17</v>
      </c>
      <c r="AQ45" s="7" t="s">
        <v>28</v>
      </c>
      <c r="AR45" s="7" t="s">
        <v>27</v>
      </c>
      <c r="AS45" s="18" t="s">
        <v>21</v>
      </c>
      <c r="AT45" s="7" t="s">
        <v>20</v>
      </c>
      <c r="AU45" s="18" t="s">
        <v>19</v>
      </c>
      <c r="AV45" s="7" t="s">
        <v>18</v>
      </c>
      <c r="AW45" s="48">
        <v>0.02</v>
      </c>
      <c r="AX45" s="48">
        <v>0.03</v>
      </c>
      <c r="AY45" s="18" t="s">
        <v>213</v>
      </c>
      <c r="AZ45" s="18" t="s">
        <v>80</v>
      </c>
      <c r="BA45" s="18" t="s">
        <v>81</v>
      </c>
      <c r="BB45" s="21" t="s">
        <v>531</v>
      </c>
      <c r="BC45" s="3" t="s">
        <v>12</v>
      </c>
      <c r="BD45" s="7" t="s">
        <v>13</v>
      </c>
      <c r="BE45" s="7" t="s">
        <v>14</v>
      </c>
      <c r="BF45" s="7" t="s">
        <v>15</v>
      </c>
      <c r="BG45" s="7" t="s">
        <v>16</v>
      </c>
      <c r="BH45" s="7" t="s">
        <v>17</v>
      </c>
      <c r="BI45" s="7" t="s">
        <v>28</v>
      </c>
      <c r="BJ45" s="7" t="s">
        <v>27</v>
      </c>
      <c r="BK45" s="18" t="s">
        <v>21</v>
      </c>
      <c r="BL45" s="7" t="s">
        <v>20</v>
      </c>
      <c r="BM45" s="18" t="s">
        <v>19</v>
      </c>
      <c r="BN45" s="7" t="s">
        <v>18</v>
      </c>
      <c r="BO45" s="48">
        <v>0.02</v>
      </c>
      <c r="BP45" s="48">
        <v>0.03</v>
      </c>
      <c r="BQ45" s="18" t="s">
        <v>213</v>
      </c>
      <c r="BR45" s="18" t="s">
        <v>80</v>
      </c>
      <c r="BS45" s="18" t="s">
        <v>81</v>
      </c>
      <c r="BT45" s="21" t="s">
        <v>531</v>
      </c>
      <c r="BU45" s="3" t="s">
        <v>12</v>
      </c>
      <c r="BV45" s="7" t="s">
        <v>13</v>
      </c>
      <c r="BW45" s="7" t="s">
        <v>14</v>
      </c>
      <c r="BX45" s="7" t="s">
        <v>15</v>
      </c>
      <c r="BY45" s="7" t="s">
        <v>16</v>
      </c>
      <c r="BZ45" s="7" t="s">
        <v>17</v>
      </c>
      <c r="CA45" s="7" t="s">
        <v>28</v>
      </c>
      <c r="CB45" s="7" t="s">
        <v>27</v>
      </c>
      <c r="CC45" s="18" t="s">
        <v>21</v>
      </c>
      <c r="CD45" s="7" t="s">
        <v>20</v>
      </c>
      <c r="CE45" s="18" t="s">
        <v>19</v>
      </c>
      <c r="CF45" s="7" t="s">
        <v>18</v>
      </c>
      <c r="CG45" s="48">
        <v>0.02</v>
      </c>
      <c r="CH45" s="48">
        <v>0.03</v>
      </c>
      <c r="CI45" s="18" t="s">
        <v>213</v>
      </c>
      <c r="CJ45" s="18" t="s">
        <v>80</v>
      </c>
      <c r="CK45" s="18" t="s">
        <v>81</v>
      </c>
      <c r="CL45" s="21" t="s">
        <v>531</v>
      </c>
      <c r="CM45" s="3" t="s">
        <v>12</v>
      </c>
      <c r="CN45" s="7" t="s">
        <v>13</v>
      </c>
      <c r="CO45" s="7" t="s">
        <v>14</v>
      </c>
      <c r="CP45" s="7" t="s">
        <v>15</v>
      </c>
      <c r="CQ45" s="7" t="s">
        <v>16</v>
      </c>
      <c r="CR45" s="7" t="s">
        <v>17</v>
      </c>
      <c r="CS45" s="7" t="s">
        <v>28</v>
      </c>
      <c r="CT45" s="7" t="s">
        <v>27</v>
      </c>
      <c r="CU45" s="18" t="s">
        <v>21</v>
      </c>
      <c r="CV45" s="7" t="s">
        <v>20</v>
      </c>
      <c r="CW45" s="18" t="s">
        <v>19</v>
      </c>
      <c r="CX45" s="7" t="s">
        <v>18</v>
      </c>
      <c r="CY45" s="48">
        <v>0.02</v>
      </c>
      <c r="CZ45" s="48">
        <v>0.03</v>
      </c>
      <c r="DA45" s="18" t="s">
        <v>213</v>
      </c>
      <c r="DB45" s="18" t="s">
        <v>80</v>
      </c>
      <c r="DC45" s="18" t="s">
        <v>81</v>
      </c>
      <c r="DD45" s="21" t="s">
        <v>531</v>
      </c>
      <c r="DE45" s="3" t="s">
        <v>12</v>
      </c>
      <c r="DF45" s="7" t="s">
        <v>13</v>
      </c>
      <c r="DG45" s="7" t="s">
        <v>14</v>
      </c>
      <c r="DH45" s="7" t="s">
        <v>15</v>
      </c>
      <c r="DI45" s="7" t="s">
        <v>16</v>
      </c>
      <c r="DJ45" s="7" t="s">
        <v>17</v>
      </c>
      <c r="DK45" s="7" t="s">
        <v>28</v>
      </c>
      <c r="DL45" s="7" t="s">
        <v>27</v>
      </c>
      <c r="DM45" s="18" t="s">
        <v>21</v>
      </c>
      <c r="DN45" s="7" t="s">
        <v>20</v>
      </c>
      <c r="DO45" s="18" t="s">
        <v>19</v>
      </c>
      <c r="DP45" s="7" t="s">
        <v>18</v>
      </c>
      <c r="DQ45" s="48">
        <v>0.02</v>
      </c>
      <c r="DR45" s="48">
        <v>0.03</v>
      </c>
      <c r="DS45" s="18" t="s">
        <v>213</v>
      </c>
      <c r="DT45" s="18" t="s">
        <v>80</v>
      </c>
      <c r="DU45" s="18" t="s">
        <v>81</v>
      </c>
      <c r="DV45" s="21" t="s">
        <v>531</v>
      </c>
      <c r="DW45" s="3" t="s">
        <v>12</v>
      </c>
      <c r="DX45" s="7" t="s">
        <v>13</v>
      </c>
      <c r="DY45" s="7" t="s">
        <v>14</v>
      </c>
      <c r="DZ45" s="7" t="s">
        <v>15</v>
      </c>
      <c r="EA45" s="7" t="s">
        <v>16</v>
      </c>
      <c r="EB45" s="7" t="s">
        <v>17</v>
      </c>
      <c r="EC45" s="7" t="s">
        <v>28</v>
      </c>
      <c r="ED45" s="7" t="s">
        <v>27</v>
      </c>
      <c r="EE45" s="18" t="s">
        <v>21</v>
      </c>
      <c r="EF45" s="7" t="s">
        <v>20</v>
      </c>
      <c r="EG45" s="18" t="s">
        <v>19</v>
      </c>
      <c r="EH45" s="7" t="s">
        <v>18</v>
      </c>
      <c r="EI45" s="48">
        <v>0.02</v>
      </c>
      <c r="EJ45" s="48">
        <v>0.03</v>
      </c>
      <c r="EK45" s="18" t="s">
        <v>213</v>
      </c>
      <c r="EL45" s="18" t="s">
        <v>80</v>
      </c>
      <c r="EM45" s="18" t="s">
        <v>81</v>
      </c>
      <c r="EN45" s="21" t="s">
        <v>531</v>
      </c>
      <c r="EO45" s="3" t="s">
        <v>12</v>
      </c>
      <c r="EP45" s="7" t="s">
        <v>13</v>
      </c>
      <c r="EQ45" s="7" t="s">
        <v>14</v>
      </c>
      <c r="ER45" s="7" t="s">
        <v>15</v>
      </c>
      <c r="ES45" s="7" t="s">
        <v>16</v>
      </c>
      <c r="ET45" s="7" t="s">
        <v>17</v>
      </c>
      <c r="EU45" s="7" t="s">
        <v>28</v>
      </c>
      <c r="EV45" s="7" t="s">
        <v>27</v>
      </c>
      <c r="EW45" s="18" t="s">
        <v>21</v>
      </c>
      <c r="EX45" s="7" t="s">
        <v>20</v>
      </c>
      <c r="EY45" s="18" t="s">
        <v>19</v>
      </c>
      <c r="EZ45" s="7" t="s">
        <v>18</v>
      </c>
      <c r="FA45" s="48">
        <v>0.02</v>
      </c>
      <c r="FB45" s="48">
        <v>0.03</v>
      </c>
      <c r="FC45" s="18" t="s">
        <v>213</v>
      </c>
      <c r="FD45" s="18" t="s">
        <v>80</v>
      </c>
      <c r="FE45" s="18" t="s">
        <v>81</v>
      </c>
      <c r="FF45" s="21" t="s">
        <v>531</v>
      </c>
      <c r="FG45" s="3" t="s">
        <v>12</v>
      </c>
      <c r="FH45" s="7" t="s">
        <v>13</v>
      </c>
      <c r="FI45" s="7" t="s">
        <v>14</v>
      </c>
      <c r="FJ45" s="7" t="s">
        <v>15</v>
      </c>
      <c r="FK45" s="7" t="s">
        <v>16</v>
      </c>
      <c r="FL45" s="7" t="s">
        <v>17</v>
      </c>
      <c r="FM45" s="7" t="s">
        <v>28</v>
      </c>
      <c r="FN45" s="7" t="s">
        <v>27</v>
      </c>
      <c r="FO45" s="18" t="s">
        <v>21</v>
      </c>
      <c r="FP45" s="7" t="s">
        <v>20</v>
      </c>
      <c r="FQ45" s="18" t="s">
        <v>19</v>
      </c>
      <c r="FR45" s="7" t="s">
        <v>18</v>
      </c>
      <c r="FS45" s="48">
        <v>0.02</v>
      </c>
      <c r="FT45" s="48">
        <v>0.03</v>
      </c>
      <c r="FU45" s="18" t="s">
        <v>213</v>
      </c>
      <c r="FV45" s="18" t="s">
        <v>80</v>
      </c>
      <c r="FW45" s="18" t="s">
        <v>81</v>
      </c>
      <c r="FX45" s="21" t="s">
        <v>531</v>
      </c>
      <c r="FY45" s="3" t="s">
        <v>12</v>
      </c>
      <c r="FZ45" s="7" t="s">
        <v>13</v>
      </c>
      <c r="GA45" s="7" t="s">
        <v>14</v>
      </c>
      <c r="GB45" s="7" t="s">
        <v>15</v>
      </c>
      <c r="GC45" s="7" t="s">
        <v>16</v>
      </c>
      <c r="GD45" s="7" t="s">
        <v>17</v>
      </c>
      <c r="GE45" s="7" t="s">
        <v>28</v>
      </c>
      <c r="GF45" s="7" t="s">
        <v>27</v>
      </c>
      <c r="GG45" s="18" t="s">
        <v>21</v>
      </c>
      <c r="GH45" s="7" t="s">
        <v>20</v>
      </c>
      <c r="GI45" s="18" t="s">
        <v>19</v>
      </c>
      <c r="GJ45" s="7" t="s">
        <v>18</v>
      </c>
      <c r="GK45" s="48">
        <v>0.02</v>
      </c>
      <c r="GL45" s="48">
        <v>0.03</v>
      </c>
      <c r="GM45" s="18" t="s">
        <v>213</v>
      </c>
      <c r="GN45" s="18" t="s">
        <v>80</v>
      </c>
      <c r="GO45" s="18" t="s">
        <v>81</v>
      </c>
      <c r="GP45" s="21" t="s">
        <v>531</v>
      </c>
      <c r="GQ45" s="14" t="s">
        <v>12</v>
      </c>
      <c r="GR45" s="11" t="s">
        <v>13</v>
      </c>
      <c r="GS45" s="11" t="s">
        <v>14</v>
      </c>
      <c r="GT45" s="11" t="s">
        <v>15</v>
      </c>
      <c r="GU45" s="11" t="s">
        <v>16</v>
      </c>
      <c r="GV45" s="11" t="s">
        <v>17</v>
      </c>
      <c r="GW45" s="11" t="s">
        <v>28</v>
      </c>
      <c r="GX45" s="11" t="s">
        <v>27</v>
      </c>
      <c r="GY45" s="11" t="s">
        <v>21</v>
      </c>
      <c r="GZ45" s="11" t="s">
        <v>20</v>
      </c>
      <c r="HA45" s="11" t="s">
        <v>19</v>
      </c>
      <c r="HB45" s="11" t="s">
        <v>18</v>
      </c>
      <c r="HC45" s="149">
        <v>0.02</v>
      </c>
      <c r="HD45" s="149">
        <v>0.03</v>
      </c>
      <c r="HE45" s="11" t="s">
        <v>213</v>
      </c>
      <c r="HF45" s="11" t="s">
        <v>80</v>
      </c>
      <c r="HG45" s="11" t="s">
        <v>81</v>
      </c>
      <c r="HH45" s="15" t="s">
        <v>531</v>
      </c>
      <c r="HI45" s="14" t="s">
        <v>12</v>
      </c>
      <c r="HJ45" s="11" t="s">
        <v>13</v>
      </c>
      <c r="HK45" s="11" t="s">
        <v>14</v>
      </c>
      <c r="HL45" s="11" t="s">
        <v>15</v>
      </c>
      <c r="HM45" s="11" t="s">
        <v>16</v>
      </c>
      <c r="HN45" s="11" t="s">
        <v>17</v>
      </c>
      <c r="HO45" s="11" t="s">
        <v>28</v>
      </c>
      <c r="HP45" s="11" t="s">
        <v>27</v>
      </c>
      <c r="HQ45" s="11" t="s">
        <v>21</v>
      </c>
      <c r="HR45" s="11" t="s">
        <v>20</v>
      </c>
      <c r="HS45" s="11" t="s">
        <v>19</v>
      </c>
      <c r="HT45" s="11" t="s">
        <v>18</v>
      </c>
      <c r="HU45" s="149">
        <v>0.02</v>
      </c>
      <c r="HV45" s="149">
        <v>0.03</v>
      </c>
      <c r="HW45" s="11" t="s">
        <v>213</v>
      </c>
      <c r="HX45" s="11" t="s">
        <v>80</v>
      </c>
      <c r="HY45" s="11" t="s">
        <v>81</v>
      </c>
      <c r="HZ45" s="15" t="s">
        <v>531</v>
      </c>
      <c r="IB45" s="237" t="s">
        <v>477</v>
      </c>
      <c r="IC45">
        <f>DF46</f>
        <v>10</v>
      </c>
      <c r="ID45">
        <f t="shared" ref="ID45:IM45" si="753">DG46</f>
        <v>7</v>
      </c>
      <c r="IE45">
        <f t="shared" si="753"/>
        <v>2</v>
      </c>
      <c r="IF45">
        <f t="shared" si="753"/>
        <v>5</v>
      </c>
      <c r="IG45">
        <f t="shared" si="753"/>
        <v>1</v>
      </c>
      <c r="IH45">
        <f t="shared" si="753"/>
        <v>2</v>
      </c>
      <c r="II45">
        <f t="shared" si="753"/>
        <v>7</v>
      </c>
      <c r="IJ45">
        <f t="shared" si="753"/>
        <v>2</v>
      </c>
      <c r="IK45">
        <f t="shared" si="753"/>
        <v>3</v>
      </c>
      <c r="IL45">
        <f t="shared" si="753"/>
        <v>4</v>
      </c>
      <c r="IM45">
        <f t="shared" si="753"/>
        <v>10</v>
      </c>
      <c r="IN45">
        <v>0</v>
      </c>
      <c r="IO45">
        <v>1</v>
      </c>
      <c r="IP45">
        <v>1</v>
      </c>
      <c r="IR45" t="str">
        <f t="shared" si="735"/>
        <v>Myles Peterson</v>
      </c>
      <c r="IS45">
        <f t="shared" si="736"/>
        <v>10</v>
      </c>
      <c r="IT45">
        <f t="shared" si="737"/>
        <v>7</v>
      </c>
      <c r="IU45">
        <f t="shared" si="738"/>
        <v>2</v>
      </c>
      <c r="IV45">
        <f t="shared" si="739"/>
        <v>5</v>
      </c>
      <c r="IW45">
        <f t="shared" si="740"/>
        <v>1</v>
      </c>
      <c r="IX45">
        <f t="shared" si="741"/>
        <v>2</v>
      </c>
      <c r="IY45">
        <f t="shared" si="742"/>
        <v>7</v>
      </c>
      <c r="IZ45">
        <f t="shared" si="743"/>
        <v>2</v>
      </c>
      <c r="JA45">
        <f t="shared" si="744"/>
        <v>3</v>
      </c>
      <c r="JB45">
        <f t="shared" si="745"/>
        <v>4</v>
      </c>
      <c r="JC45">
        <f t="shared" si="746"/>
        <v>10</v>
      </c>
      <c r="JD45" s="590">
        <f t="shared" si="747"/>
        <v>0.2857142857142857</v>
      </c>
      <c r="JE45" s="590">
        <f t="shared" si="748"/>
        <v>0.66666666666666663</v>
      </c>
      <c r="JF45" s="590">
        <f t="shared" si="749"/>
        <v>0.4</v>
      </c>
      <c r="JH45" s="57" t="s">
        <v>563</v>
      </c>
      <c r="JI45" s="3">
        <f t="shared" ref="JI45:JV45" si="754">JI15-JI30</f>
        <v>7.5</v>
      </c>
      <c r="JJ45" s="7">
        <f t="shared" si="754"/>
        <v>14.75</v>
      </c>
      <c r="JK45" s="7">
        <f t="shared" si="754"/>
        <v>7.25</v>
      </c>
      <c r="JL45" s="7">
        <f t="shared" si="754"/>
        <v>1.25</v>
      </c>
      <c r="JM45" s="7">
        <f t="shared" si="754"/>
        <v>-1.25</v>
      </c>
      <c r="JN45" s="7">
        <f t="shared" si="754"/>
        <v>14.25</v>
      </c>
      <c r="JO45" s="7">
        <f t="shared" si="754"/>
        <v>24.25</v>
      </c>
      <c r="JP45" s="7">
        <f t="shared" si="754"/>
        <v>-7</v>
      </c>
      <c r="JQ45" s="7">
        <f t="shared" si="754"/>
        <v>-20.5</v>
      </c>
      <c r="JR45" s="7">
        <f t="shared" si="754"/>
        <v>7.25</v>
      </c>
      <c r="JS45" s="7">
        <f t="shared" si="754"/>
        <v>3.75</v>
      </c>
      <c r="JT45" s="436">
        <f t="shared" si="754"/>
        <v>0.14265350877192984</v>
      </c>
      <c r="JU45" s="436">
        <f t="shared" si="754"/>
        <v>-0.10216572504708096</v>
      </c>
      <c r="JV45" s="437">
        <f t="shared" si="754"/>
        <v>0.10742525327403013</v>
      </c>
    </row>
    <row r="46" spans="1:301">
      <c r="C46" t="s">
        <v>582</v>
      </c>
      <c r="E46" s="394"/>
      <c r="S46" s="3">
        <v>1</v>
      </c>
      <c r="T46" s="429"/>
      <c r="U46" s="429"/>
      <c r="V46" s="429"/>
      <c r="W46" s="429"/>
      <c r="X46" s="429"/>
      <c r="Y46" s="429"/>
      <c r="Z46" s="429"/>
      <c r="AA46" s="429"/>
      <c r="AB46" s="429"/>
      <c r="AC46" s="429">
        <f>Y46+AA46</f>
        <v>0</v>
      </c>
      <c r="AD46" s="429">
        <f>Z46+AB46</f>
        <v>0</v>
      </c>
      <c r="AE46" s="430" t="e">
        <f>Y46/Z46</f>
        <v>#DIV/0!</v>
      </c>
      <c r="AF46" s="430" t="e">
        <f>AA46/AB46</f>
        <v>#DIV/0!</v>
      </c>
      <c r="AG46" s="430" t="e">
        <f>AC46/AD46</f>
        <v>#DIV/0!</v>
      </c>
      <c r="AH46" s="429"/>
      <c r="AI46" s="429"/>
      <c r="AJ46" s="413">
        <f>AH46+AI46</f>
        <v>0</v>
      </c>
      <c r="AK46" s="3" t="s">
        <v>573</v>
      </c>
      <c r="AL46" s="18">
        <v>19</v>
      </c>
      <c r="AM46" s="18">
        <v>5</v>
      </c>
      <c r="AN46" s="18">
        <v>0</v>
      </c>
      <c r="AO46" s="18">
        <v>0</v>
      </c>
      <c r="AP46" s="18">
        <v>0</v>
      </c>
      <c r="AQ46" s="18">
        <v>8</v>
      </c>
      <c r="AR46" s="18">
        <v>17</v>
      </c>
      <c r="AS46" s="18">
        <v>1</v>
      </c>
      <c r="AT46" s="18">
        <v>4</v>
      </c>
      <c r="AU46" s="18">
        <f>AQ46+AS46</f>
        <v>9</v>
      </c>
      <c r="AV46" s="18">
        <f>AR46+AT46</f>
        <v>21</v>
      </c>
      <c r="AW46" s="389">
        <f>AQ46/AR46</f>
        <v>0.47058823529411764</v>
      </c>
      <c r="AX46" s="389">
        <f>AS46/AT46</f>
        <v>0.25</v>
      </c>
      <c r="AY46" s="389">
        <f>AU46/AV46</f>
        <v>0.42857142857142855</v>
      </c>
      <c r="AZ46" s="7">
        <v>0</v>
      </c>
      <c r="BA46" s="7">
        <v>1</v>
      </c>
      <c r="BB46" s="4">
        <f>AZ46+BA46</f>
        <v>1</v>
      </c>
      <c r="BC46" s="3">
        <v>1</v>
      </c>
      <c r="BD46" s="18"/>
      <c r="BE46" s="18"/>
      <c r="BF46" s="18"/>
      <c r="BG46" s="18"/>
      <c r="BH46" s="18"/>
      <c r="BI46" s="18"/>
      <c r="BJ46" s="18"/>
      <c r="BK46" s="18"/>
      <c r="BL46" s="18"/>
      <c r="BM46" s="18">
        <f>BI46+BK46</f>
        <v>0</v>
      </c>
      <c r="BN46" s="18">
        <f>BJ46+BL46</f>
        <v>0</v>
      </c>
      <c r="BO46" s="389" t="e">
        <f>BI46/BJ46</f>
        <v>#DIV/0!</v>
      </c>
      <c r="BP46" s="389" t="e">
        <f>BK46/BL46</f>
        <v>#DIV/0!</v>
      </c>
      <c r="BQ46" s="389" t="e">
        <f>BM46/BN46</f>
        <v>#DIV/0!</v>
      </c>
      <c r="BR46" s="7"/>
      <c r="BS46" s="7"/>
      <c r="BT46" s="4">
        <f>BR46+BS46</f>
        <v>0</v>
      </c>
      <c r="BU46" s="3">
        <v>1</v>
      </c>
      <c r="BV46" s="18"/>
      <c r="BW46" s="18"/>
      <c r="BX46" s="18"/>
      <c r="BY46" s="18"/>
      <c r="BZ46" s="18"/>
      <c r="CA46" s="18"/>
      <c r="CB46" s="18"/>
      <c r="CC46" s="18"/>
      <c r="CD46" s="18"/>
      <c r="CE46" s="18">
        <f>CA46+CC46</f>
        <v>0</v>
      </c>
      <c r="CF46" s="18">
        <f>CB46+CD46</f>
        <v>0</v>
      </c>
      <c r="CG46" s="389" t="e">
        <f>CA46/CB46</f>
        <v>#DIV/0!</v>
      </c>
      <c r="CH46" s="389" t="e">
        <f>CC46/CD46</f>
        <v>#DIV/0!</v>
      </c>
      <c r="CI46" s="389" t="e">
        <f>CE46/CF46</f>
        <v>#DIV/0!</v>
      </c>
      <c r="CJ46" s="7"/>
      <c r="CK46" s="7"/>
      <c r="CL46" s="4">
        <f>CJ46+CK46</f>
        <v>0</v>
      </c>
      <c r="CM46" s="3">
        <v>1</v>
      </c>
      <c r="CN46" s="18"/>
      <c r="CO46" s="18"/>
      <c r="CP46" s="18"/>
      <c r="CQ46" s="18"/>
      <c r="CR46" s="18"/>
      <c r="CS46" s="18"/>
      <c r="CT46" s="18"/>
      <c r="CU46" s="18"/>
      <c r="CV46" s="18"/>
      <c r="CW46" s="18">
        <f>CS46+CU46</f>
        <v>0</v>
      </c>
      <c r="CX46" s="18">
        <f>CT46+CV46</f>
        <v>0</v>
      </c>
      <c r="CY46" s="389" t="e">
        <f>CS46/CT46</f>
        <v>#DIV/0!</v>
      </c>
      <c r="CZ46" s="389" t="e">
        <f>CU46/CV46</f>
        <v>#DIV/0!</v>
      </c>
      <c r="DA46" s="389" t="e">
        <f>CW46/CX46</f>
        <v>#DIV/0!</v>
      </c>
      <c r="DB46" s="7"/>
      <c r="DC46" s="7"/>
      <c r="DD46" s="4">
        <f>DB46+DC46</f>
        <v>0</v>
      </c>
      <c r="DE46" s="3" t="s">
        <v>477</v>
      </c>
      <c r="DF46" s="18">
        <v>10</v>
      </c>
      <c r="DG46" s="18">
        <v>7</v>
      </c>
      <c r="DH46" s="18">
        <v>2</v>
      </c>
      <c r="DI46" s="18">
        <v>5</v>
      </c>
      <c r="DJ46" s="18">
        <v>1</v>
      </c>
      <c r="DK46" s="18">
        <v>2</v>
      </c>
      <c r="DL46" s="18">
        <v>7</v>
      </c>
      <c r="DM46" s="18">
        <v>2</v>
      </c>
      <c r="DN46" s="18">
        <v>3</v>
      </c>
      <c r="DO46" s="18">
        <f>DK46+DM46</f>
        <v>4</v>
      </c>
      <c r="DP46" s="18">
        <f>DL46+DN46</f>
        <v>10</v>
      </c>
      <c r="DQ46" s="389">
        <f>DK46/DL46</f>
        <v>0.2857142857142857</v>
      </c>
      <c r="DR46" s="389">
        <f>DM46/DN46</f>
        <v>0.66666666666666663</v>
      </c>
      <c r="DS46" s="389">
        <f>DO46/DP46</f>
        <v>0.4</v>
      </c>
      <c r="DT46" s="7">
        <v>0</v>
      </c>
      <c r="DU46" s="7">
        <v>1</v>
      </c>
      <c r="DV46" s="4">
        <f>DT46+DU46</f>
        <v>1</v>
      </c>
      <c r="DW46" s="3">
        <v>1</v>
      </c>
      <c r="DX46" s="18"/>
      <c r="DY46" s="18"/>
      <c r="DZ46" s="18"/>
      <c r="EA46" s="18"/>
      <c r="EB46" s="18"/>
      <c r="EC46" s="18"/>
      <c r="ED46" s="18"/>
      <c r="EE46" s="18"/>
      <c r="EF46" s="18"/>
      <c r="EG46" s="18">
        <f>EC46+EE46</f>
        <v>0</v>
      </c>
      <c r="EH46" s="18">
        <f>ED46+EF46</f>
        <v>0</v>
      </c>
      <c r="EI46" s="389" t="e">
        <f>EC46/ED46</f>
        <v>#DIV/0!</v>
      </c>
      <c r="EJ46" s="389" t="e">
        <f>EE46/EF46</f>
        <v>#DIV/0!</v>
      </c>
      <c r="EK46" s="389" t="e">
        <f>EG46/EH46</f>
        <v>#DIV/0!</v>
      </c>
      <c r="EL46" s="7"/>
      <c r="EM46" s="7"/>
      <c r="EN46" s="4">
        <f>EL46+EM46</f>
        <v>0</v>
      </c>
      <c r="EO46" s="3">
        <v>1</v>
      </c>
      <c r="EP46" s="18"/>
      <c r="EQ46" s="18"/>
      <c r="ER46" s="18"/>
      <c r="ES46" s="18"/>
      <c r="ET46" s="18"/>
      <c r="EU46" s="18"/>
      <c r="EV46" s="18"/>
      <c r="EW46" s="18"/>
      <c r="EX46" s="18"/>
      <c r="EY46" s="18">
        <f>EU46+EW46</f>
        <v>0</v>
      </c>
      <c r="EZ46" s="18">
        <f>EV46+EX46</f>
        <v>0</v>
      </c>
      <c r="FA46" s="389" t="e">
        <f>EU46/EV46</f>
        <v>#DIV/0!</v>
      </c>
      <c r="FB46" s="389" t="e">
        <f>EW46/EX46</f>
        <v>#DIV/0!</v>
      </c>
      <c r="FC46" s="389" t="e">
        <f>EY46/EZ46</f>
        <v>#DIV/0!</v>
      </c>
      <c r="FD46" s="7"/>
      <c r="FE46" s="7"/>
      <c r="FF46" s="4">
        <f>FD46+FE46</f>
        <v>0</v>
      </c>
      <c r="FG46" s="3" t="s">
        <v>569</v>
      </c>
      <c r="FH46" s="18">
        <v>17</v>
      </c>
      <c r="FI46" s="18">
        <v>7</v>
      </c>
      <c r="FJ46" s="18">
        <v>2</v>
      </c>
      <c r="FK46" s="18">
        <v>0</v>
      </c>
      <c r="FL46" s="18">
        <v>2</v>
      </c>
      <c r="FM46" s="18">
        <v>7</v>
      </c>
      <c r="FN46" s="18">
        <v>16</v>
      </c>
      <c r="FO46" s="18">
        <v>1</v>
      </c>
      <c r="FP46" s="18">
        <v>4</v>
      </c>
      <c r="FQ46" s="18">
        <f>FM46+FO46</f>
        <v>8</v>
      </c>
      <c r="FR46" s="18">
        <f>FN46+FP46</f>
        <v>20</v>
      </c>
      <c r="FS46" s="389">
        <f>FM46/FN46</f>
        <v>0.4375</v>
      </c>
      <c r="FT46" s="389">
        <f>FO46/FP46</f>
        <v>0.25</v>
      </c>
      <c r="FU46" s="389">
        <f>FQ46/FR46</f>
        <v>0.4</v>
      </c>
      <c r="FV46" s="7">
        <v>0</v>
      </c>
      <c r="FW46" s="7">
        <v>1</v>
      </c>
      <c r="FX46" s="4">
        <f>FV46+FW46</f>
        <v>1</v>
      </c>
      <c r="FY46" s="3">
        <v>1</v>
      </c>
      <c r="FZ46" s="182"/>
      <c r="GA46" s="182"/>
      <c r="GB46" s="182"/>
      <c r="GC46" s="182"/>
      <c r="GD46" s="182"/>
      <c r="GE46" s="182"/>
      <c r="GF46" s="182"/>
      <c r="GG46" s="182"/>
      <c r="GH46" s="182"/>
      <c r="GI46" s="182">
        <f>GE46+GG46</f>
        <v>0</v>
      </c>
      <c r="GJ46" s="182">
        <f>GF46+GH46</f>
        <v>0</v>
      </c>
      <c r="GK46" s="426" t="e">
        <f>GE46/GF46</f>
        <v>#DIV/0!</v>
      </c>
      <c r="GL46" s="426" t="e">
        <f>GG46/GH46</f>
        <v>#DIV/0!</v>
      </c>
      <c r="GM46" s="426" t="e">
        <f>GI46/GJ46</f>
        <v>#DIV/0!</v>
      </c>
      <c r="GN46" s="182"/>
      <c r="GO46" s="182"/>
      <c r="GP46" s="184">
        <f>GN46+GO46</f>
        <v>0</v>
      </c>
      <c r="GQ46" s="14">
        <v>1</v>
      </c>
      <c r="GR46" s="11"/>
      <c r="GS46" s="11"/>
      <c r="GT46" s="11"/>
      <c r="GU46" s="11"/>
      <c r="GV46" s="11"/>
      <c r="GW46" s="11"/>
      <c r="GX46" s="11"/>
      <c r="GY46" s="11"/>
      <c r="GZ46" s="11"/>
      <c r="HA46" s="11">
        <v>0</v>
      </c>
      <c r="HB46" s="11">
        <v>0</v>
      </c>
      <c r="HC46" s="149" t="e">
        <v>#DIV/0!</v>
      </c>
      <c r="HD46" s="149" t="e">
        <v>#DIV/0!</v>
      </c>
      <c r="HE46" s="149" t="e">
        <v>#DIV/0!</v>
      </c>
      <c r="HF46" s="11"/>
      <c r="HG46" s="11"/>
      <c r="HH46" s="15">
        <v>0</v>
      </c>
      <c r="HI46" s="14">
        <v>1</v>
      </c>
      <c r="HJ46" s="11"/>
      <c r="HK46" s="11"/>
      <c r="HL46" s="11"/>
      <c r="HM46" s="11"/>
      <c r="HN46" s="11"/>
      <c r="HO46" s="11"/>
      <c r="HP46" s="11"/>
      <c r="HQ46" s="11"/>
      <c r="HR46" s="11"/>
      <c r="HS46" s="11">
        <v>0</v>
      </c>
      <c r="HT46" s="11">
        <v>0</v>
      </c>
      <c r="HU46" s="149" t="e">
        <v>#DIV/0!</v>
      </c>
      <c r="HV46" s="149" t="e">
        <v>#DIV/0!</v>
      </c>
      <c r="HW46" s="149" t="e">
        <v>#DIV/0!</v>
      </c>
      <c r="HX46" s="11"/>
      <c r="HY46" s="11"/>
      <c r="HZ46" s="15">
        <v>0</v>
      </c>
      <c r="IB46" s="18" t="s">
        <v>572</v>
      </c>
      <c r="IC46">
        <f>AL47</f>
        <v>10</v>
      </c>
      <c r="ID46">
        <f t="shared" ref="ID46:IM46" si="755">AM47</f>
        <v>10</v>
      </c>
      <c r="IE46">
        <f t="shared" si="755"/>
        <v>2</v>
      </c>
      <c r="IF46">
        <f t="shared" si="755"/>
        <v>1</v>
      </c>
      <c r="IG46">
        <f t="shared" si="755"/>
        <v>0</v>
      </c>
      <c r="IH46">
        <f t="shared" si="755"/>
        <v>5</v>
      </c>
      <c r="II46">
        <f t="shared" si="755"/>
        <v>13</v>
      </c>
      <c r="IJ46">
        <f t="shared" si="755"/>
        <v>0</v>
      </c>
      <c r="IK46">
        <f t="shared" si="755"/>
        <v>0</v>
      </c>
      <c r="IL46">
        <f t="shared" si="755"/>
        <v>5</v>
      </c>
      <c r="IM46">
        <f t="shared" si="755"/>
        <v>13</v>
      </c>
      <c r="IN46">
        <v>0</v>
      </c>
      <c r="IO46">
        <v>1</v>
      </c>
      <c r="IP46">
        <v>1</v>
      </c>
      <c r="IR46" t="str">
        <f t="shared" si="735"/>
        <v>Julian Alvarado</v>
      </c>
      <c r="IS46">
        <f t="shared" si="736"/>
        <v>10</v>
      </c>
      <c r="IT46">
        <f t="shared" si="737"/>
        <v>10</v>
      </c>
      <c r="IU46">
        <f t="shared" si="738"/>
        <v>2</v>
      </c>
      <c r="IV46">
        <f t="shared" si="739"/>
        <v>1</v>
      </c>
      <c r="IW46">
        <f t="shared" si="740"/>
        <v>0</v>
      </c>
      <c r="IX46">
        <f t="shared" si="741"/>
        <v>5</v>
      </c>
      <c r="IY46">
        <f t="shared" si="742"/>
        <v>13</v>
      </c>
      <c r="IZ46">
        <f t="shared" si="743"/>
        <v>0</v>
      </c>
      <c r="JA46">
        <f t="shared" si="744"/>
        <v>0</v>
      </c>
      <c r="JB46">
        <f t="shared" si="745"/>
        <v>5</v>
      </c>
      <c r="JC46">
        <f t="shared" si="746"/>
        <v>13</v>
      </c>
      <c r="JD46" s="590">
        <f t="shared" si="747"/>
        <v>0.38461538461538464</v>
      </c>
      <c r="JE46" s="590" t="e">
        <f t="shared" si="748"/>
        <v>#DIV/0!</v>
      </c>
      <c r="JF46" s="590">
        <f t="shared" si="749"/>
        <v>0.38461538461538464</v>
      </c>
      <c r="JH46" s="57" t="s">
        <v>539</v>
      </c>
      <c r="JI46" s="3">
        <f t="shared" ref="JI46:JV46" si="756">JI16-JI31</f>
        <v>-2</v>
      </c>
      <c r="JJ46" s="7">
        <f t="shared" si="756"/>
        <v>7.6666666666666643</v>
      </c>
      <c r="JK46" s="7">
        <f t="shared" si="756"/>
        <v>-1.6666666666666661</v>
      </c>
      <c r="JL46" s="7">
        <f t="shared" si="756"/>
        <v>-3.333333333333333</v>
      </c>
      <c r="JM46" s="7">
        <f t="shared" si="756"/>
        <v>0</v>
      </c>
      <c r="JN46" s="7">
        <f t="shared" si="756"/>
        <v>2.6666666666666661</v>
      </c>
      <c r="JO46" s="7">
        <f t="shared" si="756"/>
        <v>11</v>
      </c>
      <c r="JP46" s="7">
        <f t="shared" si="756"/>
        <v>-2.6666666666666665</v>
      </c>
      <c r="JQ46" s="7">
        <f t="shared" si="756"/>
        <v>-5.3333333333333321</v>
      </c>
      <c r="JR46" s="7">
        <f t="shared" si="756"/>
        <v>0</v>
      </c>
      <c r="JS46" s="7">
        <f t="shared" si="756"/>
        <v>5.6666666666666572</v>
      </c>
      <c r="JT46" s="436">
        <f t="shared" si="756"/>
        <v>-3.7472541672050663E-2</v>
      </c>
      <c r="JU46" s="436">
        <f t="shared" si="756"/>
        <v>-6.6837169650468875E-2</v>
      </c>
      <c r="JV46" s="437">
        <f t="shared" si="756"/>
        <v>-2.5748766306737614E-2</v>
      </c>
    </row>
    <row r="47" spans="1:301">
      <c r="C47" t="s">
        <v>583</v>
      </c>
      <c r="E47" s="394"/>
      <c r="S47" s="3">
        <v>2</v>
      </c>
      <c r="T47" s="182"/>
      <c r="U47" s="182"/>
      <c r="V47" s="182"/>
      <c r="W47" s="182"/>
      <c r="X47" s="182"/>
      <c r="Y47" s="182"/>
      <c r="Z47" s="182"/>
      <c r="AA47" s="182"/>
      <c r="AB47" s="182"/>
      <c r="AC47" s="182">
        <f t="shared" ref="AC47:AC55" si="757">Y47+AA47</f>
        <v>0</v>
      </c>
      <c r="AD47" s="182">
        <f t="shared" ref="AD47:AD55" si="758">Z47+AB47</f>
        <v>0</v>
      </c>
      <c r="AE47" s="426" t="e">
        <f t="shared" ref="AE47:AE55" si="759">Y47/Z47</f>
        <v>#DIV/0!</v>
      </c>
      <c r="AF47" s="426" t="e">
        <f t="shared" ref="AF47:AF55" si="760">AA47/AB47</f>
        <v>#DIV/0!</v>
      </c>
      <c r="AG47" s="426" t="e">
        <f t="shared" ref="AG47:AG55" si="761">AC47/AD47</f>
        <v>#DIV/0!</v>
      </c>
      <c r="AH47" s="182"/>
      <c r="AI47" s="182"/>
      <c r="AJ47" s="184">
        <f t="shared" ref="AJ47:AJ55" si="762">AH47+AI47</f>
        <v>0</v>
      </c>
      <c r="AK47" s="3" t="s">
        <v>572</v>
      </c>
      <c r="AL47" s="18">
        <v>10</v>
      </c>
      <c r="AM47" s="18">
        <v>10</v>
      </c>
      <c r="AN47" s="18">
        <v>2</v>
      </c>
      <c r="AO47" s="18">
        <v>1</v>
      </c>
      <c r="AP47" s="18">
        <v>0</v>
      </c>
      <c r="AQ47" s="18">
        <v>5</v>
      </c>
      <c r="AR47" s="18">
        <v>13</v>
      </c>
      <c r="AS47" s="18">
        <v>0</v>
      </c>
      <c r="AT47" s="18">
        <v>0</v>
      </c>
      <c r="AU47" s="18">
        <f t="shared" ref="AU47:AU55" si="763">AQ47+AS47</f>
        <v>5</v>
      </c>
      <c r="AV47" s="18">
        <f t="shared" ref="AV47:AV55" si="764">AR47+AT47</f>
        <v>13</v>
      </c>
      <c r="AW47" s="389">
        <f t="shared" ref="AW47:AW55" si="765">AQ47/AR47</f>
        <v>0.38461538461538464</v>
      </c>
      <c r="AX47" s="389" t="e">
        <f t="shared" ref="AX47:AX55" si="766">AS47/AT47</f>
        <v>#DIV/0!</v>
      </c>
      <c r="AY47" s="389">
        <f t="shared" ref="AY47:AY55" si="767">AU47/AV47</f>
        <v>0.38461538461538464</v>
      </c>
      <c r="AZ47" s="7">
        <v>0</v>
      </c>
      <c r="BA47" s="7">
        <v>1</v>
      </c>
      <c r="BB47" s="4">
        <f t="shared" ref="BB47:BB55" si="768">AZ47+BA47</f>
        <v>1</v>
      </c>
      <c r="BC47" s="3">
        <v>2</v>
      </c>
      <c r="BD47" s="429"/>
      <c r="BE47" s="429"/>
      <c r="BF47" s="429"/>
      <c r="BG47" s="429"/>
      <c r="BH47" s="429"/>
      <c r="BI47" s="429"/>
      <c r="BJ47" s="429"/>
      <c r="BK47" s="429"/>
      <c r="BL47" s="429"/>
      <c r="BM47" s="429">
        <f t="shared" ref="BM47:BM55" si="769">BI47+BK47</f>
        <v>0</v>
      </c>
      <c r="BN47" s="429">
        <f t="shared" ref="BN47:BN55" si="770">BJ47+BL47</f>
        <v>0</v>
      </c>
      <c r="BO47" s="430" t="e">
        <f t="shared" ref="BO47:BO55" si="771">BI47/BJ47</f>
        <v>#DIV/0!</v>
      </c>
      <c r="BP47" s="430" t="e">
        <f t="shared" ref="BP47:BP55" si="772">BK47/BL47</f>
        <v>#DIV/0!</v>
      </c>
      <c r="BQ47" s="430" t="e">
        <f t="shared" ref="BQ47:BQ55" si="773">BM47/BN47</f>
        <v>#DIV/0!</v>
      </c>
      <c r="BR47" s="429"/>
      <c r="BS47" s="429"/>
      <c r="BT47" s="413">
        <f t="shared" ref="BT47:BT55" si="774">BR47+BS47</f>
        <v>0</v>
      </c>
      <c r="BU47" s="3">
        <v>2</v>
      </c>
      <c r="BV47" s="18"/>
      <c r="BW47" s="18"/>
      <c r="BX47" s="18"/>
      <c r="BY47" s="18"/>
      <c r="BZ47" s="18"/>
      <c r="CA47" s="18"/>
      <c r="CB47" s="18"/>
      <c r="CC47" s="18"/>
      <c r="CD47" s="18"/>
      <c r="CE47" s="18">
        <f t="shared" ref="CE47:CE55" si="775">CA47+CC47</f>
        <v>0</v>
      </c>
      <c r="CF47" s="18">
        <f t="shared" ref="CF47:CF55" si="776">CB47+CD47</f>
        <v>0</v>
      </c>
      <c r="CG47" s="389" t="e">
        <f t="shared" ref="CG47:CG55" si="777">CA47/CB47</f>
        <v>#DIV/0!</v>
      </c>
      <c r="CH47" s="389" t="e">
        <f t="shared" ref="CH47:CH55" si="778">CC47/CD47</f>
        <v>#DIV/0!</v>
      </c>
      <c r="CI47" s="389" t="e">
        <f t="shared" ref="CI47:CI55" si="779">CE47/CF47</f>
        <v>#DIV/0!</v>
      </c>
      <c r="CJ47" s="7"/>
      <c r="CK47" s="7"/>
      <c r="CL47" s="4">
        <f t="shared" ref="CL47:CL55" si="780">CJ47+CK47</f>
        <v>0</v>
      </c>
      <c r="CM47" s="3">
        <v>2</v>
      </c>
      <c r="CN47" s="429"/>
      <c r="CO47" s="429"/>
      <c r="CP47" s="429"/>
      <c r="CQ47" s="429"/>
      <c r="CR47" s="429"/>
      <c r="CS47" s="429"/>
      <c r="CT47" s="429"/>
      <c r="CU47" s="429"/>
      <c r="CV47" s="429"/>
      <c r="CW47" s="429">
        <f t="shared" ref="CW47:CW55" si="781">CS47+CU47</f>
        <v>0</v>
      </c>
      <c r="CX47" s="429">
        <f t="shared" ref="CX47:CX55" si="782">CT47+CV47</f>
        <v>0</v>
      </c>
      <c r="CY47" s="430" t="e">
        <f t="shared" ref="CY47:CY55" si="783">CS47/CT47</f>
        <v>#DIV/0!</v>
      </c>
      <c r="CZ47" s="430" t="e">
        <f t="shared" ref="CZ47:CZ55" si="784">CU47/CV47</f>
        <v>#DIV/0!</v>
      </c>
      <c r="DA47" s="430" t="e">
        <f t="shared" ref="DA47:DA55" si="785">CW47/CX47</f>
        <v>#DIV/0!</v>
      </c>
      <c r="DB47" s="429"/>
      <c r="DC47" s="429"/>
      <c r="DD47" s="413">
        <f t="shared" ref="DD47:DD55" si="786">DB47+DC47</f>
        <v>0</v>
      </c>
      <c r="DE47" s="3" t="s">
        <v>570</v>
      </c>
      <c r="DF47" s="18">
        <v>17</v>
      </c>
      <c r="DG47" s="18">
        <v>8</v>
      </c>
      <c r="DH47" s="18">
        <v>1</v>
      </c>
      <c r="DI47" s="18">
        <v>5</v>
      </c>
      <c r="DJ47" s="18">
        <v>1</v>
      </c>
      <c r="DK47" s="18">
        <v>1</v>
      </c>
      <c r="DL47" s="18">
        <v>5</v>
      </c>
      <c r="DM47" s="18">
        <v>5</v>
      </c>
      <c r="DN47" s="18">
        <v>12</v>
      </c>
      <c r="DO47" s="18">
        <f t="shared" ref="DO47:DO55" si="787">DK47+DM47</f>
        <v>6</v>
      </c>
      <c r="DP47" s="18">
        <f t="shared" ref="DP47:DP55" si="788">DL47+DN47</f>
        <v>17</v>
      </c>
      <c r="DQ47" s="389">
        <f t="shared" ref="DQ47:DQ55" si="789">DK47/DL47</f>
        <v>0.2</v>
      </c>
      <c r="DR47" s="389">
        <f t="shared" ref="DR47:DR55" si="790">DM47/DN47</f>
        <v>0.41666666666666669</v>
      </c>
      <c r="DS47" s="389">
        <f t="shared" ref="DS47:DS55" si="791">DO47/DP47</f>
        <v>0.35294117647058826</v>
      </c>
      <c r="DT47" s="7">
        <v>1</v>
      </c>
      <c r="DU47" s="7">
        <v>0</v>
      </c>
      <c r="DV47" s="4">
        <f t="shared" ref="DV47:DV55" si="792">DT47+DU47</f>
        <v>1</v>
      </c>
      <c r="DW47" s="3">
        <v>2</v>
      </c>
      <c r="DX47" s="18"/>
      <c r="DY47" s="18"/>
      <c r="DZ47" s="18"/>
      <c r="EA47" s="18"/>
      <c r="EB47" s="18"/>
      <c r="EC47" s="18"/>
      <c r="ED47" s="18"/>
      <c r="EE47" s="18"/>
      <c r="EF47" s="18"/>
      <c r="EG47" s="18">
        <f t="shared" ref="EG47:EG55" si="793">EC47+EE47</f>
        <v>0</v>
      </c>
      <c r="EH47" s="18">
        <f t="shared" ref="EH47:EH55" si="794">ED47+EF47</f>
        <v>0</v>
      </c>
      <c r="EI47" s="389" t="e">
        <f t="shared" ref="EI47:EI55" si="795">EC47/ED47</f>
        <v>#DIV/0!</v>
      </c>
      <c r="EJ47" s="389" t="e">
        <f t="shared" ref="EJ47:EJ55" si="796">EE47/EF47</f>
        <v>#DIV/0!</v>
      </c>
      <c r="EK47" s="389" t="e">
        <f t="shared" ref="EK47:EK55" si="797">EG47/EH47</f>
        <v>#DIV/0!</v>
      </c>
      <c r="EL47" s="7"/>
      <c r="EM47" s="7"/>
      <c r="EN47" s="4">
        <f t="shared" ref="EN47:EN55" si="798">EL47+EM47</f>
        <v>0</v>
      </c>
      <c r="EO47" s="3">
        <v>2</v>
      </c>
      <c r="EP47" s="18"/>
      <c r="EQ47" s="18"/>
      <c r="ER47" s="18"/>
      <c r="ES47" s="18"/>
      <c r="ET47" s="18"/>
      <c r="EU47" s="18"/>
      <c r="EV47" s="18"/>
      <c r="EW47" s="18"/>
      <c r="EX47" s="18"/>
      <c r="EY47" s="18">
        <f t="shared" ref="EY47:EY55" si="799">EU47+EW47</f>
        <v>0</v>
      </c>
      <c r="EZ47" s="18">
        <f t="shared" ref="EZ47:EZ55" si="800">EV47+EX47</f>
        <v>0</v>
      </c>
      <c r="FA47" s="389" t="e">
        <f t="shared" ref="FA47:FA55" si="801">EU47/EV47</f>
        <v>#DIV/0!</v>
      </c>
      <c r="FB47" s="389" t="e">
        <f t="shared" ref="FB47:FB55" si="802">EW47/EX47</f>
        <v>#DIV/0!</v>
      </c>
      <c r="FC47" s="389" t="e">
        <f t="shared" ref="FC47:FC55" si="803">EY47/EZ47</f>
        <v>#DIV/0!</v>
      </c>
      <c r="FD47" s="7"/>
      <c r="FE47" s="7"/>
      <c r="FF47" s="4">
        <f t="shared" ref="FF47:FF55" si="804">FD47+FE47</f>
        <v>0</v>
      </c>
      <c r="FG47" s="3">
        <v>2</v>
      </c>
      <c r="FH47" s="18"/>
      <c r="FI47" s="18"/>
      <c r="FJ47" s="18"/>
      <c r="FK47" s="18"/>
      <c r="FL47" s="18"/>
      <c r="FM47" s="18"/>
      <c r="FN47" s="18"/>
      <c r="FO47" s="18"/>
      <c r="FP47" s="18"/>
      <c r="FQ47" s="18">
        <f t="shared" ref="FQ47:FQ55" si="805">FM47+FO47</f>
        <v>0</v>
      </c>
      <c r="FR47" s="18">
        <f t="shared" ref="FR47:FR55" si="806">FN47+FP47</f>
        <v>0</v>
      </c>
      <c r="FS47" s="389" t="e">
        <f t="shared" ref="FS47:FS55" si="807">FM47/FN47</f>
        <v>#DIV/0!</v>
      </c>
      <c r="FT47" s="389" t="e">
        <f t="shared" ref="FT47:FT55" si="808">FO47/FP47</f>
        <v>#DIV/0!</v>
      </c>
      <c r="FU47" s="389" t="e">
        <f t="shared" ref="FU47:FU55" si="809">FQ47/FR47</f>
        <v>#DIV/0!</v>
      </c>
      <c r="FV47" s="7"/>
      <c r="FW47" s="7"/>
      <c r="FX47" s="4">
        <f t="shared" ref="FX47:FX55" si="810">FV47+FW47</f>
        <v>0</v>
      </c>
      <c r="FY47" s="3">
        <v>2</v>
      </c>
      <c r="FZ47" s="182"/>
      <c r="GA47" s="182"/>
      <c r="GB47" s="182"/>
      <c r="GC47" s="182"/>
      <c r="GD47" s="182"/>
      <c r="GE47" s="182"/>
      <c r="GF47" s="182"/>
      <c r="GG47" s="182"/>
      <c r="GH47" s="182"/>
      <c r="GI47" s="182">
        <f t="shared" ref="GI47:GI55" si="811">GE47+GG47</f>
        <v>0</v>
      </c>
      <c r="GJ47" s="182">
        <f t="shared" ref="GJ47:GJ55" si="812">GF47+GH47</f>
        <v>0</v>
      </c>
      <c r="GK47" s="426" t="e">
        <f t="shared" ref="GK47:GK55" si="813">GE47/GF47</f>
        <v>#DIV/0!</v>
      </c>
      <c r="GL47" s="426" t="e">
        <f t="shared" ref="GL47:GL55" si="814">GG47/GH47</f>
        <v>#DIV/0!</v>
      </c>
      <c r="GM47" s="426" t="e">
        <f t="shared" ref="GM47:GM55" si="815">GI47/GJ47</f>
        <v>#DIV/0!</v>
      </c>
      <c r="GN47" s="182"/>
      <c r="GO47" s="182"/>
      <c r="GP47" s="184">
        <f t="shared" ref="GP47:GP55" si="816">GN47+GO47</f>
        <v>0</v>
      </c>
      <c r="GQ47" s="14">
        <v>2</v>
      </c>
      <c r="GR47" s="11"/>
      <c r="GS47" s="11"/>
      <c r="GT47" s="11"/>
      <c r="GU47" s="11"/>
      <c r="GV47" s="11"/>
      <c r="GW47" s="11"/>
      <c r="GX47" s="11"/>
      <c r="GY47" s="11"/>
      <c r="GZ47" s="11"/>
      <c r="HA47" s="11">
        <v>0</v>
      </c>
      <c r="HB47" s="11">
        <v>0</v>
      </c>
      <c r="HC47" s="149" t="e">
        <v>#DIV/0!</v>
      </c>
      <c r="HD47" s="149" t="e">
        <v>#DIV/0!</v>
      </c>
      <c r="HE47" s="149" t="e">
        <v>#DIV/0!</v>
      </c>
      <c r="HF47" s="11"/>
      <c r="HG47" s="11"/>
      <c r="HH47" s="15">
        <v>0</v>
      </c>
      <c r="HI47" s="14">
        <v>2</v>
      </c>
      <c r="HJ47" s="11"/>
      <c r="HK47" s="11"/>
      <c r="HL47" s="11"/>
      <c r="HM47" s="11"/>
      <c r="HN47" s="11"/>
      <c r="HO47" s="11"/>
      <c r="HP47" s="11"/>
      <c r="HQ47" s="11"/>
      <c r="HR47" s="11"/>
      <c r="HS47" s="11">
        <v>0</v>
      </c>
      <c r="HT47" s="11">
        <v>0</v>
      </c>
      <c r="HU47" s="149" t="e">
        <v>#DIV/0!</v>
      </c>
      <c r="HV47" s="149" t="e">
        <v>#DIV/0!</v>
      </c>
      <c r="HW47" s="149" t="e">
        <v>#DIV/0!</v>
      </c>
      <c r="HX47" s="11"/>
      <c r="HY47" s="11"/>
      <c r="HZ47" s="15">
        <v>0</v>
      </c>
      <c r="IB47" s="18" t="s">
        <v>573</v>
      </c>
      <c r="IC47">
        <f>AL46</f>
        <v>19</v>
      </c>
      <c r="ID47">
        <f t="shared" ref="ID47:IM47" si="817">AM46</f>
        <v>5</v>
      </c>
      <c r="IE47">
        <f t="shared" si="817"/>
        <v>0</v>
      </c>
      <c r="IF47">
        <f t="shared" si="817"/>
        <v>0</v>
      </c>
      <c r="IG47">
        <f t="shared" si="817"/>
        <v>0</v>
      </c>
      <c r="IH47">
        <f t="shared" si="817"/>
        <v>8</v>
      </c>
      <c r="II47">
        <f t="shared" si="817"/>
        <v>17</v>
      </c>
      <c r="IJ47">
        <f t="shared" si="817"/>
        <v>1</v>
      </c>
      <c r="IK47">
        <f t="shared" si="817"/>
        <v>4</v>
      </c>
      <c r="IL47">
        <f t="shared" si="817"/>
        <v>9</v>
      </c>
      <c r="IM47">
        <f t="shared" si="817"/>
        <v>21</v>
      </c>
      <c r="IN47">
        <v>0</v>
      </c>
      <c r="IO47">
        <v>1</v>
      </c>
      <c r="IP47">
        <v>1</v>
      </c>
      <c r="IR47" t="str">
        <f t="shared" si="735"/>
        <v>Joey Rogers</v>
      </c>
      <c r="IS47">
        <f t="shared" si="736"/>
        <v>19</v>
      </c>
      <c r="IT47">
        <f t="shared" si="737"/>
        <v>5</v>
      </c>
      <c r="IU47">
        <f t="shared" si="738"/>
        <v>0</v>
      </c>
      <c r="IV47">
        <f t="shared" si="739"/>
        <v>0</v>
      </c>
      <c r="IW47">
        <f t="shared" si="740"/>
        <v>0</v>
      </c>
      <c r="IX47">
        <f t="shared" si="741"/>
        <v>8</v>
      </c>
      <c r="IY47">
        <f t="shared" si="742"/>
        <v>17</v>
      </c>
      <c r="IZ47">
        <f t="shared" si="743"/>
        <v>1</v>
      </c>
      <c r="JA47">
        <f t="shared" si="744"/>
        <v>4</v>
      </c>
      <c r="JB47">
        <f t="shared" si="745"/>
        <v>9</v>
      </c>
      <c r="JC47">
        <f t="shared" si="746"/>
        <v>21</v>
      </c>
      <c r="JD47" s="590">
        <f t="shared" si="747"/>
        <v>0.47058823529411764</v>
      </c>
      <c r="JE47" s="590">
        <f t="shared" si="748"/>
        <v>0.25</v>
      </c>
      <c r="JF47" s="590">
        <f t="shared" si="749"/>
        <v>0.42857142857142855</v>
      </c>
      <c r="JH47" s="57" t="s">
        <v>564</v>
      </c>
      <c r="JI47" s="3">
        <f t="shared" ref="JI47:JV47" si="818">JI17-JI32</f>
        <v>-3</v>
      </c>
      <c r="JJ47" s="7">
        <f t="shared" si="818"/>
        <v>-8.25</v>
      </c>
      <c r="JK47" s="7">
        <f t="shared" si="818"/>
        <v>-2.25</v>
      </c>
      <c r="JL47" s="7">
        <f t="shared" si="818"/>
        <v>-0.5</v>
      </c>
      <c r="JM47" s="7">
        <f t="shared" si="818"/>
        <v>-1.5</v>
      </c>
      <c r="JN47" s="7">
        <f t="shared" si="818"/>
        <v>-3.25</v>
      </c>
      <c r="JO47" s="7">
        <f t="shared" si="818"/>
        <v>-3</v>
      </c>
      <c r="JP47" s="7">
        <f t="shared" si="818"/>
        <v>1.5</v>
      </c>
      <c r="JQ47" s="7">
        <f t="shared" si="818"/>
        <v>1.25</v>
      </c>
      <c r="JR47" s="7">
        <f t="shared" si="818"/>
        <v>-1.75</v>
      </c>
      <c r="JS47" s="7">
        <f t="shared" si="818"/>
        <v>-1.75</v>
      </c>
      <c r="JT47" s="436">
        <f t="shared" si="818"/>
        <v>-6.3357664233576638E-2</v>
      </c>
      <c r="JU47" s="436">
        <f t="shared" si="818"/>
        <v>4.3558077436582104E-2</v>
      </c>
      <c r="JV47" s="437">
        <f t="shared" si="818"/>
        <v>-1.9609877567960121E-2</v>
      </c>
    </row>
    <row r="48" spans="1:301">
      <c r="C48" t="s">
        <v>583</v>
      </c>
      <c r="E48" s="394"/>
      <c r="S48" s="3">
        <v>3</v>
      </c>
      <c r="T48" s="18"/>
      <c r="U48" s="18"/>
      <c r="V48" s="18"/>
      <c r="W48" s="18"/>
      <c r="X48" s="18"/>
      <c r="Y48" s="18"/>
      <c r="Z48" s="18"/>
      <c r="AA48" s="18"/>
      <c r="AB48" s="18"/>
      <c r="AC48" s="18">
        <f t="shared" si="757"/>
        <v>0</v>
      </c>
      <c r="AD48" s="18">
        <f t="shared" si="758"/>
        <v>0</v>
      </c>
      <c r="AE48" s="389" t="e">
        <f t="shared" si="759"/>
        <v>#DIV/0!</v>
      </c>
      <c r="AF48" s="389" t="e">
        <f t="shared" si="760"/>
        <v>#DIV/0!</v>
      </c>
      <c r="AG48" s="389" t="e">
        <f t="shared" si="761"/>
        <v>#DIV/0!</v>
      </c>
      <c r="AH48" s="7"/>
      <c r="AI48" s="7"/>
      <c r="AJ48" s="4">
        <f t="shared" si="762"/>
        <v>0</v>
      </c>
      <c r="AK48" s="3">
        <v>3</v>
      </c>
      <c r="AL48" s="18"/>
      <c r="AM48" s="18"/>
      <c r="AN48" s="18"/>
      <c r="AO48" s="18"/>
      <c r="AP48" s="18"/>
      <c r="AQ48" s="18"/>
      <c r="AR48" s="18"/>
      <c r="AS48" s="18"/>
      <c r="AT48" s="18"/>
      <c r="AU48" s="18">
        <f t="shared" si="763"/>
        <v>0</v>
      </c>
      <c r="AV48" s="18">
        <f t="shared" si="764"/>
        <v>0</v>
      </c>
      <c r="AW48" s="389" t="e">
        <f t="shared" si="765"/>
        <v>#DIV/0!</v>
      </c>
      <c r="AX48" s="389" t="e">
        <f t="shared" si="766"/>
        <v>#DIV/0!</v>
      </c>
      <c r="AY48" s="389" t="e">
        <f t="shared" si="767"/>
        <v>#DIV/0!</v>
      </c>
      <c r="AZ48" s="7"/>
      <c r="BA48" s="7"/>
      <c r="BB48" s="4">
        <f t="shared" si="768"/>
        <v>0</v>
      </c>
      <c r="BC48" s="3" t="s">
        <v>237</v>
      </c>
      <c r="BD48" s="18">
        <v>24</v>
      </c>
      <c r="BE48" s="18">
        <v>13</v>
      </c>
      <c r="BF48" s="18">
        <v>2</v>
      </c>
      <c r="BG48" s="18">
        <v>1</v>
      </c>
      <c r="BH48" s="18">
        <v>3</v>
      </c>
      <c r="BI48" s="18">
        <v>3</v>
      </c>
      <c r="BJ48" s="18">
        <v>17</v>
      </c>
      <c r="BK48" s="18">
        <v>6</v>
      </c>
      <c r="BL48" s="18">
        <v>11</v>
      </c>
      <c r="BM48" s="18">
        <f t="shared" si="769"/>
        <v>9</v>
      </c>
      <c r="BN48" s="18">
        <f t="shared" si="770"/>
        <v>28</v>
      </c>
      <c r="BO48" s="389">
        <f t="shared" si="771"/>
        <v>0.17647058823529413</v>
      </c>
      <c r="BP48" s="389">
        <f t="shared" si="772"/>
        <v>0.54545454545454541</v>
      </c>
      <c r="BQ48" s="389">
        <f t="shared" si="773"/>
        <v>0.32142857142857145</v>
      </c>
      <c r="BR48" s="7">
        <v>1</v>
      </c>
      <c r="BS48" s="7">
        <v>0</v>
      </c>
      <c r="BT48" s="4">
        <f t="shared" si="774"/>
        <v>1</v>
      </c>
      <c r="BU48" s="3">
        <v>3</v>
      </c>
      <c r="BV48" s="18"/>
      <c r="BW48" s="18"/>
      <c r="BX48" s="18"/>
      <c r="BY48" s="18"/>
      <c r="BZ48" s="18"/>
      <c r="CA48" s="18"/>
      <c r="CB48" s="18"/>
      <c r="CC48" s="18"/>
      <c r="CD48" s="18"/>
      <c r="CE48" s="18">
        <f t="shared" si="775"/>
        <v>0</v>
      </c>
      <c r="CF48" s="18">
        <f t="shared" si="776"/>
        <v>0</v>
      </c>
      <c r="CG48" s="389" t="e">
        <f t="shared" si="777"/>
        <v>#DIV/0!</v>
      </c>
      <c r="CH48" s="389" t="e">
        <f t="shared" si="778"/>
        <v>#DIV/0!</v>
      </c>
      <c r="CI48" s="389" t="e">
        <f t="shared" si="779"/>
        <v>#DIV/0!</v>
      </c>
      <c r="CJ48" s="7"/>
      <c r="CK48" s="7"/>
      <c r="CL48" s="4">
        <f t="shared" si="780"/>
        <v>0</v>
      </c>
      <c r="CM48" s="3">
        <v>3</v>
      </c>
      <c r="CN48" s="18"/>
      <c r="CO48" s="18"/>
      <c r="CP48" s="18"/>
      <c r="CQ48" s="18"/>
      <c r="CR48" s="18"/>
      <c r="CS48" s="18"/>
      <c r="CT48" s="18"/>
      <c r="CU48" s="18"/>
      <c r="CV48" s="18"/>
      <c r="CW48" s="18">
        <f t="shared" si="781"/>
        <v>0</v>
      </c>
      <c r="CX48" s="18">
        <f t="shared" si="782"/>
        <v>0</v>
      </c>
      <c r="CY48" s="389" t="e">
        <f t="shared" si="783"/>
        <v>#DIV/0!</v>
      </c>
      <c r="CZ48" s="389" t="e">
        <f t="shared" si="784"/>
        <v>#DIV/0!</v>
      </c>
      <c r="DA48" s="389" t="e">
        <f t="shared" si="785"/>
        <v>#DIV/0!</v>
      </c>
      <c r="DB48" s="7"/>
      <c r="DC48" s="7"/>
      <c r="DD48" s="4">
        <f t="shared" si="786"/>
        <v>0</v>
      </c>
      <c r="DE48" s="3" t="s">
        <v>570</v>
      </c>
      <c r="DF48" s="18">
        <v>11</v>
      </c>
      <c r="DG48" s="18">
        <v>5</v>
      </c>
      <c r="DH48" s="18">
        <v>1</v>
      </c>
      <c r="DI48" s="18">
        <v>0</v>
      </c>
      <c r="DJ48" s="18">
        <v>0</v>
      </c>
      <c r="DK48" s="18">
        <v>2</v>
      </c>
      <c r="DL48" s="18">
        <v>5</v>
      </c>
      <c r="DM48" s="18">
        <v>3</v>
      </c>
      <c r="DN48" s="18">
        <v>10</v>
      </c>
      <c r="DO48" s="18">
        <f t="shared" si="787"/>
        <v>5</v>
      </c>
      <c r="DP48" s="18">
        <f t="shared" si="788"/>
        <v>15</v>
      </c>
      <c r="DQ48" s="389">
        <f t="shared" si="789"/>
        <v>0.4</v>
      </c>
      <c r="DR48" s="389">
        <f t="shared" si="790"/>
        <v>0.3</v>
      </c>
      <c r="DS48" s="389">
        <f t="shared" si="791"/>
        <v>0.33333333333333331</v>
      </c>
      <c r="DT48" s="7">
        <v>0</v>
      </c>
      <c r="DU48" s="7">
        <v>1</v>
      </c>
      <c r="DV48" s="4">
        <f t="shared" si="792"/>
        <v>1</v>
      </c>
      <c r="DW48" s="3">
        <v>3</v>
      </c>
      <c r="DX48" s="18"/>
      <c r="DY48" s="18"/>
      <c r="DZ48" s="18"/>
      <c r="EA48" s="18"/>
      <c r="EB48" s="18"/>
      <c r="EC48" s="18"/>
      <c r="ED48" s="18"/>
      <c r="EE48" s="18"/>
      <c r="EF48" s="18"/>
      <c r="EG48" s="18">
        <f t="shared" si="793"/>
        <v>0</v>
      </c>
      <c r="EH48" s="18">
        <f t="shared" si="794"/>
        <v>0</v>
      </c>
      <c r="EI48" s="389" t="e">
        <f t="shared" si="795"/>
        <v>#DIV/0!</v>
      </c>
      <c r="EJ48" s="389" t="e">
        <f t="shared" si="796"/>
        <v>#DIV/0!</v>
      </c>
      <c r="EK48" s="389" t="e">
        <f t="shared" si="797"/>
        <v>#DIV/0!</v>
      </c>
      <c r="EL48" s="7"/>
      <c r="EM48" s="7"/>
      <c r="EN48" s="4">
        <f t="shared" si="798"/>
        <v>0</v>
      </c>
      <c r="EO48" s="3">
        <v>3</v>
      </c>
      <c r="EP48" s="18"/>
      <c r="EQ48" s="18"/>
      <c r="ER48" s="18"/>
      <c r="ES48" s="18"/>
      <c r="ET48" s="18"/>
      <c r="EU48" s="18"/>
      <c r="EV48" s="18"/>
      <c r="EW48" s="18"/>
      <c r="EX48" s="18"/>
      <c r="EY48" s="18">
        <f t="shared" si="799"/>
        <v>0</v>
      </c>
      <c r="EZ48" s="18">
        <f t="shared" si="800"/>
        <v>0</v>
      </c>
      <c r="FA48" s="389" t="e">
        <f t="shared" si="801"/>
        <v>#DIV/0!</v>
      </c>
      <c r="FB48" s="389" t="e">
        <f t="shared" si="802"/>
        <v>#DIV/0!</v>
      </c>
      <c r="FC48" s="389" t="e">
        <f t="shared" si="803"/>
        <v>#DIV/0!</v>
      </c>
      <c r="FD48" s="7"/>
      <c r="FE48" s="7"/>
      <c r="FF48" s="4">
        <f t="shared" si="804"/>
        <v>0</v>
      </c>
      <c r="FG48" s="3">
        <v>3</v>
      </c>
      <c r="FH48" s="18"/>
      <c r="FI48" s="18"/>
      <c r="FJ48" s="18"/>
      <c r="FK48" s="18"/>
      <c r="FL48" s="18"/>
      <c r="FM48" s="18"/>
      <c r="FN48" s="18"/>
      <c r="FO48" s="18"/>
      <c r="FP48" s="18"/>
      <c r="FQ48" s="18">
        <f t="shared" si="805"/>
        <v>0</v>
      </c>
      <c r="FR48" s="18">
        <f t="shared" si="806"/>
        <v>0</v>
      </c>
      <c r="FS48" s="389" t="e">
        <f t="shared" si="807"/>
        <v>#DIV/0!</v>
      </c>
      <c r="FT48" s="389" t="e">
        <f t="shared" si="808"/>
        <v>#DIV/0!</v>
      </c>
      <c r="FU48" s="389" t="e">
        <f t="shared" si="809"/>
        <v>#DIV/0!</v>
      </c>
      <c r="FV48" s="7"/>
      <c r="FW48" s="7"/>
      <c r="FX48" s="4">
        <f t="shared" si="810"/>
        <v>0</v>
      </c>
      <c r="FY48" s="3">
        <v>3</v>
      </c>
      <c r="FZ48" s="18"/>
      <c r="GA48" s="18"/>
      <c r="GB48" s="18"/>
      <c r="GC48" s="18"/>
      <c r="GD48" s="18"/>
      <c r="GE48" s="18"/>
      <c r="GF48" s="18"/>
      <c r="GG48" s="18"/>
      <c r="GH48" s="18"/>
      <c r="GI48" s="18">
        <f t="shared" si="811"/>
        <v>0</v>
      </c>
      <c r="GJ48" s="18">
        <f t="shared" si="812"/>
        <v>0</v>
      </c>
      <c r="GK48" s="389" t="e">
        <f t="shared" si="813"/>
        <v>#DIV/0!</v>
      </c>
      <c r="GL48" s="389" t="e">
        <f t="shared" si="814"/>
        <v>#DIV/0!</v>
      </c>
      <c r="GM48" s="389" t="e">
        <f t="shared" si="815"/>
        <v>#DIV/0!</v>
      </c>
      <c r="GN48" s="7"/>
      <c r="GO48" s="7"/>
      <c r="GP48" s="4">
        <f t="shared" si="816"/>
        <v>0</v>
      </c>
      <c r="GQ48" s="14">
        <v>3</v>
      </c>
      <c r="GR48" s="11"/>
      <c r="GS48" s="11"/>
      <c r="GT48" s="11"/>
      <c r="GU48" s="11"/>
      <c r="GV48" s="11"/>
      <c r="GW48" s="11"/>
      <c r="GX48" s="11"/>
      <c r="GY48" s="11"/>
      <c r="GZ48" s="11"/>
      <c r="HA48" s="11">
        <v>0</v>
      </c>
      <c r="HB48" s="11">
        <v>0</v>
      </c>
      <c r="HC48" s="149" t="e">
        <v>#DIV/0!</v>
      </c>
      <c r="HD48" s="149" t="e">
        <v>#DIV/0!</v>
      </c>
      <c r="HE48" s="149" t="e">
        <v>#DIV/0!</v>
      </c>
      <c r="HF48" s="11"/>
      <c r="HG48" s="11"/>
      <c r="HH48" s="15">
        <v>0</v>
      </c>
      <c r="HI48" s="14">
        <v>3</v>
      </c>
      <c r="HJ48" s="11"/>
      <c r="HK48" s="11"/>
      <c r="HL48" s="11"/>
      <c r="HM48" s="11"/>
      <c r="HN48" s="11"/>
      <c r="HO48" s="11"/>
      <c r="HP48" s="11"/>
      <c r="HQ48" s="11"/>
      <c r="HR48" s="11"/>
      <c r="HS48" s="11">
        <v>0</v>
      </c>
      <c r="HT48" s="11">
        <v>0</v>
      </c>
      <c r="HU48" s="149" t="e">
        <v>#DIV/0!</v>
      </c>
      <c r="HV48" s="149" t="e">
        <v>#DIV/0!</v>
      </c>
      <c r="HW48" s="149" t="e">
        <v>#DIV/0!</v>
      </c>
      <c r="HX48" s="11"/>
      <c r="HY48" s="11"/>
      <c r="HZ48" s="15">
        <v>0</v>
      </c>
      <c r="IB48" s="18" t="s">
        <v>608</v>
      </c>
      <c r="IC48">
        <f>HJ63</f>
        <v>4</v>
      </c>
      <c r="ID48">
        <f t="shared" ref="ID48:IM48" si="819">HK63</f>
        <v>7</v>
      </c>
      <c r="IE48">
        <f t="shared" si="819"/>
        <v>1</v>
      </c>
      <c r="IF48">
        <f t="shared" si="819"/>
        <v>2</v>
      </c>
      <c r="IG48">
        <f t="shared" si="819"/>
        <v>1</v>
      </c>
      <c r="IH48">
        <f t="shared" si="819"/>
        <v>2</v>
      </c>
      <c r="II48">
        <f t="shared" si="819"/>
        <v>6</v>
      </c>
      <c r="IJ48">
        <f t="shared" si="819"/>
        <v>0</v>
      </c>
      <c r="IK48">
        <f t="shared" si="819"/>
        <v>0</v>
      </c>
      <c r="IL48">
        <f t="shared" si="819"/>
        <v>2</v>
      </c>
      <c r="IM48">
        <f t="shared" si="819"/>
        <v>6</v>
      </c>
      <c r="IN48">
        <v>0</v>
      </c>
      <c r="IO48">
        <v>1</v>
      </c>
      <c r="IP48">
        <v>1</v>
      </c>
      <c r="IR48" t="str">
        <f t="shared" si="735"/>
        <v>Julian Lagunas</v>
      </c>
      <c r="IS48">
        <f t="shared" si="736"/>
        <v>4</v>
      </c>
      <c r="IT48">
        <f t="shared" si="737"/>
        <v>7</v>
      </c>
      <c r="IU48">
        <f t="shared" si="738"/>
        <v>1</v>
      </c>
      <c r="IV48">
        <f t="shared" si="739"/>
        <v>2</v>
      </c>
      <c r="IW48">
        <f t="shared" si="740"/>
        <v>1</v>
      </c>
      <c r="IX48">
        <f t="shared" si="741"/>
        <v>2</v>
      </c>
      <c r="IY48">
        <f t="shared" si="742"/>
        <v>6</v>
      </c>
      <c r="IZ48">
        <f t="shared" si="743"/>
        <v>0</v>
      </c>
      <c r="JA48">
        <f t="shared" si="744"/>
        <v>0</v>
      </c>
      <c r="JB48">
        <f t="shared" si="745"/>
        <v>2</v>
      </c>
      <c r="JC48">
        <f t="shared" si="746"/>
        <v>6</v>
      </c>
      <c r="JD48" s="590">
        <f t="shared" si="747"/>
        <v>0.33333333333333331</v>
      </c>
      <c r="JE48" s="590" t="e">
        <f t="shared" si="748"/>
        <v>#DIV/0!</v>
      </c>
      <c r="JF48" s="590">
        <f t="shared" si="749"/>
        <v>0.33333333333333331</v>
      </c>
      <c r="JH48" s="57" t="s">
        <v>541</v>
      </c>
      <c r="JI48" s="3">
        <f t="shared" ref="JI48:JV48" si="820">JI18-JI33</f>
        <v>5.5</v>
      </c>
      <c r="JJ48" s="7">
        <f t="shared" si="820"/>
        <v>-0.75</v>
      </c>
      <c r="JK48" s="7">
        <f t="shared" si="820"/>
        <v>1</v>
      </c>
      <c r="JL48" s="7">
        <f t="shared" si="820"/>
        <v>1</v>
      </c>
      <c r="JM48" s="7">
        <f t="shared" si="820"/>
        <v>-0.25</v>
      </c>
      <c r="JN48" s="7">
        <f t="shared" si="820"/>
        <v>0.5</v>
      </c>
      <c r="JO48" s="7">
        <f t="shared" si="820"/>
        <v>-5.25</v>
      </c>
      <c r="JP48" s="7">
        <f t="shared" si="820"/>
        <v>1.5</v>
      </c>
      <c r="JQ48" s="7">
        <f t="shared" si="820"/>
        <v>1</v>
      </c>
      <c r="JR48" s="7">
        <f t="shared" si="820"/>
        <v>2</v>
      </c>
      <c r="JS48" s="7">
        <f t="shared" si="820"/>
        <v>-4.25</v>
      </c>
      <c r="JT48" s="436">
        <f t="shared" si="820"/>
        <v>7.4962758033624177E-2</v>
      </c>
      <c r="JU48" s="436">
        <f t="shared" si="820"/>
        <v>5.0369083803734283E-2</v>
      </c>
      <c r="JV48" s="437">
        <f t="shared" si="820"/>
        <v>5.99081726354454E-2</v>
      </c>
    </row>
    <row r="49" spans="3:282">
      <c r="C49" t="s">
        <v>584</v>
      </c>
      <c r="E49" s="394"/>
      <c r="F49" s="363"/>
      <c r="S49" s="3">
        <v>4</v>
      </c>
      <c r="T49" s="18"/>
      <c r="U49" s="18"/>
      <c r="V49" s="18"/>
      <c r="W49" s="18"/>
      <c r="X49" s="18"/>
      <c r="Y49" s="18"/>
      <c r="Z49" s="18"/>
      <c r="AA49" s="18"/>
      <c r="AB49" s="18"/>
      <c r="AC49" s="18">
        <f t="shared" si="757"/>
        <v>0</v>
      </c>
      <c r="AD49" s="18">
        <f t="shared" si="758"/>
        <v>0</v>
      </c>
      <c r="AE49" s="389" t="e">
        <f t="shared" si="759"/>
        <v>#DIV/0!</v>
      </c>
      <c r="AF49" s="389" t="e">
        <f t="shared" si="760"/>
        <v>#DIV/0!</v>
      </c>
      <c r="AG49" s="389" t="e">
        <f t="shared" si="761"/>
        <v>#DIV/0!</v>
      </c>
      <c r="AH49" s="7"/>
      <c r="AI49" s="7"/>
      <c r="AJ49" s="4">
        <f t="shared" si="762"/>
        <v>0</v>
      </c>
      <c r="AK49" s="3">
        <v>4</v>
      </c>
      <c r="AL49" s="18"/>
      <c r="AM49" s="18"/>
      <c r="AN49" s="18"/>
      <c r="AO49" s="18"/>
      <c r="AP49" s="18"/>
      <c r="AQ49" s="18"/>
      <c r="AR49" s="18"/>
      <c r="AS49" s="18"/>
      <c r="AT49" s="18"/>
      <c r="AU49" s="18">
        <f t="shared" si="763"/>
        <v>0</v>
      </c>
      <c r="AV49" s="18">
        <f t="shared" si="764"/>
        <v>0</v>
      </c>
      <c r="AW49" s="389" t="e">
        <f t="shared" si="765"/>
        <v>#DIV/0!</v>
      </c>
      <c r="AX49" s="389" t="e">
        <f t="shared" si="766"/>
        <v>#DIV/0!</v>
      </c>
      <c r="AY49" s="389" t="e">
        <f t="shared" si="767"/>
        <v>#DIV/0!</v>
      </c>
      <c r="AZ49" s="7"/>
      <c r="BA49" s="7"/>
      <c r="BB49" s="4">
        <f t="shared" si="768"/>
        <v>0</v>
      </c>
      <c r="BC49" s="3">
        <v>4</v>
      </c>
      <c r="BD49" s="18"/>
      <c r="BE49" s="18"/>
      <c r="BF49" s="18"/>
      <c r="BG49" s="18"/>
      <c r="BH49" s="18"/>
      <c r="BI49" s="18"/>
      <c r="BJ49" s="18"/>
      <c r="BK49" s="18"/>
      <c r="BL49" s="18"/>
      <c r="BM49" s="18">
        <f t="shared" si="769"/>
        <v>0</v>
      </c>
      <c r="BN49" s="18">
        <f t="shared" si="770"/>
        <v>0</v>
      </c>
      <c r="BO49" s="389" t="e">
        <f t="shared" si="771"/>
        <v>#DIV/0!</v>
      </c>
      <c r="BP49" s="389" t="e">
        <f t="shared" si="772"/>
        <v>#DIV/0!</v>
      </c>
      <c r="BQ49" s="389" t="e">
        <f t="shared" si="773"/>
        <v>#DIV/0!</v>
      </c>
      <c r="BR49" s="7"/>
      <c r="BS49" s="7"/>
      <c r="BT49" s="4">
        <f t="shared" si="774"/>
        <v>0</v>
      </c>
      <c r="BU49" s="3">
        <v>4</v>
      </c>
      <c r="BV49" s="18"/>
      <c r="BW49" s="18"/>
      <c r="BX49" s="18"/>
      <c r="BY49" s="18"/>
      <c r="BZ49" s="18"/>
      <c r="CA49" s="18"/>
      <c r="CB49" s="18"/>
      <c r="CC49" s="18"/>
      <c r="CD49" s="18"/>
      <c r="CE49" s="18">
        <f t="shared" si="775"/>
        <v>0</v>
      </c>
      <c r="CF49" s="18">
        <f t="shared" si="776"/>
        <v>0</v>
      </c>
      <c r="CG49" s="389" t="e">
        <f t="shared" si="777"/>
        <v>#DIV/0!</v>
      </c>
      <c r="CH49" s="389" t="e">
        <f t="shared" si="778"/>
        <v>#DIV/0!</v>
      </c>
      <c r="CI49" s="389" t="e">
        <f t="shared" si="779"/>
        <v>#DIV/0!</v>
      </c>
      <c r="CJ49" s="7"/>
      <c r="CK49" s="7"/>
      <c r="CL49" s="4">
        <f t="shared" si="780"/>
        <v>0</v>
      </c>
      <c r="CM49" s="3">
        <v>4</v>
      </c>
      <c r="CN49" s="18"/>
      <c r="CO49" s="18"/>
      <c r="CP49" s="18"/>
      <c r="CQ49" s="18"/>
      <c r="CR49" s="18"/>
      <c r="CS49" s="18"/>
      <c r="CT49" s="18"/>
      <c r="CU49" s="18"/>
      <c r="CV49" s="18"/>
      <c r="CW49" s="18">
        <f t="shared" si="781"/>
        <v>0</v>
      </c>
      <c r="CX49" s="18">
        <f t="shared" si="782"/>
        <v>0</v>
      </c>
      <c r="CY49" s="389" t="e">
        <f t="shared" si="783"/>
        <v>#DIV/0!</v>
      </c>
      <c r="CZ49" s="389" t="e">
        <f t="shared" si="784"/>
        <v>#DIV/0!</v>
      </c>
      <c r="DA49" s="389" t="e">
        <f t="shared" si="785"/>
        <v>#DIV/0!</v>
      </c>
      <c r="DB49" s="7"/>
      <c r="DC49" s="7"/>
      <c r="DD49" s="4">
        <f t="shared" si="786"/>
        <v>0</v>
      </c>
      <c r="DE49" s="3" t="s">
        <v>570</v>
      </c>
      <c r="DF49" s="18">
        <v>11</v>
      </c>
      <c r="DG49" s="18">
        <v>6</v>
      </c>
      <c r="DH49" s="18">
        <v>1</v>
      </c>
      <c r="DI49" s="18">
        <v>1</v>
      </c>
      <c r="DJ49" s="18">
        <v>3</v>
      </c>
      <c r="DK49" s="18">
        <v>1</v>
      </c>
      <c r="DL49" s="18">
        <v>5</v>
      </c>
      <c r="DM49" s="18">
        <v>3</v>
      </c>
      <c r="DN49" s="18">
        <v>14</v>
      </c>
      <c r="DO49" s="18">
        <f t="shared" si="787"/>
        <v>4</v>
      </c>
      <c r="DP49" s="18">
        <f t="shared" si="788"/>
        <v>19</v>
      </c>
      <c r="DQ49" s="389">
        <f t="shared" si="789"/>
        <v>0.2</v>
      </c>
      <c r="DR49" s="389">
        <f t="shared" si="790"/>
        <v>0.21428571428571427</v>
      </c>
      <c r="DS49" s="389">
        <f t="shared" si="791"/>
        <v>0.21052631578947367</v>
      </c>
      <c r="DT49" s="7">
        <v>1</v>
      </c>
      <c r="DU49" s="7">
        <v>0</v>
      </c>
      <c r="DV49" s="4">
        <f t="shared" si="792"/>
        <v>1</v>
      </c>
      <c r="DW49" s="3">
        <v>4</v>
      </c>
      <c r="DX49" s="18"/>
      <c r="DY49" s="18"/>
      <c r="DZ49" s="18"/>
      <c r="EA49" s="18"/>
      <c r="EB49" s="18"/>
      <c r="EC49" s="18"/>
      <c r="ED49" s="18"/>
      <c r="EE49" s="18"/>
      <c r="EF49" s="18"/>
      <c r="EG49" s="18">
        <f t="shared" si="793"/>
        <v>0</v>
      </c>
      <c r="EH49" s="18">
        <f t="shared" si="794"/>
        <v>0</v>
      </c>
      <c r="EI49" s="389" t="e">
        <f t="shared" si="795"/>
        <v>#DIV/0!</v>
      </c>
      <c r="EJ49" s="389" t="e">
        <f t="shared" si="796"/>
        <v>#DIV/0!</v>
      </c>
      <c r="EK49" s="389" t="e">
        <f t="shared" si="797"/>
        <v>#DIV/0!</v>
      </c>
      <c r="EL49" s="7"/>
      <c r="EM49" s="7"/>
      <c r="EN49" s="4">
        <f t="shared" si="798"/>
        <v>0</v>
      </c>
      <c r="EO49" s="3">
        <v>4</v>
      </c>
      <c r="EP49" s="18"/>
      <c r="EQ49" s="18"/>
      <c r="ER49" s="18"/>
      <c r="ES49" s="18"/>
      <c r="ET49" s="18"/>
      <c r="EU49" s="18"/>
      <c r="EV49" s="18"/>
      <c r="EW49" s="18"/>
      <c r="EX49" s="18"/>
      <c r="EY49" s="18">
        <f t="shared" si="799"/>
        <v>0</v>
      </c>
      <c r="EZ49" s="18">
        <f t="shared" si="800"/>
        <v>0</v>
      </c>
      <c r="FA49" s="389" t="e">
        <f t="shared" si="801"/>
        <v>#DIV/0!</v>
      </c>
      <c r="FB49" s="389" t="e">
        <f t="shared" si="802"/>
        <v>#DIV/0!</v>
      </c>
      <c r="FC49" s="389" t="e">
        <f t="shared" si="803"/>
        <v>#DIV/0!</v>
      </c>
      <c r="FD49" s="7"/>
      <c r="FE49" s="7"/>
      <c r="FF49" s="4">
        <f t="shared" si="804"/>
        <v>0</v>
      </c>
      <c r="FG49" s="3" t="s">
        <v>605</v>
      </c>
      <c r="FH49" s="18">
        <v>20</v>
      </c>
      <c r="FI49" s="18">
        <v>12</v>
      </c>
      <c r="FJ49" s="18">
        <v>0</v>
      </c>
      <c r="FK49" s="18">
        <v>0</v>
      </c>
      <c r="FL49" s="18">
        <v>0</v>
      </c>
      <c r="FM49" s="18">
        <v>10</v>
      </c>
      <c r="FN49" s="18">
        <v>20</v>
      </c>
      <c r="FO49" s="18">
        <v>0</v>
      </c>
      <c r="FP49" s="18">
        <v>0</v>
      </c>
      <c r="FQ49" s="18">
        <f t="shared" si="805"/>
        <v>10</v>
      </c>
      <c r="FR49" s="18">
        <f t="shared" si="806"/>
        <v>20</v>
      </c>
      <c r="FS49" s="389">
        <f t="shared" si="807"/>
        <v>0.5</v>
      </c>
      <c r="FT49" s="389" t="e">
        <f t="shared" si="808"/>
        <v>#DIV/0!</v>
      </c>
      <c r="FU49" s="389">
        <f t="shared" si="809"/>
        <v>0.5</v>
      </c>
      <c r="FV49" s="7">
        <v>1</v>
      </c>
      <c r="FW49" s="7">
        <v>0</v>
      </c>
      <c r="FX49" s="4">
        <f t="shared" si="810"/>
        <v>1</v>
      </c>
      <c r="FY49" s="3">
        <v>4</v>
      </c>
      <c r="FZ49" s="18"/>
      <c r="GA49" s="18"/>
      <c r="GB49" s="18"/>
      <c r="GC49" s="18"/>
      <c r="GD49" s="18"/>
      <c r="GE49" s="18"/>
      <c r="GF49" s="18"/>
      <c r="GG49" s="18"/>
      <c r="GH49" s="18"/>
      <c r="GI49" s="18">
        <f t="shared" si="811"/>
        <v>0</v>
      </c>
      <c r="GJ49" s="18">
        <f t="shared" si="812"/>
        <v>0</v>
      </c>
      <c r="GK49" s="389" t="e">
        <f t="shared" si="813"/>
        <v>#DIV/0!</v>
      </c>
      <c r="GL49" s="389" t="e">
        <f t="shared" si="814"/>
        <v>#DIV/0!</v>
      </c>
      <c r="GM49" s="389" t="e">
        <f t="shared" si="815"/>
        <v>#DIV/0!</v>
      </c>
      <c r="GN49" s="7"/>
      <c r="GO49" s="7"/>
      <c r="GP49" s="4">
        <f t="shared" si="816"/>
        <v>0</v>
      </c>
      <c r="GQ49" s="14">
        <v>4</v>
      </c>
      <c r="GR49" s="11"/>
      <c r="GS49" s="11"/>
      <c r="GT49" s="11"/>
      <c r="GU49" s="11"/>
      <c r="GV49" s="11"/>
      <c r="GW49" s="11"/>
      <c r="GX49" s="11"/>
      <c r="GY49" s="11"/>
      <c r="GZ49" s="11"/>
      <c r="HA49" s="11">
        <v>0</v>
      </c>
      <c r="HB49" s="11">
        <v>0</v>
      </c>
      <c r="HC49" s="149" t="e">
        <v>#DIV/0!</v>
      </c>
      <c r="HD49" s="149" t="e">
        <v>#DIV/0!</v>
      </c>
      <c r="HE49" s="149" t="e">
        <v>#DIV/0!</v>
      </c>
      <c r="HF49" s="11"/>
      <c r="HG49" s="11"/>
      <c r="HH49" s="15">
        <v>0</v>
      </c>
      <c r="HI49" s="14" t="s">
        <v>606</v>
      </c>
      <c r="HJ49" s="11">
        <v>11</v>
      </c>
      <c r="HK49" s="11">
        <v>1</v>
      </c>
      <c r="HL49" s="11">
        <v>2</v>
      </c>
      <c r="HM49" s="11">
        <v>2</v>
      </c>
      <c r="HN49" s="11">
        <v>1</v>
      </c>
      <c r="HO49" s="11">
        <v>1</v>
      </c>
      <c r="HP49" s="11">
        <v>4</v>
      </c>
      <c r="HQ49" s="11">
        <v>3</v>
      </c>
      <c r="HR49" s="11">
        <v>9</v>
      </c>
      <c r="HS49" s="11">
        <f>HO49+HQ49</f>
        <v>4</v>
      </c>
      <c r="HT49" s="11">
        <f>HP49+HR49</f>
        <v>13</v>
      </c>
      <c r="HU49" s="149">
        <f>HO49/HP49</f>
        <v>0.25</v>
      </c>
      <c r="HV49" s="149">
        <f>HQ49/HR49</f>
        <v>0.33333333333333331</v>
      </c>
      <c r="HW49" s="149">
        <f>HS49/HT49</f>
        <v>0.30769230769230771</v>
      </c>
      <c r="HX49" s="11">
        <v>0</v>
      </c>
      <c r="HY49" s="11">
        <v>1</v>
      </c>
      <c r="HZ49" s="15">
        <f>HX49+HY49</f>
        <v>1</v>
      </c>
      <c r="IB49" s="18" t="s">
        <v>606</v>
      </c>
      <c r="IC49">
        <f>HJ49</f>
        <v>11</v>
      </c>
      <c r="ID49">
        <f t="shared" ref="ID49:IM49" si="821">HK49</f>
        <v>1</v>
      </c>
      <c r="IE49">
        <f t="shared" si="821"/>
        <v>2</v>
      </c>
      <c r="IF49">
        <f t="shared" si="821"/>
        <v>2</v>
      </c>
      <c r="IG49">
        <f t="shared" si="821"/>
        <v>1</v>
      </c>
      <c r="IH49">
        <f t="shared" si="821"/>
        <v>1</v>
      </c>
      <c r="II49">
        <f t="shared" si="821"/>
        <v>4</v>
      </c>
      <c r="IJ49">
        <f t="shared" si="821"/>
        <v>3</v>
      </c>
      <c r="IK49">
        <f t="shared" si="821"/>
        <v>9</v>
      </c>
      <c r="IL49">
        <f t="shared" si="821"/>
        <v>4</v>
      </c>
      <c r="IM49">
        <f t="shared" si="821"/>
        <v>13</v>
      </c>
      <c r="IN49">
        <v>0</v>
      </c>
      <c r="IO49">
        <v>1</v>
      </c>
      <c r="IP49">
        <v>1</v>
      </c>
      <c r="IR49" t="str">
        <f t="shared" si="735"/>
        <v>Bilal Sidiqqui</v>
      </c>
      <c r="IS49">
        <f t="shared" si="736"/>
        <v>11</v>
      </c>
      <c r="IT49">
        <f t="shared" si="737"/>
        <v>1</v>
      </c>
      <c r="IU49">
        <f t="shared" si="738"/>
        <v>2</v>
      </c>
      <c r="IV49">
        <f t="shared" si="739"/>
        <v>2</v>
      </c>
      <c r="IW49">
        <f t="shared" si="740"/>
        <v>1</v>
      </c>
      <c r="IX49">
        <f t="shared" si="741"/>
        <v>1</v>
      </c>
      <c r="IY49">
        <f t="shared" si="742"/>
        <v>4</v>
      </c>
      <c r="IZ49">
        <f t="shared" si="743"/>
        <v>3</v>
      </c>
      <c r="JA49">
        <f t="shared" si="744"/>
        <v>9</v>
      </c>
      <c r="JB49">
        <f t="shared" si="745"/>
        <v>4</v>
      </c>
      <c r="JC49">
        <f t="shared" si="746"/>
        <v>13</v>
      </c>
      <c r="JD49" s="590">
        <f t="shared" si="747"/>
        <v>0.25</v>
      </c>
      <c r="JE49" s="590">
        <f t="shared" si="748"/>
        <v>0.33333333333333331</v>
      </c>
      <c r="JF49" s="590">
        <f t="shared" si="749"/>
        <v>0.30769230769230771</v>
      </c>
      <c r="JH49" s="57" t="s">
        <v>542</v>
      </c>
      <c r="JI49" s="3">
        <f t="shared" ref="JI49:JV49" si="822">JI19-JI34</f>
        <v>-8.5</v>
      </c>
      <c r="JJ49" s="7">
        <f t="shared" si="822"/>
        <v>-2.75</v>
      </c>
      <c r="JK49" s="7">
        <f t="shared" si="822"/>
        <v>0.25</v>
      </c>
      <c r="JL49" s="7">
        <f t="shared" si="822"/>
        <v>0.25</v>
      </c>
      <c r="JM49" s="7">
        <f t="shared" si="822"/>
        <v>2.25</v>
      </c>
      <c r="JN49" s="7">
        <f t="shared" si="822"/>
        <v>0.25</v>
      </c>
      <c r="JO49" s="7">
        <f t="shared" si="822"/>
        <v>0</v>
      </c>
      <c r="JP49" s="7">
        <f t="shared" si="822"/>
        <v>-3</v>
      </c>
      <c r="JQ49" s="7">
        <f t="shared" si="822"/>
        <v>3.25</v>
      </c>
      <c r="JR49" s="7">
        <f t="shared" si="822"/>
        <v>-2.75</v>
      </c>
      <c r="JS49" s="7">
        <f t="shared" si="822"/>
        <v>3.25</v>
      </c>
      <c r="JT49" s="436">
        <f t="shared" si="822"/>
        <v>7.1942446043165575E-3</v>
      </c>
      <c r="JU49" s="436">
        <f t="shared" si="822"/>
        <v>-0.15092463710479223</v>
      </c>
      <c r="JV49" s="437">
        <f t="shared" si="822"/>
        <v>-6.399385882270836E-2</v>
      </c>
    </row>
    <row r="50" spans="3:282">
      <c r="C50" t="s">
        <v>585</v>
      </c>
      <c r="S50" s="3">
        <v>5</v>
      </c>
      <c r="T50" s="18"/>
      <c r="U50" s="18"/>
      <c r="V50" s="18"/>
      <c r="W50" s="18"/>
      <c r="X50" s="18"/>
      <c r="Y50" s="18"/>
      <c r="Z50" s="18"/>
      <c r="AA50" s="18"/>
      <c r="AB50" s="18"/>
      <c r="AC50" s="18">
        <f t="shared" si="757"/>
        <v>0</v>
      </c>
      <c r="AD50" s="18">
        <f t="shared" si="758"/>
        <v>0</v>
      </c>
      <c r="AE50" s="389" t="e">
        <f t="shared" si="759"/>
        <v>#DIV/0!</v>
      </c>
      <c r="AF50" s="389" t="e">
        <f t="shared" si="760"/>
        <v>#DIV/0!</v>
      </c>
      <c r="AG50" s="389" t="e">
        <f t="shared" si="761"/>
        <v>#DIV/0!</v>
      </c>
      <c r="AH50" s="7"/>
      <c r="AI50" s="7"/>
      <c r="AJ50" s="4">
        <f t="shared" si="762"/>
        <v>0</v>
      </c>
      <c r="AK50" s="3">
        <v>5</v>
      </c>
      <c r="AL50" s="18"/>
      <c r="AM50" s="18"/>
      <c r="AN50" s="18"/>
      <c r="AO50" s="18"/>
      <c r="AP50" s="18"/>
      <c r="AQ50" s="18"/>
      <c r="AR50" s="18"/>
      <c r="AS50" s="18"/>
      <c r="AT50" s="18"/>
      <c r="AU50" s="18">
        <f t="shared" si="763"/>
        <v>0</v>
      </c>
      <c r="AV50" s="18">
        <f t="shared" si="764"/>
        <v>0</v>
      </c>
      <c r="AW50" s="389" t="e">
        <f t="shared" si="765"/>
        <v>#DIV/0!</v>
      </c>
      <c r="AX50" s="389" t="e">
        <f t="shared" si="766"/>
        <v>#DIV/0!</v>
      </c>
      <c r="AY50" s="389" t="e">
        <f t="shared" si="767"/>
        <v>#DIV/0!</v>
      </c>
      <c r="AZ50" s="7"/>
      <c r="BA50" s="7"/>
      <c r="BB50" s="4">
        <f t="shared" si="768"/>
        <v>0</v>
      </c>
      <c r="BC50" s="3">
        <v>5</v>
      </c>
      <c r="BD50" s="18"/>
      <c r="BE50" s="18"/>
      <c r="BF50" s="18"/>
      <c r="BG50" s="18"/>
      <c r="BH50" s="18"/>
      <c r="BI50" s="18"/>
      <c r="BJ50" s="18"/>
      <c r="BK50" s="18"/>
      <c r="BL50" s="18"/>
      <c r="BM50" s="18">
        <f t="shared" si="769"/>
        <v>0</v>
      </c>
      <c r="BN50" s="18">
        <f t="shared" si="770"/>
        <v>0</v>
      </c>
      <c r="BO50" s="389" t="e">
        <f t="shared" si="771"/>
        <v>#DIV/0!</v>
      </c>
      <c r="BP50" s="389" t="e">
        <f t="shared" si="772"/>
        <v>#DIV/0!</v>
      </c>
      <c r="BQ50" s="389" t="e">
        <f t="shared" si="773"/>
        <v>#DIV/0!</v>
      </c>
      <c r="BR50" s="7"/>
      <c r="BS50" s="7"/>
      <c r="BT50" s="4">
        <f t="shared" si="774"/>
        <v>0</v>
      </c>
      <c r="BU50" s="3">
        <v>5</v>
      </c>
      <c r="BV50" s="18"/>
      <c r="BW50" s="18"/>
      <c r="BX50" s="18"/>
      <c r="BY50" s="18"/>
      <c r="BZ50" s="18"/>
      <c r="CA50" s="18"/>
      <c r="CB50" s="18"/>
      <c r="CC50" s="18"/>
      <c r="CD50" s="18"/>
      <c r="CE50" s="18">
        <f t="shared" si="775"/>
        <v>0</v>
      </c>
      <c r="CF50" s="18">
        <f t="shared" si="776"/>
        <v>0</v>
      </c>
      <c r="CG50" s="389" t="e">
        <f t="shared" si="777"/>
        <v>#DIV/0!</v>
      </c>
      <c r="CH50" s="389" t="e">
        <f t="shared" si="778"/>
        <v>#DIV/0!</v>
      </c>
      <c r="CI50" s="389" t="e">
        <f t="shared" si="779"/>
        <v>#DIV/0!</v>
      </c>
      <c r="CJ50" s="7"/>
      <c r="CK50" s="7"/>
      <c r="CL50" s="4">
        <f t="shared" si="780"/>
        <v>0</v>
      </c>
      <c r="CM50" s="3">
        <v>5</v>
      </c>
      <c r="CN50" s="18"/>
      <c r="CO50" s="18"/>
      <c r="CP50" s="18"/>
      <c r="CQ50" s="18"/>
      <c r="CR50" s="18"/>
      <c r="CS50" s="18"/>
      <c r="CT50" s="18"/>
      <c r="CU50" s="18"/>
      <c r="CV50" s="18"/>
      <c r="CW50" s="18">
        <f t="shared" si="781"/>
        <v>0</v>
      </c>
      <c r="CX50" s="18">
        <f t="shared" si="782"/>
        <v>0</v>
      </c>
      <c r="CY50" s="389" t="e">
        <f t="shared" si="783"/>
        <v>#DIV/0!</v>
      </c>
      <c r="CZ50" s="389" t="e">
        <f t="shared" si="784"/>
        <v>#DIV/0!</v>
      </c>
      <c r="DA50" s="389" t="e">
        <f t="shared" si="785"/>
        <v>#DIV/0!</v>
      </c>
      <c r="DB50" s="7"/>
      <c r="DC50" s="7"/>
      <c r="DD50" s="4">
        <f t="shared" si="786"/>
        <v>0</v>
      </c>
      <c r="DE50" s="3">
        <v>5</v>
      </c>
      <c r="DF50" s="18"/>
      <c r="DG50" s="18"/>
      <c r="DH50" s="18"/>
      <c r="DI50" s="18"/>
      <c r="DJ50" s="18"/>
      <c r="DK50" s="18"/>
      <c r="DL50" s="18"/>
      <c r="DM50" s="18"/>
      <c r="DN50" s="18"/>
      <c r="DO50" s="18">
        <f t="shared" si="787"/>
        <v>0</v>
      </c>
      <c r="DP50" s="18">
        <f t="shared" si="788"/>
        <v>0</v>
      </c>
      <c r="DQ50" s="389" t="e">
        <f t="shared" si="789"/>
        <v>#DIV/0!</v>
      </c>
      <c r="DR50" s="389" t="e">
        <f t="shared" si="790"/>
        <v>#DIV/0!</v>
      </c>
      <c r="DS50" s="389" t="e">
        <f t="shared" si="791"/>
        <v>#DIV/0!</v>
      </c>
      <c r="DT50" s="7"/>
      <c r="DU50" s="7"/>
      <c r="DV50" s="4">
        <f t="shared" si="792"/>
        <v>0</v>
      </c>
      <c r="DW50" s="3">
        <v>5</v>
      </c>
      <c r="DX50" s="18"/>
      <c r="DY50" s="18"/>
      <c r="DZ50" s="18"/>
      <c r="EA50" s="18"/>
      <c r="EB50" s="18"/>
      <c r="EC50" s="18"/>
      <c r="ED50" s="18"/>
      <c r="EE50" s="18"/>
      <c r="EF50" s="18"/>
      <c r="EG50" s="18">
        <f t="shared" si="793"/>
        <v>0</v>
      </c>
      <c r="EH50" s="18">
        <f t="shared" si="794"/>
        <v>0</v>
      </c>
      <c r="EI50" s="389" t="e">
        <f t="shared" si="795"/>
        <v>#DIV/0!</v>
      </c>
      <c r="EJ50" s="389" t="e">
        <f t="shared" si="796"/>
        <v>#DIV/0!</v>
      </c>
      <c r="EK50" s="389" t="e">
        <f t="shared" si="797"/>
        <v>#DIV/0!</v>
      </c>
      <c r="EL50" s="7"/>
      <c r="EM50" s="7"/>
      <c r="EN50" s="4">
        <f t="shared" si="798"/>
        <v>0</v>
      </c>
      <c r="EO50" s="3">
        <v>5</v>
      </c>
      <c r="EP50" s="18"/>
      <c r="EQ50" s="18"/>
      <c r="ER50" s="18"/>
      <c r="ES50" s="18"/>
      <c r="ET50" s="18"/>
      <c r="EU50" s="18"/>
      <c r="EV50" s="18"/>
      <c r="EW50" s="18"/>
      <c r="EX50" s="18"/>
      <c r="EY50" s="18">
        <f t="shared" si="799"/>
        <v>0</v>
      </c>
      <c r="EZ50" s="18">
        <f t="shared" si="800"/>
        <v>0</v>
      </c>
      <c r="FA50" s="389" t="e">
        <f t="shared" si="801"/>
        <v>#DIV/0!</v>
      </c>
      <c r="FB50" s="389" t="e">
        <f t="shared" si="802"/>
        <v>#DIV/0!</v>
      </c>
      <c r="FC50" s="389" t="e">
        <f t="shared" si="803"/>
        <v>#DIV/0!</v>
      </c>
      <c r="FD50" s="7"/>
      <c r="FE50" s="7"/>
      <c r="FF50" s="4">
        <f t="shared" si="804"/>
        <v>0</v>
      </c>
      <c r="FG50" s="3">
        <v>5</v>
      </c>
      <c r="FH50" s="18"/>
      <c r="FI50" s="18"/>
      <c r="FJ50" s="18"/>
      <c r="FK50" s="18"/>
      <c r="FL50" s="18"/>
      <c r="FM50" s="18"/>
      <c r="FN50" s="18"/>
      <c r="FO50" s="18"/>
      <c r="FP50" s="18"/>
      <c r="FQ50" s="18">
        <f t="shared" si="805"/>
        <v>0</v>
      </c>
      <c r="FR50" s="18">
        <f t="shared" si="806"/>
        <v>0</v>
      </c>
      <c r="FS50" s="389" t="e">
        <f t="shared" si="807"/>
        <v>#DIV/0!</v>
      </c>
      <c r="FT50" s="389" t="e">
        <f t="shared" si="808"/>
        <v>#DIV/0!</v>
      </c>
      <c r="FU50" s="389" t="e">
        <f t="shared" si="809"/>
        <v>#DIV/0!</v>
      </c>
      <c r="FV50" s="7"/>
      <c r="FW50" s="7"/>
      <c r="FX50" s="4">
        <f t="shared" si="810"/>
        <v>0</v>
      </c>
      <c r="FY50" s="3">
        <v>5</v>
      </c>
      <c r="FZ50" s="18"/>
      <c r="GA50" s="18"/>
      <c r="GB50" s="18"/>
      <c r="GC50" s="18"/>
      <c r="GD50" s="18"/>
      <c r="GE50" s="18"/>
      <c r="GF50" s="18"/>
      <c r="GG50" s="18"/>
      <c r="GH50" s="18"/>
      <c r="GI50" s="18">
        <f t="shared" si="811"/>
        <v>0</v>
      </c>
      <c r="GJ50" s="18">
        <f t="shared" si="812"/>
        <v>0</v>
      </c>
      <c r="GK50" s="389" t="e">
        <f t="shared" si="813"/>
        <v>#DIV/0!</v>
      </c>
      <c r="GL50" s="389" t="e">
        <f t="shared" si="814"/>
        <v>#DIV/0!</v>
      </c>
      <c r="GM50" s="389" t="e">
        <f t="shared" si="815"/>
        <v>#DIV/0!</v>
      </c>
      <c r="GN50" s="7"/>
      <c r="GO50" s="7"/>
      <c r="GP50" s="4">
        <f t="shared" si="816"/>
        <v>0</v>
      </c>
      <c r="GQ50" s="14">
        <v>5</v>
      </c>
      <c r="GR50" s="11"/>
      <c r="GS50" s="11"/>
      <c r="GT50" s="11"/>
      <c r="GU50" s="11"/>
      <c r="GV50" s="11"/>
      <c r="GW50" s="11"/>
      <c r="GX50" s="11"/>
      <c r="GY50" s="11"/>
      <c r="GZ50" s="11"/>
      <c r="HA50" s="11">
        <v>0</v>
      </c>
      <c r="HB50" s="11">
        <v>0</v>
      </c>
      <c r="HC50" s="149" t="e">
        <v>#DIV/0!</v>
      </c>
      <c r="HD50" s="149" t="e">
        <v>#DIV/0!</v>
      </c>
      <c r="HE50" s="149" t="e">
        <v>#DIV/0!</v>
      </c>
      <c r="HF50" s="11"/>
      <c r="HG50" s="11"/>
      <c r="HH50" s="15">
        <v>0</v>
      </c>
      <c r="HI50" s="14">
        <v>5</v>
      </c>
      <c r="HJ50" s="11"/>
      <c r="HK50" s="11"/>
      <c r="HL50" s="11"/>
      <c r="HM50" s="11"/>
      <c r="HN50" s="11"/>
      <c r="HO50" s="11"/>
      <c r="HP50" s="11"/>
      <c r="HQ50" s="11"/>
      <c r="HR50" s="11"/>
      <c r="HS50" s="11">
        <f t="shared" ref="HS50:HS55" si="823">HO50+HQ50</f>
        <v>0</v>
      </c>
      <c r="HT50" s="11">
        <f t="shared" ref="HT50:HT55" si="824">HP50+HR50</f>
        <v>0</v>
      </c>
      <c r="HU50" s="149" t="e">
        <f t="shared" ref="HU50:HU55" si="825">HO50/HP50</f>
        <v>#DIV/0!</v>
      </c>
      <c r="HV50" s="149" t="e">
        <f t="shared" ref="HV50:HV55" si="826">HQ50/HR50</f>
        <v>#DIV/0!</v>
      </c>
      <c r="HW50" s="149" t="e">
        <f t="shared" ref="HW50:HW55" si="827">HS50/HT50</f>
        <v>#DIV/0!</v>
      </c>
      <c r="HX50" s="11"/>
      <c r="HY50" s="11"/>
      <c r="HZ50" s="15">
        <f t="shared" ref="HZ50:HZ55" si="828">HX50+HY50</f>
        <v>0</v>
      </c>
      <c r="IB50" s="18" t="s">
        <v>605</v>
      </c>
      <c r="IC50">
        <f>FH49</f>
        <v>20</v>
      </c>
      <c r="ID50">
        <f t="shared" ref="ID50:IM50" si="829">FI49</f>
        <v>12</v>
      </c>
      <c r="IE50">
        <f t="shared" si="829"/>
        <v>0</v>
      </c>
      <c r="IF50">
        <f t="shared" si="829"/>
        <v>0</v>
      </c>
      <c r="IG50">
        <f t="shared" si="829"/>
        <v>0</v>
      </c>
      <c r="IH50">
        <f t="shared" si="829"/>
        <v>10</v>
      </c>
      <c r="II50">
        <f t="shared" si="829"/>
        <v>20</v>
      </c>
      <c r="IJ50">
        <f t="shared" si="829"/>
        <v>0</v>
      </c>
      <c r="IK50">
        <f t="shared" si="829"/>
        <v>0</v>
      </c>
      <c r="IL50">
        <f t="shared" si="829"/>
        <v>10</v>
      </c>
      <c r="IM50">
        <f t="shared" si="829"/>
        <v>20</v>
      </c>
      <c r="IN50">
        <v>1</v>
      </c>
      <c r="IO50">
        <v>0</v>
      </c>
      <c r="IP50">
        <v>1</v>
      </c>
      <c r="IR50" t="str">
        <f t="shared" si="735"/>
        <v>Charlie Mason</v>
      </c>
      <c r="IS50">
        <f t="shared" si="736"/>
        <v>20</v>
      </c>
      <c r="IT50">
        <f t="shared" si="737"/>
        <v>12</v>
      </c>
      <c r="IU50">
        <f t="shared" si="738"/>
        <v>0</v>
      </c>
      <c r="IV50">
        <f t="shared" si="739"/>
        <v>0</v>
      </c>
      <c r="IW50">
        <f t="shared" si="740"/>
        <v>0</v>
      </c>
      <c r="IX50">
        <f t="shared" si="741"/>
        <v>10</v>
      </c>
      <c r="IY50">
        <f t="shared" si="742"/>
        <v>20</v>
      </c>
      <c r="IZ50">
        <f t="shared" si="743"/>
        <v>0</v>
      </c>
      <c r="JA50">
        <f t="shared" si="744"/>
        <v>0</v>
      </c>
      <c r="JB50">
        <f t="shared" si="745"/>
        <v>10</v>
      </c>
      <c r="JC50">
        <f t="shared" si="746"/>
        <v>20</v>
      </c>
      <c r="JD50" s="590">
        <f>$IH50/$II50</f>
        <v>0.5</v>
      </c>
      <c r="JE50" s="590" t="e">
        <f t="shared" si="748"/>
        <v>#DIV/0!</v>
      </c>
      <c r="JF50" s="590">
        <f t="shared" si="749"/>
        <v>0.5</v>
      </c>
      <c r="JH50" s="57" t="s">
        <v>543</v>
      </c>
      <c r="JI50" s="3">
        <f t="shared" ref="JI50:JV50" si="830">JI20-JI35</f>
        <v>8.25</v>
      </c>
      <c r="JJ50" s="7">
        <f t="shared" si="830"/>
        <v>-3.75</v>
      </c>
      <c r="JK50" s="7">
        <f t="shared" si="830"/>
        <v>1.75</v>
      </c>
      <c r="JL50" s="7">
        <f t="shared" si="830"/>
        <v>2</v>
      </c>
      <c r="JM50" s="7">
        <f t="shared" si="830"/>
        <v>0.25</v>
      </c>
      <c r="JN50" s="7">
        <f t="shared" si="830"/>
        <v>0.25</v>
      </c>
      <c r="JO50" s="7">
        <f t="shared" si="830"/>
        <v>0.25</v>
      </c>
      <c r="JP50" s="7">
        <f t="shared" si="830"/>
        <v>2.75</v>
      </c>
      <c r="JQ50" s="7">
        <f t="shared" si="830"/>
        <v>0.75</v>
      </c>
      <c r="JR50" s="7">
        <f t="shared" si="830"/>
        <v>3</v>
      </c>
      <c r="JS50" s="7">
        <f t="shared" si="830"/>
        <v>1</v>
      </c>
      <c r="JT50" s="436">
        <f t="shared" si="830"/>
        <v>5.2284427284427504E-3</v>
      </c>
      <c r="JU50" s="436">
        <f t="shared" si="830"/>
        <v>0.12081128747795417</v>
      </c>
      <c r="JV50" s="437">
        <f t="shared" si="830"/>
        <v>5.3890306122448994E-2</v>
      </c>
    </row>
    <row r="51" spans="3:282">
      <c r="C51" s="458" t="s">
        <v>587</v>
      </c>
      <c r="E51" s="394"/>
      <c r="S51" s="3">
        <v>6</v>
      </c>
      <c r="T51" s="18"/>
      <c r="U51" s="18"/>
      <c r="V51" s="18"/>
      <c r="W51" s="18"/>
      <c r="X51" s="18"/>
      <c r="Y51" s="18"/>
      <c r="Z51" s="18"/>
      <c r="AA51" s="18"/>
      <c r="AB51" s="18"/>
      <c r="AC51" s="18">
        <f t="shared" si="757"/>
        <v>0</v>
      </c>
      <c r="AD51" s="18">
        <f t="shared" si="758"/>
        <v>0</v>
      </c>
      <c r="AE51" s="389" t="e">
        <f t="shared" si="759"/>
        <v>#DIV/0!</v>
      </c>
      <c r="AF51" s="389" t="e">
        <f t="shared" si="760"/>
        <v>#DIV/0!</v>
      </c>
      <c r="AG51" s="389" t="e">
        <f t="shared" si="761"/>
        <v>#DIV/0!</v>
      </c>
      <c r="AH51" s="7"/>
      <c r="AI51" s="7"/>
      <c r="AJ51" s="4">
        <f t="shared" si="762"/>
        <v>0</v>
      </c>
      <c r="AK51" s="3">
        <v>6</v>
      </c>
      <c r="AL51" s="18"/>
      <c r="AM51" s="18"/>
      <c r="AN51" s="18"/>
      <c r="AO51" s="18"/>
      <c r="AP51" s="18"/>
      <c r="AQ51" s="18"/>
      <c r="AR51" s="18"/>
      <c r="AS51" s="18"/>
      <c r="AT51" s="18"/>
      <c r="AU51" s="18">
        <f t="shared" si="763"/>
        <v>0</v>
      </c>
      <c r="AV51" s="18">
        <f t="shared" si="764"/>
        <v>0</v>
      </c>
      <c r="AW51" s="389" t="e">
        <f t="shared" si="765"/>
        <v>#DIV/0!</v>
      </c>
      <c r="AX51" s="389" t="e">
        <f t="shared" si="766"/>
        <v>#DIV/0!</v>
      </c>
      <c r="AY51" s="389" t="e">
        <f t="shared" si="767"/>
        <v>#DIV/0!</v>
      </c>
      <c r="AZ51" s="7"/>
      <c r="BA51" s="7"/>
      <c r="BB51" s="4">
        <f t="shared" si="768"/>
        <v>0</v>
      </c>
      <c r="BC51" s="3">
        <v>6</v>
      </c>
      <c r="BD51" s="18"/>
      <c r="BE51" s="18"/>
      <c r="BF51" s="18"/>
      <c r="BG51" s="18"/>
      <c r="BH51" s="18"/>
      <c r="BI51" s="18"/>
      <c r="BJ51" s="18"/>
      <c r="BK51" s="18"/>
      <c r="BL51" s="18"/>
      <c r="BM51" s="18">
        <f t="shared" si="769"/>
        <v>0</v>
      </c>
      <c r="BN51" s="18">
        <f t="shared" si="770"/>
        <v>0</v>
      </c>
      <c r="BO51" s="389" t="e">
        <f t="shared" si="771"/>
        <v>#DIV/0!</v>
      </c>
      <c r="BP51" s="389" t="e">
        <f t="shared" si="772"/>
        <v>#DIV/0!</v>
      </c>
      <c r="BQ51" s="389" t="e">
        <f t="shared" si="773"/>
        <v>#DIV/0!</v>
      </c>
      <c r="BR51" s="7"/>
      <c r="BS51" s="7"/>
      <c r="BT51" s="4">
        <f t="shared" si="774"/>
        <v>0</v>
      </c>
      <c r="BU51" s="3">
        <v>6</v>
      </c>
      <c r="BV51" s="18"/>
      <c r="BW51" s="18"/>
      <c r="BX51" s="18"/>
      <c r="BY51" s="18"/>
      <c r="BZ51" s="18"/>
      <c r="CA51" s="18"/>
      <c r="CB51" s="18"/>
      <c r="CC51" s="18"/>
      <c r="CD51" s="18"/>
      <c r="CE51" s="18">
        <f t="shared" si="775"/>
        <v>0</v>
      </c>
      <c r="CF51" s="18">
        <f t="shared" si="776"/>
        <v>0</v>
      </c>
      <c r="CG51" s="389" t="e">
        <f t="shared" si="777"/>
        <v>#DIV/0!</v>
      </c>
      <c r="CH51" s="389" t="e">
        <f t="shared" si="778"/>
        <v>#DIV/0!</v>
      </c>
      <c r="CI51" s="389" t="e">
        <f t="shared" si="779"/>
        <v>#DIV/0!</v>
      </c>
      <c r="CJ51" s="7"/>
      <c r="CK51" s="7"/>
      <c r="CL51" s="4">
        <f t="shared" si="780"/>
        <v>0</v>
      </c>
      <c r="CM51" s="3">
        <v>6</v>
      </c>
      <c r="CN51" s="18"/>
      <c r="CO51" s="18"/>
      <c r="CP51" s="18"/>
      <c r="CQ51" s="18"/>
      <c r="CR51" s="18"/>
      <c r="CS51" s="18"/>
      <c r="CT51" s="18"/>
      <c r="CU51" s="18"/>
      <c r="CV51" s="18"/>
      <c r="CW51" s="18">
        <f t="shared" si="781"/>
        <v>0</v>
      </c>
      <c r="CX51" s="18">
        <f t="shared" si="782"/>
        <v>0</v>
      </c>
      <c r="CY51" s="389" t="e">
        <f t="shared" si="783"/>
        <v>#DIV/0!</v>
      </c>
      <c r="CZ51" s="389" t="e">
        <f t="shared" si="784"/>
        <v>#DIV/0!</v>
      </c>
      <c r="DA51" s="389" t="e">
        <f t="shared" si="785"/>
        <v>#DIV/0!</v>
      </c>
      <c r="DB51" s="7"/>
      <c r="DC51" s="7"/>
      <c r="DD51" s="4">
        <f t="shared" si="786"/>
        <v>0</v>
      </c>
      <c r="DE51" s="3">
        <v>6</v>
      </c>
      <c r="DF51" s="18"/>
      <c r="DG51" s="18"/>
      <c r="DH51" s="18"/>
      <c r="DI51" s="18"/>
      <c r="DJ51" s="18"/>
      <c r="DK51" s="18"/>
      <c r="DL51" s="18"/>
      <c r="DM51" s="18"/>
      <c r="DN51" s="18"/>
      <c r="DO51" s="18">
        <f t="shared" si="787"/>
        <v>0</v>
      </c>
      <c r="DP51" s="18">
        <f t="shared" si="788"/>
        <v>0</v>
      </c>
      <c r="DQ51" s="389" t="e">
        <f t="shared" si="789"/>
        <v>#DIV/0!</v>
      </c>
      <c r="DR51" s="389" t="e">
        <f t="shared" si="790"/>
        <v>#DIV/0!</v>
      </c>
      <c r="DS51" s="389" t="e">
        <f t="shared" si="791"/>
        <v>#DIV/0!</v>
      </c>
      <c r="DT51" s="7"/>
      <c r="DU51" s="7"/>
      <c r="DV51" s="4">
        <f t="shared" si="792"/>
        <v>0</v>
      </c>
      <c r="DW51" s="3">
        <v>6</v>
      </c>
      <c r="DX51" s="18"/>
      <c r="DY51" s="18"/>
      <c r="DZ51" s="18"/>
      <c r="EA51" s="18"/>
      <c r="EB51" s="18"/>
      <c r="EC51" s="18"/>
      <c r="ED51" s="18"/>
      <c r="EE51" s="18"/>
      <c r="EF51" s="18"/>
      <c r="EG51" s="18">
        <f t="shared" si="793"/>
        <v>0</v>
      </c>
      <c r="EH51" s="18">
        <f t="shared" si="794"/>
        <v>0</v>
      </c>
      <c r="EI51" s="389" t="e">
        <f t="shared" si="795"/>
        <v>#DIV/0!</v>
      </c>
      <c r="EJ51" s="389" t="e">
        <f t="shared" si="796"/>
        <v>#DIV/0!</v>
      </c>
      <c r="EK51" s="389" t="e">
        <f t="shared" si="797"/>
        <v>#DIV/0!</v>
      </c>
      <c r="EL51" s="7"/>
      <c r="EM51" s="7"/>
      <c r="EN51" s="4">
        <f t="shared" si="798"/>
        <v>0</v>
      </c>
      <c r="EO51" s="3">
        <v>6</v>
      </c>
      <c r="EP51" s="18"/>
      <c r="EQ51" s="18"/>
      <c r="ER51" s="18"/>
      <c r="ES51" s="18"/>
      <c r="ET51" s="18"/>
      <c r="EU51" s="18"/>
      <c r="EV51" s="18"/>
      <c r="EW51" s="18"/>
      <c r="EX51" s="18"/>
      <c r="EY51" s="18">
        <f t="shared" si="799"/>
        <v>0</v>
      </c>
      <c r="EZ51" s="18">
        <f t="shared" si="800"/>
        <v>0</v>
      </c>
      <c r="FA51" s="389" t="e">
        <f t="shared" si="801"/>
        <v>#DIV/0!</v>
      </c>
      <c r="FB51" s="389" t="e">
        <f t="shared" si="802"/>
        <v>#DIV/0!</v>
      </c>
      <c r="FC51" s="389" t="e">
        <f t="shared" si="803"/>
        <v>#DIV/0!</v>
      </c>
      <c r="FD51" s="7"/>
      <c r="FE51" s="7"/>
      <c r="FF51" s="4">
        <f t="shared" si="804"/>
        <v>0</v>
      </c>
      <c r="FG51" s="3">
        <v>6</v>
      </c>
      <c r="FH51" s="18"/>
      <c r="FI51" s="18"/>
      <c r="FJ51" s="18"/>
      <c r="FK51" s="18"/>
      <c r="FL51" s="18"/>
      <c r="FM51" s="18"/>
      <c r="FN51" s="18"/>
      <c r="FO51" s="18"/>
      <c r="FP51" s="18"/>
      <c r="FQ51" s="18">
        <f t="shared" si="805"/>
        <v>0</v>
      </c>
      <c r="FR51" s="18">
        <f t="shared" si="806"/>
        <v>0</v>
      </c>
      <c r="FS51" s="389" t="e">
        <f t="shared" si="807"/>
        <v>#DIV/0!</v>
      </c>
      <c r="FT51" s="389" t="e">
        <f t="shared" si="808"/>
        <v>#DIV/0!</v>
      </c>
      <c r="FU51" s="389" t="e">
        <f t="shared" si="809"/>
        <v>#DIV/0!</v>
      </c>
      <c r="FV51" s="7"/>
      <c r="FW51" s="7"/>
      <c r="FX51" s="4">
        <f t="shared" si="810"/>
        <v>0</v>
      </c>
      <c r="FY51" s="3">
        <v>6</v>
      </c>
      <c r="FZ51" s="18"/>
      <c r="GA51" s="18"/>
      <c r="GB51" s="18"/>
      <c r="GC51" s="18"/>
      <c r="GD51" s="18"/>
      <c r="GE51" s="18"/>
      <c r="GF51" s="18"/>
      <c r="GG51" s="18"/>
      <c r="GH51" s="18"/>
      <c r="GI51" s="18">
        <f t="shared" si="811"/>
        <v>0</v>
      </c>
      <c r="GJ51" s="18">
        <f t="shared" si="812"/>
        <v>0</v>
      </c>
      <c r="GK51" s="389" t="e">
        <f t="shared" si="813"/>
        <v>#DIV/0!</v>
      </c>
      <c r="GL51" s="389" t="e">
        <f t="shared" si="814"/>
        <v>#DIV/0!</v>
      </c>
      <c r="GM51" s="389" t="e">
        <f t="shared" si="815"/>
        <v>#DIV/0!</v>
      </c>
      <c r="GN51" s="7"/>
      <c r="GO51" s="7"/>
      <c r="GP51" s="4">
        <f t="shared" si="816"/>
        <v>0</v>
      </c>
      <c r="GQ51" s="14">
        <v>6</v>
      </c>
      <c r="GR51" s="11"/>
      <c r="GS51" s="11"/>
      <c r="GT51" s="11"/>
      <c r="GU51" s="11"/>
      <c r="GV51" s="11"/>
      <c r="GW51" s="11"/>
      <c r="GX51" s="11"/>
      <c r="GY51" s="11"/>
      <c r="GZ51" s="11"/>
      <c r="HA51" s="11">
        <v>0</v>
      </c>
      <c r="HB51" s="11">
        <v>0</v>
      </c>
      <c r="HC51" s="149" t="e">
        <v>#DIV/0!</v>
      </c>
      <c r="HD51" s="149" t="e">
        <v>#DIV/0!</v>
      </c>
      <c r="HE51" s="149" t="e">
        <v>#DIV/0!</v>
      </c>
      <c r="HF51" s="11"/>
      <c r="HG51" s="11"/>
      <c r="HH51" s="15">
        <v>0</v>
      </c>
      <c r="HI51" s="14">
        <v>6</v>
      </c>
      <c r="HJ51" s="11"/>
      <c r="HK51" s="11"/>
      <c r="HL51" s="11"/>
      <c r="HM51" s="11"/>
      <c r="HN51" s="11"/>
      <c r="HO51" s="11"/>
      <c r="HP51" s="11"/>
      <c r="HQ51" s="11"/>
      <c r="HR51" s="11"/>
      <c r="HS51" s="11">
        <f t="shared" si="823"/>
        <v>0</v>
      </c>
      <c r="HT51" s="11">
        <f t="shared" si="824"/>
        <v>0</v>
      </c>
      <c r="HU51" s="149" t="e">
        <f t="shared" si="825"/>
        <v>#DIV/0!</v>
      </c>
      <c r="HV51" s="149" t="e">
        <f t="shared" si="826"/>
        <v>#DIV/0!</v>
      </c>
      <c r="HW51" s="149" t="e">
        <f t="shared" si="827"/>
        <v>#DIV/0!</v>
      </c>
      <c r="HX51" s="11"/>
      <c r="HY51" s="11"/>
      <c r="HZ51" s="15">
        <f t="shared" si="828"/>
        <v>0</v>
      </c>
      <c r="JH51" s="57" t="s">
        <v>565</v>
      </c>
      <c r="JI51" s="3">
        <f t="shared" ref="JI51:JV51" si="831">JI21-JI36</f>
        <v>-11.5</v>
      </c>
      <c r="JJ51" s="7">
        <f t="shared" si="831"/>
        <v>-5.5</v>
      </c>
      <c r="JK51" s="7">
        <f t="shared" si="831"/>
        <v>-7</v>
      </c>
      <c r="JL51" s="7">
        <f t="shared" si="831"/>
        <v>0.5</v>
      </c>
      <c r="JM51" s="7">
        <f t="shared" si="831"/>
        <v>3</v>
      </c>
      <c r="JN51" s="7">
        <f t="shared" si="831"/>
        <v>-8</v>
      </c>
      <c r="JO51" s="7">
        <f t="shared" si="831"/>
        <v>-11.5</v>
      </c>
      <c r="JP51" s="7">
        <f t="shared" si="831"/>
        <v>1.5</v>
      </c>
      <c r="JQ51" s="7">
        <f t="shared" si="831"/>
        <v>12.5</v>
      </c>
      <c r="JR51" s="7">
        <f t="shared" si="831"/>
        <v>-6.5</v>
      </c>
      <c r="JS51" s="7">
        <f t="shared" si="831"/>
        <v>1</v>
      </c>
      <c r="JT51" s="436">
        <f t="shared" si="831"/>
        <v>-0.10453216374269003</v>
      </c>
      <c r="JU51" s="436">
        <f t="shared" si="831"/>
        <v>-6.0592850915431568E-2</v>
      </c>
      <c r="JV51" s="437">
        <f t="shared" si="831"/>
        <v>-0.10210312075983716</v>
      </c>
    </row>
    <row r="52" spans="3:282">
      <c r="C52" s="458" t="s">
        <v>587</v>
      </c>
      <c r="E52" s="394"/>
      <c r="S52" s="3">
        <v>7</v>
      </c>
      <c r="T52" s="18"/>
      <c r="U52" s="18"/>
      <c r="V52" s="18"/>
      <c r="W52" s="18"/>
      <c r="X52" s="18"/>
      <c r="Y52" s="18"/>
      <c r="Z52" s="18"/>
      <c r="AA52" s="18"/>
      <c r="AB52" s="18"/>
      <c r="AC52" s="18">
        <f t="shared" si="757"/>
        <v>0</v>
      </c>
      <c r="AD52" s="18">
        <f t="shared" si="758"/>
        <v>0</v>
      </c>
      <c r="AE52" s="389" t="e">
        <f t="shared" si="759"/>
        <v>#DIV/0!</v>
      </c>
      <c r="AF52" s="389" t="e">
        <f t="shared" si="760"/>
        <v>#DIV/0!</v>
      </c>
      <c r="AG52" s="389" t="e">
        <f t="shared" si="761"/>
        <v>#DIV/0!</v>
      </c>
      <c r="AH52" s="7"/>
      <c r="AI52" s="7"/>
      <c r="AJ52" s="4">
        <f t="shared" si="762"/>
        <v>0</v>
      </c>
      <c r="AK52" s="3">
        <v>7</v>
      </c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763"/>
        <v>0</v>
      </c>
      <c r="AV52" s="18">
        <f t="shared" si="764"/>
        <v>0</v>
      </c>
      <c r="AW52" s="389" t="e">
        <f t="shared" si="765"/>
        <v>#DIV/0!</v>
      </c>
      <c r="AX52" s="389" t="e">
        <f t="shared" si="766"/>
        <v>#DIV/0!</v>
      </c>
      <c r="AY52" s="389" t="e">
        <f t="shared" si="767"/>
        <v>#DIV/0!</v>
      </c>
      <c r="AZ52" s="7"/>
      <c r="BA52" s="7"/>
      <c r="BB52" s="4">
        <f t="shared" si="768"/>
        <v>0</v>
      </c>
      <c r="BC52" s="3">
        <v>7</v>
      </c>
      <c r="BD52" s="18"/>
      <c r="BE52" s="18"/>
      <c r="BF52" s="18"/>
      <c r="BG52" s="18"/>
      <c r="BH52" s="18"/>
      <c r="BI52" s="18"/>
      <c r="BJ52" s="18"/>
      <c r="BK52" s="18"/>
      <c r="BL52" s="18"/>
      <c r="BM52" s="18">
        <f t="shared" si="769"/>
        <v>0</v>
      </c>
      <c r="BN52" s="18">
        <f t="shared" si="770"/>
        <v>0</v>
      </c>
      <c r="BO52" s="389" t="e">
        <f t="shared" si="771"/>
        <v>#DIV/0!</v>
      </c>
      <c r="BP52" s="389" t="e">
        <f t="shared" si="772"/>
        <v>#DIV/0!</v>
      </c>
      <c r="BQ52" s="389" t="e">
        <f t="shared" si="773"/>
        <v>#DIV/0!</v>
      </c>
      <c r="BR52" s="7"/>
      <c r="BS52" s="7"/>
      <c r="BT52" s="4">
        <f t="shared" si="774"/>
        <v>0</v>
      </c>
      <c r="BU52" s="3">
        <v>7</v>
      </c>
      <c r="BV52" s="18"/>
      <c r="BW52" s="18"/>
      <c r="BX52" s="18"/>
      <c r="BY52" s="18"/>
      <c r="BZ52" s="18"/>
      <c r="CA52" s="18"/>
      <c r="CB52" s="18"/>
      <c r="CC52" s="18"/>
      <c r="CD52" s="18"/>
      <c r="CE52" s="18">
        <f t="shared" si="775"/>
        <v>0</v>
      </c>
      <c r="CF52" s="18">
        <f t="shared" si="776"/>
        <v>0</v>
      </c>
      <c r="CG52" s="389" t="e">
        <f t="shared" si="777"/>
        <v>#DIV/0!</v>
      </c>
      <c r="CH52" s="389" t="e">
        <f t="shared" si="778"/>
        <v>#DIV/0!</v>
      </c>
      <c r="CI52" s="389" t="e">
        <f t="shared" si="779"/>
        <v>#DIV/0!</v>
      </c>
      <c r="CJ52" s="7"/>
      <c r="CK52" s="7"/>
      <c r="CL52" s="4">
        <f t="shared" si="780"/>
        <v>0</v>
      </c>
      <c r="CM52" s="3">
        <v>7</v>
      </c>
      <c r="CN52" s="18"/>
      <c r="CO52" s="18"/>
      <c r="CP52" s="18"/>
      <c r="CQ52" s="18"/>
      <c r="CR52" s="18"/>
      <c r="CS52" s="18"/>
      <c r="CT52" s="18"/>
      <c r="CU52" s="18"/>
      <c r="CV52" s="18"/>
      <c r="CW52" s="18">
        <f t="shared" si="781"/>
        <v>0</v>
      </c>
      <c r="CX52" s="18">
        <f t="shared" si="782"/>
        <v>0</v>
      </c>
      <c r="CY52" s="389" t="e">
        <f t="shared" si="783"/>
        <v>#DIV/0!</v>
      </c>
      <c r="CZ52" s="389" t="e">
        <f t="shared" si="784"/>
        <v>#DIV/0!</v>
      </c>
      <c r="DA52" s="389" t="e">
        <f t="shared" si="785"/>
        <v>#DIV/0!</v>
      </c>
      <c r="DB52" s="7"/>
      <c r="DC52" s="7"/>
      <c r="DD52" s="4">
        <f t="shared" si="786"/>
        <v>0</v>
      </c>
      <c r="DE52" s="3">
        <v>7</v>
      </c>
      <c r="DF52" s="18"/>
      <c r="DG52" s="18"/>
      <c r="DH52" s="18"/>
      <c r="DI52" s="18"/>
      <c r="DJ52" s="18"/>
      <c r="DK52" s="18"/>
      <c r="DL52" s="18"/>
      <c r="DM52" s="18"/>
      <c r="DN52" s="18"/>
      <c r="DO52" s="18">
        <f t="shared" si="787"/>
        <v>0</v>
      </c>
      <c r="DP52" s="18">
        <f t="shared" si="788"/>
        <v>0</v>
      </c>
      <c r="DQ52" s="389" t="e">
        <f t="shared" si="789"/>
        <v>#DIV/0!</v>
      </c>
      <c r="DR52" s="389" t="e">
        <f t="shared" si="790"/>
        <v>#DIV/0!</v>
      </c>
      <c r="DS52" s="389" t="e">
        <f t="shared" si="791"/>
        <v>#DIV/0!</v>
      </c>
      <c r="DT52" s="7"/>
      <c r="DU52" s="7"/>
      <c r="DV52" s="4">
        <f t="shared" si="792"/>
        <v>0</v>
      </c>
      <c r="DW52" s="3">
        <v>7</v>
      </c>
      <c r="DX52" s="18"/>
      <c r="DY52" s="18"/>
      <c r="DZ52" s="18"/>
      <c r="EA52" s="18"/>
      <c r="EB52" s="18"/>
      <c r="EC52" s="18"/>
      <c r="ED52" s="18"/>
      <c r="EE52" s="18"/>
      <c r="EF52" s="18"/>
      <c r="EG52" s="18">
        <f t="shared" si="793"/>
        <v>0</v>
      </c>
      <c r="EH52" s="18">
        <f t="shared" si="794"/>
        <v>0</v>
      </c>
      <c r="EI52" s="389" t="e">
        <f t="shared" si="795"/>
        <v>#DIV/0!</v>
      </c>
      <c r="EJ52" s="389" t="e">
        <f t="shared" si="796"/>
        <v>#DIV/0!</v>
      </c>
      <c r="EK52" s="389" t="e">
        <f t="shared" si="797"/>
        <v>#DIV/0!</v>
      </c>
      <c r="EL52" s="7"/>
      <c r="EM52" s="7"/>
      <c r="EN52" s="4">
        <f t="shared" si="798"/>
        <v>0</v>
      </c>
      <c r="EO52" s="3">
        <v>7</v>
      </c>
      <c r="EP52" s="18"/>
      <c r="EQ52" s="18"/>
      <c r="ER52" s="18"/>
      <c r="ES52" s="18"/>
      <c r="ET52" s="18"/>
      <c r="EU52" s="18"/>
      <c r="EV52" s="18"/>
      <c r="EW52" s="18"/>
      <c r="EX52" s="18"/>
      <c r="EY52" s="18">
        <f t="shared" si="799"/>
        <v>0</v>
      </c>
      <c r="EZ52" s="18">
        <f t="shared" si="800"/>
        <v>0</v>
      </c>
      <c r="FA52" s="389" t="e">
        <f t="shared" si="801"/>
        <v>#DIV/0!</v>
      </c>
      <c r="FB52" s="389" t="e">
        <f t="shared" si="802"/>
        <v>#DIV/0!</v>
      </c>
      <c r="FC52" s="389" t="e">
        <f t="shared" si="803"/>
        <v>#DIV/0!</v>
      </c>
      <c r="FD52" s="7"/>
      <c r="FE52" s="7"/>
      <c r="FF52" s="4">
        <f t="shared" si="804"/>
        <v>0</v>
      </c>
      <c r="FG52" s="3">
        <v>7</v>
      </c>
      <c r="FH52" s="18"/>
      <c r="FI52" s="18"/>
      <c r="FJ52" s="18"/>
      <c r="FK52" s="18"/>
      <c r="FL52" s="18"/>
      <c r="FM52" s="18"/>
      <c r="FN52" s="18"/>
      <c r="FO52" s="18"/>
      <c r="FP52" s="18"/>
      <c r="FQ52" s="18">
        <f t="shared" si="805"/>
        <v>0</v>
      </c>
      <c r="FR52" s="18">
        <f t="shared" si="806"/>
        <v>0</v>
      </c>
      <c r="FS52" s="389" t="e">
        <f t="shared" si="807"/>
        <v>#DIV/0!</v>
      </c>
      <c r="FT52" s="389" t="e">
        <f t="shared" si="808"/>
        <v>#DIV/0!</v>
      </c>
      <c r="FU52" s="389" t="e">
        <f t="shared" si="809"/>
        <v>#DIV/0!</v>
      </c>
      <c r="FV52" s="7"/>
      <c r="FW52" s="7"/>
      <c r="FX52" s="4">
        <f t="shared" si="810"/>
        <v>0</v>
      </c>
      <c r="FY52" s="3">
        <v>7</v>
      </c>
      <c r="FZ52" s="18"/>
      <c r="GA52" s="18"/>
      <c r="GB52" s="18"/>
      <c r="GC52" s="18"/>
      <c r="GD52" s="18"/>
      <c r="GE52" s="18"/>
      <c r="GF52" s="18"/>
      <c r="GG52" s="18"/>
      <c r="GH52" s="18"/>
      <c r="GI52" s="18">
        <f t="shared" si="811"/>
        <v>0</v>
      </c>
      <c r="GJ52" s="18">
        <f t="shared" si="812"/>
        <v>0</v>
      </c>
      <c r="GK52" s="389" t="e">
        <f t="shared" si="813"/>
        <v>#DIV/0!</v>
      </c>
      <c r="GL52" s="389" t="e">
        <f t="shared" si="814"/>
        <v>#DIV/0!</v>
      </c>
      <c r="GM52" s="389" t="e">
        <f t="shared" si="815"/>
        <v>#DIV/0!</v>
      </c>
      <c r="GN52" s="7"/>
      <c r="GO52" s="7"/>
      <c r="GP52" s="4">
        <f t="shared" si="816"/>
        <v>0</v>
      </c>
      <c r="GQ52" s="14">
        <v>7</v>
      </c>
      <c r="GR52" s="11"/>
      <c r="GS52" s="11"/>
      <c r="GT52" s="11"/>
      <c r="GU52" s="11"/>
      <c r="GV52" s="11"/>
      <c r="GW52" s="11"/>
      <c r="GX52" s="11"/>
      <c r="GY52" s="11"/>
      <c r="GZ52" s="11"/>
      <c r="HA52" s="11">
        <v>0</v>
      </c>
      <c r="HB52" s="11">
        <v>0</v>
      </c>
      <c r="HC52" s="149" t="e">
        <v>#DIV/0!</v>
      </c>
      <c r="HD52" s="149" t="e">
        <v>#DIV/0!</v>
      </c>
      <c r="HE52" s="149" t="e">
        <v>#DIV/0!</v>
      </c>
      <c r="HF52" s="11"/>
      <c r="HG52" s="11"/>
      <c r="HH52" s="15">
        <v>0</v>
      </c>
      <c r="HI52" s="14">
        <v>7</v>
      </c>
      <c r="HJ52" s="11"/>
      <c r="HK52" s="11"/>
      <c r="HL52" s="11"/>
      <c r="HM52" s="11"/>
      <c r="HN52" s="11"/>
      <c r="HO52" s="11"/>
      <c r="HP52" s="11"/>
      <c r="HQ52" s="11"/>
      <c r="HR52" s="11"/>
      <c r="HS52" s="11">
        <f t="shared" si="823"/>
        <v>0</v>
      </c>
      <c r="HT52" s="11">
        <f t="shared" si="824"/>
        <v>0</v>
      </c>
      <c r="HU52" s="149" t="e">
        <f t="shared" si="825"/>
        <v>#DIV/0!</v>
      </c>
      <c r="HV52" s="149" t="e">
        <f t="shared" si="826"/>
        <v>#DIV/0!</v>
      </c>
      <c r="HW52" s="149" t="e">
        <f t="shared" si="827"/>
        <v>#DIV/0!</v>
      </c>
      <c r="HX52" s="11"/>
      <c r="HY52" s="11"/>
      <c r="HZ52" s="15">
        <f t="shared" si="828"/>
        <v>0</v>
      </c>
      <c r="JH52" s="57" t="s">
        <v>545</v>
      </c>
      <c r="JI52" s="3">
        <f t="shared" ref="JI52:JV52" si="832">JI22-JI37</f>
        <v>9.5</v>
      </c>
      <c r="JJ52" s="7">
        <f t="shared" si="832"/>
        <v>7.5</v>
      </c>
      <c r="JK52" s="7">
        <f t="shared" si="832"/>
        <v>-0.75</v>
      </c>
      <c r="JL52" s="7">
        <f t="shared" si="832"/>
        <v>-0.5</v>
      </c>
      <c r="JM52" s="7">
        <f t="shared" si="832"/>
        <v>1.5</v>
      </c>
      <c r="JN52" s="7">
        <f t="shared" si="832"/>
        <v>-1.5</v>
      </c>
      <c r="JO52" s="7">
        <f t="shared" si="832"/>
        <v>-2.25</v>
      </c>
      <c r="JP52" s="7">
        <f t="shared" si="832"/>
        <v>4</v>
      </c>
      <c r="JQ52" s="7">
        <f t="shared" si="832"/>
        <v>6.75</v>
      </c>
      <c r="JR52" s="7">
        <f t="shared" si="832"/>
        <v>2.5</v>
      </c>
      <c r="JS52" s="7">
        <f t="shared" si="832"/>
        <v>5</v>
      </c>
      <c r="JT52" s="436">
        <f t="shared" si="832"/>
        <v>-1.648351648351648E-2</v>
      </c>
      <c r="JU52" s="436">
        <f t="shared" si="832"/>
        <v>9.6130881299259591E-2</v>
      </c>
      <c r="JV52" s="437">
        <f t="shared" si="832"/>
        <v>1.2357723577235802E-2</v>
      </c>
    </row>
    <row r="53" spans="3:282" ht="17" thickBot="1">
      <c r="C53" s="458" t="s">
        <v>588</v>
      </c>
      <c r="E53" s="394"/>
      <c r="S53" s="3">
        <v>8</v>
      </c>
      <c r="T53" s="18"/>
      <c r="U53" s="18"/>
      <c r="V53" s="18"/>
      <c r="W53" s="18"/>
      <c r="X53" s="18"/>
      <c r="Y53" s="18"/>
      <c r="Z53" s="18"/>
      <c r="AA53" s="18"/>
      <c r="AB53" s="18"/>
      <c r="AC53" s="18">
        <f t="shared" si="757"/>
        <v>0</v>
      </c>
      <c r="AD53" s="18">
        <f t="shared" si="758"/>
        <v>0</v>
      </c>
      <c r="AE53" s="389" t="e">
        <f t="shared" si="759"/>
        <v>#DIV/0!</v>
      </c>
      <c r="AF53" s="389" t="e">
        <f t="shared" si="760"/>
        <v>#DIV/0!</v>
      </c>
      <c r="AG53" s="389" t="e">
        <f t="shared" si="761"/>
        <v>#DIV/0!</v>
      </c>
      <c r="AH53" s="7"/>
      <c r="AI53" s="7"/>
      <c r="AJ53" s="4">
        <f t="shared" si="762"/>
        <v>0</v>
      </c>
      <c r="AK53" s="3">
        <v>8</v>
      </c>
      <c r="AL53" s="18"/>
      <c r="AM53" s="18"/>
      <c r="AN53" s="18"/>
      <c r="AO53" s="18"/>
      <c r="AP53" s="18"/>
      <c r="AQ53" s="18"/>
      <c r="AR53" s="18"/>
      <c r="AS53" s="18"/>
      <c r="AT53" s="18"/>
      <c r="AU53" s="18">
        <f t="shared" si="763"/>
        <v>0</v>
      </c>
      <c r="AV53" s="18">
        <f t="shared" si="764"/>
        <v>0</v>
      </c>
      <c r="AW53" s="389" t="e">
        <f t="shared" si="765"/>
        <v>#DIV/0!</v>
      </c>
      <c r="AX53" s="389" t="e">
        <f t="shared" si="766"/>
        <v>#DIV/0!</v>
      </c>
      <c r="AY53" s="389" t="e">
        <f t="shared" si="767"/>
        <v>#DIV/0!</v>
      </c>
      <c r="AZ53" s="7"/>
      <c r="BA53" s="7"/>
      <c r="BB53" s="4">
        <f t="shared" si="768"/>
        <v>0</v>
      </c>
      <c r="BC53" s="3">
        <v>8</v>
      </c>
      <c r="BD53" s="18"/>
      <c r="BE53" s="18"/>
      <c r="BF53" s="18"/>
      <c r="BG53" s="18"/>
      <c r="BH53" s="18"/>
      <c r="BI53" s="18"/>
      <c r="BJ53" s="18"/>
      <c r="BK53" s="18"/>
      <c r="BL53" s="18"/>
      <c r="BM53" s="18">
        <f t="shared" si="769"/>
        <v>0</v>
      </c>
      <c r="BN53" s="18">
        <f t="shared" si="770"/>
        <v>0</v>
      </c>
      <c r="BO53" s="389" t="e">
        <f t="shared" si="771"/>
        <v>#DIV/0!</v>
      </c>
      <c r="BP53" s="389" t="e">
        <f t="shared" si="772"/>
        <v>#DIV/0!</v>
      </c>
      <c r="BQ53" s="389" t="e">
        <f t="shared" si="773"/>
        <v>#DIV/0!</v>
      </c>
      <c r="BR53" s="7"/>
      <c r="BS53" s="7"/>
      <c r="BT53" s="4">
        <f t="shared" si="774"/>
        <v>0</v>
      </c>
      <c r="BU53" s="3">
        <v>8</v>
      </c>
      <c r="BV53" s="18"/>
      <c r="BW53" s="18"/>
      <c r="BX53" s="18"/>
      <c r="BY53" s="18"/>
      <c r="BZ53" s="18"/>
      <c r="CA53" s="18"/>
      <c r="CB53" s="18"/>
      <c r="CC53" s="18"/>
      <c r="CD53" s="18"/>
      <c r="CE53" s="18">
        <f t="shared" si="775"/>
        <v>0</v>
      </c>
      <c r="CF53" s="18">
        <f t="shared" si="776"/>
        <v>0</v>
      </c>
      <c r="CG53" s="389" t="e">
        <f t="shared" si="777"/>
        <v>#DIV/0!</v>
      </c>
      <c r="CH53" s="389" t="e">
        <f t="shared" si="778"/>
        <v>#DIV/0!</v>
      </c>
      <c r="CI53" s="389" t="e">
        <f t="shared" si="779"/>
        <v>#DIV/0!</v>
      </c>
      <c r="CJ53" s="7"/>
      <c r="CK53" s="7"/>
      <c r="CL53" s="4">
        <f t="shared" si="780"/>
        <v>0</v>
      </c>
      <c r="CM53" s="3">
        <v>8</v>
      </c>
      <c r="CN53" s="18"/>
      <c r="CO53" s="18"/>
      <c r="CP53" s="18"/>
      <c r="CQ53" s="18"/>
      <c r="CR53" s="18"/>
      <c r="CS53" s="18"/>
      <c r="CT53" s="18"/>
      <c r="CU53" s="18"/>
      <c r="CV53" s="18"/>
      <c r="CW53" s="18">
        <f t="shared" si="781"/>
        <v>0</v>
      </c>
      <c r="CX53" s="18">
        <f t="shared" si="782"/>
        <v>0</v>
      </c>
      <c r="CY53" s="389" t="e">
        <f t="shared" si="783"/>
        <v>#DIV/0!</v>
      </c>
      <c r="CZ53" s="389" t="e">
        <f t="shared" si="784"/>
        <v>#DIV/0!</v>
      </c>
      <c r="DA53" s="389" t="e">
        <f t="shared" si="785"/>
        <v>#DIV/0!</v>
      </c>
      <c r="DB53" s="7"/>
      <c r="DC53" s="7"/>
      <c r="DD53" s="4">
        <f t="shared" si="786"/>
        <v>0</v>
      </c>
      <c r="DE53" s="3">
        <v>8</v>
      </c>
      <c r="DF53" s="18"/>
      <c r="DG53" s="18"/>
      <c r="DH53" s="18"/>
      <c r="DI53" s="18"/>
      <c r="DJ53" s="18"/>
      <c r="DK53" s="18"/>
      <c r="DL53" s="18"/>
      <c r="DM53" s="18"/>
      <c r="DN53" s="18"/>
      <c r="DO53" s="18">
        <f t="shared" si="787"/>
        <v>0</v>
      </c>
      <c r="DP53" s="18">
        <f t="shared" si="788"/>
        <v>0</v>
      </c>
      <c r="DQ53" s="389" t="e">
        <f t="shared" si="789"/>
        <v>#DIV/0!</v>
      </c>
      <c r="DR53" s="389" t="e">
        <f t="shared" si="790"/>
        <v>#DIV/0!</v>
      </c>
      <c r="DS53" s="389" t="e">
        <f t="shared" si="791"/>
        <v>#DIV/0!</v>
      </c>
      <c r="DT53" s="7"/>
      <c r="DU53" s="7"/>
      <c r="DV53" s="4">
        <f t="shared" si="792"/>
        <v>0</v>
      </c>
      <c r="DW53" s="3">
        <v>8</v>
      </c>
      <c r="DX53" s="18"/>
      <c r="DY53" s="18"/>
      <c r="DZ53" s="18"/>
      <c r="EA53" s="18"/>
      <c r="EB53" s="18"/>
      <c r="EC53" s="18"/>
      <c r="ED53" s="18"/>
      <c r="EE53" s="18"/>
      <c r="EF53" s="18"/>
      <c r="EG53" s="18">
        <f t="shared" si="793"/>
        <v>0</v>
      </c>
      <c r="EH53" s="18">
        <f t="shared" si="794"/>
        <v>0</v>
      </c>
      <c r="EI53" s="389" t="e">
        <f t="shared" si="795"/>
        <v>#DIV/0!</v>
      </c>
      <c r="EJ53" s="389" t="e">
        <f t="shared" si="796"/>
        <v>#DIV/0!</v>
      </c>
      <c r="EK53" s="389" t="e">
        <f t="shared" si="797"/>
        <v>#DIV/0!</v>
      </c>
      <c r="EL53" s="7"/>
      <c r="EM53" s="7"/>
      <c r="EN53" s="4">
        <f t="shared" si="798"/>
        <v>0</v>
      </c>
      <c r="EO53" s="3">
        <v>8</v>
      </c>
      <c r="EP53" s="18"/>
      <c r="EQ53" s="18"/>
      <c r="ER53" s="18"/>
      <c r="ES53" s="18"/>
      <c r="ET53" s="18"/>
      <c r="EU53" s="18"/>
      <c r="EV53" s="18"/>
      <c r="EW53" s="18"/>
      <c r="EX53" s="18"/>
      <c r="EY53" s="18">
        <f t="shared" si="799"/>
        <v>0</v>
      </c>
      <c r="EZ53" s="18">
        <f t="shared" si="800"/>
        <v>0</v>
      </c>
      <c r="FA53" s="389" t="e">
        <f t="shared" si="801"/>
        <v>#DIV/0!</v>
      </c>
      <c r="FB53" s="389" t="e">
        <f t="shared" si="802"/>
        <v>#DIV/0!</v>
      </c>
      <c r="FC53" s="389" t="e">
        <f t="shared" si="803"/>
        <v>#DIV/0!</v>
      </c>
      <c r="FD53" s="7"/>
      <c r="FE53" s="7"/>
      <c r="FF53" s="4">
        <f t="shared" si="804"/>
        <v>0</v>
      </c>
      <c r="FG53" s="3">
        <v>8</v>
      </c>
      <c r="FH53" s="18"/>
      <c r="FI53" s="18"/>
      <c r="FJ53" s="18"/>
      <c r="FK53" s="18"/>
      <c r="FL53" s="18"/>
      <c r="FM53" s="18"/>
      <c r="FN53" s="18"/>
      <c r="FO53" s="18"/>
      <c r="FP53" s="18"/>
      <c r="FQ53" s="18">
        <f t="shared" si="805"/>
        <v>0</v>
      </c>
      <c r="FR53" s="18">
        <f t="shared" si="806"/>
        <v>0</v>
      </c>
      <c r="FS53" s="389" t="e">
        <f t="shared" si="807"/>
        <v>#DIV/0!</v>
      </c>
      <c r="FT53" s="389" t="e">
        <f t="shared" si="808"/>
        <v>#DIV/0!</v>
      </c>
      <c r="FU53" s="389" t="e">
        <f t="shared" si="809"/>
        <v>#DIV/0!</v>
      </c>
      <c r="FV53" s="7"/>
      <c r="FW53" s="7"/>
      <c r="FX53" s="4">
        <f t="shared" si="810"/>
        <v>0</v>
      </c>
      <c r="FY53" s="3">
        <v>8</v>
      </c>
      <c r="FZ53" s="18"/>
      <c r="GA53" s="18"/>
      <c r="GB53" s="18"/>
      <c r="GC53" s="18"/>
      <c r="GD53" s="18"/>
      <c r="GE53" s="18"/>
      <c r="GF53" s="18"/>
      <c r="GG53" s="18"/>
      <c r="GH53" s="18"/>
      <c r="GI53" s="18">
        <f t="shared" si="811"/>
        <v>0</v>
      </c>
      <c r="GJ53" s="18">
        <f t="shared" si="812"/>
        <v>0</v>
      </c>
      <c r="GK53" s="389" t="e">
        <f t="shared" si="813"/>
        <v>#DIV/0!</v>
      </c>
      <c r="GL53" s="389" t="e">
        <f t="shared" si="814"/>
        <v>#DIV/0!</v>
      </c>
      <c r="GM53" s="389" t="e">
        <f t="shared" si="815"/>
        <v>#DIV/0!</v>
      </c>
      <c r="GN53" s="7"/>
      <c r="GO53" s="7"/>
      <c r="GP53" s="4">
        <f t="shared" si="816"/>
        <v>0</v>
      </c>
      <c r="GQ53" s="14">
        <v>8</v>
      </c>
      <c r="GR53" s="11"/>
      <c r="GS53" s="11"/>
      <c r="GT53" s="11"/>
      <c r="GU53" s="11"/>
      <c r="GV53" s="11"/>
      <c r="GW53" s="11"/>
      <c r="GX53" s="11"/>
      <c r="GY53" s="11"/>
      <c r="GZ53" s="11"/>
      <c r="HA53" s="11">
        <v>0</v>
      </c>
      <c r="HB53" s="11">
        <v>0</v>
      </c>
      <c r="HC53" s="149" t="e">
        <v>#DIV/0!</v>
      </c>
      <c r="HD53" s="149" t="e">
        <v>#DIV/0!</v>
      </c>
      <c r="HE53" s="149" t="e">
        <v>#DIV/0!</v>
      </c>
      <c r="HF53" s="11"/>
      <c r="HG53" s="11"/>
      <c r="HH53" s="15">
        <v>0</v>
      </c>
      <c r="HI53" s="14">
        <v>8</v>
      </c>
      <c r="HJ53" s="11"/>
      <c r="HK53" s="11"/>
      <c r="HL53" s="11"/>
      <c r="HM53" s="11"/>
      <c r="HN53" s="11"/>
      <c r="HO53" s="11"/>
      <c r="HP53" s="11"/>
      <c r="HQ53" s="11"/>
      <c r="HR53" s="11"/>
      <c r="HS53" s="11">
        <f t="shared" si="823"/>
        <v>0</v>
      </c>
      <c r="HT53" s="11">
        <f t="shared" si="824"/>
        <v>0</v>
      </c>
      <c r="HU53" s="149" t="e">
        <f t="shared" si="825"/>
        <v>#DIV/0!</v>
      </c>
      <c r="HV53" s="149" t="e">
        <f t="shared" si="826"/>
        <v>#DIV/0!</v>
      </c>
      <c r="HW53" s="149" t="e">
        <f t="shared" si="827"/>
        <v>#DIV/0!</v>
      </c>
      <c r="HX53" s="11"/>
      <c r="HY53" s="11"/>
      <c r="HZ53" s="15">
        <f t="shared" si="828"/>
        <v>0</v>
      </c>
      <c r="JH53" s="58" t="s">
        <v>546</v>
      </c>
      <c r="JI53" s="5">
        <f t="shared" ref="JI53:JV53" si="833">JI23-JI38</f>
        <v>-0.75</v>
      </c>
      <c r="JJ53" s="8">
        <f t="shared" si="833"/>
        <v>-0.25</v>
      </c>
      <c r="JK53" s="8">
        <f t="shared" si="833"/>
        <v>4</v>
      </c>
      <c r="JL53" s="8">
        <f t="shared" si="833"/>
        <v>1</v>
      </c>
      <c r="JM53" s="8">
        <f t="shared" si="833"/>
        <v>-1.25</v>
      </c>
      <c r="JN53" s="8">
        <f t="shared" si="833"/>
        <v>-1.75</v>
      </c>
      <c r="JO53" s="8">
        <f t="shared" si="833"/>
        <v>-9</v>
      </c>
      <c r="JP53" s="8">
        <f t="shared" si="833"/>
        <v>0.75</v>
      </c>
      <c r="JQ53" s="8">
        <f t="shared" si="833"/>
        <v>3.75</v>
      </c>
      <c r="JR53" s="8">
        <f t="shared" si="833"/>
        <v>-1</v>
      </c>
      <c r="JS53" s="8">
        <f t="shared" si="833"/>
        <v>-5.25</v>
      </c>
      <c r="JT53" s="438">
        <f t="shared" si="833"/>
        <v>5.3870196727339559E-2</v>
      </c>
      <c r="JU53" s="438">
        <f t="shared" si="833"/>
        <v>-1.5196868524061713E-2</v>
      </c>
      <c r="JV53" s="439">
        <f t="shared" si="833"/>
        <v>1.4717790914244022E-2</v>
      </c>
    </row>
    <row r="54" spans="3:282">
      <c r="C54" s="458" t="s">
        <v>588</v>
      </c>
      <c r="E54" s="394"/>
      <c r="S54" s="3">
        <v>9</v>
      </c>
      <c r="T54" s="18"/>
      <c r="U54" s="18"/>
      <c r="V54" s="18"/>
      <c r="W54" s="18"/>
      <c r="X54" s="18"/>
      <c r="Y54" s="18"/>
      <c r="Z54" s="18"/>
      <c r="AA54" s="18"/>
      <c r="AB54" s="18"/>
      <c r="AC54" s="18">
        <f t="shared" si="757"/>
        <v>0</v>
      </c>
      <c r="AD54" s="18">
        <f t="shared" si="758"/>
        <v>0</v>
      </c>
      <c r="AE54" s="389" t="e">
        <f t="shared" si="759"/>
        <v>#DIV/0!</v>
      </c>
      <c r="AF54" s="389" t="e">
        <f t="shared" si="760"/>
        <v>#DIV/0!</v>
      </c>
      <c r="AG54" s="389" t="e">
        <f t="shared" si="761"/>
        <v>#DIV/0!</v>
      </c>
      <c r="AH54" s="7"/>
      <c r="AI54" s="7"/>
      <c r="AJ54" s="4">
        <f t="shared" si="762"/>
        <v>0</v>
      </c>
      <c r="AK54" s="3">
        <v>9</v>
      </c>
      <c r="AL54" s="18"/>
      <c r="AM54" s="18"/>
      <c r="AN54" s="18"/>
      <c r="AO54" s="18"/>
      <c r="AP54" s="18"/>
      <c r="AQ54" s="18"/>
      <c r="AR54" s="18"/>
      <c r="AS54" s="18"/>
      <c r="AT54" s="18"/>
      <c r="AU54" s="18">
        <f t="shared" si="763"/>
        <v>0</v>
      </c>
      <c r="AV54" s="18">
        <f t="shared" si="764"/>
        <v>0</v>
      </c>
      <c r="AW54" s="389" t="e">
        <f t="shared" si="765"/>
        <v>#DIV/0!</v>
      </c>
      <c r="AX54" s="389" t="e">
        <f t="shared" si="766"/>
        <v>#DIV/0!</v>
      </c>
      <c r="AY54" s="389" t="e">
        <f t="shared" si="767"/>
        <v>#DIV/0!</v>
      </c>
      <c r="AZ54" s="7"/>
      <c r="BA54" s="7"/>
      <c r="BB54" s="4">
        <f t="shared" si="768"/>
        <v>0</v>
      </c>
      <c r="BC54" s="3">
        <v>9</v>
      </c>
      <c r="BD54" s="18"/>
      <c r="BE54" s="18"/>
      <c r="BF54" s="18"/>
      <c r="BG54" s="18"/>
      <c r="BH54" s="18"/>
      <c r="BI54" s="18"/>
      <c r="BJ54" s="18"/>
      <c r="BK54" s="18"/>
      <c r="BL54" s="18"/>
      <c r="BM54" s="18">
        <f t="shared" si="769"/>
        <v>0</v>
      </c>
      <c r="BN54" s="18">
        <f t="shared" si="770"/>
        <v>0</v>
      </c>
      <c r="BO54" s="389" t="e">
        <f t="shared" si="771"/>
        <v>#DIV/0!</v>
      </c>
      <c r="BP54" s="389" t="e">
        <f t="shared" si="772"/>
        <v>#DIV/0!</v>
      </c>
      <c r="BQ54" s="389" t="e">
        <f t="shared" si="773"/>
        <v>#DIV/0!</v>
      </c>
      <c r="BR54" s="7"/>
      <c r="BS54" s="7"/>
      <c r="BT54" s="4">
        <f t="shared" si="774"/>
        <v>0</v>
      </c>
      <c r="BU54" s="3">
        <v>9</v>
      </c>
      <c r="BV54" s="18"/>
      <c r="BW54" s="18"/>
      <c r="BX54" s="18"/>
      <c r="BY54" s="18"/>
      <c r="BZ54" s="18"/>
      <c r="CA54" s="18"/>
      <c r="CB54" s="18"/>
      <c r="CC54" s="18"/>
      <c r="CD54" s="18"/>
      <c r="CE54" s="18">
        <f t="shared" si="775"/>
        <v>0</v>
      </c>
      <c r="CF54" s="18">
        <f t="shared" si="776"/>
        <v>0</v>
      </c>
      <c r="CG54" s="389" t="e">
        <f t="shared" si="777"/>
        <v>#DIV/0!</v>
      </c>
      <c r="CH54" s="389" t="e">
        <f t="shared" si="778"/>
        <v>#DIV/0!</v>
      </c>
      <c r="CI54" s="389" t="e">
        <f t="shared" si="779"/>
        <v>#DIV/0!</v>
      </c>
      <c r="CJ54" s="7"/>
      <c r="CK54" s="7"/>
      <c r="CL54" s="4">
        <f t="shared" si="780"/>
        <v>0</v>
      </c>
      <c r="CM54" s="3">
        <v>9</v>
      </c>
      <c r="CN54" s="18"/>
      <c r="CO54" s="18"/>
      <c r="CP54" s="18"/>
      <c r="CQ54" s="18"/>
      <c r="CR54" s="18"/>
      <c r="CS54" s="18"/>
      <c r="CT54" s="18"/>
      <c r="CU54" s="18"/>
      <c r="CV54" s="18"/>
      <c r="CW54" s="18">
        <f t="shared" si="781"/>
        <v>0</v>
      </c>
      <c r="CX54" s="18">
        <f t="shared" si="782"/>
        <v>0</v>
      </c>
      <c r="CY54" s="389" t="e">
        <f t="shared" si="783"/>
        <v>#DIV/0!</v>
      </c>
      <c r="CZ54" s="389" t="e">
        <f t="shared" si="784"/>
        <v>#DIV/0!</v>
      </c>
      <c r="DA54" s="389" t="e">
        <f t="shared" si="785"/>
        <v>#DIV/0!</v>
      </c>
      <c r="DB54" s="7"/>
      <c r="DC54" s="7"/>
      <c r="DD54" s="4">
        <f t="shared" si="786"/>
        <v>0</v>
      </c>
      <c r="DE54" s="3">
        <v>9</v>
      </c>
      <c r="DF54" s="18"/>
      <c r="DG54" s="18"/>
      <c r="DH54" s="18"/>
      <c r="DI54" s="18"/>
      <c r="DJ54" s="18"/>
      <c r="DK54" s="18"/>
      <c r="DL54" s="18"/>
      <c r="DM54" s="18"/>
      <c r="DN54" s="18"/>
      <c r="DO54" s="18">
        <f t="shared" si="787"/>
        <v>0</v>
      </c>
      <c r="DP54" s="18">
        <f t="shared" si="788"/>
        <v>0</v>
      </c>
      <c r="DQ54" s="389" t="e">
        <f t="shared" si="789"/>
        <v>#DIV/0!</v>
      </c>
      <c r="DR54" s="389" t="e">
        <f t="shared" si="790"/>
        <v>#DIV/0!</v>
      </c>
      <c r="DS54" s="389" t="e">
        <f t="shared" si="791"/>
        <v>#DIV/0!</v>
      </c>
      <c r="DT54" s="7"/>
      <c r="DU54" s="7"/>
      <c r="DV54" s="4">
        <f t="shared" si="792"/>
        <v>0</v>
      </c>
      <c r="DW54" s="3">
        <v>9</v>
      </c>
      <c r="DX54" s="18"/>
      <c r="DY54" s="18"/>
      <c r="DZ54" s="18"/>
      <c r="EA54" s="18"/>
      <c r="EB54" s="18"/>
      <c r="EC54" s="18"/>
      <c r="ED54" s="18"/>
      <c r="EE54" s="18"/>
      <c r="EF54" s="18"/>
      <c r="EG54" s="18">
        <f t="shared" si="793"/>
        <v>0</v>
      </c>
      <c r="EH54" s="18">
        <f t="shared" si="794"/>
        <v>0</v>
      </c>
      <c r="EI54" s="389" t="e">
        <f t="shared" si="795"/>
        <v>#DIV/0!</v>
      </c>
      <c r="EJ54" s="389" t="e">
        <f t="shared" si="796"/>
        <v>#DIV/0!</v>
      </c>
      <c r="EK54" s="389" t="e">
        <f t="shared" si="797"/>
        <v>#DIV/0!</v>
      </c>
      <c r="EL54" s="7"/>
      <c r="EM54" s="7"/>
      <c r="EN54" s="4">
        <f t="shared" si="798"/>
        <v>0</v>
      </c>
      <c r="EO54" s="3">
        <v>9</v>
      </c>
      <c r="EP54" s="18"/>
      <c r="EQ54" s="18"/>
      <c r="ER54" s="18"/>
      <c r="ES54" s="18"/>
      <c r="ET54" s="18"/>
      <c r="EU54" s="18"/>
      <c r="EV54" s="18"/>
      <c r="EW54" s="18"/>
      <c r="EX54" s="18"/>
      <c r="EY54" s="18">
        <f t="shared" si="799"/>
        <v>0</v>
      </c>
      <c r="EZ54" s="18">
        <f t="shared" si="800"/>
        <v>0</v>
      </c>
      <c r="FA54" s="389" t="e">
        <f t="shared" si="801"/>
        <v>#DIV/0!</v>
      </c>
      <c r="FB54" s="389" t="e">
        <f t="shared" si="802"/>
        <v>#DIV/0!</v>
      </c>
      <c r="FC54" s="389" t="e">
        <f t="shared" si="803"/>
        <v>#DIV/0!</v>
      </c>
      <c r="FD54" s="7"/>
      <c r="FE54" s="7"/>
      <c r="FF54" s="4">
        <f t="shared" si="804"/>
        <v>0</v>
      </c>
      <c r="FG54" s="3">
        <v>9</v>
      </c>
      <c r="FH54" s="18"/>
      <c r="FI54" s="18"/>
      <c r="FJ54" s="18"/>
      <c r="FK54" s="18"/>
      <c r="FL54" s="18"/>
      <c r="FM54" s="18"/>
      <c r="FN54" s="18"/>
      <c r="FO54" s="18"/>
      <c r="FP54" s="18"/>
      <c r="FQ54" s="18">
        <f t="shared" si="805"/>
        <v>0</v>
      </c>
      <c r="FR54" s="18">
        <f t="shared" si="806"/>
        <v>0</v>
      </c>
      <c r="FS54" s="389" t="e">
        <f t="shared" si="807"/>
        <v>#DIV/0!</v>
      </c>
      <c r="FT54" s="389" t="e">
        <f t="shared" si="808"/>
        <v>#DIV/0!</v>
      </c>
      <c r="FU54" s="389" t="e">
        <f t="shared" si="809"/>
        <v>#DIV/0!</v>
      </c>
      <c r="FV54" s="7"/>
      <c r="FW54" s="7"/>
      <c r="FX54" s="4">
        <f t="shared" si="810"/>
        <v>0</v>
      </c>
      <c r="FY54" s="3">
        <v>9</v>
      </c>
      <c r="FZ54" s="18"/>
      <c r="GA54" s="18"/>
      <c r="GB54" s="18"/>
      <c r="GC54" s="18"/>
      <c r="GD54" s="18"/>
      <c r="GE54" s="18"/>
      <c r="GF54" s="18"/>
      <c r="GG54" s="18"/>
      <c r="GH54" s="18"/>
      <c r="GI54" s="18">
        <f t="shared" si="811"/>
        <v>0</v>
      </c>
      <c r="GJ54" s="18">
        <f t="shared" si="812"/>
        <v>0</v>
      </c>
      <c r="GK54" s="389" t="e">
        <f t="shared" si="813"/>
        <v>#DIV/0!</v>
      </c>
      <c r="GL54" s="389" t="e">
        <f t="shared" si="814"/>
        <v>#DIV/0!</v>
      </c>
      <c r="GM54" s="389" t="e">
        <f t="shared" si="815"/>
        <v>#DIV/0!</v>
      </c>
      <c r="GN54" s="7"/>
      <c r="GO54" s="7"/>
      <c r="GP54" s="4">
        <f t="shared" si="816"/>
        <v>0</v>
      </c>
      <c r="GQ54" s="14">
        <v>9</v>
      </c>
      <c r="GR54" s="11"/>
      <c r="GS54" s="11"/>
      <c r="GT54" s="11"/>
      <c r="GU54" s="11"/>
      <c r="GV54" s="11"/>
      <c r="GW54" s="11"/>
      <c r="GX54" s="11"/>
      <c r="GY54" s="11"/>
      <c r="GZ54" s="11"/>
      <c r="HA54" s="11">
        <v>0</v>
      </c>
      <c r="HB54" s="11">
        <v>0</v>
      </c>
      <c r="HC54" s="149" t="e">
        <v>#DIV/0!</v>
      </c>
      <c r="HD54" s="149" t="e">
        <v>#DIV/0!</v>
      </c>
      <c r="HE54" s="149" t="e">
        <v>#DIV/0!</v>
      </c>
      <c r="HF54" s="11"/>
      <c r="HG54" s="11"/>
      <c r="HH54" s="15">
        <v>0</v>
      </c>
      <c r="HI54" s="14">
        <v>9</v>
      </c>
      <c r="HJ54" s="11"/>
      <c r="HK54" s="11"/>
      <c r="HL54" s="11"/>
      <c r="HM54" s="11"/>
      <c r="HN54" s="11"/>
      <c r="HO54" s="11"/>
      <c r="HP54" s="11"/>
      <c r="HQ54" s="11"/>
      <c r="HR54" s="11"/>
      <c r="HS54" s="11">
        <f t="shared" si="823"/>
        <v>0</v>
      </c>
      <c r="HT54" s="11">
        <f t="shared" si="824"/>
        <v>0</v>
      </c>
      <c r="HU54" s="149" t="e">
        <f t="shared" si="825"/>
        <v>#DIV/0!</v>
      </c>
      <c r="HV54" s="149" t="e">
        <f t="shared" si="826"/>
        <v>#DIV/0!</v>
      </c>
      <c r="HW54" s="149" t="e">
        <f t="shared" si="827"/>
        <v>#DIV/0!</v>
      </c>
      <c r="HX54" s="11"/>
      <c r="HY54" s="11"/>
      <c r="HZ54" s="15">
        <f t="shared" si="828"/>
        <v>0</v>
      </c>
    </row>
    <row r="55" spans="3:282">
      <c r="C55" s="458" t="s">
        <v>589</v>
      </c>
      <c r="E55" s="394"/>
      <c r="S55" s="3">
        <v>10</v>
      </c>
      <c r="T55" s="18"/>
      <c r="U55" s="18"/>
      <c r="V55" s="18"/>
      <c r="W55" s="18"/>
      <c r="X55" s="18"/>
      <c r="Y55" s="18"/>
      <c r="Z55" s="18"/>
      <c r="AA55" s="18"/>
      <c r="AB55" s="18"/>
      <c r="AC55" s="18">
        <f t="shared" si="757"/>
        <v>0</v>
      </c>
      <c r="AD55" s="18">
        <f t="shared" si="758"/>
        <v>0</v>
      </c>
      <c r="AE55" s="389" t="e">
        <f t="shared" si="759"/>
        <v>#DIV/0!</v>
      </c>
      <c r="AF55" s="389" t="e">
        <f t="shared" si="760"/>
        <v>#DIV/0!</v>
      </c>
      <c r="AG55" s="389" t="e">
        <f t="shared" si="761"/>
        <v>#DIV/0!</v>
      </c>
      <c r="AH55" s="7"/>
      <c r="AI55" s="7"/>
      <c r="AJ55" s="4">
        <f t="shared" si="762"/>
        <v>0</v>
      </c>
      <c r="AK55" s="3">
        <v>10</v>
      </c>
      <c r="AL55" s="18"/>
      <c r="AM55" s="18"/>
      <c r="AN55" s="18"/>
      <c r="AO55" s="18"/>
      <c r="AP55" s="18"/>
      <c r="AQ55" s="18"/>
      <c r="AR55" s="18"/>
      <c r="AS55" s="18"/>
      <c r="AT55" s="18"/>
      <c r="AU55" s="18">
        <f t="shared" si="763"/>
        <v>0</v>
      </c>
      <c r="AV55" s="18">
        <f t="shared" si="764"/>
        <v>0</v>
      </c>
      <c r="AW55" s="389" t="e">
        <f t="shared" si="765"/>
        <v>#DIV/0!</v>
      </c>
      <c r="AX55" s="389" t="e">
        <f t="shared" si="766"/>
        <v>#DIV/0!</v>
      </c>
      <c r="AY55" s="389" t="e">
        <f t="shared" si="767"/>
        <v>#DIV/0!</v>
      </c>
      <c r="AZ55" s="7"/>
      <c r="BA55" s="7"/>
      <c r="BB55" s="4">
        <f t="shared" si="768"/>
        <v>0</v>
      </c>
      <c r="BC55" s="3">
        <v>10</v>
      </c>
      <c r="BD55" s="18"/>
      <c r="BE55" s="18"/>
      <c r="BF55" s="18"/>
      <c r="BG55" s="18"/>
      <c r="BH55" s="18"/>
      <c r="BI55" s="18"/>
      <c r="BJ55" s="18"/>
      <c r="BK55" s="18"/>
      <c r="BL55" s="18"/>
      <c r="BM55" s="18">
        <f t="shared" si="769"/>
        <v>0</v>
      </c>
      <c r="BN55" s="18">
        <f t="shared" si="770"/>
        <v>0</v>
      </c>
      <c r="BO55" s="389" t="e">
        <f t="shared" si="771"/>
        <v>#DIV/0!</v>
      </c>
      <c r="BP55" s="389" t="e">
        <f t="shared" si="772"/>
        <v>#DIV/0!</v>
      </c>
      <c r="BQ55" s="389" t="e">
        <f t="shared" si="773"/>
        <v>#DIV/0!</v>
      </c>
      <c r="BR55" s="7"/>
      <c r="BS55" s="7"/>
      <c r="BT55" s="4">
        <f t="shared" si="774"/>
        <v>0</v>
      </c>
      <c r="BU55" s="3">
        <v>10</v>
      </c>
      <c r="BV55" s="18"/>
      <c r="BW55" s="18"/>
      <c r="BX55" s="18"/>
      <c r="BY55" s="18"/>
      <c r="BZ55" s="18"/>
      <c r="CA55" s="18"/>
      <c r="CB55" s="18"/>
      <c r="CC55" s="18"/>
      <c r="CD55" s="18"/>
      <c r="CE55" s="18">
        <f t="shared" si="775"/>
        <v>0</v>
      </c>
      <c r="CF55" s="18">
        <f t="shared" si="776"/>
        <v>0</v>
      </c>
      <c r="CG55" s="389" t="e">
        <f t="shared" si="777"/>
        <v>#DIV/0!</v>
      </c>
      <c r="CH55" s="389" t="e">
        <f t="shared" si="778"/>
        <v>#DIV/0!</v>
      </c>
      <c r="CI55" s="389" t="e">
        <f t="shared" si="779"/>
        <v>#DIV/0!</v>
      </c>
      <c r="CJ55" s="7"/>
      <c r="CK55" s="7"/>
      <c r="CL55" s="4">
        <f t="shared" si="780"/>
        <v>0</v>
      </c>
      <c r="CM55" s="3">
        <v>10</v>
      </c>
      <c r="CN55" s="18"/>
      <c r="CO55" s="18"/>
      <c r="CP55" s="18"/>
      <c r="CQ55" s="18"/>
      <c r="CR55" s="18"/>
      <c r="CS55" s="18"/>
      <c r="CT55" s="18"/>
      <c r="CU55" s="18"/>
      <c r="CV55" s="18"/>
      <c r="CW55" s="18">
        <f t="shared" si="781"/>
        <v>0</v>
      </c>
      <c r="CX55" s="18">
        <f t="shared" si="782"/>
        <v>0</v>
      </c>
      <c r="CY55" s="389" t="e">
        <f t="shared" si="783"/>
        <v>#DIV/0!</v>
      </c>
      <c r="CZ55" s="389" t="e">
        <f t="shared" si="784"/>
        <v>#DIV/0!</v>
      </c>
      <c r="DA55" s="389" t="e">
        <f t="shared" si="785"/>
        <v>#DIV/0!</v>
      </c>
      <c r="DB55" s="7"/>
      <c r="DC55" s="7"/>
      <c r="DD55" s="4">
        <f t="shared" si="786"/>
        <v>0</v>
      </c>
      <c r="DE55" s="3">
        <v>10</v>
      </c>
      <c r="DF55" s="18"/>
      <c r="DG55" s="18"/>
      <c r="DH55" s="18"/>
      <c r="DI55" s="18"/>
      <c r="DJ55" s="18"/>
      <c r="DK55" s="18"/>
      <c r="DL55" s="18"/>
      <c r="DM55" s="18"/>
      <c r="DN55" s="18"/>
      <c r="DO55" s="18">
        <f t="shared" si="787"/>
        <v>0</v>
      </c>
      <c r="DP55" s="18">
        <f t="shared" si="788"/>
        <v>0</v>
      </c>
      <c r="DQ55" s="389" t="e">
        <f t="shared" si="789"/>
        <v>#DIV/0!</v>
      </c>
      <c r="DR55" s="389" t="e">
        <f t="shared" si="790"/>
        <v>#DIV/0!</v>
      </c>
      <c r="DS55" s="389" t="e">
        <f t="shared" si="791"/>
        <v>#DIV/0!</v>
      </c>
      <c r="DT55" s="7"/>
      <c r="DU55" s="7"/>
      <c r="DV55" s="4">
        <f t="shared" si="792"/>
        <v>0</v>
      </c>
      <c r="DW55" s="3">
        <v>10</v>
      </c>
      <c r="DX55" s="18"/>
      <c r="DY55" s="18"/>
      <c r="DZ55" s="18"/>
      <c r="EA55" s="18"/>
      <c r="EB55" s="18"/>
      <c r="EC55" s="18"/>
      <c r="ED55" s="18"/>
      <c r="EE55" s="18"/>
      <c r="EF55" s="18"/>
      <c r="EG55" s="18">
        <f t="shared" si="793"/>
        <v>0</v>
      </c>
      <c r="EH55" s="18">
        <f t="shared" si="794"/>
        <v>0</v>
      </c>
      <c r="EI55" s="389" t="e">
        <f t="shared" si="795"/>
        <v>#DIV/0!</v>
      </c>
      <c r="EJ55" s="389" t="e">
        <f t="shared" si="796"/>
        <v>#DIV/0!</v>
      </c>
      <c r="EK55" s="389" t="e">
        <f t="shared" si="797"/>
        <v>#DIV/0!</v>
      </c>
      <c r="EL55" s="7"/>
      <c r="EM55" s="7"/>
      <c r="EN55" s="4">
        <f t="shared" si="798"/>
        <v>0</v>
      </c>
      <c r="EO55" s="3">
        <v>10</v>
      </c>
      <c r="EP55" s="18"/>
      <c r="EQ55" s="18"/>
      <c r="ER55" s="18"/>
      <c r="ES55" s="18"/>
      <c r="ET55" s="18"/>
      <c r="EU55" s="18"/>
      <c r="EV55" s="18"/>
      <c r="EW55" s="18"/>
      <c r="EX55" s="18"/>
      <c r="EY55" s="18">
        <f t="shared" si="799"/>
        <v>0</v>
      </c>
      <c r="EZ55" s="18">
        <f t="shared" si="800"/>
        <v>0</v>
      </c>
      <c r="FA55" s="389" t="e">
        <f t="shared" si="801"/>
        <v>#DIV/0!</v>
      </c>
      <c r="FB55" s="389" t="e">
        <f t="shared" si="802"/>
        <v>#DIV/0!</v>
      </c>
      <c r="FC55" s="389" t="e">
        <f t="shared" si="803"/>
        <v>#DIV/0!</v>
      </c>
      <c r="FD55" s="7"/>
      <c r="FE55" s="7"/>
      <c r="FF55" s="4">
        <f t="shared" si="804"/>
        <v>0</v>
      </c>
      <c r="FG55" s="3">
        <v>10</v>
      </c>
      <c r="FH55" s="18"/>
      <c r="FI55" s="18"/>
      <c r="FJ55" s="18"/>
      <c r="FK55" s="18"/>
      <c r="FL55" s="18"/>
      <c r="FM55" s="18"/>
      <c r="FN55" s="18"/>
      <c r="FO55" s="18"/>
      <c r="FP55" s="18"/>
      <c r="FQ55" s="18">
        <f t="shared" si="805"/>
        <v>0</v>
      </c>
      <c r="FR55" s="18">
        <f t="shared" si="806"/>
        <v>0</v>
      </c>
      <c r="FS55" s="389" t="e">
        <f t="shared" si="807"/>
        <v>#DIV/0!</v>
      </c>
      <c r="FT55" s="389" t="e">
        <f t="shared" si="808"/>
        <v>#DIV/0!</v>
      </c>
      <c r="FU55" s="389" t="e">
        <f t="shared" si="809"/>
        <v>#DIV/0!</v>
      </c>
      <c r="FV55" s="7"/>
      <c r="FW55" s="7"/>
      <c r="FX55" s="4">
        <f t="shared" si="810"/>
        <v>0</v>
      </c>
      <c r="FY55" s="3">
        <v>10</v>
      </c>
      <c r="FZ55" s="18"/>
      <c r="GA55" s="18"/>
      <c r="GB55" s="18"/>
      <c r="GC55" s="18"/>
      <c r="GD55" s="18"/>
      <c r="GE55" s="18"/>
      <c r="GF55" s="18"/>
      <c r="GG55" s="18"/>
      <c r="GH55" s="18"/>
      <c r="GI55" s="18">
        <f t="shared" si="811"/>
        <v>0</v>
      </c>
      <c r="GJ55" s="18">
        <f t="shared" si="812"/>
        <v>0</v>
      </c>
      <c r="GK55" s="389" t="e">
        <f t="shared" si="813"/>
        <v>#DIV/0!</v>
      </c>
      <c r="GL55" s="389" t="e">
        <f t="shared" si="814"/>
        <v>#DIV/0!</v>
      </c>
      <c r="GM55" s="389" t="e">
        <f t="shared" si="815"/>
        <v>#DIV/0!</v>
      </c>
      <c r="GN55" s="7"/>
      <c r="GO55" s="7"/>
      <c r="GP55" s="4">
        <f t="shared" si="816"/>
        <v>0</v>
      </c>
      <c r="GQ55" s="14">
        <v>10</v>
      </c>
      <c r="GR55" s="11"/>
      <c r="GS55" s="11"/>
      <c r="GT55" s="11"/>
      <c r="GU55" s="11"/>
      <c r="GV55" s="11"/>
      <c r="GW55" s="11"/>
      <c r="GX55" s="11"/>
      <c r="GY55" s="11"/>
      <c r="GZ55" s="11"/>
      <c r="HA55" s="11">
        <v>0</v>
      </c>
      <c r="HB55" s="11">
        <v>0</v>
      </c>
      <c r="HC55" s="149" t="e">
        <v>#DIV/0!</v>
      </c>
      <c r="HD55" s="149" t="e">
        <v>#DIV/0!</v>
      </c>
      <c r="HE55" s="149" t="e">
        <v>#DIV/0!</v>
      </c>
      <c r="HF55" s="11"/>
      <c r="HG55" s="11"/>
      <c r="HH55" s="15">
        <v>0</v>
      </c>
      <c r="HI55" s="14">
        <v>10</v>
      </c>
      <c r="HJ55" s="11"/>
      <c r="HK55" s="11"/>
      <c r="HL55" s="11"/>
      <c r="HM55" s="11"/>
      <c r="HN55" s="11"/>
      <c r="HO55" s="11"/>
      <c r="HP55" s="11"/>
      <c r="HQ55" s="11"/>
      <c r="HR55" s="11"/>
      <c r="HS55" s="11">
        <f t="shared" si="823"/>
        <v>0</v>
      </c>
      <c r="HT55" s="11">
        <f t="shared" si="824"/>
        <v>0</v>
      </c>
      <c r="HU55" s="149" t="e">
        <f t="shared" si="825"/>
        <v>#DIV/0!</v>
      </c>
      <c r="HV55" s="149" t="e">
        <f t="shared" si="826"/>
        <v>#DIV/0!</v>
      </c>
      <c r="HW55" s="149" t="e">
        <f t="shared" si="827"/>
        <v>#DIV/0!</v>
      </c>
      <c r="HX55" s="11"/>
      <c r="HY55" s="11"/>
      <c r="HZ55" s="15">
        <f t="shared" si="828"/>
        <v>0</v>
      </c>
    </row>
    <row r="56" spans="3:282">
      <c r="C56" s="458" t="s">
        <v>589</v>
      </c>
      <c r="E56" s="394"/>
      <c r="S56" s="23" t="s">
        <v>22</v>
      </c>
      <c r="T56" s="18">
        <f>SUM(T46:T55)</f>
        <v>0</v>
      </c>
      <c r="U56" s="18">
        <f t="shared" ref="U56" si="834">SUM(U46:U55)</f>
        <v>0</v>
      </c>
      <c r="V56" s="18">
        <f t="shared" ref="V56" si="835">SUM(V46:V55)</f>
        <v>0</v>
      </c>
      <c r="W56" s="18">
        <f t="shared" ref="W56" si="836">SUM(W46:W55)</f>
        <v>0</v>
      </c>
      <c r="X56" s="18">
        <f t="shared" ref="X56" si="837">SUM(X46:X55)</f>
        <v>0</v>
      </c>
      <c r="Y56" s="18">
        <f t="shared" ref="Y56" si="838">SUM(Y46:Y55)</f>
        <v>0</v>
      </c>
      <c r="Z56" s="18">
        <f t="shared" ref="Z56" si="839">SUM(Z46:Z55)</f>
        <v>0</v>
      </c>
      <c r="AA56" s="18">
        <f t="shared" ref="AA56" si="840">SUM(AA46:AA55)</f>
        <v>0</v>
      </c>
      <c r="AB56" s="18">
        <f t="shared" ref="AB56" si="841">SUM(AB46:AB55)</f>
        <v>0</v>
      </c>
      <c r="AC56" s="18">
        <f t="shared" ref="AC56" si="842">SUM(AC46:AC55)</f>
        <v>0</v>
      </c>
      <c r="AD56" s="18">
        <f t="shared" ref="AD56" si="843">SUM(AD46:AD55)</f>
        <v>0</v>
      </c>
      <c r="AE56" s="578" t="e">
        <f>Y56/Z56</f>
        <v>#DIV/0!</v>
      </c>
      <c r="AF56" s="578" t="e">
        <f>AA56/AB56</f>
        <v>#DIV/0!</v>
      </c>
      <c r="AG56" s="578" t="e">
        <f>AC56/AD56</f>
        <v>#DIV/0!</v>
      </c>
      <c r="AH56" s="7">
        <f>SUM(AH46:AH55)</f>
        <v>0</v>
      </c>
      <c r="AI56" s="7">
        <f>SUM(AI46:AI55)</f>
        <v>0</v>
      </c>
      <c r="AJ56" s="4">
        <f>SUM(AJ46:AJ55)</f>
        <v>0</v>
      </c>
      <c r="AK56" s="23" t="s">
        <v>22</v>
      </c>
      <c r="AL56" s="18">
        <f>SUM(AL46:AL55)</f>
        <v>29</v>
      </c>
      <c r="AM56" s="18">
        <f t="shared" ref="AM56" si="844">SUM(AM46:AM55)</f>
        <v>15</v>
      </c>
      <c r="AN56" s="18">
        <f t="shared" ref="AN56" si="845">SUM(AN46:AN55)</f>
        <v>2</v>
      </c>
      <c r="AO56" s="18">
        <f t="shared" ref="AO56" si="846">SUM(AO46:AO55)</f>
        <v>1</v>
      </c>
      <c r="AP56" s="18">
        <f t="shared" ref="AP56" si="847">SUM(AP46:AP55)</f>
        <v>0</v>
      </c>
      <c r="AQ56" s="18">
        <f t="shared" ref="AQ56" si="848">SUM(AQ46:AQ55)</f>
        <v>13</v>
      </c>
      <c r="AR56" s="18">
        <f t="shared" ref="AR56" si="849">SUM(AR46:AR55)</f>
        <v>30</v>
      </c>
      <c r="AS56" s="18">
        <f t="shared" ref="AS56" si="850">SUM(AS46:AS55)</f>
        <v>1</v>
      </c>
      <c r="AT56" s="18">
        <f t="shared" ref="AT56" si="851">SUM(AT46:AT55)</f>
        <v>4</v>
      </c>
      <c r="AU56" s="18">
        <f t="shared" ref="AU56" si="852">SUM(AU46:AU55)</f>
        <v>14</v>
      </c>
      <c r="AV56" s="18">
        <f t="shared" ref="AV56" si="853">SUM(AV46:AV55)</f>
        <v>34</v>
      </c>
      <c r="AW56" s="578">
        <f>AQ56/AR56</f>
        <v>0.43333333333333335</v>
      </c>
      <c r="AX56" s="578">
        <f>AS56/AT56</f>
        <v>0.25</v>
      </c>
      <c r="AY56" s="578">
        <f>AU56/AV56</f>
        <v>0.41176470588235292</v>
      </c>
      <c r="AZ56" s="7">
        <f>SUM(AZ46:AZ55)</f>
        <v>0</v>
      </c>
      <c r="BA56" s="7">
        <f>SUM(BA46:BA55)</f>
        <v>2</v>
      </c>
      <c r="BB56" s="4">
        <f>SUM(BB46:BB55)</f>
        <v>2</v>
      </c>
      <c r="BC56" s="23" t="s">
        <v>22</v>
      </c>
      <c r="BD56" s="18">
        <f>SUM(BD46:BD55)</f>
        <v>24</v>
      </c>
      <c r="BE56" s="18">
        <f t="shared" ref="BE56" si="854">SUM(BE46:BE55)</f>
        <v>13</v>
      </c>
      <c r="BF56" s="18">
        <f t="shared" ref="BF56" si="855">SUM(BF46:BF55)</f>
        <v>2</v>
      </c>
      <c r="BG56" s="18">
        <f t="shared" ref="BG56" si="856">SUM(BG46:BG55)</f>
        <v>1</v>
      </c>
      <c r="BH56" s="18">
        <f t="shared" ref="BH56" si="857">SUM(BH46:BH55)</f>
        <v>3</v>
      </c>
      <c r="BI56" s="18">
        <f t="shared" ref="BI56" si="858">SUM(BI46:BI55)</f>
        <v>3</v>
      </c>
      <c r="BJ56" s="18">
        <f t="shared" ref="BJ56" si="859">SUM(BJ46:BJ55)</f>
        <v>17</v>
      </c>
      <c r="BK56" s="18">
        <f t="shared" ref="BK56" si="860">SUM(BK46:BK55)</f>
        <v>6</v>
      </c>
      <c r="BL56" s="18">
        <f t="shared" ref="BL56" si="861">SUM(BL46:BL55)</f>
        <v>11</v>
      </c>
      <c r="BM56" s="18">
        <f t="shared" ref="BM56" si="862">SUM(BM46:BM55)</f>
        <v>9</v>
      </c>
      <c r="BN56" s="18">
        <f t="shared" ref="BN56" si="863">SUM(BN46:BN55)</f>
        <v>28</v>
      </c>
      <c r="BO56" s="578">
        <f>BI56/BJ56</f>
        <v>0.17647058823529413</v>
      </c>
      <c r="BP56" s="578">
        <f>BK56/BL56</f>
        <v>0.54545454545454541</v>
      </c>
      <c r="BQ56" s="578">
        <f>BM56/BN56</f>
        <v>0.32142857142857145</v>
      </c>
      <c r="BR56" s="7">
        <f>SUM(BR46:BR55)</f>
        <v>1</v>
      </c>
      <c r="BS56" s="7">
        <f>SUM(BS46:BS55)</f>
        <v>0</v>
      </c>
      <c r="BT56" s="4">
        <f>SUM(BT46:BT55)</f>
        <v>1</v>
      </c>
      <c r="BU56" s="23" t="s">
        <v>22</v>
      </c>
      <c r="BV56" s="18">
        <f>SUM(BV46:BV55)</f>
        <v>0</v>
      </c>
      <c r="BW56" s="18">
        <f t="shared" ref="BW56" si="864">SUM(BW46:BW55)</f>
        <v>0</v>
      </c>
      <c r="BX56" s="18">
        <f t="shared" ref="BX56" si="865">SUM(BX46:BX55)</f>
        <v>0</v>
      </c>
      <c r="BY56" s="18">
        <f t="shared" ref="BY56" si="866">SUM(BY46:BY55)</f>
        <v>0</v>
      </c>
      <c r="BZ56" s="18">
        <f t="shared" ref="BZ56" si="867">SUM(BZ46:BZ55)</f>
        <v>0</v>
      </c>
      <c r="CA56" s="18">
        <f t="shared" ref="CA56" si="868">SUM(CA46:CA55)</f>
        <v>0</v>
      </c>
      <c r="CB56" s="18">
        <f t="shared" ref="CB56" si="869">SUM(CB46:CB55)</f>
        <v>0</v>
      </c>
      <c r="CC56" s="18">
        <f t="shared" ref="CC56" si="870">SUM(CC46:CC55)</f>
        <v>0</v>
      </c>
      <c r="CD56" s="18">
        <f t="shared" ref="CD56" si="871">SUM(CD46:CD55)</f>
        <v>0</v>
      </c>
      <c r="CE56" s="18">
        <f t="shared" ref="CE56" si="872">SUM(CE46:CE55)</f>
        <v>0</v>
      </c>
      <c r="CF56" s="18">
        <f t="shared" ref="CF56" si="873">SUM(CF46:CF55)</f>
        <v>0</v>
      </c>
      <c r="CG56" s="578" t="e">
        <f>CA56/CB56</f>
        <v>#DIV/0!</v>
      </c>
      <c r="CH56" s="578" t="e">
        <f>CC56/CD56</f>
        <v>#DIV/0!</v>
      </c>
      <c r="CI56" s="578" t="e">
        <f>CE56/CF56</f>
        <v>#DIV/0!</v>
      </c>
      <c r="CJ56" s="7">
        <f>SUM(CJ46:CJ55)</f>
        <v>0</v>
      </c>
      <c r="CK56" s="7">
        <f>SUM(CK46:CK55)</f>
        <v>0</v>
      </c>
      <c r="CL56" s="4">
        <f>SUM(CL46:CL55)</f>
        <v>0</v>
      </c>
      <c r="CM56" s="23" t="s">
        <v>22</v>
      </c>
      <c r="CN56" s="18">
        <f>SUM(CN46:CN55)</f>
        <v>0</v>
      </c>
      <c r="CO56" s="18">
        <f t="shared" ref="CO56" si="874">SUM(CO46:CO55)</f>
        <v>0</v>
      </c>
      <c r="CP56" s="18">
        <f t="shared" ref="CP56" si="875">SUM(CP46:CP55)</f>
        <v>0</v>
      </c>
      <c r="CQ56" s="18">
        <f t="shared" ref="CQ56" si="876">SUM(CQ46:CQ55)</f>
        <v>0</v>
      </c>
      <c r="CR56" s="18">
        <f t="shared" ref="CR56" si="877">SUM(CR46:CR55)</f>
        <v>0</v>
      </c>
      <c r="CS56" s="18">
        <f t="shared" ref="CS56" si="878">SUM(CS46:CS55)</f>
        <v>0</v>
      </c>
      <c r="CT56" s="18">
        <f t="shared" ref="CT56" si="879">SUM(CT46:CT55)</f>
        <v>0</v>
      </c>
      <c r="CU56" s="18">
        <f t="shared" ref="CU56" si="880">SUM(CU46:CU55)</f>
        <v>0</v>
      </c>
      <c r="CV56" s="18">
        <f t="shared" ref="CV56" si="881">SUM(CV46:CV55)</f>
        <v>0</v>
      </c>
      <c r="CW56" s="18">
        <f t="shared" ref="CW56" si="882">SUM(CW46:CW55)</f>
        <v>0</v>
      </c>
      <c r="CX56" s="18">
        <f t="shared" ref="CX56" si="883">SUM(CX46:CX55)</f>
        <v>0</v>
      </c>
      <c r="CY56" s="578" t="e">
        <f>CS56/CT56</f>
        <v>#DIV/0!</v>
      </c>
      <c r="CZ56" s="578" t="e">
        <f>CU56/CV56</f>
        <v>#DIV/0!</v>
      </c>
      <c r="DA56" s="578" t="e">
        <f>CW56/CX56</f>
        <v>#DIV/0!</v>
      </c>
      <c r="DB56" s="7">
        <f>SUM(DB46:DB55)</f>
        <v>0</v>
      </c>
      <c r="DC56" s="7">
        <f>SUM(DC46:DC55)</f>
        <v>0</v>
      </c>
      <c r="DD56" s="4">
        <f>SUM(DD46:DD55)</f>
        <v>0</v>
      </c>
      <c r="DE56" s="23" t="s">
        <v>22</v>
      </c>
      <c r="DF56" s="18">
        <f>SUM(DF46:DF55)</f>
        <v>49</v>
      </c>
      <c r="DG56" s="18">
        <f t="shared" ref="DG56" si="884">SUM(DG46:DG55)</f>
        <v>26</v>
      </c>
      <c r="DH56" s="18">
        <f t="shared" ref="DH56" si="885">SUM(DH46:DH55)</f>
        <v>5</v>
      </c>
      <c r="DI56" s="18">
        <f t="shared" ref="DI56" si="886">SUM(DI46:DI55)</f>
        <v>11</v>
      </c>
      <c r="DJ56" s="18">
        <f t="shared" ref="DJ56" si="887">SUM(DJ46:DJ55)</f>
        <v>5</v>
      </c>
      <c r="DK56" s="18">
        <f t="shared" ref="DK56" si="888">SUM(DK46:DK55)</f>
        <v>6</v>
      </c>
      <c r="DL56" s="18">
        <f t="shared" ref="DL56" si="889">SUM(DL46:DL55)</f>
        <v>22</v>
      </c>
      <c r="DM56" s="18">
        <f t="shared" ref="DM56" si="890">SUM(DM46:DM55)</f>
        <v>13</v>
      </c>
      <c r="DN56" s="18">
        <f t="shared" ref="DN56" si="891">SUM(DN46:DN55)</f>
        <v>39</v>
      </c>
      <c r="DO56" s="18">
        <f t="shared" ref="DO56" si="892">SUM(DO46:DO55)</f>
        <v>19</v>
      </c>
      <c r="DP56" s="18">
        <f t="shared" ref="DP56" si="893">SUM(DP46:DP55)</f>
        <v>61</v>
      </c>
      <c r="DQ56" s="578">
        <f>DK56/DL56</f>
        <v>0.27272727272727271</v>
      </c>
      <c r="DR56" s="578">
        <f>DM56/DN56</f>
        <v>0.33333333333333331</v>
      </c>
      <c r="DS56" s="578">
        <f>DO56/DP56</f>
        <v>0.31147540983606559</v>
      </c>
      <c r="DT56" s="7">
        <f>SUM(DT46:DT55)</f>
        <v>2</v>
      </c>
      <c r="DU56" s="7">
        <f>SUM(DU46:DU55)</f>
        <v>2</v>
      </c>
      <c r="DV56" s="4">
        <f>SUM(DV46:DV55)</f>
        <v>4</v>
      </c>
      <c r="DW56" s="23" t="s">
        <v>22</v>
      </c>
      <c r="DX56" s="18">
        <f>SUM(DX46:DX55)</f>
        <v>0</v>
      </c>
      <c r="DY56" s="18">
        <f t="shared" ref="DY56" si="894">SUM(DY46:DY55)</f>
        <v>0</v>
      </c>
      <c r="DZ56" s="18">
        <f t="shared" ref="DZ56" si="895">SUM(DZ46:DZ55)</f>
        <v>0</v>
      </c>
      <c r="EA56" s="18">
        <f t="shared" ref="EA56" si="896">SUM(EA46:EA55)</f>
        <v>0</v>
      </c>
      <c r="EB56" s="18">
        <f t="shared" ref="EB56" si="897">SUM(EB46:EB55)</f>
        <v>0</v>
      </c>
      <c r="EC56" s="18">
        <f t="shared" ref="EC56" si="898">SUM(EC46:EC55)</f>
        <v>0</v>
      </c>
      <c r="ED56" s="18">
        <f t="shared" ref="ED56" si="899">SUM(ED46:ED55)</f>
        <v>0</v>
      </c>
      <c r="EE56" s="18">
        <f t="shared" ref="EE56" si="900">SUM(EE46:EE55)</f>
        <v>0</v>
      </c>
      <c r="EF56" s="18">
        <f t="shared" ref="EF56" si="901">SUM(EF46:EF55)</f>
        <v>0</v>
      </c>
      <c r="EG56" s="18">
        <f t="shared" ref="EG56" si="902">SUM(EG46:EG55)</f>
        <v>0</v>
      </c>
      <c r="EH56" s="18">
        <f t="shared" ref="EH56" si="903">SUM(EH46:EH55)</f>
        <v>0</v>
      </c>
      <c r="EI56" s="578" t="e">
        <f>EC56/ED56</f>
        <v>#DIV/0!</v>
      </c>
      <c r="EJ56" s="578" t="e">
        <f>EE56/EF56</f>
        <v>#DIV/0!</v>
      </c>
      <c r="EK56" s="578" t="e">
        <f>EG56/EH56</f>
        <v>#DIV/0!</v>
      </c>
      <c r="EL56" s="7">
        <f>SUM(EL46:EL55)</f>
        <v>0</v>
      </c>
      <c r="EM56" s="7">
        <f>SUM(EM46:EM55)</f>
        <v>0</v>
      </c>
      <c r="EN56" s="4">
        <f>SUM(EN46:EN55)</f>
        <v>0</v>
      </c>
      <c r="EO56" s="23" t="s">
        <v>22</v>
      </c>
      <c r="EP56" s="18">
        <f>SUM(EP46:EP55)</f>
        <v>0</v>
      </c>
      <c r="EQ56" s="18">
        <f t="shared" ref="EQ56" si="904">SUM(EQ46:EQ55)</f>
        <v>0</v>
      </c>
      <c r="ER56" s="18">
        <f t="shared" ref="ER56" si="905">SUM(ER46:ER55)</f>
        <v>0</v>
      </c>
      <c r="ES56" s="18">
        <f t="shared" ref="ES56" si="906">SUM(ES46:ES55)</f>
        <v>0</v>
      </c>
      <c r="ET56" s="18">
        <f t="shared" ref="ET56" si="907">SUM(ET46:ET55)</f>
        <v>0</v>
      </c>
      <c r="EU56" s="18">
        <f t="shared" ref="EU56" si="908">SUM(EU46:EU55)</f>
        <v>0</v>
      </c>
      <c r="EV56" s="18">
        <f t="shared" ref="EV56" si="909">SUM(EV46:EV55)</f>
        <v>0</v>
      </c>
      <c r="EW56" s="18">
        <f t="shared" ref="EW56" si="910">SUM(EW46:EW55)</f>
        <v>0</v>
      </c>
      <c r="EX56" s="18">
        <f t="shared" ref="EX56" si="911">SUM(EX46:EX55)</f>
        <v>0</v>
      </c>
      <c r="EY56" s="18">
        <f t="shared" ref="EY56" si="912">SUM(EY46:EY55)</f>
        <v>0</v>
      </c>
      <c r="EZ56" s="18">
        <f t="shared" ref="EZ56" si="913">SUM(EZ46:EZ55)</f>
        <v>0</v>
      </c>
      <c r="FA56" s="578" t="e">
        <f>EU56/EV56</f>
        <v>#DIV/0!</v>
      </c>
      <c r="FB56" s="578" t="e">
        <f>EW56/EX56</f>
        <v>#DIV/0!</v>
      </c>
      <c r="FC56" s="578" t="e">
        <f>EY56/EZ56</f>
        <v>#DIV/0!</v>
      </c>
      <c r="FD56" s="7">
        <f>SUM(FD46:FD55)</f>
        <v>0</v>
      </c>
      <c r="FE56" s="7">
        <f>SUM(FE46:FE55)</f>
        <v>0</v>
      </c>
      <c r="FF56" s="4">
        <f>SUM(FF46:FF55)</f>
        <v>0</v>
      </c>
      <c r="FG56" s="23" t="s">
        <v>22</v>
      </c>
      <c r="FH56" s="18">
        <f>SUM(FH46:FH55)</f>
        <v>37</v>
      </c>
      <c r="FI56" s="18">
        <f t="shared" ref="FI56" si="914">SUM(FI46:FI55)</f>
        <v>19</v>
      </c>
      <c r="FJ56" s="18">
        <f t="shared" ref="FJ56" si="915">SUM(FJ46:FJ55)</f>
        <v>2</v>
      </c>
      <c r="FK56" s="18">
        <f t="shared" ref="FK56" si="916">SUM(FK46:FK55)</f>
        <v>0</v>
      </c>
      <c r="FL56" s="18">
        <f t="shared" ref="FL56" si="917">SUM(FL46:FL55)</f>
        <v>2</v>
      </c>
      <c r="FM56" s="18">
        <f t="shared" ref="FM56" si="918">SUM(FM46:FM55)</f>
        <v>17</v>
      </c>
      <c r="FN56" s="18">
        <f t="shared" ref="FN56" si="919">SUM(FN46:FN55)</f>
        <v>36</v>
      </c>
      <c r="FO56" s="18">
        <f t="shared" ref="FO56" si="920">SUM(FO46:FO55)</f>
        <v>1</v>
      </c>
      <c r="FP56" s="18">
        <f t="shared" ref="FP56" si="921">SUM(FP46:FP55)</f>
        <v>4</v>
      </c>
      <c r="FQ56" s="18">
        <f t="shared" ref="FQ56" si="922">SUM(FQ46:FQ55)</f>
        <v>18</v>
      </c>
      <c r="FR56" s="18">
        <f t="shared" ref="FR56" si="923">SUM(FR46:FR55)</f>
        <v>40</v>
      </c>
      <c r="FS56" s="578">
        <f>FM56/FN56</f>
        <v>0.47222222222222221</v>
      </c>
      <c r="FT56" s="578">
        <f>FO56/FP56</f>
        <v>0.25</v>
      </c>
      <c r="FU56" s="578">
        <f>FQ56/FR56</f>
        <v>0.45</v>
      </c>
      <c r="FV56" s="7">
        <f>SUM(FV46:FV55)</f>
        <v>1</v>
      </c>
      <c r="FW56" s="7">
        <f>SUM(FW46:FW55)</f>
        <v>1</v>
      </c>
      <c r="FX56" s="4">
        <f>SUM(FX46:FX55)</f>
        <v>2</v>
      </c>
      <c r="FY56" s="23" t="s">
        <v>22</v>
      </c>
      <c r="FZ56" s="18">
        <f>SUM(FZ46:FZ55)</f>
        <v>0</v>
      </c>
      <c r="GA56" s="18">
        <f t="shared" ref="GA56" si="924">SUM(GA46:GA55)</f>
        <v>0</v>
      </c>
      <c r="GB56" s="18">
        <f t="shared" ref="GB56" si="925">SUM(GB46:GB55)</f>
        <v>0</v>
      </c>
      <c r="GC56" s="18">
        <f t="shared" ref="GC56" si="926">SUM(GC46:GC55)</f>
        <v>0</v>
      </c>
      <c r="GD56" s="18">
        <f t="shared" ref="GD56" si="927">SUM(GD46:GD55)</f>
        <v>0</v>
      </c>
      <c r="GE56" s="18">
        <f t="shared" ref="GE56" si="928">SUM(GE46:GE55)</f>
        <v>0</v>
      </c>
      <c r="GF56" s="18">
        <f t="shared" ref="GF56" si="929">SUM(GF46:GF55)</f>
        <v>0</v>
      </c>
      <c r="GG56" s="18">
        <f t="shared" ref="GG56" si="930">SUM(GG46:GG55)</f>
        <v>0</v>
      </c>
      <c r="GH56" s="18">
        <f t="shared" ref="GH56" si="931">SUM(GH46:GH55)</f>
        <v>0</v>
      </c>
      <c r="GI56" s="18">
        <f t="shared" ref="GI56" si="932">SUM(GI46:GI55)</f>
        <v>0</v>
      </c>
      <c r="GJ56" s="18">
        <f t="shared" ref="GJ56" si="933">SUM(GJ46:GJ55)</f>
        <v>0</v>
      </c>
      <c r="GK56" s="578" t="e">
        <f>GE56/GF56</f>
        <v>#DIV/0!</v>
      </c>
      <c r="GL56" s="578" t="e">
        <f>GG56/GH56</f>
        <v>#DIV/0!</v>
      </c>
      <c r="GM56" s="578" t="e">
        <f>GI56/GJ56</f>
        <v>#DIV/0!</v>
      </c>
      <c r="GN56" s="7">
        <f>SUM(GN46:GN55)</f>
        <v>0</v>
      </c>
      <c r="GO56" s="7">
        <f>SUM(GO46:GO55)</f>
        <v>0</v>
      </c>
      <c r="GP56" s="4">
        <f>SUM(GP46:GP55)</f>
        <v>0</v>
      </c>
      <c r="GQ56" s="14" t="s">
        <v>22</v>
      </c>
      <c r="GR56" s="11">
        <v>0</v>
      </c>
      <c r="GS56" s="11">
        <v>0</v>
      </c>
      <c r="GT56" s="11">
        <v>0</v>
      </c>
      <c r="GU56" s="11">
        <v>0</v>
      </c>
      <c r="GV56" s="11">
        <v>0</v>
      </c>
      <c r="GW56" s="11">
        <v>0</v>
      </c>
      <c r="GX56" s="11">
        <v>0</v>
      </c>
      <c r="GY56" s="11">
        <v>0</v>
      </c>
      <c r="GZ56" s="11">
        <v>0</v>
      </c>
      <c r="HA56" s="11">
        <v>0</v>
      </c>
      <c r="HB56" s="11">
        <v>0</v>
      </c>
      <c r="HC56" s="570" t="e">
        <v>#DIV/0!</v>
      </c>
      <c r="HD56" s="570" t="e">
        <v>#DIV/0!</v>
      </c>
      <c r="HE56" s="570" t="e">
        <v>#DIV/0!</v>
      </c>
      <c r="HF56" s="11">
        <v>0</v>
      </c>
      <c r="HG56" s="11">
        <v>0</v>
      </c>
      <c r="HH56" s="15">
        <v>0</v>
      </c>
      <c r="HI56" s="14" t="s">
        <v>22</v>
      </c>
      <c r="HJ56" s="11">
        <f>SUM(HJ49:HJ55)</f>
        <v>11</v>
      </c>
      <c r="HK56" s="11">
        <f t="shared" ref="HK56:HT56" si="934">SUM(HK49:HK55)</f>
        <v>1</v>
      </c>
      <c r="HL56" s="11">
        <f t="shared" si="934"/>
        <v>2</v>
      </c>
      <c r="HM56" s="11">
        <f t="shared" si="934"/>
        <v>2</v>
      </c>
      <c r="HN56" s="11">
        <f t="shared" si="934"/>
        <v>1</v>
      </c>
      <c r="HO56" s="11">
        <f t="shared" si="934"/>
        <v>1</v>
      </c>
      <c r="HP56" s="11">
        <f t="shared" si="934"/>
        <v>4</v>
      </c>
      <c r="HQ56" s="11">
        <f t="shared" si="934"/>
        <v>3</v>
      </c>
      <c r="HR56" s="11">
        <f t="shared" si="934"/>
        <v>9</v>
      </c>
      <c r="HS56" s="11">
        <f t="shared" si="934"/>
        <v>4</v>
      </c>
      <c r="HT56" s="11">
        <f t="shared" si="934"/>
        <v>13</v>
      </c>
      <c r="HU56" s="570">
        <f>HO56/HP56</f>
        <v>0.25</v>
      </c>
      <c r="HV56" s="570">
        <f>HQ56/HR56</f>
        <v>0.33333333333333331</v>
      </c>
      <c r="HW56" s="570">
        <f>HS56/HT56</f>
        <v>0.30769230769230771</v>
      </c>
      <c r="HX56" s="11">
        <f>SUM(HX49:HX55)</f>
        <v>0</v>
      </c>
      <c r="HY56" s="11">
        <f t="shared" ref="HY56:HZ56" si="935">SUM(HY49:HY55)</f>
        <v>1</v>
      </c>
      <c r="HZ56" s="11">
        <f t="shared" si="935"/>
        <v>1</v>
      </c>
    </row>
    <row r="57" spans="3:282" ht="17" thickBot="1">
      <c r="C57" s="458" t="s">
        <v>590</v>
      </c>
      <c r="E57" s="363"/>
      <c r="S57" s="39" t="s">
        <v>63</v>
      </c>
      <c r="T57" s="262" t="e">
        <f>T56/$AJ56</f>
        <v>#DIV/0!</v>
      </c>
      <c r="U57" s="262" t="e">
        <f t="shared" ref="U57" si="936">U56/$AJ56</f>
        <v>#DIV/0!</v>
      </c>
      <c r="V57" s="262" t="e">
        <f t="shared" ref="V57" si="937">V56/$AJ56</f>
        <v>#DIV/0!</v>
      </c>
      <c r="W57" s="262" t="e">
        <f t="shared" ref="W57" si="938">W56/$AJ56</f>
        <v>#DIV/0!</v>
      </c>
      <c r="X57" s="262" t="e">
        <f t="shared" ref="X57" si="939">X56/$AJ56</f>
        <v>#DIV/0!</v>
      </c>
      <c r="Y57" s="262" t="e">
        <f t="shared" ref="Y57" si="940">Y56/$AJ56</f>
        <v>#DIV/0!</v>
      </c>
      <c r="Z57" s="262" t="e">
        <f t="shared" ref="Z57" si="941">Z56/$AJ56</f>
        <v>#DIV/0!</v>
      </c>
      <c r="AA57" s="262" t="e">
        <f t="shared" ref="AA57" si="942">AA56/$AJ56</f>
        <v>#DIV/0!</v>
      </c>
      <c r="AB57" s="262" t="e">
        <f t="shared" ref="AB57" si="943">AB56/$AJ56</f>
        <v>#DIV/0!</v>
      </c>
      <c r="AC57" s="262" t="e">
        <f t="shared" ref="AC57" si="944">AC56/$AJ56</f>
        <v>#DIV/0!</v>
      </c>
      <c r="AD57" s="262" t="e">
        <f t="shared" ref="AD57" si="945">AD56/$AJ56</f>
        <v>#DIV/0!</v>
      </c>
      <c r="AE57" s="579"/>
      <c r="AF57" s="579"/>
      <c r="AG57" s="579"/>
      <c r="AH57" s="8" t="e">
        <f>AH56/AJ56</f>
        <v>#DIV/0!</v>
      </c>
      <c r="AI57" s="8"/>
      <c r="AJ57" s="6"/>
      <c r="AK57" s="39" t="s">
        <v>63</v>
      </c>
      <c r="AL57" s="262">
        <f>AL56/$BB56</f>
        <v>14.5</v>
      </c>
      <c r="AM57" s="262">
        <f t="shared" ref="AM57:AV57" si="946">AM56/$BB56</f>
        <v>7.5</v>
      </c>
      <c r="AN57" s="262">
        <f t="shared" si="946"/>
        <v>1</v>
      </c>
      <c r="AO57" s="262">
        <f t="shared" si="946"/>
        <v>0.5</v>
      </c>
      <c r="AP57" s="262">
        <f t="shared" si="946"/>
        <v>0</v>
      </c>
      <c r="AQ57" s="262">
        <f t="shared" si="946"/>
        <v>6.5</v>
      </c>
      <c r="AR57" s="262">
        <f t="shared" si="946"/>
        <v>15</v>
      </c>
      <c r="AS57" s="262">
        <f t="shared" si="946"/>
        <v>0.5</v>
      </c>
      <c r="AT57" s="262">
        <f t="shared" si="946"/>
        <v>2</v>
      </c>
      <c r="AU57" s="262">
        <f t="shared" si="946"/>
        <v>7</v>
      </c>
      <c r="AV57" s="262">
        <f t="shared" si="946"/>
        <v>17</v>
      </c>
      <c r="AW57" s="579"/>
      <c r="AX57" s="579"/>
      <c r="AY57" s="579"/>
      <c r="AZ57" s="8">
        <f>AZ56/BB56</f>
        <v>0</v>
      </c>
      <c r="BA57" s="8"/>
      <c r="BB57" s="6"/>
      <c r="BC57" s="39" t="s">
        <v>63</v>
      </c>
      <c r="BD57" s="262" t="e">
        <f>BD56/$AJ56</f>
        <v>#DIV/0!</v>
      </c>
      <c r="BE57" s="262" t="e">
        <f t="shared" ref="BE57" si="947">BE56/$AJ56</f>
        <v>#DIV/0!</v>
      </c>
      <c r="BF57" s="262" t="e">
        <f t="shared" ref="BF57" si="948">BF56/$AJ56</f>
        <v>#DIV/0!</v>
      </c>
      <c r="BG57" s="262" t="e">
        <f t="shared" ref="BG57" si="949">BG56/$AJ56</f>
        <v>#DIV/0!</v>
      </c>
      <c r="BH57" s="262" t="e">
        <f t="shared" ref="BH57" si="950">BH56/$AJ56</f>
        <v>#DIV/0!</v>
      </c>
      <c r="BI57" s="262" t="e">
        <f t="shared" ref="BI57" si="951">BI56/$AJ56</f>
        <v>#DIV/0!</v>
      </c>
      <c r="BJ57" s="262" t="e">
        <f t="shared" ref="BJ57" si="952">BJ56/$AJ56</f>
        <v>#DIV/0!</v>
      </c>
      <c r="BK57" s="262" t="e">
        <f t="shared" ref="BK57" si="953">BK56/$AJ56</f>
        <v>#DIV/0!</v>
      </c>
      <c r="BL57" s="262" t="e">
        <f t="shared" ref="BL57" si="954">BL56/$AJ56</f>
        <v>#DIV/0!</v>
      </c>
      <c r="BM57" s="262" t="e">
        <f t="shared" ref="BM57" si="955">BM56/$AJ56</f>
        <v>#DIV/0!</v>
      </c>
      <c r="BN57" s="262" t="e">
        <f t="shared" ref="BN57" si="956">BN56/$AJ56</f>
        <v>#DIV/0!</v>
      </c>
      <c r="BO57" s="579"/>
      <c r="BP57" s="579"/>
      <c r="BQ57" s="579"/>
      <c r="BR57" s="8">
        <f>BR56/BT56</f>
        <v>1</v>
      </c>
      <c r="BS57" s="8"/>
      <c r="BT57" s="6"/>
      <c r="BU57" s="39" t="s">
        <v>63</v>
      </c>
      <c r="BV57" s="262" t="e">
        <f>BV56/$AJ56</f>
        <v>#DIV/0!</v>
      </c>
      <c r="BW57" s="262" t="e">
        <f t="shared" ref="BW57" si="957">BW56/$AJ56</f>
        <v>#DIV/0!</v>
      </c>
      <c r="BX57" s="262" t="e">
        <f t="shared" ref="BX57" si="958">BX56/$AJ56</f>
        <v>#DIV/0!</v>
      </c>
      <c r="BY57" s="262" t="e">
        <f t="shared" ref="BY57" si="959">BY56/$AJ56</f>
        <v>#DIV/0!</v>
      </c>
      <c r="BZ57" s="262" t="e">
        <f t="shared" ref="BZ57" si="960">BZ56/$AJ56</f>
        <v>#DIV/0!</v>
      </c>
      <c r="CA57" s="262" t="e">
        <f t="shared" ref="CA57" si="961">CA56/$AJ56</f>
        <v>#DIV/0!</v>
      </c>
      <c r="CB57" s="262" t="e">
        <f t="shared" ref="CB57" si="962">CB56/$AJ56</f>
        <v>#DIV/0!</v>
      </c>
      <c r="CC57" s="262" t="e">
        <f t="shared" ref="CC57" si="963">CC56/$AJ56</f>
        <v>#DIV/0!</v>
      </c>
      <c r="CD57" s="262" t="e">
        <f t="shared" ref="CD57" si="964">CD56/$AJ56</f>
        <v>#DIV/0!</v>
      </c>
      <c r="CE57" s="262" t="e">
        <f t="shared" ref="CE57" si="965">CE56/$AJ56</f>
        <v>#DIV/0!</v>
      </c>
      <c r="CF57" s="262" t="e">
        <f t="shared" ref="CF57" si="966">CF56/$AJ56</f>
        <v>#DIV/0!</v>
      </c>
      <c r="CG57" s="579"/>
      <c r="CH57" s="579"/>
      <c r="CI57" s="579"/>
      <c r="CJ57" s="8" t="e">
        <f>CJ56/CL56</f>
        <v>#DIV/0!</v>
      </c>
      <c r="CK57" s="8"/>
      <c r="CL57" s="6"/>
      <c r="CM57" s="39" t="s">
        <v>63</v>
      </c>
      <c r="CN57" s="262" t="e">
        <f>CN56/$AJ56</f>
        <v>#DIV/0!</v>
      </c>
      <c r="CO57" s="262" t="e">
        <f t="shared" ref="CO57" si="967">CO56/$AJ56</f>
        <v>#DIV/0!</v>
      </c>
      <c r="CP57" s="262" t="e">
        <f t="shared" ref="CP57" si="968">CP56/$AJ56</f>
        <v>#DIV/0!</v>
      </c>
      <c r="CQ57" s="262" t="e">
        <f t="shared" ref="CQ57" si="969">CQ56/$AJ56</f>
        <v>#DIV/0!</v>
      </c>
      <c r="CR57" s="262" t="e">
        <f t="shared" ref="CR57" si="970">CR56/$AJ56</f>
        <v>#DIV/0!</v>
      </c>
      <c r="CS57" s="262" t="e">
        <f t="shared" ref="CS57" si="971">CS56/$AJ56</f>
        <v>#DIV/0!</v>
      </c>
      <c r="CT57" s="262" t="e">
        <f t="shared" ref="CT57" si="972">CT56/$AJ56</f>
        <v>#DIV/0!</v>
      </c>
      <c r="CU57" s="262" t="e">
        <f t="shared" ref="CU57" si="973">CU56/$AJ56</f>
        <v>#DIV/0!</v>
      </c>
      <c r="CV57" s="262" t="e">
        <f t="shared" ref="CV57" si="974">CV56/$AJ56</f>
        <v>#DIV/0!</v>
      </c>
      <c r="CW57" s="262" t="e">
        <f t="shared" ref="CW57" si="975">CW56/$AJ56</f>
        <v>#DIV/0!</v>
      </c>
      <c r="CX57" s="262" t="e">
        <f t="shared" ref="CX57" si="976">CX56/$AJ56</f>
        <v>#DIV/0!</v>
      </c>
      <c r="CY57" s="579"/>
      <c r="CZ57" s="579"/>
      <c r="DA57" s="579"/>
      <c r="DB57" s="8" t="e">
        <f>DB56/DD56</f>
        <v>#DIV/0!</v>
      </c>
      <c r="DC57" s="8"/>
      <c r="DD57" s="6"/>
      <c r="DE57" s="39" t="s">
        <v>63</v>
      </c>
      <c r="DF57" s="262">
        <f>DF56/$DV$56</f>
        <v>12.25</v>
      </c>
      <c r="DG57" s="262">
        <f t="shared" ref="DG57:DP57" si="977">DG56/$DV$56</f>
        <v>6.5</v>
      </c>
      <c r="DH57" s="262">
        <f t="shared" si="977"/>
        <v>1.25</v>
      </c>
      <c r="DI57" s="262">
        <f t="shared" si="977"/>
        <v>2.75</v>
      </c>
      <c r="DJ57" s="262">
        <f t="shared" si="977"/>
        <v>1.25</v>
      </c>
      <c r="DK57" s="262">
        <f t="shared" si="977"/>
        <v>1.5</v>
      </c>
      <c r="DL57" s="262">
        <f t="shared" si="977"/>
        <v>5.5</v>
      </c>
      <c r="DM57" s="262">
        <f t="shared" si="977"/>
        <v>3.25</v>
      </c>
      <c r="DN57" s="262">
        <f t="shared" si="977"/>
        <v>9.75</v>
      </c>
      <c r="DO57" s="262">
        <f t="shared" si="977"/>
        <v>4.75</v>
      </c>
      <c r="DP57" s="262">
        <f t="shared" si="977"/>
        <v>15.25</v>
      </c>
      <c r="DQ57" s="579"/>
      <c r="DR57" s="579"/>
      <c r="DS57" s="579"/>
      <c r="DT57" s="8">
        <f>DT56/DV56</f>
        <v>0.5</v>
      </c>
      <c r="DU57" s="8"/>
      <c r="DV57" s="6"/>
      <c r="DW57" s="39" t="s">
        <v>63</v>
      </c>
      <c r="DX57" s="262" t="e">
        <f>DX56/$AJ56</f>
        <v>#DIV/0!</v>
      </c>
      <c r="DY57" s="262" t="e">
        <f t="shared" ref="DY57" si="978">DY56/$AJ56</f>
        <v>#DIV/0!</v>
      </c>
      <c r="DZ57" s="262" t="e">
        <f t="shared" ref="DZ57" si="979">DZ56/$AJ56</f>
        <v>#DIV/0!</v>
      </c>
      <c r="EA57" s="262" t="e">
        <f t="shared" ref="EA57" si="980">EA56/$AJ56</f>
        <v>#DIV/0!</v>
      </c>
      <c r="EB57" s="262" t="e">
        <f t="shared" ref="EB57" si="981">EB56/$AJ56</f>
        <v>#DIV/0!</v>
      </c>
      <c r="EC57" s="262" t="e">
        <f t="shared" ref="EC57" si="982">EC56/$AJ56</f>
        <v>#DIV/0!</v>
      </c>
      <c r="ED57" s="262" t="e">
        <f t="shared" ref="ED57" si="983">ED56/$AJ56</f>
        <v>#DIV/0!</v>
      </c>
      <c r="EE57" s="262" t="e">
        <f t="shared" ref="EE57" si="984">EE56/$AJ56</f>
        <v>#DIV/0!</v>
      </c>
      <c r="EF57" s="262" t="e">
        <f t="shared" ref="EF57" si="985">EF56/$AJ56</f>
        <v>#DIV/0!</v>
      </c>
      <c r="EG57" s="262" t="e">
        <f t="shared" ref="EG57" si="986">EG56/$AJ56</f>
        <v>#DIV/0!</v>
      </c>
      <c r="EH57" s="262" t="e">
        <f t="shared" ref="EH57" si="987">EH56/$AJ56</f>
        <v>#DIV/0!</v>
      </c>
      <c r="EI57" s="579"/>
      <c r="EJ57" s="579"/>
      <c r="EK57" s="579"/>
      <c r="EL57" s="8" t="e">
        <f>EL56/EN56</f>
        <v>#DIV/0!</v>
      </c>
      <c r="EM57" s="8"/>
      <c r="EN57" s="6"/>
      <c r="EO57" s="39" t="s">
        <v>63</v>
      </c>
      <c r="EP57" s="262" t="e">
        <f>EP56/$AJ56</f>
        <v>#DIV/0!</v>
      </c>
      <c r="EQ57" s="262" t="e">
        <f t="shared" ref="EQ57" si="988">EQ56/$AJ56</f>
        <v>#DIV/0!</v>
      </c>
      <c r="ER57" s="262" t="e">
        <f t="shared" ref="ER57" si="989">ER56/$AJ56</f>
        <v>#DIV/0!</v>
      </c>
      <c r="ES57" s="262" t="e">
        <f t="shared" ref="ES57" si="990">ES56/$AJ56</f>
        <v>#DIV/0!</v>
      </c>
      <c r="ET57" s="262" t="e">
        <f t="shared" ref="ET57" si="991">ET56/$AJ56</f>
        <v>#DIV/0!</v>
      </c>
      <c r="EU57" s="262" t="e">
        <f t="shared" ref="EU57" si="992">EU56/$AJ56</f>
        <v>#DIV/0!</v>
      </c>
      <c r="EV57" s="262" t="e">
        <f t="shared" ref="EV57" si="993">EV56/$AJ56</f>
        <v>#DIV/0!</v>
      </c>
      <c r="EW57" s="262" t="e">
        <f t="shared" ref="EW57" si="994">EW56/$AJ56</f>
        <v>#DIV/0!</v>
      </c>
      <c r="EX57" s="262" t="e">
        <f t="shared" ref="EX57" si="995">EX56/$AJ56</f>
        <v>#DIV/0!</v>
      </c>
      <c r="EY57" s="262" t="e">
        <f t="shared" ref="EY57" si="996">EY56/$AJ56</f>
        <v>#DIV/0!</v>
      </c>
      <c r="EZ57" s="262" t="e">
        <f t="shared" ref="EZ57" si="997">EZ56/$AJ56</f>
        <v>#DIV/0!</v>
      </c>
      <c r="FA57" s="579"/>
      <c r="FB57" s="579"/>
      <c r="FC57" s="579"/>
      <c r="FD57" s="8" t="e">
        <f>FD56/FF56</f>
        <v>#DIV/0!</v>
      </c>
      <c r="FE57" s="8"/>
      <c r="FF57" s="6"/>
      <c r="FG57" s="39" t="s">
        <v>63</v>
      </c>
      <c r="FH57" s="262">
        <f>FH56/$FX$56</f>
        <v>18.5</v>
      </c>
      <c r="FI57" s="262">
        <f t="shared" ref="FI57:FR57" si="998">FI56/$FX$56</f>
        <v>9.5</v>
      </c>
      <c r="FJ57" s="262">
        <f t="shared" si="998"/>
        <v>1</v>
      </c>
      <c r="FK57" s="262">
        <f t="shared" si="998"/>
        <v>0</v>
      </c>
      <c r="FL57" s="262">
        <f t="shared" si="998"/>
        <v>1</v>
      </c>
      <c r="FM57" s="262">
        <f t="shared" si="998"/>
        <v>8.5</v>
      </c>
      <c r="FN57" s="262">
        <f t="shared" si="998"/>
        <v>18</v>
      </c>
      <c r="FO57" s="262">
        <f t="shared" si="998"/>
        <v>0.5</v>
      </c>
      <c r="FP57" s="262">
        <f t="shared" si="998"/>
        <v>2</v>
      </c>
      <c r="FQ57" s="262">
        <f t="shared" si="998"/>
        <v>9</v>
      </c>
      <c r="FR57" s="262">
        <f t="shared" si="998"/>
        <v>20</v>
      </c>
      <c r="FS57" s="579"/>
      <c r="FT57" s="579"/>
      <c r="FU57" s="579"/>
      <c r="FV57" s="8">
        <f>FV56/FX56</f>
        <v>0.5</v>
      </c>
      <c r="FW57" s="8"/>
      <c r="FX57" s="6"/>
      <c r="FY57" s="39" t="s">
        <v>63</v>
      </c>
      <c r="FZ57" s="262" t="e">
        <f>FZ56/$AJ56</f>
        <v>#DIV/0!</v>
      </c>
      <c r="GA57" s="262" t="e">
        <f t="shared" ref="GA57" si="999">GA56/$AJ56</f>
        <v>#DIV/0!</v>
      </c>
      <c r="GB57" s="262" t="e">
        <f t="shared" ref="GB57" si="1000">GB56/$AJ56</f>
        <v>#DIV/0!</v>
      </c>
      <c r="GC57" s="262" t="e">
        <f t="shared" ref="GC57" si="1001">GC56/$AJ56</f>
        <v>#DIV/0!</v>
      </c>
      <c r="GD57" s="262" t="e">
        <f t="shared" ref="GD57" si="1002">GD56/$AJ56</f>
        <v>#DIV/0!</v>
      </c>
      <c r="GE57" s="262" t="e">
        <f t="shared" ref="GE57" si="1003">GE56/$AJ56</f>
        <v>#DIV/0!</v>
      </c>
      <c r="GF57" s="262" t="e">
        <f t="shared" ref="GF57" si="1004">GF56/$AJ56</f>
        <v>#DIV/0!</v>
      </c>
      <c r="GG57" s="262" t="e">
        <f t="shared" ref="GG57" si="1005">GG56/$AJ56</f>
        <v>#DIV/0!</v>
      </c>
      <c r="GH57" s="262" t="e">
        <f t="shared" ref="GH57" si="1006">GH56/$AJ56</f>
        <v>#DIV/0!</v>
      </c>
      <c r="GI57" s="262" t="e">
        <f t="shared" ref="GI57" si="1007">GI56/$AJ56</f>
        <v>#DIV/0!</v>
      </c>
      <c r="GJ57" s="262" t="e">
        <f t="shared" ref="GJ57" si="1008">GJ56/$AJ56</f>
        <v>#DIV/0!</v>
      </c>
      <c r="GK57" s="579"/>
      <c r="GL57" s="579"/>
      <c r="GM57" s="579"/>
      <c r="GN57" s="8" t="e">
        <f>GN56/GP56</f>
        <v>#DIV/0!</v>
      </c>
      <c r="GO57" s="8"/>
      <c r="GP57" s="6"/>
      <c r="GQ57" s="16" t="s">
        <v>63</v>
      </c>
      <c r="GR57" s="17" t="e">
        <v>#DIV/0!</v>
      </c>
      <c r="GS57" s="17" t="e">
        <v>#DIV/0!</v>
      </c>
      <c r="GT57" s="17" t="e">
        <v>#DIV/0!</v>
      </c>
      <c r="GU57" s="17" t="e">
        <v>#DIV/0!</v>
      </c>
      <c r="GV57" s="17" t="e">
        <v>#DIV/0!</v>
      </c>
      <c r="GW57" s="17" t="e">
        <v>#DIV/0!</v>
      </c>
      <c r="GX57" s="17" t="e">
        <v>#DIV/0!</v>
      </c>
      <c r="GY57" s="17" t="e">
        <v>#DIV/0!</v>
      </c>
      <c r="GZ57" s="17" t="e">
        <v>#DIV/0!</v>
      </c>
      <c r="HA57" s="17" t="e">
        <v>#DIV/0!</v>
      </c>
      <c r="HB57" s="17" t="e">
        <v>#DIV/0!</v>
      </c>
      <c r="HC57" s="571"/>
      <c r="HD57" s="571"/>
      <c r="HE57" s="571"/>
      <c r="HF57" s="17" t="e">
        <v>#DIV/0!</v>
      </c>
      <c r="HG57" s="17"/>
      <c r="HH57" s="390"/>
      <c r="HI57" s="16" t="s">
        <v>63</v>
      </c>
      <c r="HJ57" s="17">
        <f>HJ56/$HZ$56</f>
        <v>11</v>
      </c>
      <c r="HK57" s="17">
        <f t="shared" ref="HK57:HT57" si="1009">HK56/$HZ$56</f>
        <v>1</v>
      </c>
      <c r="HL57" s="17">
        <f t="shared" si="1009"/>
        <v>2</v>
      </c>
      <c r="HM57" s="17">
        <f t="shared" si="1009"/>
        <v>2</v>
      </c>
      <c r="HN57" s="17">
        <f t="shared" si="1009"/>
        <v>1</v>
      </c>
      <c r="HO57" s="17">
        <f t="shared" si="1009"/>
        <v>1</v>
      </c>
      <c r="HP57" s="17">
        <f t="shared" si="1009"/>
        <v>4</v>
      </c>
      <c r="HQ57" s="17">
        <f t="shared" si="1009"/>
        <v>3</v>
      </c>
      <c r="HR57" s="17">
        <f t="shared" si="1009"/>
        <v>9</v>
      </c>
      <c r="HS57" s="17">
        <f t="shared" si="1009"/>
        <v>4</v>
      </c>
      <c r="HT57" s="17">
        <f t="shared" si="1009"/>
        <v>13</v>
      </c>
      <c r="HU57" s="571"/>
      <c r="HV57" s="571"/>
      <c r="HW57" s="571"/>
      <c r="HX57" s="17" t="e">
        <v>#DIV/0!</v>
      </c>
      <c r="HY57" s="17"/>
      <c r="HZ57" s="390"/>
    </row>
    <row r="58" spans="3:282">
      <c r="S58" s="1" t="s">
        <v>533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2"/>
      <c r="AK58" s="1" t="s">
        <v>533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2"/>
      <c r="BC58" s="1" t="s">
        <v>533</v>
      </c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2"/>
      <c r="BU58" s="1" t="s">
        <v>533</v>
      </c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2"/>
      <c r="CM58" s="1" t="s">
        <v>533</v>
      </c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2"/>
      <c r="DE58" s="1" t="s">
        <v>533</v>
      </c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2"/>
      <c r="DW58" s="1" t="s">
        <v>533</v>
      </c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2"/>
      <c r="EO58" s="1" t="s">
        <v>533</v>
      </c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2"/>
      <c r="FG58" s="1" t="s">
        <v>533</v>
      </c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2"/>
      <c r="FY58" s="1" t="s">
        <v>533</v>
      </c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2"/>
      <c r="GQ58" s="14" t="s">
        <v>533</v>
      </c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5"/>
      <c r="HI58" s="14" t="s">
        <v>533</v>
      </c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5"/>
    </row>
    <row r="59" spans="3:282">
      <c r="S59" s="3" t="s">
        <v>12</v>
      </c>
      <c r="T59" s="7" t="s">
        <v>13</v>
      </c>
      <c r="U59" s="7" t="s">
        <v>14</v>
      </c>
      <c r="V59" s="7" t="s">
        <v>15</v>
      </c>
      <c r="W59" s="7" t="s">
        <v>16</v>
      </c>
      <c r="X59" s="7" t="s">
        <v>17</v>
      </c>
      <c r="Y59" s="7" t="s">
        <v>28</v>
      </c>
      <c r="Z59" s="7" t="s">
        <v>27</v>
      </c>
      <c r="AA59" s="18" t="s">
        <v>21</v>
      </c>
      <c r="AB59" s="7" t="s">
        <v>20</v>
      </c>
      <c r="AC59" s="18" t="s">
        <v>19</v>
      </c>
      <c r="AD59" s="7" t="s">
        <v>18</v>
      </c>
      <c r="AE59" s="48">
        <v>0.02</v>
      </c>
      <c r="AF59" s="48">
        <v>0.03</v>
      </c>
      <c r="AG59" s="18" t="s">
        <v>213</v>
      </c>
      <c r="AH59" s="18" t="s">
        <v>80</v>
      </c>
      <c r="AI59" s="18" t="s">
        <v>81</v>
      </c>
      <c r="AJ59" s="21" t="s">
        <v>531</v>
      </c>
      <c r="AK59" s="3" t="s">
        <v>12</v>
      </c>
      <c r="AL59" s="7" t="s">
        <v>13</v>
      </c>
      <c r="AM59" s="7" t="s">
        <v>14</v>
      </c>
      <c r="AN59" s="7" t="s">
        <v>15</v>
      </c>
      <c r="AO59" s="7" t="s">
        <v>16</v>
      </c>
      <c r="AP59" s="7" t="s">
        <v>17</v>
      </c>
      <c r="AQ59" s="7" t="s">
        <v>28</v>
      </c>
      <c r="AR59" s="7" t="s">
        <v>27</v>
      </c>
      <c r="AS59" s="18" t="s">
        <v>21</v>
      </c>
      <c r="AT59" s="7" t="s">
        <v>20</v>
      </c>
      <c r="AU59" s="18" t="s">
        <v>19</v>
      </c>
      <c r="AV59" s="7" t="s">
        <v>18</v>
      </c>
      <c r="AW59" s="48">
        <v>0.02</v>
      </c>
      <c r="AX59" s="48">
        <v>0.03</v>
      </c>
      <c r="AY59" s="18" t="s">
        <v>213</v>
      </c>
      <c r="AZ59" s="18" t="s">
        <v>80</v>
      </c>
      <c r="BA59" s="18" t="s">
        <v>81</v>
      </c>
      <c r="BB59" s="21" t="s">
        <v>531</v>
      </c>
      <c r="BC59" s="3" t="s">
        <v>12</v>
      </c>
      <c r="BD59" s="7" t="s">
        <v>13</v>
      </c>
      <c r="BE59" s="7" t="s">
        <v>14</v>
      </c>
      <c r="BF59" s="7" t="s">
        <v>15</v>
      </c>
      <c r="BG59" s="7" t="s">
        <v>16</v>
      </c>
      <c r="BH59" s="7" t="s">
        <v>17</v>
      </c>
      <c r="BI59" s="7" t="s">
        <v>28</v>
      </c>
      <c r="BJ59" s="7" t="s">
        <v>27</v>
      </c>
      <c r="BK59" s="18" t="s">
        <v>21</v>
      </c>
      <c r="BL59" s="7" t="s">
        <v>20</v>
      </c>
      <c r="BM59" s="18" t="s">
        <v>19</v>
      </c>
      <c r="BN59" s="7" t="s">
        <v>18</v>
      </c>
      <c r="BO59" s="48">
        <v>0.02</v>
      </c>
      <c r="BP59" s="48">
        <v>0.03</v>
      </c>
      <c r="BQ59" s="18" t="s">
        <v>213</v>
      </c>
      <c r="BR59" s="18" t="s">
        <v>80</v>
      </c>
      <c r="BS59" s="18" t="s">
        <v>81</v>
      </c>
      <c r="BT59" s="21" t="s">
        <v>531</v>
      </c>
      <c r="BU59" s="3" t="s">
        <v>12</v>
      </c>
      <c r="BV59" s="7" t="s">
        <v>13</v>
      </c>
      <c r="BW59" s="7" t="s">
        <v>14</v>
      </c>
      <c r="BX59" s="7" t="s">
        <v>15</v>
      </c>
      <c r="BY59" s="7" t="s">
        <v>16</v>
      </c>
      <c r="BZ59" s="7" t="s">
        <v>17</v>
      </c>
      <c r="CA59" s="7" t="s">
        <v>28</v>
      </c>
      <c r="CB59" s="7" t="s">
        <v>27</v>
      </c>
      <c r="CC59" s="18" t="s">
        <v>21</v>
      </c>
      <c r="CD59" s="7" t="s">
        <v>20</v>
      </c>
      <c r="CE59" s="18" t="s">
        <v>19</v>
      </c>
      <c r="CF59" s="7" t="s">
        <v>18</v>
      </c>
      <c r="CG59" s="48">
        <v>0.02</v>
      </c>
      <c r="CH59" s="48">
        <v>0.03</v>
      </c>
      <c r="CI59" s="18" t="s">
        <v>213</v>
      </c>
      <c r="CJ59" s="18" t="s">
        <v>80</v>
      </c>
      <c r="CK59" s="18" t="s">
        <v>81</v>
      </c>
      <c r="CL59" s="21" t="s">
        <v>531</v>
      </c>
      <c r="CM59" s="3" t="s">
        <v>12</v>
      </c>
      <c r="CN59" s="7" t="s">
        <v>13</v>
      </c>
      <c r="CO59" s="7" t="s">
        <v>14</v>
      </c>
      <c r="CP59" s="7" t="s">
        <v>15</v>
      </c>
      <c r="CQ59" s="7" t="s">
        <v>16</v>
      </c>
      <c r="CR59" s="7" t="s">
        <v>17</v>
      </c>
      <c r="CS59" s="7" t="s">
        <v>28</v>
      </c>
      <c r="CT59" s="7" t="s">
        <v>27</v>
      </c>
      <c r="CU59" s="18" t="s">
        <v>21</v>
      </c>
      <c r="CV59" s="7" t="s">
        <v>20</v>
      </c>
      <c r="CW59" s="18" t="s">
        <v>19</v>
      </c>
      <c r="CX59" s="7" t="s">
        <v>18</v>
      </c>
      <c r="CY59" s="48">
        <v>0.02</v>
      </c>
      <c r="CZ59" s="48">
        <v>0.03</v>
      </c>
      <c r="DA59" s="18" t="s">
        <v>213</v>
      </c>
      <c r="DB59" s="18" t="s">
        <v>80</v>
      </c>
      <c r="DC59" s="18" t="s">
        <v>81</v>
      </c>
      <c r="DD59" s="21" t="s">
        <v>531</v>
      </c>
      <c r="DE59" s="3" t="s">
        <v>12</v>
      </c>
      <c r="DF59" s="7" t="s">
        <v>13</v>
      </c>
      <c r="DG59" s="7" t="s">
        <v>14</v>
      </c>
      <c r="DH59" s="7" t="s">
        <v>15</v>
      </c>
      <c r="DI59" s="7" t="s">
        <v>16</v>
      </c>
      <c r="DJ59" s="7" t="s">
        <v>17</v>
      </c>
      <c r="DK59" s="7" t="s">
        <v>28</v>
      </c>
      <c r="DL59" s="7" t="s">
        <v>27</v>
      </c>
      <c r="DM59" s="18" t="s">
        <v>21</v>
      </c>
      <c r="DN59" s="7" t="s">
        <v>20</v>
      </c>
      <c r="DO59" s="18" t="s">
        <v>19</v>
      </c>
      <c r="DP59" s="7" t="s">
        <v>18</v>
      </c>
      <c r="DQ59" s="48">
        <v>0.02</v>
      </c>
      <c r="DR59" s="48">
        <v>0.03</v>
      </c>
      <c r="DS59" s="18" t="s">
        <v>213</v>
      </c>
      <c r="DT59" s="18" t="s">
        <v>80</v>
      </c>
      <c r="DU59" s="18" t="s">
        <v>81</v>
      </c>
      <c r="DV59" s="21" t="s">
        <v>531</v>
      </c>
      <c r="DW59" s="3" t="s">
        <v>12</v>
      </c>
      <c r="DX59" s="7" t="s">
        <v>13</v>
      </c>
      <c r="DY59" s="7" t="s">
        <v>14</v>
      </c>
      <c r="DZ59" s="7" t="s">
        <v>15</v>
      </c>
      <c r="EA59" s="7" t="s">
        <v>16</v>
      </c>
      <c r="EB59" s="7" t="s">
        <v>17</v>
      </c>
      <c r="EC59" s="7" t="s">
        <v>28</v>
      </c>
      <c r="ED59" s="7" t="s">
        <v>27</v>
      </c>
      <c r="EE59" s="18" t="s">
        <v>21</v>
      </c>
      <c r="EF59" s="7" t="s">
        <v>20</v>
      </c>
      <c r="EG59" s="18" t="s">
        <v>19</v>
      </c>
      <c r="EH59" s="7" t="s">
        <v>18</v>
      </c>
      <c r="EI59" s="48">
        <v>0.02</v>
      </c>
      <c r="EJ59" s="48">
        <v>0.03</v>
      </c>
      <c r="EK59" s="18" t="s">
        <v>213</v>
      </c>
      <c r="EL59" s="18" t="s">
        <v>80</v>
      </c>
      <c r="EM59" s="18" t="s">
        <v>81</v>
      </c>
      <c r="EN59" s="21" t="s">
        <v>531</v>
      </c>
      <c r="EO59" s="3" t="s">
        <v>12</v>
      </c>
      <c r="EP59" s="7" t="s">
        <v>13</v>
      </c>
      <c r="EQ59" s="7" t="s">
        <v>14</v>
      </c>
      <c r="ER59" s="7" t="s">
        <v>15</v>
      </c>
      <c r="ES59" s="7" t="s">
        <v>16</v>
      </c>
      <c r="ET59" s="7" t="s">
        <v>17</v>
      </c>
      <c r="EU59" s="7" t="s">
        <v>28</v>
      </c>
      <c r="EV59" s="7" t="s">
        <v>27</v>
      </c>
      <c r="EW59" s="18" t="s">
        <v>21</v>
      </c>
      <c r="EX59" s="7" t="s">
        <v>20</v>
      </c>
      <c r="EY59" s="18" t="s">
        <v>19</v>
      </c>
      <c r="EZ59" s="7" t="s">
        <v>18</v>
      </c>
      <c r="FA59" s="48">
        <v>0.02</v>
      </c>
      <c r="FB59" s="48">
        <v>0.03</v>
      </c>
      <c r="FC59" s="18" t="s">
        <v>213</v>
      </c>
      <c r="FD59" s="18" t="s">
        <v>80</v>
      </c>
      <c r="FE59" s="18" t="s">
        <v>81</v>
      </c>
      <c r="FF59" s="21" t="s">
        <v>531</v>
      </c>
      <c r="FG59" s="3" t="s">
        <v>12</v>
      </c>
      <c r="FH59" s="7" t="s">
        <v>13</v>
      </c>
      <c r="FI59" s="7" t="s">
        <v>14</v>
      </c>
      <c r="FJ59" s="7" t="s">
        <v>15</v>
      </c>
      <c r="FK59" s="7" t="s">
        <v>16</v>
      </c>
      <c r="FL59" s="7" t="s">
        <v>17</v>
      </c>
      <c r="FM59" s="7" t="s">
        <v>28</v>
      </c>
      <c r="FN59" s="7" t="s">
        <v>27</v>
      </c>
      <c r="FO59" s="18" t="s">
        <v>21</v>
      </c>
      <c r="FP59" s="7" t="s">
        <v>20</v>
      </c>
      <c r="FQ59" s="18" t="s">
        <v>19</v>
      </c>
      <c r="FR59" s="7" t="s">
        <v>18</v>
      </c>
      <c r="FS59" s="48">
        <v>0.02</v>
      </c>
      <c r="FT59" s="48">
        <v>0.03</v>
      </c>
      <c r="FU59" s="18" t="s">
        <v>213</v>
      </c>
      <c r="FV59" s="18" t="s">
        <v>80</v>
      </c>
      <c r="FW59" s="18" t="s">
        <v>81</v>
      </c>
      <c r="FX59" s="21" t="s">
        <v>531</v>
      </c>
      <c r="FY59" s="3" t="s">
        <v>12</v>
      </c>
      <c r="FZ59" s="7" t="s">
        <v>13</v>
      </c>
      <c r="GA59" s="7" t="s">
        <v>14</v>
      </c>
      <c r="GB59" s="7" t="s">
        <v>15</v>
      </c>
      <c r="GC59" s="7" t="s">
        <v>16</v>
      </c>
      <c r="GD59" s="7" t="s">
        <v>17</v>
      </c>
      <c r="GE59" s="7" t="s">
        <v>28</v>
      </c>
      <c r="GF59" s="7" t="s">
        <v>27</v>
      </c>
      <c r="GG59" s="18" t="s">
        <v>21</v>
      </c>
      <c r="GH59" s="7" t="s">
        <v>20</v>
      </c>
      <c r="GI59" s="18" t="s">
        <v>19</v>
      </c>
      <c r="GJ59" s="7" t="s">
        <v>18</v>
      </c>
      <c r="GK59" s="48">
        <v>0.02</v>
      </c>
      <c r="GL59" s="48">
        <v>0.03</v>
      </c>
      <c r="GM59" s="18" t="s">
        <v>213</v>
      </c>
      <c r="GN59" s="18" t="s">
        <v>80</v>
      </c>
      <c r="GO59" s="18" t="s">
        <v>81</v>
      </c>
      <c r="GP59" s="21" t="s">
        <v>531</v>
      </c>
      <c r="GQ59" s="14" t="s">
        <v>12</v>
      </c>
      <c r="GR59" s="11" t="s">
        <v>13</v>
      </c>
      <c r="GS59" s="11" t="s">
        <v>14</v>
      </c>
      <c r="GT59" s="11" t="s">
        <v>15</v>
      </c>
      <c r="GU59" s="11" t="s">
        <v>16</v>
      </c>
      <c r="GV59" s="11" t="s">
        <v>17</v>
      </c>
      <c r="GW59" s="11" t="s">
        <v>28</v>
      </c>
      <c r="GX59" s="11" t="s">
        <v>27</v>
      </c>
      <c r="GY59" s="11" t="s">
        <v>21</v>
      </c>
      <c r="GZ59" s="11" t="s">
        <v>20</v>
      </c>
      <c r="HA59" s="11" t="s">
        <v>19</v>
      </c>
      <c r="HB59" s="11" t="s">
        <v>18</v>
      </c>
      <c r="HC59" s="149">
        <v>0.02</v>
      </c>
      <c r="HD59" s="149">
        <v>0.03</v>
      </c>
      <c r="HE59" s="11" t="s">
        <v>213</v>
      </c>
      <c r="HF59" s="11" t="s">
        <v>80</v>
      </c>
      <c r="HG59" s="11" t="s">
        <v>81</v>
      </c>
      <c r="HH59" s="15" t="s">
        <v>531</v>
      </c>
      <c r="HI59" s="14" t="s">
        <v>12</v>
      </c>
      <c r="HJ59" s="11" t="s">
        <v>13</v>
      </c>
      <c r="HK59" s="11" t="s">
        <v>14</v>
      </c>
      <c r="HL59" s="11" t="s">
        <v>15</v>
      </c>
      <c r="HM59" s="11" t="s">
        <v>16</v>
      </c>
      <c r="HN59" s="11" t="s">
        <v>17</v>
      </c>
      <c r="HO59" s="11" t="s">
        <v>28</v>
      </c>
      <c r="HP59" s="11" t="s">
        <v>27</v>
      </c>
      <c r="HQ59" s="11" t="s">
        <v>21</v>
      </c>
      <c r="HR59" s="11" t="s">
        <v>20</v>
      </c>
      <c r="HS59" s="11" t="s">
        <v>19</v>
      </c>
      <c r="HT59" s="11" t="s">
        <v>18</v>
      </c>
      <c r="HU59" s="149">
        <v>0.02</v>
      </c>
      <c r="HV59" s="149">
        <v>0.03</v>
      </c>
      <c r="HW59" s="11" t="s">
        <v>213</v>
      </c>
      <c r="HX59" s="11" t="s">
        <v>80</v>
      </c>
      <c r="HY59" s="11" t="s">
        <v>81</v>
      </c>
      <c r="HZ59" s="15" t="s">
        <v>531</v>
      </c>
    </row>
    <row r="60" spans="3:282">
      <c r="S60" s="3">
        <v>1</v>
      </c>
      <c r="T60" s="429"/>
      <c r="U60" s="429"/>
      <c r="V60" s="429"/>
      <c r="W60" s="429"/>
      <c r="X60" s="429"/>
      <c r="Y60" s="429"/>
      <c r="Z60" s="429"/>
      <c r="AA60" s="429"/>
      <c r="AB60" s="429"/>
      <c r="AC60" s="429">
        <f>Y60+AA60</f>
        <v>0</v>
      </c>
      <c r="AD60" s="429">
        <f>Z60+AB60</f>
        <v>0</v>
      </c>
      <c r="AE60" s="430" t="e">
        <f>Y60/Z60</f>
        <v>#DIV/0!</v>
      </c>
      <c r="AF60" s="430" t="e">
        <f>AA60/AB60</f>
        <v>#DIV/0!</v>
      </c>
      <c r="AG60" s="430" t="e">
        <f>AC60/AD60</f>
        <v>#DIV/0!</v>
      </c>
      <c r="AH60" s="429"/>
      <c r="AI60" s="429"/>
      <c r="AJ60" s="413">
        <f>AH60+AI60</f>
        <v>0</v>
      </c>
      <c r="AK60" s="3">
        <v>1</v>
      </c>
      <c r="AL60" s="18"/>
      <c r="AM60" s="18"/>
      <c r="AN60" s="18"/>
      <c r="AO60" s="18"/>
      <c r="AP60" s="18"/>
      <c r="AQ60" s="18"/>
      <c r="AR60" s="18"/>
      <c r="AS60" s="18"/>
      <c r="AT60" s="18"/>
      <c r="AU60" s="18">
        <f>AQ60+AS60</f>
        <v>0</v>
      </c>
      <c r="AV60" s="18">
        <f>AR60+AT60</f>
        <v>0</v>
      </c>
      <c r="AW60" s="389" t="e">
        <f>AQ60/AR60</f>
        <v>#DIV/0!</v>
      </c>
      <c r="AX60" s="389" t="e">
        <f>AS60/AT60</f>
        <v>#DIV/0!</v>
      </c>
      <c r="AY60" s="389" t="e">
        <f>AU60/AV60</f>
        <v>#DIV/0!</v>
      </c>
      <c r="AZ60" s="7"/>
      <c r="BA60" s="7"/>
      <c r="BB60" s="4">
        <f>AZ60+BA60</f>
        <v>0</v>
      </c>
      <c r="BC60" s="3">
        <v>1</v>
      </c>
      <c r="BD60" s="18"/>
      <c r="BE60" s="18"/>
      <c r="BF60" s="18"/>
      <c r="BG60" s="18"/>
      <c r="BH60" s="18"/>
      <c r="BI60" s="18"/>
      <c r="BJ60" s="18"/>
      <c r="BK60" s="18"/>
      <c r="BL60" s="18"/>
      <c r="BM60" s="18">
        <f>BI60+BK60</f>
        <v>0</v>
      </c>
      <c r="BN60" s="18">
        <f>BJ60+BL60</f>
        <v>0</v>
      </c>
      <c r="BO60" s="389" t="e">
        <f>BI60/BJ60</f>
        <v>#DIV/0!</v>
      </c>
      <c r="BP60" s="389" t="e">
        <f>BK60/BL60</f>
        <v>#DIV/0!</v>
      </c>
      <c r="BQ60" s="389" t="e">
        <f>BM60/BN60</f>
        <v>#DIV/0!</v>
      </c>
      <c r="BR60" s="7"/>
      <c r="BS60" s="7"/>
      <c r="BT60" s="4">
        <f>BR60+BS60</f>
        <v>0</v>
      </c>
      <c r="BU60" s="3">
        <v>1</v>
      </c>
      <c r="BV60" s="18"/>
      <c r="BW60" s="18"/>
      <c r="BX60" s="18"/>
      <c r="BY60" s="18"/>
      <c r="BZ60" s="18"/>
      <c r="CA60" s="18"/>
      <c r="CB60" s="18"/>
      <c r="CC60" s="18"/>
      <c r="CD60" s="18"/>
      <c r="CE60" s="18">
        <f>CA60+CC60</f>
        <v>0</v>
      </c>
      <c r="CF60" s="18">
        <f>CB60+CD60</f>
        <v>0</v>
      </c>
      <c r="CG60" s="389" t="e">
        <f>CA60/CB60</f>
        <v>#DIV/0!</v>
      </c>
      <c r="CH60" s="389" t="e">
        <f>CC60/CD60</f>
        <v>#DIV/0!</v>
      </c>
      <c r="CI60" s="389" t="e">
        <f>CE60/CF60</f>
        <v>#DIV/0!</v>
      </c>
      <c r="CJ60" s="7"/>
      <c r="CK60" s="7"/>
      <c r="CL60" s="4">
        <f>CJ60+CK60</f>
        <v>0</v>
      </c>
      <c r="CM60" s="3">
        <v>1</v>
      </c>
      <c r="CN60" s="18"/>
      <c r="CO60" s="18"/>
      <c r="CP60" s="18"/>
      <c r="CQ60" s="18"/>
      <c r="CR60" s="18"/>
      <c r="CS60" s="18"/>
      <c r="CT60" s="18"/>
      <c r="CU60" s="18"/>
      <c r="CV60" s="18"/>
      <c r="CW60" s="18">
        <f>CS60+CU60</f>
        <v>0</v>
      </c>
      <c r="CX60" s="18">
        <f>CT60+CV60</f>
        <v>0</v>
      </c>
      <c r="CY60" s="389" t="e">
        <f>CS60/CT60</f>
        <v>#DIV/0!</v>
      </c>
      <c r="CZ60" s="389" t="e">
        <f>CU60/CV60</f>
        <v>#DIV/0!</v>
      </c>
      <c r="DA60" s="389" t="e">
        <f>CW60/CX60</f>
        <v>#DIV/0!</v>
      </c>
      <c r="DB60" s="7"/>
      <c r="DC60" s="7"/>
      <c r="DD60" s="4">
        <f>DB60+DC60</f>
        <v>0</v>
      </c>
      <c r="DE60" s="3">
        <v>1</v>
      </c>
      <c r="DF60" s="18"/>
      <c r="DG60" s="18"/>
      <c r="DH60" s="18"/>
      <c r="DI60" s="18"/>
      <c r="DJ60" s="18"/>
      <c r="DK60" s="18"/>
      <c r="DL60" s="18"/>
      <c r="DM60" s="18"/>
      <c r="DN60" s="18"/>
      <c r="DO60" s="18">
        <f>DK60+DM60</f>
        <v>0</v>
      </c>
      <c r="DP60" s="18">
        <f>DL60+DN60</f>
        <v>0</v>
      </c>
      <c r="DQ60" s="389" t="e">
        <f>DK60/DL60</f>
        <v>#DIV/0!</v>
      </c>
      <c r="DR60" s="389" t="e">
        <f>DM60/DN60</f>
        <v>#DIV/0!</v>
      </c>
      <c r="DS60" s="389" t="e">
        <f>DO60/DP60</f>
        <v>#DIV/0!</v>
      </c>
      <c r="DT60" s="7"/>
      <c r="DU60" s="7"/>
      <c r="DV60" s="4">
        <f>DT60+DU60</f>
        <v>0</v>
      </c>
      <c r="DW60" s="3">
        <v>1</v>
      </c>
      <c r="DX60" s="18"/>
      <c r="DY60" s="18"/>
      <c r="DZ60" s="18"/>
      <c r="EA60" s="18"/>
      <c r="EB60" s="18"/>
      <c r="EC60" s="18"/>
      <c r="ED60" s="18"/>
      <c r="EE60" s="18"/>
      <c r="EF60" s="18"/>
      <c r="EG60" s="18">
        <f>EC60+EE60</f>
        <v>0</v>
      </c>
      <c r="EH60" s="18">
        <f>ED60+EF60</f>
        <v>0</v>
      </c>
      <c r="EI60" s="389" t="e">
        <f>EC60/ED60</f>
        <v>#DIV/0!</v>
      </c>
      <c r="EJ60" s="389" t="e">
        <f>EE60/EF60</f>
        <v>#DIV/0!</v>
      </c>
      <c r="EK60" s="389" t="e">
        <f>EG60/EH60</f>
        <v>#DIV/0!</v>
      </c>
      <c r="EL60" s="7"/>
      <c r="EM60" s="7"/>
      <c r="EN60" s="4">
        <f>EL60+EM60</f>
        <v>0</v>
      </c>
      <c r="EO60" s="3">
        <v>1</v>
      </c>
      <c r="EP60" s="18"/>
      <c r="EQ60" s="18"/>
      <c r="ER60" s="18"/>
      <c r="ES60" s="18"/>
      <c r="ET60" s="18"/>
      <c r="EU60" s="18"/>
      <c r="EV60" s="18"/>
      <c r="EW60" s="18"/>
      <c r="EX60" s="18"/>
      <c r="EY60" s="18">
        <f>EU60+EW60</f>
        <v>0</v>
      </c>
      <c r="EZ60" s="18">
        <f>EV60+EX60</f>
        <v>0</v>
      </c>
      <c r="FA60" s="389" t="e">
        <f>EU60/EV60</f>
        <v>#DIV/0!</v>
      </c>
      <c r="FB60" s="389" t="e">
        <f>EW60/EX60</f>
        <v>#DIV/0!</v>
      </c>
      <c r="FC60" s="389" t="e">
        <f>EY60/EZ60</f>
        <v>#DIV/0!</v>
      </c>
      <c r="FD60" s="7"/>
      <c r="FE60" s="7"/>
      <c r="FF60" s="4">
        <f>FD60+FE60</f>
        <v>0</v>
      </c>
      <c r="FG60" s="3">
        <v>1</v>
      </c>
      <c r="FH60" s="18"/>
      <c r="FI60" s="18"/>
      <c r="FJ60" s="18"/>
      <c r="FK60" s="18"/>
      <c r="FL60" s="18"/>
      <c r="FM60" s="18"/>
      <c r="FN60" s="18"/>
      <c r="FO60" s="18"/>
      <c r="FP60" s="18"/>
      <c r="FQ60" s="18">
        <f>FM60+FO60</f>
        <v>0</v>
      </c>
      <c r="FR60" s="18">
        <f>FN60+FP60</f>
        <v>0</v>
      </c>
      <c r="FS60" s="389" t="e">
        <f>FM60/FN60</f>
        <v>#DIV/0!</v>
      </c>
      <c r="FT60" s="389" t="e">
        <f>FO60/FP60</f>
        <v>#DIV/0!</v>
      </c>
      <c r="FU60" s="389" t="e">
        <f>FQ60/FR60</f>
        <v>#DIV/0!</v>
      </c>
      <c r="FV60" s="7"/>
      <c r="FW60" s="7"/>
      <c r="FX60" s="4">
        <f>FV60+FW60</f>
        <v>0</v>
      </c>
      <c r="FY60" s="3">
        <v>1</v>
      </c>
      <c r="FZ60" s="182"/>
      <c r="GA60" s="182"/>
      <c r="GB60" s="182"/>
      <c r="GC60" s="182"/>
      <c r="GD60" s="182"/>
      <c r="GE60" s="182"/>
      <c r="GF60" s="182"/>
      <c r="GG60" s="182"/>
      <c r="GH60" s="182"/>
      <c r="GI60" s="182">
        <f>GE60+GG60</f>
        <v>0</v>
      </c>
      <c r="GJ60" s="182">
        <f>GF60+GH60</f>
        <v>0</v>
      </c>
      <c r="GK60" s="426" t="e">
        <f>GE60/GF60</f>
        <v>#DIV/0!</v>
      </c>
      <c r="GL60" s="426" t="e">
        <f>GG60/GH60</f>
        <v>#DIV/0!</v>
      </c>
      <c r="GM60" s="426" t="e">
        <f>GI60/GJ60</f>
        <v>#DIV/0!</v>
      </c>
      <c r="GN60" s="182"/>
      <c r="GO60" s="182"/>
      <c r="GP60" s="184">
        <f>GN60+GO60</f>
        <v>0</v>
      </c>
      <c r="GQ60" s="14">
        <v>1</v>
      </c>
      <c r="GR60" s="11"/>
      <c r="GS60" s="11"/>
      <c r="GT60" s="11"/>
      <c r="GU60" s="11"/>
      <c r="GV60" s="11"/>
      <c r="GW60" s="11"/>
      <c r="GX60" s="11"/>
      <c r="GY60" s="11"/>
      <c r="GZ60" s="11"/>
      <c r="HA60" s="11">
        <v>0</v>
      </c>
      <c r="HB60" s="11">
        <v>0</v>
      </c>
      <c r="HC60" s="149" t="e">
        <v>#DIV/0!</v>
      </c>
      <c r="HD60" s="149" t="e">
        <v>#DIV/0!</v>
      </c>
      <c r="HE60" s="149" t="e">
        <v>#DIV/0!</v>
      </c>
      <c r="HF60" s="11"/>
      <c r="HG60" s="11"/>
      <c r="HH60" s="15">
        <v>0</v>
      </c>
      <c r="HI60" s="14">
        <v>1</v>
      </c>
      <c r="HJ60" s="11"/>
      <c r="HK60" s="11"/>
      <c r="HL60" s="11"/>
      <c r="HM60" s="11"/>
      <c r="HN60" s="11"/>
      <c r="HO60" s="11"/>
      <c r="HP60" s="11"/>
      <c r="HQ60" s="11"/>
      <c r="HR60" s="11"/>
      <c r="HS60" s="11">
        <v>0</v>
      </c>
      <c r="HT60" s="11">
        <v>0</v>
      </c>
      <c r="HU60" s="149" t="e">
        <v>#DIV/0!</v>
      </c>
      <c r="HV60" s="149" t="e">
        <v>#DIV/0!</v>
      </c>
      <c r="HW60" s="149" t="e">
        <v>#DIV/0!</v>
      </c>
      <c r="HX60" s="11"/>
      <c r="HY60" s="11"/>
      <c r="HZ60" s="15">
        <v>0</v>
      </c>
    </row>
    <row r="61" spans="3:282">
      <c r="S61" s="3">
        <v>2</v>
      </c>
      <c r="T61" s="182"/>
      <c r="U61" s="182"/>
      <c r="V61" s="182"/>
      <c r="W61" s="182"/>
      <c r="X61" s="182"/>
      <c r="Y61" s="182"/>
      <c r="Z61" s="182"/>
      <c r="AA61" s="182"/>
      <c r="AB61" s="182"/>
      <c r="AC61" s="182">
        <f t="shared" ref="AC61:AC69" si="1010">Y61+AA61</f>
        <v>0</v>
      </c>
      <c r="AD61" s="182">
        <f t="shared" ref="AD61:AD69" si="1011">Z61+AB61</f>
        <v>0</v>
      </c>
      <c r="AE61" s="426" t="e">
        <f t="shared" ref="AE61:AE69" si="1012">Y61/Z61</f>
        <v>#DIV/0!</v>
      </c>
      <c r="AF61" s="426" t="e">
        <f t="shared" ref="AF61:AF69" si="1013">AA61/AB61</f>
        <v>#DIV/0!</v>
      </c>
      <c r="AG61" s="426" t="e">
        <f t="shared" ref="AG61:AG69" si="1014">AC61/AD61</f>
        <v>#DIV/0!</v>
      </c>
      <c r="AH61" s="182"/>
      <c r="AI61" s="182"/>
      <c r="AJ61" s="184">
        <f t="shared" ref="AJ61:AJ69" si="1015">AH61+AI61</f>
        <v>0</v>
      </c>
      <c r="AK61" s="3">
        <v>2</v>
      </c>
      <c r="AL61" s="18"/>
      <c r="AM61" s="18"/>
      <c r="AN61" s="18"/>
      <c r="AO61" s="18"/>
      <c r="AP61" s="18"/>
      <c r="AQ61" s="18"/>
      <c r="AR61" s="18"/>
      <c r="AS61" s="18"/>
      <c r="AT61" s="18"/>
      <c r="AU61" s="18">
        <f t="shared" ref="AU61:AU69" si="1016">AQ61+AS61</f>
        <v>0</v>
      </c>
      <c r="AV61" s="18">
        <f t="shared" ref="AV61:AV69" si="1017">AR61+AT61</f>
        <v>0</v>
      </c>
      <c r="AW61" s="389" t="e">
        <f t="shared" ref="AW61:AW69" si="1018">AQ61/AR61</f>
        <v>#DIV/0!</v>
      </c>
      <c r="AX61" s="389" t="e">
        <f t="shared" ref="AX61:AX69" si="1019">AS61/AT61</f>
        <v>#DIV/0!</v>
      </c>
      <c r="AY61" s="389" t="e">
        <f t="shared" ref="AY61:AY69" si="1020">AU61/AV61</f>
        <v>#DIV/0!</v>
      </c>
      <c r="AZ61" s="7"/>
      <c r="BA61" s="7"/>
      <c r="BB61" s="4">
        <f t="shared" ref="BB61:BB69" si="1021">AZ61+BA61</f>
        <v>0</v>
      </c>
      <c r="BC61" s="3">
        <v>2</v>
      </c>
      <c r="BD61" s="429"/>
      <c r="BE61" s="429"/>
      <c r="BF61" s="429"/>
      <c r="BG61" s="429"/>
      <c r="BH61" s="429"/>
      <c r="BI61" s="429"/>
      <c r="BJ61" s="429"/>
      <c r="BK61" s="429"/>
      <c r="BL61" s="429"/>
      <c r="BM61" s="429">
        <f t="shared" ref="BM61:BM69" si="1022">BI61+BK61</f>
        <v>0</v>
      </c>
      <c r="BN61" s="429">
        <f t="shared" ref="BN61:BN69" si="1023">BJ61+BL61</f>
        <v>0</v>
      </c>
      <c r="BO61" s="430" t="e">
        <f t="shared" ref="BO61:BO69" si="1024">BI61/BJ61</f>
        <v>#DIV/0!</v>
      </c>
      <c r="BP61" s="430" t="e">
        <f t="shared" ref="BP61:BP69" si="1025">BK61/BL61</f>
        <v>#DIV/0!</v>
      </c>
      <c r="BQ61" s="430" t="e">
        <f t="shared" ref="BQ61:BQ69" si="1026">BM61/BN61</f>
        <v>#DIV/0!</v>
      </c>
      <c r="BR61" s="429"/>
      <c r="BS61" s="429"/>
      <c r="BT61" s="413">
        <f t="shared" ref="BT61:BT69" si="1027">BR61+BS61</f>
        <v>0</v>
      </c>
      <c r="BU61" s="3">
        <v>2</v>
      </c>
      <c r="BV61" s="18"/>
      <c r="BW61" s="18"/>
      <c r="BX61" s="18"/>
      <c r="BY61" s="18"/>
      <c r="BZ61" s="18"/>
      <c r="CA61" s="18"/>
      <c r="CB61" s="18"/>
      <c r="CC61" s="18"/>
      <c r="CD61" s="18"/>
      <c r="CE61" s="18">
        <f t="shared" ref="CE61:CE69" si="1028">CA61+CC61</f>
        <v>0</v>
      </c>
      <c r="CF61" s="18">
        <f t="shared" ref="CF61:CF69" si="1029">CB61+CD61</f>
        <v>0</v>
      </c>
      <c r="CG61" s="389" t="e">
        <f t="shared" ref="CG61:CG69" si="1030">CA61/CB61</f>
        <v>#DIV/0!</v>
      </c>
      <c r="CH61" s="389" t="e">
        <f t="shared" ref="CH61:CH69" si="1031">CC61/CD61</f>
        <v>#DIV/0!</v>
      </c>
      <c r="CI61" s="389" t="e">
        <f t="shared" ref="CI61:CI69" si="1032">CE61/CF61</f>
        <v>#DIV/0!</v>
      </c>
      <c r="CJ61" s="7"/>
      <c r="CK61" s="7"/>
      <c r="CL61" s="4">
        <f t="shared" ref="CL61:CL69" si="1033">CJ61+CK61</f>
        <v>0</v>
      </c>
      <c r="CM61" s="3">
        <v>2</v>
      </c>
      <c r="CN61" s="429"/>
      <c r="CO61" s="429"/>
      <c r="CP61" s="429"/>
      <c r="CQ61" s="429"/>
      <c r="CR61" s="429"/>
      <c r="CS61" s="429"/>
      <c r="CT61" s="429"/>
      <c r="CU61" s="429"/>
      <c r="CV61" s="429"/>
      <c r="CW61" s="429">
        <f t="shared" ref="CW61:CW69" si="1034">CS61+CU61</f>
        <v>0</v>
      </c>
      <c r="CX61" s="429">
        <f t="shared" ref="CX61:CX69" si="1035">CT61+CV61</f>
        <v>0</v>
      </c>
      <c r="CY61" s="430" t="e">
        <f t="shared" ref="CY61:CY69" si="1036">CS61/CT61</f>
        <v>#DIV/0!</v>
      </c>
      <c r="CZ61" s="430" t="e">
        <f t="shared" ref="CZ61:CZ69" si="1037">CU61/CV61</f>
        <v>#DIV/0!</v>
      </c>
      <c r="DA61" s="430" t="e">
        <f t="shared" ref="DA61:DA69" si="1038">CW61/CX61</f>
        <v>#DIV/0!</v>
      </c>
      <c r="DB61" s="429"/>
      <c r="DC61" s="429"/>
      <c r="DD61" s="413">
        <f t="shared" ref="DD61:DD69" si="1039">DB61+DC61</f>
        <v>0</v>
      </c>
      <c r="DE61" s="3">
        <v>2</v>
      </c>
      <c r="DF61" s="18"/>
      <c r="DG61" s="18"/>
      <c r="DH61" s="18"/>
      <c r="DI61" s="18"/>
      <c r="DJ61" s="18"/>
      <c r="DK61" s="18"/>
      <c r="DL61" s="18"/>
      <c r="DM61" s="18"/>
      <c r="DN61" s="18"/>
      <c r="DO61" s="18">
        <f t="shared" ref="DO61:DO69" si="1040">DK61+DM61</f>
        <v>0</v>
      </c>
      <c r="DP61" s="18">
        <f t="shared" ref="DP61:DP69" si="1041">DL61+DN61</f>
        <v>0</v>
      </c>
      <c r="DQ61" s="389" t="e">
        <f t="shared" ref="DQ61:DQ69" si="1042">DK61/DL61</f>
        <v>#DIV/0!</v>
      </c>
      <c r="DR61" s="389" t="e">
        <f t="shared" ref="DR61:DR69" si="1043">DM61/DN61</f>
        <v>#DIV/0!</v>
      </c>
      <c r="DS61" s="389" t="e">
        <f t="shared" ref="DS61:DS69" si="1044">DO61/DP61</f>
        <v>#DIV/0!</v>
      </c>
      <c r="DT61" s="7"/>
      <c r="DU61" s="7"/>
      <c r="DV61" s="4">
        <f t="shared" ref="DV61:DV69" si="1045">DT61+DU61</f>
        <v>0</v>
      </c>
      <c r="DW61" s="3">
        <v>2</v>
      </c>
      <c r="DX61" s="18"/>
      <c r="DY61" s="18"/>
      <c r="DZ61" s="18"/>
      <c r="EA61" s="18"/>
      <c r="EB61" s="18"/>
      <c r="EC61" s="18"/>
      <c r="ED61" s="18"/>
      <c r="EE61" s="18"/>
      <c r="EF61" s="18"/>
      <c r="EG61" s="18">
        <f t="shared" ref="EG61:EG69" si="1046">EC61+EE61</f>
        <v>0</v>
      </c>
      <c r="EH61" s="18">
        <f t="shared" ref="EH61:EH69" si="1047">ED61+EF61</f>
        <v>0</v>
      </c>
      <c r="EI61" s="389" t="e">
        <f t="shared" ref="EI61:EI69" si="1048">EC61/ED61</f>
        <v>#DIV/0!</v>
      </c>
      <c r="EJ61" s="389" t="e">
        <f t="shared" ref="EJ61:EJ69" si="1049">EE61/EF61</f>
        <v>#DIV/0!</v>
      </c>
      <c r="EK61" s="389" t="e">
        <f t="shared" ref="EK61:EK69" si="1050">EG61/EH61</f>
        <v>#DIV/0!</v>
      </c>
      <c r="EL61" s="7"/>
      <c r="EM61" s="7"/>
      <c r="EN61" s="4">
        <f t="shared" ref="EN61:EN69" si="1051">EL61+EM61</f>
        <v>0</v>
      </c>
      <c r="EO61" s="3">
        <v>2</v>
      </c>
      <c r="EP61" s="18"/>
      <c r="EQ61" s="18"/>
      <c r="ER61" s="18"/>
      <c r="ES61" s="18"/>
      <c r="ET61" s="18"/>
      <c r="EU61" s="18"/>
      <c r="EV61" s="18"/>
      <c r="EW61" s="18"/>
      <c r="EX61" s="18"/>
      <c r="EY61" s="18">
        <f t="shared" ref="EY61:EY69" si="1052">EU61+EW61</f>
        <v>0</v>
      </c>
      <c r="EZ61" s="18">
        <f t="shared" ref="EZ61:EZ69" si="1053">EV61+EX61</f>
        <v>0</v>
      </c>
      <c r="FA61" s="389" t="e">
        <f t="shared" ref="FA61:FA69" si="1054">EU61/EV61</f>
        <v>#DIV/0!</v>
      </c>
      <c r="FB61" s="389" t="e">
        <f t="shared" ref="FB61:FB69" si="1055">EW61/EX61</f>
        <v>#DIV/0!</v>
      </c>
      <c r="FC61" s="389" t="e">
        <f t="shared" ref="FC61:FC69" si="1056">EY61/EZ61</f>
        <v>#DIV/0!</v>
      </c>
      <c r="FD61" s="7"/>
      <c r="FE61" s="7"/>
      <c r="FF61" s="4">
        <f t="shared" ref="FF61:FF69" si="1057">FD61+FE61</f>
        <v>0</v>
      </c>
      <c r="FG61" s="3">
        <v>2</v>
      </c>
      <c r="FH61" s="18"/>
      <c r="FI61" s="18"/>
      <c r="FJ61" s="18"/>
      <c r="FK61" s="18"/>
      <c r="FL61" s="18"/>
      <c r="FM61" s="18"/>
      <c r="FN61" s="18"/>
      <c r="FO61" s="18"/>
      <c r="FP61" s="18"/>
      <c r="FQ61" s="18">
        <f t="shared" ref="FQ61:FQ69" si="1058">FM61+FO61</f>
        <v>0</v>
      </c>
      <c r="FR61" s="18">
        <f t="shared" ref="FR61:FR69" si="1059">FN61+FP61</f>
        <v>0</v>
      </c>
      <c r="FS61" s="389" t="e">
        <f t="shared" ref="FS61:FS69" si="1060">FM61/FN61</f>
        <v>#DIV/0!</v>
      </c>
      <c r="FT61" s="389" t="e">
        <f t="shared" ref="FT61:FT69" si="1061">FO61/FP61</f>
        <v>#DIV/0!</v>
      </c>
      <c r="FU61" s="389" t="e">
        <f t="shared" ref="FU61:FU69" si="1062">FQ61/FR61</f>
        <v>#DIV/0!</v>
      </c>
      <c r="FV61" s="7"/>
      <c r="FW61" s="7"/>
      <c r="FX61" s="4">
        <f t="shared" ref="FX61:FX69" si="1063">FV61+FW61</f>
        <v>0</v>
      </c>
      <c r="FY61" s="3">
        <v>2</v>
      </c>
      <c r="FZ61" s="182"/>
      <c r="GA61" s="182"/>
      <c r="GB61" s="182"/>
      <c r="GC61" s="182"/>
      <c r="GD61" s="182"/>
      <c r="GE61" s="182"/>
      <c r="GF61" s="182"/>
      <c r="GG61" s="182"/>
      <c r="GH61" s="182"/>
      <c r="GI61" s="182">
        <f t="shared" ref="GI61:GI69" si="1064">GE61+GG61</f>
        <v>0</v>
      </c>
      <c r="GJ61" s="182">
        <f t="shared" ref="GJ61:GJ69" si="1065">GF61+GH61</f>
        <v>0</v>
      </c>
      <c r="GK61" s="426" t="e">
        <f t="shared" ref="GK61:GK69" si="1066">GE61/GF61</f>
        <v>#DIV/0!</v>
      </c>
      <c r="GL61" s="426" t="e">
        <f t="shared" ref="GL61:GL69" si="1067">GG61/GH61</f>
        <v>#DIV/0!</v>
      </c>
      <c r="GM61" s="426" t="e">
        <f t="shared" ref="GM61:GM69" si="1068">GI61/GJ61</f>
        <v>#DIV/0!</v>
      </c>
      <c r="GN61" s="182"/>
      <c r="GO61" s="182"/>
      <c r="GP61" s="184">
        <f t="shared" ref="GP61:GP69" si="1069">GN61+GO61</f>
        <v>0</v>
      </c>
      <c r="GQ61" s="14">
        <v>2</v>
      </c>
      <c r="GR61" s="11"/>
      <c r="GS61" s="11"/>
      <c r="GT61" s="11"/>
      <c r="GU61" s="11"/>
      <c r="GV61" s="11"/>
      <c r="GW61" s="11"/>
      <c r="GX61" s="11"/>
      <c r="GY61" s="11"/>
      <c r="GZ61" s="11"/>
      <c r="HA61" s="11">
        <v>0</v>
      </c>
      <c r="HB61" s="11">
        <v>0</v>
      </c>
      <c r="HC61" s="149" t="e">
        <v>#DIV/0!</v>
      </c>
      <c r="HD61" s="149" t="e">
        <v>#DIV/0!</v>
      </c>
      <c r="HE61" s="149" t="e">
        <v>#DIV/0!</v>
      </c>
      <c r="HF61" s="11"/>
      <c r="HG61" s="11"/>
      <c r="HH61" s="15">
        <v>0</v>
      </c>
      <c r="HI61" s="14">
        <v>2</v>
      </c>
      <c r="HJ61" s="11"/>
      <c r="HK61" s="11"/>
      <c r="HL61" s="11"/>
      <c r="HM61" s="11"/>
      <c r="HN61" s="11"/>
      <c r="HO61" s="11"/>
      <c r="HP61" s="11"/>
      <c r="HQ61" s="11"/>
      <c r="HR61" s="11"/>
      <c r="HS61" s="11">
        <v>0</v>
      </c>
      <c r="HT61" s="11">
        <v>0</v>
      </c>
      <c r="HU61" s="149" t="e">
        <v>#DIV/0!</v>
      </c>
      <c r="HV61" s="149" t="e">
        <v>#DIV/0!</v>
      </c>
      <c r="HW61" s="149" t="e">
        <v>#DIV/0!</v>
      </c>
      <c r="HX61" s="11"/>
      <c r="HY61" s="11"/>
      <c r="HZ61" s="15">
        <v>0</v>
      </c>
    </row>
    <row r="62" spans="3:282">
      <c r="S62" s="3">
        <v>3</v>
      </c>
      <c r="T62" s="18"/>
      <c r="U62" s="18"/>
      <c r="V62" s="18"/>
      <c r="W62" s="18"/>
      <c r="X62" s="18"/>
      <c r="Y62" s="18"/>
      <c r="Z62" s="18"/>
      <c r="AA62" s="18"/>
      <c r="AB62" s="18"/>
      <c r="AC62" s="18">
        <f t="shared" si="1010"/>
        <v>0</v>
      </c>
      <c r="AD62" s="18">
        <f t="shared" si="1011"/>
        <v>0</v>
      </c>
      <c r="AE62" s="389" t="e">
        <f t="shared" si="1012"/>
        <v>#DIV/0!</v>
      </c>
      <c r="AF62" s="389" t="e">
        <f t="shared" si="1013"/>
        <v>#DIV/0!</v>
      </c>
      <c r="AG62" s="389" t="e">
        <f t="shared" si="1014"/>
        <v>#DIV/0!</v>
      </c>
      <c r="AH62" s="7"/>
      <c r="AI62" s="7"/>
      <c r="AJ62" s="4">
        <f t="shared" si="1015"/>
        <v>0</v>
      </c>
      <c r="AK62" s="3">
        <v>3</v>
      </c>
      <c r="AL62" s="18"/>
      <c r="AM62" s="18"/>
      <c r="AN62" s="18"/>
      <c r="AO62" s="18"/>
      <c r="AP62" s="18"/>
      <c r="AQ62" s="18"/>
      <c r="AR62" s="18"/>
      <c r="AS62" s="18"/>
      <c r="AT62" s="18"/>
      <c r="AU62" s="18">
        <f t="shared" si="1016"/>
        <v>0</v>
      </c>
      <c r="AV62" s="18">
        <f t="shared" si="1017"/>
        <v>0</v>
      </c>
      <c r="AW62" s="389" t="e">
        <f t="shared" si="1018"/>
        <v>#DIV/0!</v>
      </c>
      <c r="AX62" s="389" t="e">
        <f t="shared" si="1019"/>
        <v>#DIV/0!</v>
      </c>
      <c r="AY62" s="389" t="e">
        <f t="shared" si="1020"/>
        <v>#DIV/0!</v>
      </c>
      <c r="AZ62" s="7"/>
      <c r="BA62" s="7"/>
      <c r="BB62" s="4">
        <f t="shared" si="1021"/>
        <v>0</v>
      </c>
      <c r="BC62" s="3">
        <v>3</v>
      </c>
      <c r="BD62" s="18"/>
      <c r="BE62" s="18"/>
      <c r="BF62" s="18"/>
      <c r="BG62" s="18"/>
      <c r="BH62" s="18"/>
      <c r="BI62" s="18"/>
      <c r="BJ62" s="18"/>
      <c r="BK62" s="18"/>
      <c r="BL62" s="18"/>
      <c r="BM62" s="18">
        <f t="shared" si="1022"/>
        <v>0</v>
      </c>
      <c r="BN62" s="18">
        <f t="shared" si="1023"/>
        <v>0</v>
      </c>
      <c r="BO62" s="389" t="e">
        <f t="shared" si="1024"/>
        <v>#DIV/0!</v>
      </c>
      <c r="BP62" s="389" t="e">
        <f t="shared" si="1025"/>
        <v>#DIV/0!</v>
      </c>
      <c r="BQ62" s="389" t="e">
        <f t="shared" si="1026"/>
        <v>#DIV/0!</v>
      </c>
      <c r="BR62" s="7"/>
      <c r="BS62" s="7"/>
      <c r="BT62" s="4">
        <f t="shared" si="1027"/>
        <v>0</v>
      </c>
      <c r="BU62" s="3">
        <v>3</v>
      </c>
      <c r="BV62" s="18"/>
      <c r="BW62" s="18"/>
      <c r="BX62" s="18"/>
      <c r="BY62" s="18"/>
      <c r="BZ62" s="18"/>
      <c r="CA62" s="18"/>
      <c r="CB62" s="18"/>
      <c r="CC62" s="18"/>
      <c r="CD62" s="18"/>
      <c r="CE62" s="18">
        <f t="shared" si="1028"/>
        <v>0</v>
      </c>
      <c r="CF62" s="18">
        <f t="shared" si="1029"/>
        <v>0</v>
      </c>
      <c r="CG62" s="389" t="e">
        <f t="shared" si="1030"/>
        <v>#DIV/0!</v>
      </c>
      <c r="CH62" s="389" t="e">
        <f t="shared" si="1031"/>
        <v>#DIV/0!</v>
      </c>
      <c r="CI62" s="389" t="e">
        <f t="shared" si="1032"/>
        <v>#DIV/0!</v>
      </c>
      <c r="CJ62" s="7"/>
      <c r="CK62" s="7"/>
      <c r="CL62" s="4">
        <f t="shared" si="1033"/>
        <v>0</v>
      </c>
      <c r="CM62" s="3">
        <v>3</v>
      </c>
      <c r="CN62" s="18"/>
      <c r="CO62" s="18"/>
      <c r="CP62" s="18"/>
      <c r="CQ62" s="18"/>
      <c r="CR62" s="18"/>
      <c r="CS62" s="18"/>
      <c r="CT62" s="18"/>
      <c r="CU62" s="18"/>
      <c r="CV62" s="18"/>
      <c r="CW62" s="18">
        <f t="shared" si="1034"/>
        <v>0</v>
      </c>
      <c r="CX62" s="18">
        <f t="shared" si="1035"/>
        <v>0</v>
      </c>
      <c r="CY62" s="389" t="e">
        <f t="shared" si="1036"/>
        <v>#DIV/0!</v>
      </c>
      <c r="CZ62" s="389" t="e">
        <f t="shared" si="1037"/>
        <v>#DIV/0!</v>
      </c>
      <c r="DA62" s="389" t="e">
        <f t="shared" si="1038"/>
        <v>#DIV/0!</v>
      </c>
      <c r="DB62" s="7"/>
      <c r="DC62" s="7"/>
      <c r="DD62" s="4">
        <f t="shared" si="1039"/>
        <v>0</v>
      </c>
      <c r="DE62" s="3">
        <v>3</v>
      </c>
      <c r="DF62" s="18"/>
      <c r="DG62" s="18"/>
      <c r="DH62" s="18"/>
      <c r="DI62" s="18"/>
      <c r="DJ62" s="18"/>
      <c r="DK62" s="18"/>
      <c r="DL62" s="18"/>
      <c r="DM62" s="18"/>
      <c r="DN62" s="18"/>
      <c r="DO62" s="18">
        <f t="shared" si="1040"/>
        <v>0</v>
      </c>
      <c r="DP62" s="18">
        <f t="shared" si="1041"/>
        <v>0</v>
      </c>
      <c r="DQ62" s="389" t="e">
        <f t="shared" si="1042"/>
        <v>#DIV/0!</v>
      </c>
      <c r="DR62" s="389" t="e">
        <f t="shared" si="1043"/>
        <v>#DIV/0!</v>
      </c>
      <c r="DS62" s="389" t="e">
        <f t="shared" si="1044"/>
        <v>#DIV/0!</v>
      </c>
      <c r="DT62" s="7"/>
      <c r="DU62" s="7"/>
      <c r="DV62" s="4">
        <f t="shared" si="1045"/>
        <v>0</v>
      </c>
      <c r="DW62" s="3">
        <v>3</v>
      </c>
      <c r="DX62" s="18"/>
      <c r="DY62" s="18"/>
      <c r="DZ62" s="18"/>
      <c r="EA62" s="18"/>
      <c r="EB62" s="18"/>
      <c r="EC62" s="18"/>
      <c r="ED62" s="18"/>
      <c r="EE62" s="18"/>
      <c r="EF62" s="18"/>
      <c r="EG62" s="18">
        <f t="shared" si="1046"/>
        <v>0</v>
      </c>
      <c r="EH62" s="18">
        <f t="shared" si="1047"/>
        <v>0</v>
      </c>
      <c r="EI62" s="389" t="e">
        <f t="shared" si="1048"/>
        <v>#DIV/0!</v>
      </c>
      <c r="EJ62" s="389" t="e">
        <f t="shared" si="1049"/>
        <v>#DIV/0!</v>
      </c>
      <c r="EK62" s="389" t="e">
        <f t="shared" si="1050"/>
        <v>#DIV/0!</v>
      </c>
      <c r="EL62" s="7"/>
      <c r="EM62" s="7"/>
      <c r="EN62" s="4">
        <f t="shared" si="1051"/>
        <v>0</v>
      </c>
      <c r="EO62" s="3">
        <v>3</v>
      </c>
      <c r="EP62" s="18"/>
      <c r="EQ62" s="18"/>
      <c r="ER62" s="18"/>
      <c r="ES62" s="18"/>
      <c r="ET62" s="18"/>
      <c r="EU62" s="18"/>
      <c r="EV62" s="18"/>
      <c r="EW62" s="18"/>
      <c r="EX62" s="18"/>
      <c r="EY62" s="18">
        <f t="shared" si="1052"/>
        <v>0</v>
      </c>
      <c r="EZ62" s="18">
        <f t="shared" si="1053"/>
        <v>0</v>
      </c>
      <c r="FA62" s="389" t="e">
        <f t="shared" si="1054"/>
        <v>#DIV/0!</v>
      </c>
      <c r="FB62" s="389" t="e">
        <f t="shared" si="1055"/>
        <v>#DIV/0!</v>
      </c>
      <c r="FC62" s="389" t="e">
        <f t="shared" si="1056"/>
        <v>#DIV/0!</v>
      </c>
      <c r="FD62" s="7"/>
      <c r="FE62" s="7"/>
      <c r="FF62" s="4">
        <f t="shared" si="1057"/>
        <v>0</v>
      </c>
      <c r="FG62" s="3">
        <v>3</v>
      </c>
      <c r="FH62" s="18"/>
      <c r="FI62" s="18"/>
      <c r="FJ62" s="18"/>
      <c r="FK62" s="18"/>
      <c r="FL62" s="18"/>
      <c r="FM62" s="18"/>
      <c r="FN62" s="18"/>
      <c r="FO62" s="18"/>
      <c r="FP62" s="18"/>
      <c r="FQ62" s="18">
        <f t="shared" si="1058"/>
        <v>0</v>
      </c>
      <c r="FR62" s="18">
        <f t="shared" si="1059"/>
        <v>0</v>
      </c>
      <c r="FS62" s="389" t="e">
        <f t="shared" si="1060"/>
        <v>#DIV/0!</v>
      </c>
      <c r="FT62" s="389" t="e">
        <f t="shared" si="1061"/>
        <v>#DIV/0!</v>
      </c>
      <c r="FU62" s="389" t="e">
        <f t="shared" si="1062"/>
        <v>#DIV/0!</v>
      </c>
      <c r="FV62" s="7"/>
      <c r="FW62" s="7"/>
      <c r="FX62" s="4">
        <f t="shared" si="1063"/>
        <v>0</v>
      </c>
      <c r="FY62" s="3">
        <v>3</v>
      </c>
      <c r="FZ62" s="18"/>
      <c r="GA62" s="18"/>
      <c r="GB62" s="18"/>
      <c r="GC62" s="18"/>
      <c r="GD62" s="18"/>
      <c r="GE62" s="18"/>
      <c r="GF62" s="18"/>
      <c r="GG62" s="18"/>
      <c r="GH62" s="18"/>
      <c r="GI62" s="18">
        <f t="shared" si="1064"/>
        <v>0</v>
      </c>
      <c r="GJ62" s="18">
        <f t="shared" si="1065"/>
        <v>0</v>
      </c>
      <c r="GK62" s="389" t="e">
        <f t="shared" si="1066"/>
        <v>#DIV/0!</v>
      </c>
      <c r="GL62" s="389" t="e">
        <f t="shared" si="1067"/>
        <v>#DIV/0!</v>
      </c>
      <c r="GM62" s="389" t="e">
        <f t="shared" si="1068"/>
        <v>#DIV/0!</v>
      </c>
      <c r="GN62" s="7"/>
      <c r="GO62" s="7"/>
      <c r="GP62" s="4">
        <f t="shared" si="1069"/>
        <v>0</v>
      </c>
      <c r="GQ62" s="14">
        <v>3</v>
      </c>
      <c r="GR62" s="11"/>
      <c r="GS62" s="11"/>
      <c r="GT62" s="11"/>
      <c r="GU62" s="11"/>
      <c r="GV62" s="11"/>
      <c r="GW62" s="11"/>
      <c r="GX62" s="11"/>
      <c r="GY62" s="11"/>
      <c r="GZ62" s="11"/>
      <c r="HA62" s="11">
        <v>0</v>
      </c>
      <c r="HB62" s="11">
        <v>0</v>
      </c>
      <c r="HC62" s="149" t="e">
        <v>#DIV/0!</v>
      </c>
      <c r="HD62" s="149" t="e">
        <v>#DIV/0!</v>
      </c>
      <c r="HE62" s="149" t="e">
        <v>#DIV/0!</v>
      </c>
      <c r="HF62" s="11"/>
      <c r="HG62" s="11"/>
      <c r="HH62" s="15">
        <v>0</v>
      </c>
      <c r="HI62" s="14">
        <v>3</v>
      </c>
      <c r="HJ62" s="11"/>
      <c r="HK62" s="11"/>
      <c r="HL62" s="11"/>
      <c r="HM62" s="11"/>
      <c r="HN62" s="11"/>
      <c r="HO62" s="11"/>
      <c r="HP62" s="11"/>
      <c r="HQ62" s="11"/>
      <c r="HR62" s="11"/>
      <c r="HS62" s="11">
        <v>0</v>
      </c>
      <c r="HT62" s="11">
        <v>0</v>
      </c>
      <c r="HU62" s="149" t="e">
        <v>#DIV/0!</v>
      </c>
      <c r="HV62" s="149" t="e">
        <v>#DIV/0!</v>
      </c>
      <c r="HW62" s="149" t="e">
        <v>#DIV/0!</v>
      </c>
      <c r="HX62" s="11"/>
      <c r="HY62" s="11"/>
      <c r="HZ62" s="15">
        <v>0</v>
      </c>
    </row>
    <row r="63" spans="3:282">
      <c r="S63" s="3">
        <v>4</v>
      </c>
      <c r="T63" s="18"/>
      <c r="U63" s="18"/>
      <c r="V63" s="18"/>
      <c r="W63" s="18"/>
      <c r="X63" s="18"/>
      <c r="Y63" s="18"/>
      <c r="Z63" s="18"/>
      <c r="AA63" s="18"/>
      <c r="AB63" s="18"/>
      <c r="AC63" s="18">
        <f t="shared" si="1010"/>
        <v>0</v>
      </c>
      <c r="AD63" s="18">
        <f t="shared" si="1011"/>
        <v>0</v>
      </c>
      <c r="AE63" s="389" t="e">
        <f t="shared" si="1012"/>
        <v>#DIV/0!</v>
      </c>
      <c r="AF63" s="389" t="e">
        <f t="shared" si="1013"/>
        <v>#DIV/0!</v>
      </c>
      <c r="AG63" s="389" t="e">
        <f t="shared" si="1014"/>
        <v>#DIV/0!</v>
      </c>
      <c r="AH63" s="7"/>
      <c r="AI63" s="7"/>
      <c r="AJ63" s="4">
        <f t="shared" si="1015"/>
        <v>0</v>
      </c>
      <c r="AK63" s="3">
        <v>4</v>
      </c>
      <c r="AL63" s="18"/>
      <c r="AM63" s="18"/>
      <c r="AN63" s="18"/>
      <c r="AO63" s="18"/>
      <c r="AP63" s="18"/>
      <c r="AQ63" s="18"/>
      <c r="AR63" s="18"/>
      <c r="AS63" s="18"/>
      <c r="AT63" s="18"/>
      <c r="AU63" s="18">
        <f t="shared" si="1016"/>
        <v>0</v>
      </c>
      <c r="AV63" s="18">
        <f t="shared" si="1017"/>
        <v>0</v>
      </c>
      <c r="AW63" s="389" t="e">
        <f t="shared" si="1018"/>
        <v>#DIV/0!</v>
      </c>
      <c r="AX63" s="389" t="e">
        <f t="shared" si="1019"/>
        <v>#DIV/0!</v>
      </c>
      <c r="AY63" s="389" t="e">
        <f t="shared" si="1020"/>
        <v>#DIV/0!</v>
      </c>
      <c r="AZ63" s="7"/>
      <c r="BA63" s="7"/>
      <c r="BB63" s="4">
        <f t="shared" si="1021"/>
        <v>0</v>
      </c>
      <c r="BC63" s="3">
        <v>4</v>
      </c>
      <c r="BD63" s="18"/>
      <c r="BE63" s="18"/>
      <c r="BF63" s="18"/>
      <c r="BG63" s="18"/>
      <c r="BH63" s="18"/>
      <c r="BI63" s="18"/>
      <c r="BJ63" s="18"/>
      <c r="BK63" s="18"/>
      <c r="BL63" s="18"/>
      <c r="BM63" s="18">
        <f t="shared" si="1022"/>
        <v>0</v>
      </c>
      <c r="BN63" s="18">
        <f t="shared" si="1023"/>
        <v>0</v>
      </c>
      <c r="BO63" s="389" t="e">
        <f t="shared" si="1024"/>
        <v>#DIV/0!</v>
      </c>
      <c r="BP63" s="389" t="e">
        <f t="shared" si="1025"/>
        <v>#DIV/0!</v>
      </c>
      <c r="BQ63" s="389" t="e">
        <f t="shared" si="1026"/>
        <v>#DIV/0!</v>
      </c>
      <c r="BR63" s="7"/>
      <c r="BS63" s="7"/>
      <c r="BT63" s="4">
        <f t="shared" si="1027"/>
        <v>0</v>
      </c>
      <c r="BU63" s="3">
        <v>4</v>
      </c>
      <c r="BV63" s="18"/>
      <c r="BW63" s="18"/>
      <c r="BX63" s="18"/>
      <c r="BY63" s="18"/>
      <c r="BZ63" s="18"/>
      <c r="CA63" s="18"/>
      <c r="CB63" s="18"/>
      <c r="CC63" s="18"/>
      <c r="CD63" s="18"/>
      <c r="CE63" s="18">
        <f t="shared" si="1028"/>
        <v>0</v>
      </c>
      <c r="CF63" s="18">
        <f t="shared" si="1029"/>
        <v>0</v>
      </c>
      <c r="CG63" s="389" t="e">
        <f t="shared" si="1030"/>
        <v>#DIV/0!</v>
      </c>
      <c r="CH63" s="389" t="e">
        <f t="shared" si="1031"/>
        <v>#DIV/0!</v>
      </c>
      <c r="CI63" s="389" t="e">
        <f t="shared" si="1032"/>
        <v>#DIV/0!</v>
      </c>
      <c r="CJ63" s="7"/>
      <c r="CK63" s="7"/>
      <c r="CL63" s="4">
        <f t="shared" si="1033"/>
        <v>0</v>
      </c>
      <c r="CM63" s="3">
        <v>4</v>
      </c>
      <c r="CN63" s="18"/>
      <c r="CO63" s="18"/>
      <c r="CP63" s="18"/>
      <c r="CQ63" s="18"/>
      <c r="CR63" s="18"/>
      <c r="CS63" s="18"/>
      <c r="CT63" s="18"/>
      <c r="CU63" s="18"/>
      <c r="CV63" s="18"/>
      <c r="CW63" s="18">
        <f t="shared" si="1034"/>
        <v>0</v>
      </c>
      <c r="CX63" s="18">
        <f t="shared" si="1035"/>
        <v>0</v>
      </c>
      <c r="CY63" s="389" t="e">
        <f t="shared" si="1036"/>
        <v>#DIV/0!</v>
      </c>
      <c r="CZ63" s="389" t="e">
        <f t="shared" si="1037"/>
        <v>#DIV/0!</v>
      </c>
      <c r="DA63" s="389" t="e">
        <f t="shared" si="1038"/>
        <v>#DIV/0!</v>
      </c>
      <c r="DB63" s="7"/>
      <c r="DC63" s="7"/>
      <c r="DD63" s="4">
        <f t="shared" si="1039"/>
        <v>0</v>
      </c>
      <c r="DE63" s="3">
        <v>4</v>
      </c>
      <c r="DF63" s="18"/>
      <c r="DG63" s="18"/>
      <c r="DH63" s="18"/>
      <c r="DI63" s="18"/>
      <c r="DJ63" s="18"/>
      <c r="DK63" s="18"/>
      <c r="DL63" s="18"/>
      <c r="DM63" s="18"/>
      <c r="DN63" s="18"/>
      <c r="DO63" s="18">
        <f t="shared" si="1040"/>
        <v>0</v>
      </c>
      <c r="DP63" s="18">
        <f t="shared" si="1041"/>
        <v>0</v>
      </c>
      <c r="DQ63" s="389" t="e">
        <f t="shared" si="1042"/>
        <v>#DIV/0!</v>
      </c>
      <c r="DR63" s="389" t="e">
        <f t="shared" si="1043"/>
        <v>#DIV/0!</v>
      </c>
      <c r="DS63" s="389" t="e">
        <f t="shared" si="1044"/>
        <v>#DIV/0!</v>
      </c>
      <c r="DT63" s="7"/>
      <c r="DU63" s="7"/>
      <c r="DV63" s="4">
        <f t="shared" si="1045"/>
        <v>0</v>
      </c>
      <c r="DW63" s="3">
        <v>4</v>
      </c>
      <c r="DX63" s="18"/>
      <c r="DY63" s="18"/>
      <c r="DZ63" s="18"/>
      <c r="EA63" s="18"/>
      <c r="EB63" s="18"/>
      <c r="EC63" s="18"/>
      <c r="ED63" s="18"/>
      <c r="EE63" s="18"/>
      <c r="EF63" s="18"/>
      <c r="EG63" s="18">
        <f t="shared" si="1046"/>
        <v>0</v>
      </c>
      <c r="EH63" s="18">
        <f t="shared" si="1047"/>
        <v>0</v>
      </c>
      <c r="EI63" s="389" t="e">
        <f t="shared" si="1048"/>
        <v>#DIV/0!</v>
      </c>
      <c r="EJ63" s="389" t="e">
        <f t="shared" si="1049"/>
        <v>#DIV/0!</v>
      </c>
      <c r="EK63" s="389" t="e">
        <f t="shared" si="1050"/>
        <v>#DIV/0!</v>
      </c>
      <c r="EL63" s="7"/>
      <c r="EM63" s="7"/>
      <c r="EN63" s="4">
        <f t="shared" si="1051"/>
        <v>0</v>
      </c>
      <c r="EO63" s="3">
        <v>4</v>
      </c>
      <c r="EP63" s="18"/>
      <c r="EQ63" s="18"/>
      <c r="ER63" s="18"/>
      <c r="ES63" s="18"/>
      <c r="ET63" s="18"/>
      <c r="EU63" s="18"/>
      <c r="EV63" s="18"/>
      <c r="EW63" s="18"/>
      <c r="EX63" s="18"/>
      <c r="EY63" s="18">
        <f t="shared" si="1052"/>
        <v>0</v>
      </c>
      <c r="EZ63" s="18">
        <f t="shared" si="1053"/>
        <v>0</v>
      </c>
      <c r="FA63" s="389" t="e">
        <f t="shared" si="1054"/>
        <v>#DIV/0!</v>
      </c>
      <c r="FB63" s="389" t="e">
        <f t="shared" si="1055"/>
        <v>#DIV/0!</v>
      </c>
      <c r="FC63" s="389" t="e">
        <f t="shared" si="1056"/>
        <v>#DIV/0!</v>
      </c>
      <c r="FD63" s="7"/>
      <c r="FE63" s="7"/>
      <c r="FF63" s="4">
        <f t="shared" si="1057"/>
        <v>0</v>
      </c>
      <c r="FG63" s="3">
        <v>4</v>
      </c>
      <c r="FH63" s="18"/>
      <c r="FI63" s="18"/>
      <c r="FJ63" s="18"/>
      <c r="FK63" s="18"/>
      <c r="FL63" s="18"/>
      <c r="FM63" s="18"/>
      <c r="FN63" s="18"/>
      <c r="FO63" s="18"/>
      <c r="FP63" s="18"/>
      <c r="FQ63" s="18">
        <f t="shared" si="1058"/>
        <v>0</v>
      </c>
      <c r="FR63" s="18">
        <f t="shared" si="1059"/>
        <v>0</v>
      </c>
      <c r="FS63" s="389" t="e">
        <f t="shared" si="1060"/>
        <v>#DIV/0!</v>
      </c>
      <c r="FT63" s="389" t="e">
        <f t="shared" si="1061"/>
        <v>#DIV/0!</v>
      </c>
      <c r="FU63" s="389" t="e">
        <f t="shared" si="1062"/>
        <v>#DIV/0!</v>
      </c>
      <c r="FV63" s="7"/>
      <c r="FW63" s="7"/>
      <c r="FX63" s="4">
        <f t="shared" si="1063"/>
        <v>0</v>
      </c>
      <c r="FY63" s="3">
        <v>4</v>
      </c>
      <c r="FZ63" s="18"/>
      <c r="GA63" s="18"/>
      <c r="GB63" s="18"/>
      <c r="GC63" s="18"/>
      <c r="GD63" s="18"/>
      <c r="GE63" s="18"/>
      <c r="GF63" s="18"/>
      <c r="GG63" s="18"/>
      <c r="GH63" s="18"/>
      <c r="GI63" s="18">
        <f t="shared" si="1064"/>
        <v>0</v>
      </c>
      <c r="GJ63" s="18">
        <f t="shared" si="1065"/>
        <v>0</v>
      </c>
      <c r="GK63" s="389" t="e">
        <f t="shared" si="1066"/>
        <v>#DIV/0!</v>
      </c>
      <c r="GL63" s="389" t="e">
        <f t="shared" si="1067"/>
        <v>#DIV/0!</v>
      </c>
      <c r="GM63" s="389" t="e">
        <f t="shared" si="1068"/>
        <v>#DIV/0!</v>
      </c>
      <c r="GN63" s="7"/>
      <c r="GO63" s="7"/>
      <c r="GP63" s="4">
        <f t="shared" si="1069"/>
        <v>0</v>
      </c>
      <c r="GQ63" s="14">
        <v>4</v>
      </c>
      <c r="GR63" s="11"/>
      <c r="GS63" s="11"/>
      <c r="GT63" s="11"/>
      <c r="GU63" s="11"/>
      <c r="GV63" s="11"/>
      <c r="GW63" s="11"/>
      <c r="GX63" s="11"/>
      <c r="GY63" s="11"/>
      <c r="GZ63" s="11"/>
      <c r="HA63" s="11">
        <v>0</v>
      </c>
      <c r="HB63" s="11">
        <v>0</v>
      </c>
      <c r="HC63" s="149" t="e">
        <v>#DIV/0!</v>
      </c>
      <c r="HD63" s="149" t="e">
        <v>#DIV/0!</v>
      </c>
      <c r="HE63" s="149" t="e">
        <v>#DIV/0!</v>
      </c>
      <c r="HF63" s="11"/>
      <c r="HG63" s="11"/>
      <c r="HH63" s="15">
        <v>0</v>
      </c>
      <c r="HI63" s="14" t="s">
        <v>607</v>
      </c>
      <c r="HJ63" s="11">
        <v>4</v>
      </c>
      <c r="HK63" s="11">
        <v>7</v>
      </c>
      <c r="HL63" s="11">
        <v>1</v>
      </c>
      <c r="HM63" s="11">
        <v>2</v>
      </c>
      <c r="HN63" s="11">
        <v>1</v>
      </c>
      <c r="HO63" s="11">
        <v>2</v>
      </c>
      <c r="HP63" s="11">
        <v>6</v>
      </c>
      <c r="HQ63" s="11">
        <v>0</v>
      </c>
      <c r="HR63" s="11">
        <v>0</v>
      </c>
      <c r="HS63" s="11">
        <f>HO63+HQ63</f>
        <v>2</v>
      </c>
      <c r="HT63" s="11">
        <f>HP63+HR63</f>
        <v>6</v>
      </c>
      <c r="HU63" s="149">
        <f>HO63/HP63</f>
        <v>0.33333333333333331</v>
      </c>
      <c r="HV63" s="149" t="e">
        <f>HQ63/HR63</f>
        <v>#DIV/0!</v>
      </c>
      <c r="HW63" s="149">
        <f>HS63/HT63</f>
        <v>0.33333333333333331</v>
      </c>
      <c r="HX63" s="11">
        <v>0</v>
      </c>
      <c r="HY63" s="11">
        <v>1</v>
      </c>
      <c r="HZ63" s="15">
        <f>HX63+HY63</f>
        <v>1</v>
      </c>
    </row>
    <row r="64" spans="3:282">
      <c r="S64" s="3">
        <v>5</v>
      </c>
      <c r="T64" s="18"/>
      <c r="U64" s="18"/>
      <c r="V64" s="18"/>
      <c r="W64" s="18"/>
      <c r="X64" s="18"/>
      <c r="Y64" s="18"/>
      <c r="Z64" s="18"/>
      <c r="AA64" s="18"/>
      <c r="AB64" s="18"/>
      <c r="AC64" s="18">
        <f t="shared" si="1010"/>
        <v>0</v>
      </c>
      <c r="AD64" s="18">
        <f t="shared" si="1011"/>
        <v>0</v>
      </c>
      <c r="AE64" s="389" t="e">
        <f t="shared" si="1012"/>
        <v>#DIV/0!</v>
      </c>
      <c r="AF64" s="389" t="e">
        <f t="shared" si="1013"/>
        <v>#DIV/0!</v>
      </c>
      <c r="AG64" s="389" t="e">
        <f t="shared" si="1014"/>
        <v>#DIV/0!</v>
      </c>
      <c r="AH64" s="7"/>
      <c r="AI64" s="7"/>
      <c r="AJ64" s="4">
        <f t="shared" si="1015"/>
        <v>0</v>
      </c>
      <c r="AK64" s="3">
        <v>5</v>
      </c>
      <c r="AL64" s="18"/>
      <c r="AM64" s="18"/>
      <c r="AN64" s="18"/>
      <c r="AO64" s="18"/>
      <c r="AP64" s="18"/>
      <c r="AQ64" s="18"/>
      <c r="AR64" s="18"/>
      <c r="AS64" s="18"/>
      <c r="AT64" s="18"/>
      <c r="AU64" s="18">
        <f t="shared" si="1016"/>
        <v>0</v>
      </c>
      <c r="AV64" s="18">
        <f t="shared" si="1017"/>
        <v>0</v>
      </c>
      <c r="AW64" s="389" t="e">
        <f t="shared" si="1018"/>
        <v>#DIV/0!</v>
      </c>
      <c r="AX64" s="389" t="e">
        <f t="shared" si="1019"/>
        <v>#DIV/0!</v>
      </c>
      <c r="AY64" s="389" t="e">
        <f t="shared" si="1020"/>
        <v>#DIV/0!</v>
      </c>
      <c r="AZ64" s="7"/>
      <c r="BA64" s="7"/>
      <c r="BB64" s="4">
        <f t="shared" si="1021"/>
        <v>0</v>
      </c>
      <c r="BC64" s="3">
        <v>5</v>
      </c>
      <c r="BD64" s="18"/>
      <c r="BE64" s="18"/>
      <c r="BF64" s="18"/>
      <c r="BG64" s="18"/>
      <c r="BH64" s="18"/>
      <c r="BI64" s="18"/>
      <c r="BJ64" s="18"/>
      <c r="BK64" s="18"/>
      <c r="BL64" s="18"/>
      <c r="BM64" s="18">
        <f t="shared" si="1022"/>
        <v>0</v>
      </c>
      <c r="BN64" s="18">
        <f t="shared" si="1023"/>
        <v>0</v>
      </c>
      <c r="BO64" s="389" t="e">
        <f t="shared" si="1024"/>
        <v>#DIV/0!</v>
      </c>
      <c r="BP64" s="389" t="e">
        <f t="shared" si="1025"/>
        <v>#DIV/0!</v>
      </c>
      <c r="BQ64" s="389" t="e">
        <f t="shared" si="1026"/>
        <v>#DIV/0!</v>
      </c>
      <c r="BR64" s="7"/>
      <c r="BS64" s="7"/>
      <c r="BT64" s="4">
        <f t="shared" si="1027"/>
        <v>0</v>
      </c>
      <c r="BU64" s="3">
        <v>5</v>
      </c>
      <c r="BV64" s="18"/>
      <c r="BW64" s="18"/>
      <c r="BX64" s="18"/>
      <c r="BY64" s="18"/>
      <c r="BZ64" s="18"/>
      <c r="CA64" s="18"/>
      <c r="CB64" s="18"/>
      <c r="CC64" s="18"/>
      <c r="CD64" s="18"/>
      <c r="CE64" s="18">
        <f t="shared" si="1028"/>
        <v>0</v>
      </c>
      <c r="CF64" s="18">
        <f t="shared" si="1029"/>
        <v>0</v>
      </c>
      <c r="CG64" s="389" t="e">
        <f t="shared" si="1030"/>
        <v>#DIV/0!</v>
      </c>
      <c r="CH64" s="389" t="e">
        <f t="shared" si="1031"/>
        <v>#DIV/0!</v>
      </c>
      <c r="CI64" s="389" t="e">
        <f t="shared" si="1032"/>
        <v>#DIV/0!</v>
      </c>
      <c r="CJ64" s="7"/>
      <c r="CK64" s="7"/>
      <c r="CL64" s="4">
        <f t="shared" si="1033"/>
        <v>0</v>
      </c>
      <c r="CM64" s="3">
        <v>5</v>
      </c>
      <c r="CN64" s="18"/>
      <c r="CO64" s="18"/>
      <c r="CP64" s="18"/>
      <c r="CQ64" s="18"/>
      <c r="CR64" s="18"/>
      <c r="CS64" s="18"/>
      <c r="CT64" s="18"/>
      <c r="CU64" s="18"/>
      <c r="CV64" s="18"/>
      <c r="CW64" s="18">
        <f t="shared" si="1034"/>
        <v>0</v>
      </c>
      <c r="CX64" s="18">
        <f t="shared" si="1035"/>
        <v>0</v>
      </c>
      <c r="CY64" s="389" t="e">
        <f t="shared" si="1036"/>
        <v>#DIV/0!</v>
      </c>
      <c r="CZ64" s="389" t="e">
        <f t="shared" si="1037"/>
        <v>#DIV/0!</v>
      </c>
      <c r="DA64" s="389" t="e">
        <f t="shared" si="1038"/>
        <v>#DIV/0!</v>
      </c>
      <c r="DB64" s="7"/>
      <c r="DC64" s="7"/>
      <c r="DD64" s="4">
        <f t="shared" si="1039"/>
        <v>0</v>
      </c>
      <c r="DE64" s="3">
        <v>5</v>
      </c>
      <c r="DF64" s="18"/>
      <c r="DG64" s="18"/>
      <c r="DH64" s="18"/>
      <c r="DI64" s="18"/>
      <c r="DJ64" s="18"/>
      <c r="DK64" s="18"/>
      <c r="DL64" s="18"/>
      <c r="DM64" s="18"/>
      <c r="DN64" s="18"/>
      <c r="DO64" s="18">
        <f t="shared" si="1040"/>
        <v>0</v>
      </c>
      <c r="DP64" s="18">
        <f t="shared" si="1041"/>
        <v>0</v>
      </c>
      <c r="DQ64" s="389" t="e">
        <f t="shared" si="1042"/>
        <v>#DIV/0!</v>
      </c>
      <c r="DR64" s="389" t="e">
        <f t="shared" si="1043"/>
        <v>#DIV/0!</v>
      </c>
      <c r="DS64" s="389" t="e">
        <f t="shared" si="1044"/>
        <v>#DIV/0!</v>
      </c>
      <c r="DT64" s="7"/>
      <c r="DU64" s="7"/>
      <c r="DV64" s="4">
        <f t="shared" si="1045"/>
        <v>0</v>
      </c>
      <c r="DW64" s="3">
        <v>5</v>
      </c>
      <c r="DX64" s="18"/>
      <c r="DY64" s="18"/>
      <c r="DZ64" s="18"/>
      <c r="EA64" s="18"/>
      <c r="EB64" s="18"/>
      <c r="EC64" s="18"/>
      <c r="ED64" s="18"/>
      <c r="EE64" s="18"/>
      <c r="EF64" s="18"/>
      <c r="EG64" s="18">
        <f t="shared" si="1046"/>
        <v>0</v>
      </c>
      <c r="EH64" s="18">
        <f t="shared" si="1047"/>
        <v>0</v>
      </c>
      <c r="EI64" s="389" t="e">
        <f t="shared" si="1048"/>
        <v>#DIV/0!</v>
      </c>
      <c r="EJ64" s="389" t="e">
        <f t="shared" si="1049"/>
        <v>#DIV/0!</v>
      </c>
      <c r="EK64" s="389" t="e">
        <f t="shared" si="1050"/>
        <v>#DIV/0!</v>
      </c>
      <c r="EL64" s="7"/>
      <c r="EM64" s="7"/>
      <c r="EN64" s="4">
        <f t="shared" si="1051"/>
        <v>0</v>
      </c>
      <c r="EO64" s="3">
        <v>5</v>
      </c>
      <c r="EP64" s="18"/>
      <c r="EQ64" s="18"/>
      <c r="ER64" s="18"/>
      <c r="ES64" s="18"/>
      <c r="ET64" s="18"/>
      <c r="EU64" s="18"/>
      <c r="EV64" s="18"/>
      <c r="EW64" s="18"/>
      <c r="EX64" s="18"/>
      <c r="EY64" s="18">
        <f t="shared" si="1052"/>
        <v>0</v>
      </c>
      <c r="EZ64" s="18">
        <f t="shared" si="1053"/>
        <v>0</v>
      </c>
      <c r="FA64" s="389" t="e">
        <f t="shared" si="1054"/>
        <v>#DIV/0!</v>
      </c>
      <c r="FB64" s="389" t="e">
        <f t="shared" si="1055"/>
        <v>#DIV/0!</v>
      </c>
      <c r="FC64" s="389" t="e">
        <f t="shared" si="1056"/>
        <v>#DIV/0!</v>
      </c>
      <c r="FD64" s="7"/>
      <c r="FE64" s="7"/>
      <c r="FF64" s="4">
        <f t="shared" si="1057"/>
        <v>0</v>
      </c>
      <c r="FG64" s="3">
        <v>5</v>
      </c>
      <c r="FH64" s="18"/>
      <c r="FI64" s="18"/>
      <c r="FJ64" s="18"/>
      <c r="FK64" s="18"/>
      <c r="FL64" s="18"/>
      <c r="FM64" s="18"/>
      <c r="FN64" s="18"/>
      <c r="FO64" s="18"/>
      <c r="FP64" s="18"/>
      <c r="FQ64" s="18">
        <f t="shared" si="1058"/>
        <v>0</v>
      </c>
      <c r="FR64" s="18">
        <f t="shared" si="1059"/>
        <v>0</v>
      </c>
      <c r="FS64" s="389" t="e">
        <f t="shared" si="1060"/>
        <v>#DIV/0!</v>
      </c>
      <c r="FT64" s="389" t="e">
        <f t="shared" si="1061"/>
        <v>#DIV/0!</v>
      </c>
      <c r="FU64" s="389" t="e">
        <f t="shared" si="1062"/>
        <v>#DIV/0!</v>
      </c>
      <c r="FV64" s="7"/>
      <c r="FW64" s="7"/>
      <c r="FX64" s="4">
        <f t="shared" si="1063"/>
        <v>0</v>
      </c>
      <c r="FY64" s="3">
        <v>5</v>
      </c>
      <c r="FZ64" s="18"/>
      <c r="GA64" s="18"/>
      <c r="GB64" s="18"/>
      <c r="GC64" s="18"/>
      <c r="GD64" s="18"/>
      <c r="GE64" s="18"/>
      <c r="GF64" s="18"/>
      <c r="GG64" s="18"/>
      <c r="GH64" s="18"/>
      <c r="GI64" s="18">
        <f t="shared" si="1064"/>
        <v>0</v>
      </c>
      <c r="GJ64" s="18">
        <f t="shared" si="1065"/>
        <v>0</v>
      </c>
      <c r="GK64" s="389" t="e">
        <f t="shared" si="1066"/>
        <v>#DIV/0!</v>
      </c>
      <c r="GL64" s="389" t="e">
        <f t="shared" si="1067"/>
        <v>#DIV/0!</v>
      </c>
      <c r="GM64" s="389" t="e">
        <f t="shared" si="1068"/>
        <v>#DIV/0!</v>
      </c>
      <c r="GN64" s="7"/>
      <c r="GO64" s="7"/>
      <c r="GP64" s="4">
        <f t="shared" si="1069"/>
        <v>0</v>
      </c>
      <c r="GQ64" s="14">
        <v>5</v>
      </c>
      <c r="GR64" s="11"/>
      <c r="GS64" s="11"/>
      <c r="GT64" s="11"/>
      <c r="GU64" s="11"/>
      <c r="GV64" s="11"/>
      <c r="GW64" s="11"/>
      <c r="GX64" s="11"/>
      <c r="GY64" s="11"/>
      <c r="GZ64" s="11"/>
      <c r="HA64" s="11">
        <v>0</v>
      </c>
      <c r="HB64" s="11">
        <v>0</v>
      </c>
      <c r="HC64" s="149" t="e">
        <v>#DIV/0!</v>
      </c>
      <c r="HD64" s="149" t="e">
        <v>#DIV/0!</v>
      </c>
      <c r="HE64" s="149" t="e">
        <v>#DIV/0!</v>
      </c>
      <c r="HF64" s="11"/>
      <c r="HG64" s="11"/>
      <c r="HH64" s="15">
        <v>0</v>
      </c>
      <c r="HI64" s="14">
        <v>5</v>
      </c>
      <c r="HJ64" s="11"/>
      <c r="HK64" s="11"/>
      <c r="HL64" s="11"/>
      <c r="HM64" s="11"/>
      <c r="HN64" s="11"/>
      <c r="HO64" s="11"/>
      <c r="HP64" s="11"/>
      <c r="HQ64" s="11"/>
      <c r="HR64" s="11"/>
      <c r="HS64" s="11">
        <f t="shared" ref="HS64:HS69" si="1070">HO64+HQ64</f>
        <v>0</v>
      </c>
      <c r="HT64" s="11">
        <f t="shared" ref="HT64:HT69" si="1071">HP64+HR64</f>
        <v>0</v>
      </c>
      <c r="HU64" s="149" t="e">
        <f t="shared" ref="HU64:HU69" si="1072">HO64/HP64</f>
        <v>#DIV/0!</v>
      </c>
      <c r="HV64" s="149" t="e">
        <f t="shared" ref="HV64:HV69" si="1073">HQ64/HR64</f>
        <v>#DIV/0!</v>
      </c>
      <c r="HW64" s="149" t="e">
        <f t="shared" ref="HW64:HW69" si="1074">HS64/HT64</f>
        <v>#DIV/0!</v>
      </c>
      <c r="HX64" s="11"/>
      <c r="HY64" s="11"/>
      <c r="HZ64" s="15">
        <f t="shared" ref="HZ64:HZ69" si="1075">HX64+HY64</f>
        <v>0</v>
      </c>
    </row>
    <row r="65" spans="19:234">
      <c r="S65" s="3">
        <v>6</v>
      </c>
      <c r="T65" s="18"/>
      <c r="U65" s="18"/>
      <c r="V65" s="18"/>
      <c r="W65" s="18"/>
      <c r="X65" s="18"/>
      <c r="Y65" s="18"/>
      <c r="Z65" s="18"/>
      <c r="AA65" s="18"/>
      <c r="AB65" s="18"/>
      <c r="AC65" s="18">
        <f t="shared" si="1010"/>
        <v>0</v>
      </c>
      <c r="AD65" s="18">
        <f t="shared" si="1011"/>
        <v>0</v>
      </c>
      <c r="AE65" s="389" t="e">
        <f t="shared" si="1012"/>
        <v>#DIV/0!</v>
      </c>
      <c r="AF65" s="389" t="e">
        <f t="shared" si="1013"/>
        <v>#DIV/0!</v>
      </c>
      <c r="AG65" s="389" t="e">
        <f t="shared" si="1014"/>
        <v>#DIV/0!</v>
      </c>
      <c r="AH65" s="7"/>
      <c r="AI65" s="7"/>
      <c r="AJ65" s="4">
        <f t="shared" si="1015"/>
        <v>0</v>
      </c>
      <c r="AK65" s="3">
        <v>6</v>
      </c>
      <c r="AL65" s="18"/>
      <c r="AM65" s="18"/>
      <c r="AN65" s="18"/>
      <c r="AO65" s="18"/>
      <c r="AP65" s="18"/>
      <c r="AQ65" s="18"/>
      <c r="AR65" s="18"/>
      <c r="AS65" s="18"/>
      <c r="AT65" s="18"/>
      <c r="AU65" s="18">
        <f t="shared" si="1016"/>
        <v>0</v>
      </c>
      <c r="AV65" s="18">
        <f t="shared" si="1017"/>
        <v>0</v>
      </c>
      <c r="AW65" s="389" t="e">
        <f t="shared" si="1018"/>
        <v>#DIV/0!</v>
      </c>
      <c r="AX65" s="389" t="e">
        <f t="shared" si="1019"/>
        <v>#DIV/0!</v>
      </c>
      <c r="AY65" s="389" t="e">
        <f t="shared" si="1020"/>
        <v>#DIV/0!</v>
      </c>
      <c r="AZ65" s="7"/>
      <c r="BA65" s="7"/>
      <c r="BB65" s="4">
        <f t="shared" si="1021"/>
        <v>0</v>
      </c>
      <c r="BC65" s="3">
        <v>6</v>
      </c>
      <c r="BD65" s="18"/>
      <c r="BE65" s="18"/>
      <c r="BF65" s="18"/>
      <c r="BG65" s="18"/>
      <c r="BH65" s="18"/>
      <c r="BI65" s="18"/>
      <c r="BJ65" s="18"/>
      <c r="BK65" s="18"/>
      <c r="BL65" s="18"/>
      <c r="BM65" s="18">
        <f t="shared" si="1022"/>
        <v>0</v>
      </c>
      <c r="BN65" s="18">
        <f t="shared" si="1023"/>
        <v>0</v>
      </c>
      <c r="BO65" s="389" t="e">
        <f t="shared" si="1024"/>
        <v>#DIV/0!</v>
      </c>
      <c r="BP65" s="389" t="e">
        <f t="shared" si="1025"/>
        <v>#DIV/0!</v>
      </c>
      <c r="BQ65" s="389" t="e">
        <f t="shared" si="1026"/>
        <v>#DIV/0!</v>
      </c>
      <c r="BR65" s="7"/>
      <c r="BS65" s="7"/>
      <c r="BT65" s="4">
        <f t="shared" si="1027"/>
        <v>0</v>
      </c>
      <c r="BU65" s="3">
        <v>6</v>
      </c>
      <c r="BV65" s="18"/>
      <c r="BW65" s="18"/>
      <c r="BX65" s="18"/>
      <c r="BY65" s="18"/>
      <c r="BZ65" s="18"/>
      <c r="CA65" s="18"/>
      <c r="CB65" s="18"/>
      <c r="CC65" s="18"/>
      <c r="CD65" s="18"/>
      <c r="CE65" s="18">
        <f t="shared" si="1028"/>
        <v>0</v>
      </c>
      <c r="CF65" s="18">
        <f t="shared" si="1029"/>
        <v>0</v>
      </c>
      <c r="CG65" s="389" t="e">
        <f t="shared" si="1030"/>
        <v>#DIV/0!</v>
      </c>
      <c r="CH65" s="389" t="e">
        <f t="shared" si="1031"/>
        <v>#DIV/0!</v>
      </c>
      <c r="CI65" s="389" t="e">
        <f t="shared" si="1032"/>
        <v>#DIV/0!</v>
      </c>
      <c r="CJ65" s="7"/>
      <c r="CK65" s="7"/>
      <c r="CL65" s="4">
        <f t="shared" si="1033"/>
        <v>0</v>
      </c>
      <c r="CM65" s="3">
        <v>6</v>
      </c>
      <c r="CN65" s="18"/>
      <c r="CO65" s="18"/>
      <c r="CP65" s="18"/>
      <c r="CQ65" s="18"/>
      <c r="CR65" s="18"/>
      <c r="CS65" s="18"/>
      <c r="CT65" s="18"/>
      <c r="CU65" s="18"/>
      <c r="CV65" s="18"/>
      <c r="CW65" s="18">
        <f t="shared" si="1034"/>
        <v>0</v>
      </c>
      <c r="CX65" s="18">
        <f t="shared" si="1035"/>
        <v>0</v>
      </c>
      <c r="CY65" s="389" t="e">
        <f t="shared" si="1036"/>
        <v>#DIV/0!</v>
      </c>
      <c r="CZ65" s="389" t="e">
        <f t="shared" si="1037"/>
        <v>#DIV/0!</v>
      </c>
      <c r="DA65" s="389" t="e">
        <f t="shared" si="1038"/>
        <v>#DIV/0!</v>
      </c>
      <c r="DB65" s="7"/>
      <c r="DC65" s="7"/>
      <c r="DD65" s="4">
        <f t="shared" si="1039"/>
        <v>0</v>
      </c>
      <c r="DE65" s="3">
        <v>6</v>
      </c>
      <c r="DF65" s="18"/>
      <c r="DG65" s="18"/>
      <c r="DH65" s="18"/>
      <c r="DI65" s="18"/>
      <c r="DJ65" s="18"/>
      <c r="DK65" s="18"/>
      <c r="DL65" s="18"/>
      <c r="DM65" s="18"/>
      <c r="DN65" s="18"/>
      <c r="DO65" s="18">
        <f t="shared" si="1040"/>
        <v>0</v>
      </c>
      <c r="DP65" s="18">
        <f t="shared" si="1041"/>
        <v>0</v>
      </c>
      <c r="DQ65" s="389" t="e">
        <f t="shared" si="1042"/>
        <v>#DIV/0!</v>
      </c>
      <c r="DR65" s="389" t="e">
        <f t="shared" si="1043"/>
        <v>#DIV/0!</v>
      </c>
      <c r="DS65" s="389" t="e">
        <f t="shared" si="1044"/>
        <v>#DIV/0!</v>
      </c>
      <c r="DT65" s="7"/>
      <c r="DU65" s="7"/>
      <c r="DV65" s="4">
        <f t="shared" si="1045"/>
        <v>0</v>
      </c>
      <c r="DW65" s="3">
        <v>6</v>
      </c>
      <c r="DX65" s="18"/>
      <c r="DY65" s="18"/>
      <c r="DZ65" s="18"/>
      <c r="EA65" s="18"/>
      <c r="EB65" s="18"/>
      <c r="EC65" s="18"/>
      <c r="ED65" s="18"/>
      <c r="EE65" s="18"/>
      <c r="EF65" s="18"/>
      <c r="EG65" s="18">
        <f t="shared" si="1046"/>
        <v>0</v>
      </c>
      <c r="EH65" s="18">
        <f t="shared" si="1047"/>
        <v>0</v>
      </c>
      <c r="EI65" s="389" t="e">
        <f t="shared" si="1048"/>
        <v>#DIV/0!</v>
      </c>
      <c r="EJ65" s="389" t="e">
        <f t="shared" si="1049"/>
        <v>#DIV/0!</v>
      </c>
      <c r="EK65" s="389" t="e">
        <f t="shared" si="1050"/>
        <v>#DIV/0!</v>
      </c>
      <c r="EL65" s="7"/>
      <c r="EM65" s="7"/>
      <c r="EN65" s="4">
        <f t="shared" si="1051"/>
        <v>0</v>
      </c>
      <c r="EO65" s="3">
        <v>6</v>
      </c>
      <c r="EP65" s="18"/>
      <c r="EQ65" s="18"/>
      <c r="ER65" s="18"/>
      <c r="ES65" s="18"/>
      <c r="ET65" s="18"/>
      <c r="EU65" s="18"/>
      <c r="EV65" s="18"/>
      <c r="EW65" s="18"/>
      <c r="EX65" s="18"/>
      <c r="EY65" s="18">
        <f t="shared" si="1052"/>
        <v>0</v>
      </c>
      <c r="EZ65" s="18">
        <f t="shared" si="1053"/>
        <v>0</v>
      </c>
      <c r="FA65" s="389" t="e">
        <f t="shared" si="1054"/>
        <v>#DIV/0!</v>
      </c>
      <c r="FB65" s="389" t="e">
        <f t="shared" si="1055"/>
        <v>#DIV/0!</v>
      </c>
      <c r="FC65" s="389" t="e">
        <f t="shared" si="1056"/>
        <v>#DIV/0!</v>
      </c>
      <c r="FD65" s="7"/>
      <c r="FE65" s="7"/>
      <c r="FF65" s="4">
        <f t="shared" si="1057"/>
        <v>0</v>
      </c>
      <c r="FG65" s="3">
        <v>6</v>
      </c>
      <c r="FH65" s="18"/>
      <c r="FI65" s="18"/>
      <c r="FJ65" s="18"/>
      <c r="FK65" s="18"/>
      <c r="FL65" s="18"/>
      <c r="FM65" s="18"/>
      <c r="FN65" s="18"/>
      <c r="FO65" s="18"/>
      <c r="FP65" s="18"/>
      <c r="FQ65" s="18">
        <f t="shared" si="1058"/>
        <v>0</v>
      </c>
      <c r="FR65" s="18">
        <f t="shared" si="1059"/>
        <v>0</v>
      </c>
      <c r="FS65" s="389" t="e">
        <f t="shared" si="1060"/>
        <v>#DIV/0!</v>
      </c>
      <c r="FT65" s="389" t="e">
        <f t="shared" si="1061"/>
        <v>#DIV/0!</v>
      </c>
      <c r="FU65" s="389" t="e">
        <f t="shared" si="1062"/>
        <v>#DIV/0!</v>
      </c>
      <c r="FV65" s="7"/>
      <c r="FW65" s="7"/>
      <c r="FX65" s="4">
        <f t="shared" si="1063"/>
        <v>0</v>
      </c>
      <c r="FY65" s="3">
        <v>6</v>
      </c>
      <c r="FZ65" s="18"/>
      <c r="GA65" s="18"/>
      <c r="GB65" s="18"/>
      <c r="GC65" s="18"/>
      <c r="GD65" s="18"/>
      <c r="GE65" s="18"/>
      <c r="GF65" s="18"/>
      <c r="GG65" s="18"/>
      <c r="GH65" s="18"/>
      <c r="GI65" s="18">
        <f t="shared" si="1064"/>
        <v>0</v>
      </c>
      <c r="GJ65" s="18">
        <f t="shared" si="1065"/>
        <v>0</v>
      </c>
      <c r="GK65" s="389" t="e">
        <f t="shared" si="1066"/>
        <v>#DIV/0!</v>
      </c>
      <c r="GL65" s="389" t="e">
        <f t="shared" si="1067"/>
        <v>#DIV/0!</v>
      </c>
      <c r="GM65" s="389" t="e">
        <f t="shared" si="1068"/>
        <v>#DIV/0!</v>
      </c>
      <c r="GN65" s="7"/>
      <c r="GO65" s="7"/>
      <c r="GP65" s="4">
        <f t="shared" si="1069"/>
        <v>0</v>
      </c>
      <c r="GQ65" s="14">
        <v>6</v>
      </c>
      <c r="GR65" s="11"/>
      <c r="GS65" s="11"/>
      <c r="GT65" s="11"/>
      <c r="GU65" s="11"/>
      <c r="GV65" s="11"/>
      <c r="GW65" s="11"/>
      <c r="GX65" s="11"/>
      <c r="GY65" s="11"/>
      <c r="GZ65" s="11"/>
      <c r="HA65" s="11">
        <v>0</v>
      </c>
      <c r="HB65" s="11">
        <v>0</v>
      </c>
      <c r="HC65" s="149" t="e">
        <v>#DIV/0!</v>
      </c>
      <c r="HD65" s="149" t="e">
        <v>#DIV/0!</v>
      </c>
      <c r="HE65" s="149" t="e">
        <v>#DIV/0!</v>
      </c>
      <c r="HF65" s="11"/>
      <c r="HG65" s="11"/>
      <c r="HH65" s="15">
        <v>0</v>
      </c>
      <c r="HI65" s="14">
        <v>6</v>
      </c>
      <c r="HJ65" s="11"/>
      <c r="HK65" s="11"/>
      <c r="HL65" s="11"/>
      <c r="HM65" s="11"/>
      <c r="HN65" s="11"/>
      <c r="HO65" s="11"/>
      <c r="HP65" s="11"/>
      <c r="HQ65" s="11"/>
      <c r="HR65" s="11"/>
      <c r="HS65" s="11">
        <f t="shared" si="1070"/>
        <v>0</v>
      </c>
      <c r="HT65" s="11">
        <f t="shared" si="1071"/>
        <v>0</v>
      </c>
      <c r="HU65" s="149" t="e">
        <f t="shared" si="1072"/>
        <v>#DIV/0!</v>
      </c>
      <c r="HV65" s="149" t="e">
        <f t="shared" si="1073"/>
        <v>#DIV/0!</v>
      </c>
      <c r="HW65" s="149" t="e">
        <f t="shared" si="1074"/>
        <v>#DIV/0!</v>
      </c>
      <c r="HX65" s="11"/>
      <c r="HY65" s="11"/>
      <c r="HZ65" s="15">
        <f t="shared" si="1075"/>
        <v>0</v>
      </c>
    </row>
    <row r="66" spans="19:234">
      <c r="S66" s="3">
        <v>7</v>
      </c>
      <c r="T66" s="18"/>
      <c r="U66" s="18"/>
      <c r="V66" s="18"/>
      <c r="W66" s="18"/>
      <c r="X66" s="18"/>
      <c r="Y66" s="18"/>
      <c r="Z66" s="18"/>
      <c r="AA66" s="18"/>
      <c r="AB66" s="18"/>
      <c r="AC66" s="18">
        <f t="shared" si="1010"/>
        <v>0</v>
      </c>
      <c r="AD66" s="18">
        <f t="shared" si="1011"/>
        <v>0</v>
      </c>
      <c r="AE66" s="389" t="e">
        <f t="shared" si="1012"/>
        <v>#DIV/0!</v>
      </c>
      <c r="AF66" s="389" t="e">
        <f t="shared" si="1013"/>
        <v>#DIV/0!</v>
      </c>
      <c r="AG66" s="389" t="e">
        <f t="shared" si="1014"/>
        <v>#DIV/0!</v>
      </c>
      <c r="AH66" s="7"/>
      <c r="AI66" s="7"/>
      <c r="AJ66" s="4">
        <f t="shared" si="1015"/>
        <v>0</v>
      </c>
      <c r="AK66" s="3">
        <v>7</v>
      </c>
      <c r="AL66" s="18"/>
      <c r="AM66" s="18"/>
      <c r="AN66" s="18"/>
      <c r="AO66" s="18"/>
      <c r="AP66" s="18"/>
      <c r="AQ66" s="18"/>
      <c r="AR66" s="18"/>
      <c r="AS66" s="18"/>
      <c r="AT66" s="18"/>
      <c r="AU66" s="18">
        <f t="shared" si="1016"/>
        <v>0</v>
      </c>
      <c r="AV66" s="18">
        <f t="shared" si="1017"/>
        <v>0</v>
      </c>
      <c r="AW66" s="389" t="e">
        <f t="shared" si="1018"/>
        <v>#DIV/0!</v>
      </c>
      <c r="AX66" s="389" t="e">
        <f t="shared" si="1019"/>
        <v>#DIV/0!</v>
      </c>
      <c r="AY66" s="389" t="e">
        <f t="shared" si="1020"/>
        <v>#DIV/0!</v>
      </c>
      <c r="AZ66" s="7"/>
      <c r="BA66" s="7"/>
      <c r="BB66" s="4">
        <f t="shared" si="1021"/>
        <v>0</v>
      </c>
      <c r="BC66" s="3">
        <v>7</v>
      </c>
      <c r="BD66" s="18"/>
      <c r="BE66" s="18"/>
      <c r="BF66" s="18"/>
      <c r="BG66" s="18"/>
      <c r="BH66" s="18"/>
      <c r="BI66" s="18"/>
      <c r="BJ66" s="18"/>
      <c r="BK66" s="18"/>
      <c r="BL66" s="18"/>
      <c r="BM66" s="18">
        <f t="shared" si="1022"/>
        <v>0</v>
      </c>
      <c r="BN66" s="18">
        <f t="shared" si="1023"/>
        <v>0</v>
      </c>
      <c r="BO66" s="389" t="e">
        <f t="shared" si="1024"/>
        <v>#DIV/0!</v>
      </c>
      <c r="BP66" s="389" t="e">
        <f t="shared" si="1025"/>
        <v>#DIV/0!</v>
      </c>
      <c r="BQ66" s="389" t="e">
        <f t="shared" si="1026"/>
        <v>#DIV/0!</v>
      </c>
      <c r="BR66" s="7"/>
      <c r="BS66" s="7"/>
      <c r="BT66" s="4">
        <f t="shared" si="1027"/>
        <v>0</v>
      </c>
      <c r="BU66" s="3">
        <v>7</v>
      </c>
      <c r="BV66" s="18"/>
      <c r="BW66" s="18"/>
      <c r="BX66" s="18"/>
      <c r="BY66" s="18"/>
      <c r="BZ66" s="18"/>
      <c r="CA66" s="18"/>
      <c r="CB66" s="18"/>
      <c r="CC66" s="18"/>
      <c r="CD66" s="18"/>
      <c r="CE66" s="18">
        <f t="shared" si="1028"/>
        <v>0</v>
      </c>
      <c r="CF66" s="18">
        <f t="shared" si="1029"/>
        <v>0</v>
      </c>
      <c r="CG66" s="389" t="e">
        <f t="shared" si="1030"/>
        <v>#DIV/0!</v>
      </c>
      <c r="CH66" s="389" t="e">
        <f t="shared" si="1031"/>
        <v>#DIV/0!</v>
      </c>
      <c r="CI66" s="389" t="e">
        <f t="shared" si="1032"/>
        <v>#DIV/0!</v>
      </c>
      <c r="CJ66" s="7"/>
      <c r="CK66" s="7"/>
      <c r="CL66" s="4">
        <f t="shared" si="1033"/>
        <v>0</v>
      </c>
      <c r="CM66" s="3">
        <v>7</v>
      </c>
      <c r="CN66" s="18"/>
      <c r="CO66" s="18"/>
      <c r="CP66" s="18"/>
      <c r="CQ66" s="18"/>
      <c r="CR66" s="18"/>
      <c r="CS66" s="18"/>
      <c r="CT66" s="18"/>
      <c r="CU66" s="18"/>
      <c r="CV66" s="18"/>
      <c r="CW66" s="18">
        <f t="shared" si="1034"/>
        <v>0</v>
      </c>
      <c r="CX66" s="18">
        <f t="shared" si="1035"/>
        <v>0</v>
      </c>
      <c r="CY66" s="389" t="e">
        <f t="shared" si="1036"/>
        <v>#DIV/0!</v>
      </c>
      <c r="CZ66" s="389" t="e">
        <f t="shared" si="1037"/>
        <v>#DIV/0!</v>
      </c>
      <c r="DA66" s="389" t="e">
        <f t="shared" si="1038"/>
        <v>#DIV/0!</v>
      </c>
      <c r="DB66" s="7"/>
      <c r="DC66" s="7"/>
      <c r="DD66" s="4">
        <f t="shared" si="1039"/>
        <v>0</v>
      </c>
      <c r="DE66" s="3">
        <v>7</v>
      </c>
      <c r="DF66" s="18"/>
      <c r="DG66" s="18"/>
      <c r="DH66" s="18"/>
      <c r="DI66" s="18"/>
      <c r="DJ66" s="18"/>
      <c r="DK66" s="18"/>
      <c r="DL66" s="18"/>
      <c r="DM66" s="18"/>
      <c r="DN66" s="18"/>
      <c r="DO66" s="18">
        <f t="shared" si="1040"/>
        <v>0</v>
      </c>
      <c r="DP66" s="18">
        <f t="shared" si="1041"/>
        <v>0</v>
      </c>
      <c r="DQ66" s="389" t="e">
        <f t="shared" si="1042"/>
        <v>#DIV/0!</v>
      </c>
      <c r="DR66" s="389" t="e">
        <f t="shared" si="1043"/>
        <v>#DIV/0!</v>
      </c>
      <c r="DS66" s="389" t="e">
        <f t="shared" si="1044"/>
        <v>#DIV/0!</v>
      </c>
      <c r="DT66" s="7"/>
      <c r="DU66" s="7"/>
      <c r="DV66" s="4">
        <f t="shared" si="1045"/>
        <v>0</v>
      </c>
      <c r="DW66" s="3">
        <v>7</v>
      </c>
      <c r="DX66" s="18"/>
      <c r="DY66" s="18"/>
      <c r="DZ66" s="18"/>
      <c r="EA66" s="18"/>
      <c r="EB66" s="18"/>
      <c r="EC66" s="18"/>
      <c r="ED66" s="18"/>
      <c r="EE66" s="18"/>
      <c r="EF66" s="18"/>
      <c r="EG66" s="18">
        <f t="shared" si="1046"/>
        <v>0</v>
      </c>
      <c r="EH66" s="18">
        <f t="shared" si="1047"/>
        <v>0</v>
      </c>
      <c r="EI66" s="389" t="e">
        <f t="shared" si="1048"/>
        <v>#DIV/0!</v>
      </c>
      <c r="EJ66" s="389" t="e">
        <f t="shared" si="1049"/>
        <v>#DIV/0!</v>
      </c>
      <c r="EK66" s="389" t="e">
        <f t="shared" si="1050"/>
        <v>#DIV/0!</v>
      </c>
      <c r="EL66" s="7"/>
      <c r="EM66" s="7"/>
      <c r="EN66" s="4">
        <f t="shared" si="1051"/>
        <v>0</v>
      </c>
      <c r="EO66" s="3">
        <v>7</v>
      </c>
      <c r="EP66" s="18"/>
      <c r="EQ66" s="18"/>
      <c r="ER66" s="18"/>
      <c r="ES66" s="18"/>
      <c r="ET66" s="18"/>
      <c r="EU66" s="18"/>
      <c r="EV66" s="18"/>
      <c r="EW66" s="18"/>
      <c r="EX66" s="18"/>
      <c r="EY66" s="18">
        <f t="shared" si="1052"/>
        <v>0</v>
      </c>
      <c r="EZ66" s="18">
        <f t="shared" si="1053"/>
        <v>0</v>
      </c>
      <c r="FA66" s="389" t="e">
        <f t="shared" si="1054"/>
        <v>#DIV/0!</v>
      </c>
      <c r="FB66" s="389" t="e">
        <f t="shared" si="1055"/>
        <v>#DIV/0!</v>
      </c>
      <c r="FC66" s="389" t="e">
        <f t="shared" si="1056"/>
        <v>#DIV/0!</v>
      </c>
      <c r="FD66" s="7"/>
      <c r="FE66" s="7"/>
      <c r="FF66" s="4">
        <f t="shared" si="1057"/>
        <v>0</v>
      </c>
      <c r="FG66" s="3">
        <v>7</v>
      </c>
      <c r="FH66" s="18"/>
      <c r="FI66" s="18"/>
      <c r="FJ66" s="18"/>
      <c r="FK66" s="18"/>
      <c r="FL66" s="18"/>
      <c r="FM66" s="18"/>
      <c r="FN66" s="18"/>
      <c r="FO66" s="18"/>
      <c r="FP66" s="18"/>
      <c r="FQ66" s="18">
        <f t="shared" si="1058"/>
        <v>0</v>
      </c>
      <c r="FR66" s="18">
        <f t="shared" si="1059"/>
        <v>0</v>
      </c>
      <c r="FS66" s="389" t="e">
        <f t="shared" si="1060"/>
        <v>#DIV/0!</v>
      </c>
      <c r="FT66" s="389" t="e">
        <f t="shared" si="1061"/>
        <v>#DIV/0!</v>
      </c>
      <c r="FU66" s="389" t="e">
        <f t="shared" si="1062"/>
        <v>#DIV/0!</v>
      </c>
      <c r="FV66" s="7"/>
      <c r="FW66" s="7"/>
      <c r="FX66" s="4">
        <f t="shared" si="1063"/>
        <v>0</v>
      </c>
      <c r="FY66" s="3">
        <v>7</v>
      </c>
      <c r="FZ66" s="18"/>
      <c r="GA66" s="18"/>
      <c r="GB66" s="18"/>
      <c r="GC66" s="18"/>
      <c r="GD66" s="18"/>
      <c r="GE66" s="18"/>
      <c r="GF66" s="18"/>
      <c r="GG66" s="18"/>
      <c r="GH66" s="18"/>
      <c r="GI66" s="18">
        <f t="shared" si="1064"/>
        <v>0</v>
      </c>
      <c r="GJ66" s="18">
        <f t="shared" si="1065"/>
        <v>0</v>
      </c>
      <c r="GK66" s="389" t="e">
        <f t="shared" si="1066"/>
        <v>#DIV/0!</v>
      </c>
      <c r="GL66" s="389" t="e">
        <f t="shared" si="1067"/>
        <v>#DIV/0!</v>
      </c>
      <c r="GM66" s="389" t="e">
        <f t="shared" si="1068"/>
        <v>#DIV/0!</v>
      </c>
      <c r="GN66" s="7"/>
      <c r="GO66" s="7"/>
      <c r="GP66" s="4">
        <f t="shared" si="1069"/>
        <v>0</v>
      </c>
      <c r="GQ66" s="14">
        <v>7</v>
      </c>
      <c r="GR66" s="11"/>
      <c r="GS66" s="11"/>
      <c r="GT66" s="11"/>
      <c r="GU66" s="11"/>
      <c r="GV66" s="11"/>
      <c r="GW66" s="11"/>
      <c r="GX66" s="11"/>
      <c r="GY66" s="11"/>
      <c r="GZ66" s="11"/>
      <c r="HA66" s="11">
        <v>0</v>
      </c>
      <c r="HB66" s="11">
        <v>0</v>
      </c>
      <c r="HC66" s="149" t="e">
        <v>#DIV/0!</v>
      </c>
      <c r="HD66" s="149" t="e">
        <v>#DIV/0!</v>
      </c>
      <c r="HE66" s="149" t="e">
        <v>#DIV/0!</v>
      </c>
      <c r="HF66" s="11"/>
      <c r="HG66" s="11"/>
      <c r="HH66" s="15">
        <v>0</v>
      </c>
      <c r="HI66" s="14">
        <v>7</v>
      </c>
      <c r="HJ66" s="11"/>
      <c r="HK66" s="11"/>
      <c r="HL66" s="11"/>
      <c r="HM66" s="11"/>
      <c r="HN66" s="11"/>
      <c r="HO66" s="11"/>
      <c r="HP66" s="11"/>
      <c r="HQ66" s="11"/>
      <c r="HR66" s="11"/>
      <c r="HS66" s="11">
        <f t="shared" si="1070"/>
        <v>0</v>
      </c>
      <c r="HT66" s="11">
        <f t="shared" si="1071"/>
        <v>0</v>
      </c>
      <c r="HU66" s="149" t="e">
        <f t="shared" si="1072"/>
        <v>#DIV/0!</v>
      </c>
      <c r="HV66" s="149" t="e">
        <f t="shared" si="1073"/>
        <v>#DIV/0!</v>
      </c>
      <c r="HW66" s="149" t="e">
        <f t="shared" si="1074"/>
        <v>#DIV/0!</v>
      </c>
      <c r="HX66" s="11"/>
      <c r="HY66" s="11"/>
      <c r="HZ66" s="15">
        <f t="shared" si="1075"/>
        <v>0</v>
      </c>
    </row>
    <row r="67" spans="19:234">
      <c r="S67" s="3">
        <v>8</v>
      </c>
      <c r="T67" s="18"/>
      <c r="U67" s="18"/>
      <c r="V67" s="18"/>
      <c r="W67" s="18"/>
      <c r="X67" s="18"/>
      <c r="Y67" s="18"/>
      <c r="Z67" s="18"/>
      <c r="AA67" s="18"/>
      <c r="AB67" s="18"/>
      <c r="AC67" s="18">
        <f t="shared" si="1010"/>
        <v>0</v>
      </c>
      <c r="AD67" s="18">
        <f t="shared" si="1011"/>
        <v>0</v>
      </c>
      <c r="AE67" s="389" t="e">
        <f t="shared" si="1012"/>
        <v>#DIV/0!</v>
      </c>
      <c r="AF67" s="389" t="e">
        <f t="shared" si="1013"/>
        <v>#DIV/0!</v>
      </c>
      <c r="AG67" s="389" t="e">
        <f t="shared" si="1014"/>
        <v>#DIV/0!</v>
      </c>
      <c r="AH67" s="7"/>
      <c r="AI67" s="7"/>
      <c r="AJ67" s="4">
        <f t="shared" si="1015"/>
        <v>0</v>
      </c>
      <c r="AK67" s="3">
        <v>8</v>
      </c>
      <c r="AL67" s="18"/>
      <c r="AM67" s="18"/>
      <c r="AN67" s="18"/>
      <c r="AO67" s="18"/>
      <c r="AP67" s="18"/>
      <c r="AQ67" s="18"/>
      <c r="AR67" s="18"/>
      <c r="AS67" s="18"/>
      <c r="AT67" s="18"/>
      <c r="AU67" s="18">
        <f t="shared" si="1016"/>
        <v>0</v>
      </c>
      <c r="AV67" s="18">
        <f t="shared" si="1017"/>
        <v>0</v>
      </c>
      <c r="AW67" s="389" t="e">
        <f t="shared" si="1018"/>
        <v>#DIV/0!</v>
      </c>
      <c r="AX67" s="389" t="e">
        <f t="shared" si="1019"/>
        <v>#DIV/0!</v>
      </c>
      <c r="AY67" s="389" t="e">
        <f t="shared" si="1020"/>
        <v>#DIV/0!</v>
      </c>
      <c r="AZ67" s="7"/>
      <c r="BA67" s="7"/>
      <c r="BB67" s="4">
        <f t="shared" si="1021"/>
        <v>0</v>
      </c>
      <c r="BC67" s="3">
        <v>8</v>
      </c>
      <c r="BD67" s="18"/>
      <c r="BE67" s="18"/>
      <c r="BF67" s="18"/>
      <c r="BG67" s="18"/>
      <c r="BH67" s="18"/>
      <c r="BI67" s="18"/>
      <c r="BJ67" s="18"/>
      <c r="BK67" s="18"/>
      <c r="BL67" s="18"/>
      <c r="BM67" s="18">
        <f t="shared" si="1022"/>
        <v>0</v>
      </c>
      <c r="BN67" s="18">
        <f t="shared" si="1023"/>
        <v>0</v>
      </c>
      <c r="BO67" s="389" t="e">
        <f t="shared" si="1024"/>
        <v>#DIV/0!</v>
      </c>
      <c r="BP67" s="389" t="e">
        <f t="shared" si="1025"/>
        <v>#DIV/0!</v>
      </c>
      <c r="BQ67" s="389" t="e">
        <f t="shared" si="1026"/>
        <v>#DIV/0!</v>
      </c>
      <c r="BR67" s="7"/>
      <c r="BS67" s="7"/>
      <c r="BT67" s="4">
        <f t="shared" si="1027"/>
        <v>0</v>
      </c>
      <c r="BU67" s="3">
        <v>8</v>
      </c>
      <c r="BV67" s="18"/>
      <c r="BW67" s="18"/>
      <c r="BX67" s="18"/>
      <c r="BY67" s="18"/>
      <c r="BZ67" s="18"/>
      <c r="CA67" s="18"/>
      <c r="CB67" s="18"/>
      <c r="CC67" s="18"/>
      <c r="CD67" s="18"/>
      <c r="CE67" s="18">
        <f t="shared" si="1028"/>
        <v>0</v>
      </c>
      <c r="CF67" s="18">
        <f t="shared" si="1029"/>
        <v>0</v>
      </c>
      <c r="CG67" s="389" t="e">
        <f t="shared" si="1030"/>
        <v>#DIV/0!</v>
      </c>
      <c r="CH67" s="389" t="e">
        <f t="shared" si="1031"/>
        <v>#DIV/0!</v>
      </c>
      <c r="CI67" s="389" t="e">
        <f t="shared" si="1032"/>
        <v>#DIV/0!</v>
      </c>
      <c r="CJ67" s="7"/>
      <c r="CK67" s="7"/>
      <c r="CL67" s="4">
        <f t="shared" si="1033"/>
        <v>0</v>
      </c>
      <c r="CM67" s="3">
        <v>8</v>
      </c>
      <c r="CN67" s="18"/>
      <c r="CO67" s="18"/>
      <c r="CP67" s="18"/>
      <c r="CQ67" s="18"/>
      <c r="CR67" s="18"/>
      <c r="CS67" s="18"/>
      <c r="CT67" s="18"/>
      <c r="CU67" s="18"/>
      <c r="CV67" s="18"/>
      <c r="CW67" s="18">
        <f t="shared" si="1034"/>
        <v>0</v>
      </c>
      <c r="CX67" s="18">
        <f t="shared" si="1035"/>
        <v>0</v>
      </c>
      <c r="CY67" s="389" t="e">
        <f t="shared" si="1036"/>
        <v>#DIV/0!</v>
      </c>
      <c r="CZ67" s="389" t="e">
        <f t="shared" si="1037"/>
        <v>#DIV/0!</v>
      </c>
      <c r="DA67" s="389" t="e">
        <f t="shared" si="1038"/>
        <v>#DIV/0!</v>
      </c>
      <c r="DB67" s="7"/>
      <c r="DC67" s="7"/>
      <c r="DD67" s="4">
        <f t="shared" si="1039"/>
        <v>0</v>
      </c>
      <c r="DE67" s="3">
        <v>8</v>
      </c>
      <c r="DF67" s="18"/>
      <c r="DG67" s="18"/>
      <c r="DH67" s="18"/>
      <c r="DI67" s="18"/>
      <c r="DJ67" s="18"/>
      <c r="DK67" s="18"/>
      <c r="DL67" s="18"/>
      <c r="DM67" s="18"/>
      <c r="DN67" s="18"/>
      <c r="DO67" s="18">
        <f t="shared" si="1040"/>
        <v>0</v>
      </c>
      <c r="DP67" s="18">
        <f t="shared" si="1041"/>
        <v>0</v>
      </c>
      <c r="DQ67" s="389" t="e">
        <f t="shared" si="1042"/>
        <v>#DIV/0!</v>
      </c>
      <c r="DR67" s="389" t="e">
        <f t="shared" si="1043"/>
        <v>#DIV/0!</v>
      </c>
      <c r="DS67" s="389" t="e">
        <f t="shared" si="1044"/>
        <v>#DIV/0!</v>
      </c>
      <c r="DT67" s="7"/>
      <c r="DU67" s="7"/>
      <c r="DV67" s="4">
        <f t="shared" si="1045"/>
        <v>0</v>
      </c>
      <c r="DW67" s="3">
        <v>8</v>
      </c>
      <c r="DX67" s="18"/>
      <c r="DY67" s="18"/>
      <c r="DZ67" s="18"/>
      <c r="EA67" s="18"/>
      <c r="EB67" s="18"/>
      <c r="EC67" s="18"/>
      <c r="ED67" s="18"/>
      <c r="EE67" s="18"/>
      <c r="EF67" s="18"/>
      <c r="EG67" s="18">
        <f t="shared" si="1046"/>
        <v>0</v>
      </c>
      <c r="EH67" s="18">
        <f t="shared" si="1047"/>
        <v>0</v>
      </c>
      <c r="EI67" s="389" t="e">
        <f t="shared" si="1048"/>
        <v>#DIV/0!</v>
      </c>
      <c r="EJ67" s="389" t="e">
        <f t="shared" si="1049"/>
        <v>#DIV/0!</v>
      </c>
      <c r="EK67" s="389" t="e">
        <f t="shared" si="1050"/>
        <v>#DIV/0!</v>
      </c>
      <c r="EL67" s="7"/>
      <c r="EM67" s="7"/>
      <c r="EN67" s="4">
        <f t="shared" si="1051"/>
        <v>0</v>
      </c>
      <c r="EO67" s="3">
        <v>8</v>
      </c>
      <c r="EP67" s="18"/>
      <c r="EQ67" s="18"/>
      <c r="ER67" s="18"/>
      <c r="ES67" s="18"/>
      <c r="ET67" s="18"/>
      <c r="EU67" s="18"/>
      <c r="EV67" s="18"/>
      <c r="EW67" s="18"/>
      <c r="EX67" s="18"/>
      <c r="EY67" s="18">
        <f t="shared" si="1052"/>
        <v>0</v>
      </c>
      <c r="EZ67" s="18">
        <f t="shared" si="1053"/>
        <v>0</v>
      </c>
      <c r="FA67" s="389" t="e">
        <f t="shared" si="1054"/>
        <v>#DIV/0!</v>
      </c>
      <c r="FB67" s="389" t="e">
        <f t="shared" si="1055"/>
        <v>#DIV/0!</v>
      </c>
      <c r="FC67" s="389" t="e">
        <f t="shared" si="1056"/>
        <v>#DIV/0!</v>
      </c>
      <c r="FD67" s="7"/>
      <c r="FE67" s="7"/>
      <c r="FF67" s="4">
        <f t="shared" si="1057"/>
        <v>0</v>
      </c>
      <c r="FG67" s="3">
        <v>8</v>
      </c>
      <c r="FH67" s="18"/>
      <c r="FI67" s="18"/>
      <c r="FJ67" s="18"/>
      <c r="FK67" s="18"/>
      <c r="FL67" s="18"/>
      <c r="FM67" s="18"/>
      <c r="FN67" s="18"/>
      <c r="FO67" s="18"/>
      <c r="FP67" s="18"/>
      <c r="FQ67" s="18">
        <f t="shared" si="1058"/>
        <v>0</v>
      </c>
      <c r="FR67" s="18">
        <f t="shared" si="1059"/>
        <v>0</v>
      </c>
      <c r="FS67" s="389" t="e">
        <f t="shared" si="1060"/>
        <v>#DIV/0!</v>
      </c>
      <c r="FT67" s="389" t="e">
        <f t="shared" si="1061"/>
        <v>#DIV/0!</v>
      </c>
      <c r="FU67" s="389" t="e">
        <f t="shared" si="1062"/>
        <v>#DIV/0!</v>
      </c>
      <c r="FV67" s="7"/>
      <c r="FW67" s="7"/>
      <c r="FX67" s="4">
        <f t="shared" si="1063"/>
        <v>0</v>
      </c>
      <c r="FY67" s="3">
        <v>8</v>
      </c>
      <c r="FZ67" s="18"/>
      <c r="GA67" s="18"/>
      <c r="GB67" s="18"/>
      <c r="GC67" s="18"/>
      <c r="GD67" s="18"/>
      <c r="GE67" s="18"/>
      <c r="GF67" s="18"/>
      <c r="GG67" s="18"/>
      <c r="GH67" s="18"/>
      <c r="GI67" s="18">
        <f t="shared" si="1064"/>
        <v>0</v>
      </c>
      <c r="GJ67" s="18">
        <f t="shared" si="1065"/>
        <v>0</v>
      </c>
      <c r="GK67" s="389" t="e">
        <f t="shared" si="1066"/>
        <v>#DIV/0!</v>
      </c>
      <c r="GL67" s="389" t="e">
        <f t="shared" si="1067"/>
        <v>#DIV/0!</v>
      </c>
      <c r="GM67" s="389" t="e">
        <f t="shared" si="1068"/>
        <v>#DIV/0!</v>
      </c>
      <c r="GN67" s="7"/>
      <c r="GO67" s="7"/>
      <c r="GP67" s="4">
        <f t="shared" si="1069"/>
        <v>0</v>
      </c>
      <c r="GQ67" s="14">
        <v>8</v>
      </c>
      <c r="GR67" s="11"/>
      <c r="GS67" s="11"/>
      <c r="GT67" s="11"/>
      <c r="GU67" s="11"/>
      <c r="GV67" s="11"/>
      <c r="GW67" s="11"/>
      <c r="GX67" s="11"/>
      <c r="GY67" s="11"/>
      <c r="GZ67" s="11"/>
      <c r="HA67" s="11">
        <v>0</v>
      </c>
      <c r="HB67" s="11">
        <v>0</v>
      </c>
      <c r="HC67" s="149" t="e">
        <v>#DIV/0!</v>
      </c>
      <c r="HD67" s="149" t="e">
        <v>#DIV/0!</v>
      </c>
      <c r="HE67" s="149" t="e">
        <v>#DIV/0!</v>
      </c>
      <c r="HF67" s="11"/>
      <c r="HG67" s="11"/>
      <c r="HH67" s="15">
        <v>0</v>
      </c>
      <c r="HI67" s="14">
        <v>8</v>
      </c>
      <c r="HJ67" s="11"/>
      <c r="HK67" s="11"/>
      <c r="HL67" s="11"/>
      <c r="HM67" s="11"/>
      <c r="HN67" s="11"/>
      <c r="HO67" s="11"/>
      <c r="HP67" s="11"/>
      <c r="HQ67" s="11"/>
      <c r="HR67" s="11"/>
      <c r="HS67" s="11">
        <f t="shared" si="1070"/>
        <v>0</v>
      </c>
      <c r="HT67" s="11">
        <f t="shared" si="1071"/>
        <v>0</v>
      </c>
      <c r="HU67" s="149" t="e">
        <f t="shared" si="1072"/>
        <v>#DIV/0!</v>
      </c>
      <c r="HV67" s="149" t="e">
        <f t="shared" si="1073"/>
        <v>#DIV/0!</v>
      </c>
      <c r="HW67" s="149" t="e">
        <f t="shared" si="1074"/>
        <v>#DIV/0!</v>
      </c>
      <c r="HX67" s="11"/>
      <c r="HY67" s="11"/>
      <c r="HZ67" s="15">
        <f t="shared" si="1075"/>
        <v>0</v>
      </c>
    </row>
    <row r="68" spans="19:234">
      <c r="S68" s="3">
        <v>9</v>
      </c>
      <c r="T68" s="18"/>
      <c r="U68" s="18"/>
      <c r="V68" s="18"/>
      <c r="W68" s="18"/>
      <c r="X68" s="18"/>
      <c r="Y68" s="18"/>
      <c r="Z68" s="18"/>
      <c r="AA68" s="18"/>
      <c r="AB68" s="18"/>
      <c r="AC68" s="18">
        <f t="shared" si="1010"/>
        <v>0</v>
      </c>
      <c r="AD68" s="18">
        <f t="shared" si="1011"/>
        <v>0</v>
      </c>
      <c r="AE68" s="389" t="e">
        <f t="shared" si="1012"/>
        <v>#DIV/0!</v>
      </c>
      <c r="AF68" s="389" t="e">
        <f t="shared" si="1013"/>
        <v>#DIV/0!</v>
      </c>
      <c r="AG68" s="389" t="e">
        <f t="shared" si="1014"/>
        <v>#DIV/0!</v>
      </c>
      <c r="AH68" s="7"/>
      <c r="AI68" s="7"/>
      <c r="AJ68" s="4">
        <f t="shared" si="1015"/>
        <v>0</v>
      </c>
      <c r="AK68" s="3">
        <v>9</v>
      </c>
      <c r="AL68" s="18"/>
      <c r="AM68" s="18"/>
      <c r="AN68" s="18"/>
      <c r="AO68" s="18"/>
      <c r="AP68" s="18"/>
      <c r="AQ68" s="18"/>
      <c r="AR68" s="18"/>
      <c r="AS68" s="18"/>
      <c r="AT68" s="18"/>
      <c r="AU68" s="18">
        <f t="shared" si="1016"/>
        <v>0</v>
      </c>
      <c r="AV68" s="18">
        <f t="shared" si="1017"/>
        <v>0</v>
      </c>
      <c r="AW68" s="389" t="e">
        <f t="shared" si="1018"/>
        <v>#DIV/0!</v>
      </c>
      <c r="AX68" s="389" t="e">
        <f t="shared" si="1019"/>
        <v>#DIV/0!</v>
      </c>
      <c r="AY68" s="389" t="e">
        <f t="shared" si="1020"/>
        <v>#DIV/0!</v>
      </c>
      <c r="AZ68" s="7"/>
      <c r="BA68" s="7"/>
      <c r="BB68" s="4">
        <f t="shared" si="1021"/>
        <v>0</v>
      </c>
      <c r="BC68" s="3">
        <v>9</v>
      </c>
      <c r="BD68" s="18"/>
      <c r="BE68" s="18"/>
      <c r="BF68" s="18"/>
      <c r="BG68" s="18"/>
      <c r="BH68" s="18"/>
      <c r="BI68" s="18"/>
      <c r="BJ68" s="18"/>
      <c r="BK68" s="18"/>
      <c r="BL68" s="18"/>
      <c r="BM68" s="18">
        <f t="shared" si="1022"/>
        <v>0</v>
      </c>
      <c r="BN68" s="18">
        <f t="shared" si="1023"/>
        <v>0</v>
      </c>
      <c r="BO68" s="389" t="e">
        <f t="shared" si="1024"/>
        <v>#DIV/0!</v>
      </c>
      <c r="BP68" s="389" t="e">
        <f t="shared" si="1025"/>
        <v>#DIV/0!</v>
      </c>
      <c r="BQ68" s="389" t="e">
        <f t="shared" si="1026"/>
        <v>#DIV/0!</v>
      </c>
      <c r="BR68" s="7"/>
      <c r="BS68" s="7"/>
      <c r="BT68" s="4">
        <f t="shared" si="1027"/>
        <v>0</v>
      </c>
      <c r="BU68" s="3">
        <v>9</v>
      </c>
      <c r="BV68" s="18"/>
      <c r="BW68" s="18"/>
      <c r="BX68" s="18"/>
      <c r="BY68" s="18"/>
      <c r="BZ68" s="18"/>
      <c r="CA68" s="18"/>
      <c r="CB68" s="18"/>
      <c r="CC68" s="18"/>
      <c r="CD68" s="18"/>
      <c r="CE68" s="18">
        <f t="shared" si="1028"/>
        <v>0</v>
      </c>
      <c r="CF68" s="18">
        <f t="shared" si="1029"/>
        <v>0</v>
      </c>
      <c r="CG68" s="389" t="e">
        <f t="shared" si="1030"/>
        <v>#DIV/0!</v>
      </c>
      <c r="CH68" s="389" t="e">
        <f t="shared" si="1031"/>
        <v>#DIV/0!</v>
      </c>
      <c r="CI68" s="389" t="e">
        <f t="shared" si="1032"/>
        <v>#DIV/0!</v>
      </c>
      <c r="CJ68" s="7"/>
      <c r="CK68" s="7"/>
      <c r="CL68" s="4">
        <f t="shared" si="1033"/>
        <v>0</v>
      </c>
      <c r="CM68" s="3">
        <v>9</v>
      </c>
      <c r="CN68" s="18"/>
      <c r="CO68" s="18"/>
      <c r="CP68" s="18"/>
      <c r="CQ68" s="18"/>
      <c r="CR68" s="18"/>
      <c r="CS68" s="18"/>
      <c r="CT68" s="18"/>
      <c r="CU68" s="18"/>
      <c r="CV68" s="18"/>
      <c r="CW68" s="18">
        <f t="shared" si="1034"/>
        <v>0</v>
      </c>
      <c r="CX68" s="18">
        <f t="shared" si="1035"/>
        <v>0</v>
      </c>
      <c r="CY68" s="389" t="e">
        <f t="shared" si="1036"/>
        <v>#DIV/0!</v>
      </c>
      <c r="CZ68" s="389" t="e">
        <f t="shared" si="1037"/>
        <v>#DIV/0!</v>
      </c>
      <c r="DA68" s="389" t="e">
        <f t="shared" si="1038"/>
        <v>#DIV/0!</v>
      </c>
      <c r="DB68" s="7"/>
      <c r="DC68" s="7"/>
      <c r="DD68" s="4">
        <f t="shared" si="1039"/>
        <v>0</v>
      </c>
      <c r="DE68" s="3">
        <v>9</v>
      </c>
      <c r="DF68" s="18"/>
      <c r="DG68" s="18"/>
      <c r="DH68" s="18"/>
      <c r="DI68" s="18"/>
      <c r="DJ68" s="18"/>
      <c r="DK68" s="18"/>
      <c r="DL68" s="18"/>
      <c r="DM68" s="18"/>
      <c r="DN68" s="18"/>
      <c r="DO68" s="18">
        <f t="shared" si="1040"/>
        <v>0</v>
      </c>
      <c r="DP68" s="18">
        <f t="shared" si="1041"/>
        <v>0</v>
      </c>
      <c r="DQ68" s="389" t="e">
        <f t="shared" si="1042"/>
        <v>#DIV/0!</v>
      </c>
      <c r="DR68" s="389" t="e">
        <f t="shared" si="1043"/>
        <v>#DIV/0!</v>
      </c>
      <c r="DS68" s="389" t="e">
        <f t="shared" si="1044"/>
        <v>#DIV/0!</v>
      </c>
      <c r="DT68" s="7"/>
      <c r="DU68" s="7"/>
      <c r="DV68" s="4">
        <f t="shared" si="1045"/>
        <v>0</v>
      </c>
      <c r="DW68" s="3">
        <v>9</v>
      </c>
      <c r="DX68" s="18"/>
      <c r="DY68" s="18"/>
      <c r="DZ68" s="18"/>
      <c r="EA68" s="18"/>
      <c r="EB68" s="18"/>
      <c r="EC68" s="18"/>
      <c r="ED68" s="18"/>
      <c r="EE68" s="18"/>
      <c r="EF68" s="18"/>
      <c r="EG68" s="18">
        <f t="shared" si="1046"/>
        <v>0</v>
      </c>
      <c r="EH68" s="18">
        <f t="shared" si="1047"/>
        <v>0</v>
      </c>
      <c r="EI68" s="389" t="e">
        <f t="shared" si="1048"/>
        <v>#DIV/0!</v>
      </c>
      <c r="EJ68" s="389" t="e">
        <f t="shared" si="1049"/>
        <v>#DIV/0!</v>
      </c>
      <c r="EK68" s="389" t="e">
        <f t="shared" si="1050"/>
        <v>#DIV/0!</v>
      </c>
      <c r="EL68" s="7"/>
      <c r="EM68" s="7"/>
      <c r="EN68" s="4">
        <f t="shared" si="1051"/>
        <v>0</v>
      </c>
      <c r="EO68" s="3">
        <v>9</v>
      </c>
      <c r="EP68" s="18"/>
      <c r="EQ68" s="18"/>
      <c r="ER68" s="18"/>
      <c r="ES68" s="18"/>
      <c r="ET68" s="18"/>
      <c r="EU68" s="18"/>
      <c r="EV68" s="18"/>
      <c r="EW68" s="18"/>
      <c r="EX68" s="18"/>
      <c r="EY68" s="18">
        <f t="shared" si="1052"/>
        <v>0</v>
      </c>
      <c r="EZ68" s="18">
        <f t="shared" si="1053"/>
        <v>0</v>
      </c>
      <c r="FA68" s="389" t="e">
        <f t="shared" si="1054"/>
        <v>#DIV/0!</v>
      </c>
      <c r="FB68" s="389" t="e">
        <f t="shared" si="1055"/>
        <v>#DIV/0!</v>
      </c>
      <c r="FC68" s="389" t="e">
        <f t="shared" si="1056"/>
        <v>#DIV/0!</v>
      </c>
      <c r="FD68" s="7"/>
      <c r="FE68" s="7"/>
      <c r="FF68" s="4">
        <f t="shared" si="1057"/>
        <v>0</v>
      </c>
      <c r="FG68" s="3">
        <v>9</v>
      </c>
      <c r="FH68" s="18"/>
      <c r="FI68" s="18"/>
      <c r="FJ68" s="18"/>
      <c r="FK68" s="18"/>
      <c r="FL68" s="18"/>
      <c r="FM68" s="18"/>
      <c r="FN68" s="18"/>
      <c r="FO68" s="18"/>
      <c r="FP68" s="18"/>
      <c r="FQ68" s="18">
        <f t="shared" si="1058"/>
        <v>0</v>
      </c>
      <c r="FR68" s="18">
        <f t="shared" si="1059"/>
        <v>0</v>
      </c>
      <c r="FS68" s="389" t="e">
        <f t="shared" si="1060"/>
        <v>#DIV/0!</v>
      </c>
      <c r="FT68" s="389" t="e">
        <f t="shared" si="1061"/>
        <v>#DIV/0!</v>
      </c>
      <c r="FU68" s="389" t="e">
        <f t="shared" si="1062"/>
        <v>#DIV/0!</v>
      </c>
      <c r="FV68" s="7"/>
      <c r="FW68" s="7"/>
      <c r="FX68" s="4">
        <f t="shared" si="1063"/>
        <v>0</v>
      </c>
      <c r="FY68" s="3">
        <v>9</v>
      </c>
      <c r="FZ68" s="18"/>
      <c r="GA68" s="18"/>
      <c r="GB68" s="18"/>
      <c r="GC68" s="18"/>
      <c r="GD68" s="18"/>
      <c r="GE68" s="18"/>
      <c r="GF68" s="18"/>
      <c r="GG68" s="18"/>
      <c r="GH68" s="18"/>
      <c r="GI68" s="18">
        <f t="shared" si="1064"/>
        <v>0</v>
      </c>
      <c r="GJ68" s="18">
        <f t="shared" si="1065"/>
        <v>0</v>
      </c>
      <c r="GK68" s="389" t="e">
        <f t="shared" si="1066"/>
        <v>#DIV/0!</v>
      </c>
      <c r="GL68" s="389" t="e">
        <f t="shared" si="1067"/>
        <v>#DIV/0!</v>
      </c>
      <c r="GM68" s="389" t="e">
        <f t="shared" si="1068"/>
        <v>#DIV/0!</v>
      </c>
      <c r="GN68" s="7"/>
      <c r="GO68" s="7"/>
      <c r="GP68" s="4">
        <f t="shared" si="1069"/>
        <v>0</v>
      </c>
      <c r="GQ68" s="14">
        <v>9</v>
      </c>
      <c r="GR68" s="11"/>
      <c r="GS68" s="11"/>
      <c r="GT68" s="11"/>
      <c r="GU68" s="11"/>
      <c r="GV68" s="11"/>
      <c r="GW68" s="11"/>
      <c r="GX68" s="11"/>
      <c r="GY68" s="11"/>
      <c r="GZ68" s="11"/>
      <c r="HA68" s="11">
        <v>0</v>
      </c>
      <c r="HB68" s="11">
        <v>0</v>
      </c>
      <c r="HC68" s="149" t="e">
        <v>#DIV/0!</v>
      </c>
      <c r="HD68" s="149" t="e">
        <v>#DIV/0!</v>
      </c>
      <c r="HE68" s="149" t="e">
        <v>#DIV/0!</v>
      </c>
      <c r="HF68" s="11"/>
      <c r="HG68" s="11"/>
      <c r="HH68" s="15">
        <v>0</v>
      </c>
      <c r="HI68" s="14">
        <v>9</v>
      </c>
      <c r="HJ68" s="11"/>
      <c r="HK68" s="11"/>
      <c r="HL68" s="11"/>
      <c r="HM68" s="11"/>
      <c r="HN68" s="11"/>
      <c r="HO68" s="11"/>
      <c r="HP68" s="11"/>
      <c r="HQ68" s="11"/>
      <c r="HR68" s="11"/>
      <c r="HS68" s="11">
        <f t="shared" si="1070"/>
        <v>0</v>
      </c>
      <c r="HT68" s="11">
        <f t="shared" si="1071"/>
        <v>0</v>
      </c>
      <c r="HU68" s="149" t="e">
        <f t="shared" si="1072"/>
        <v>#DIV/0!</v>
      </c>
      <c r="HV68" s="149" t="e">
        <f t="shared" si="1073"/>
        <v>#DIV/0!</v>
      </c>
      <c r="HW68" s="149" t="e">
        <f t="shared" si="1074"/>
        <v>#DIV/0!</v>
      </c>
      <c r="HX68" s="11"/>
      <c r="HY68" s="11"/>
      <c r="HZ68" s="15">
        <f t="shared" si="1075"/>
        <v>0</v>
      </c>
    </row>
    <row r="69" spans="19:234">
      <c r="S69" s="3">
        <v>10</v>
      </c>
      <c r="T69" s="18"/>
      <c r="U69" s="18"/>
      <c r="V69" s="18"/>
      <c r="W69" s="18"/>
      <c r="X69" s="18"/>
      <c r="Y69" s="18"/>
      <c r="Z69" s="18"/>
      <c r="AA69" s="18"/>
      <c r="AB69" s="18"/>
      <c r="AC69" s="18">
        <f t="shared" si="1010"/>
        <v>0</v>
      </c>
      <c r="AD69" s="18">
        <f t="shared" si="1011"/>
        <v>0</v>
      </c>
      <c r="AE69" s="389" t="e">
        <f t="shared" si="1012"/>
        <v>#DIV/0!</v>
      </c>
      <c r="AF69" s="389" t="e">
        <f t="shared" si="1013"/>
        <v>#DIV/0!</v>
      </c>
      <c r="AG69" s="389" t="e">
        <f t="shared" si="1014"/>
        <v>#DIV/0!</v>
      </c>
      <c r="AH69" s="7"/>
      <c r="AI69" s="7"/>
      <c r="AJ69" s="4">
        <f t="shared" si="1015"/>
        <v>0</v>
      </c>
      <c r="AK69" s="3">
        <v>10</v>
      </c>
      <c r="AL69" s="18"/>
      <c r="AM69" s="18"/>
      <c r="AN69" s="18"/>
      <c r="AO69" s="18"/>
      <c r="AP69" s="18"/>
      <c r="AQ69" s="18"/>
      <c r="AR69" s="18"/>
      <c r="AS69" s="18"/>
      <c r="AT69" s="18"/>
      <c r="AU69" s="18">
        <f t="shared" si="1016"/>
        <v>0</v>
      </c>
      <c r="AV69" s="18">
        <f t="shared" si="1017"/>
        <v>0</v>
      </c>
      <c r="AW69" s="389" t="e">
        <f t="shared" si="1018"/>
        <v>#DIV/0!</v>
      </c>
      <c r="AX69" s="389" t="e">
        <f t="shared" si="1019"/>
        <v>#DIV/0!</v>
      </c>
      <c r="AY69" s="389" t="e">
        <f t="shared" si="1020"/>
        <v>#DIV/0!</v>
      </c>
      <c r="AZ69" s="7"/>
      <c r="BA69" s="7"/>
      <c r="BB69" s="4">
        <f t="shared" si="1021"/>
        <v>0</v>
      </c>
      <c r="BC69" s="3">
        <v>10</v>
      </c>
      <c r="BD69" s="18"/>
      <c r="BE69" s="18"/>
      <c r="BF69" s="18"/>
      <c r="BG69" s="18"/>
      <c r="BH69" s="18"/>
      <c r="BI69" s="18"/>
      <c r="BJ69" s="18"/>
      <c r="BK69" s="18"/>
      <c r="BL69" s="18"/>
      <c r="BM69" s="18">
        <f t="shared" si="1022"/>
        <v>0</v>
      </c>
      <c r="BN69" s="18">
        <f t="shared" si="1023"/>
        <v>0</v>
      </c>
      <c r="BO69" s="389" t="e">
        <f t="shared" si="1024"/>
        <v>#DIV/0!</v>
      </c>
      <c r="BP69" s="389" t="e">
        <f t="shared" si="1025"/>
        <v>#DIV/0!</v>
      </c>
      <c r="BQ69" s="389" t="e">
        <f t="shared" si="1026"/>
        <v>#DIV/0!</v>
      </c>
      <c r="BR69" s="7"/>
      <c r="BS69" s="7"/>
      <c r="BT69" s="4">
        <f t="shared" si="1027"/>
        <v>0</v>
      </c>
      <c r="BU69" s="3">
        <v>10</v>
      </c>
      <c r="BV69" s="18"/>
      <c r="BW69" s="18"/>
      <c r="BX69" s="18"/>
      <c r="BY69" s="18"/>
      <c r="BZ69" s="18"/>
      <c r="CA69" s="18"/>
      <c r="CB69" s="18"/>
      <c r="CC69" s="18"/>
      <c r="CD69" s="18"/>
      <c r="CE69" s="18">
        <f t="shared" si="1028"/>
        <v>0</v>
      </c>
      <c r="CF69" s="18">
        <f t="shared" si="1029"/>
        <v>0</v>
      </c>
      <c r="CG69" s="389" t="e">
        <f t="shared" si="1030"/>
        <v>#DIV/0!</v>
      </c>
      <c r="CH69" s="389" t="e">
        <f t="shared" si="1031"/>
        <v>#DIV/0!</v>
      </c>
      <c r="CI69" s="389" t="e">
        <f t="shared" si="1032"/>
        <v>#DIV/0!</v>
      </c>
      <c r="CJ69" s="7"/>
      <c r="CK69" s="7"/>
      <c r="CL69" s="4">
        <f t="shared" si="1033"/>
        <v>0</v>
      </c>
      <c r="CM69" s="3">
        <v>10</v>
      </c>
      <c r="CN69" s="18"/>
      <c r="CO69" s="18"/>
      <c r="CP69" s="18"/>
      <c r="CQ69" s="18"/>
      <c r="CR69" s="18"/>
      <c r="CS69" s="18"/>
      <c r="CT69" s="18"/>
      <c r="CU69" s="18"/>
      <c r="CV69" s="18"/>
      <c r="CW69" s="18">
        <f t="shared" si="1034"/>
        <v>0</v>
      </c>
      <c r="CX69" s="18">
        <f t="shared" si="1035"/>
        <v>0</v>
      </c>
      <c r="CY69" s="389" t="e">
        <f t="shared" si="1036"/>
        <v>#DIV/0!</v>
      </c>
      <c r="CZ69" s="389" t="e">
        <f t="shared" si="1037"/>
        <v>#DIV/0!</v>
      </c>
      <c r="DA69" s="389" t="e">
        <f t="shared" si="1038"/>
        <v>#DIV/0!</v>
      </c>
      <c r="DB69" s="7"/>
      <c r="DC69" s="7"/>
      <c r="DD69" s="4">
        <f t="shared" si="1039"/>
        <v>0</v>
      </c>
      <c r="DE69" s="3">
        <v>10</v>
      </c>
      <c r="DF69" s="18"/>
      <c r="DG69" s="18"/>
      <c r="DH69" s="18"/>
      <c r="DI69" s="18"/>
      <c r="DJ69" s="18"/>
      <c r="DK69" s="18"/>
      <c r="DL69" s="18"/>
      <c r="DM69" s="18"/>
      <c r="DN69" s="18"/>
      <c r="DO69" s="18">
        <f t="shared" si="1040"/>
        <v>0</v>
      </c>
      <c r="DP69" s="18">
        <f t="shared" si="1041"/>
        <v>0</v>
      </c>
      <c r="DQ69" s="389" t="e">
        <f t="shared" si="1042"/>
        <v>#DIV/0!</v>
      </c>
      <c r="DR69" s="389" t="e">
        <f t="shared" si="1043"/>
        <v>#DIV/0!</v>
      </c>
      <c r="DS69" s="389" t="e">
        <f t="shared" si="1044"/>
        <v>#DIV/0!</v>
      </c>
      <c r="DT69" s="7"/>
      <c r="DU69" s="7"/>
      <c r="DV69" s="4">
        <f t="shared" si="1045"/>
        <v>0</v>
      </c>
      <c r="DW69" s="3">
        <v>10</v>
      </c>
      <c r="DX69" s="18"/>
      <c r="DY69" s="18"/>
      <c r="DZ69" s="18"/>
      <c r="EA69" s="18"/>
      <c r="EB69" s="18"/>
      <c r="EC69" s="18"/>
      <c r="ED69" s="18"/>
      <c r="EE69" s="18"/>
      <c r="EF69" s="18"/>
      <c r="EG69" s="18">
        <f t="shared" si="1046"/>
        <v>0</v>
      </c>
      <c r="EH69" s="18">
        <f t="shared" si="1047"/>
        <v>0</v>
      </c>
      <c r="EI69" s="389" t="e">
        <f t="shared" si="1048"/>
        <v>#DIV/0!</v>
      </c>
      <c r="EJ69" s="389" t="e">
        <f t="shared" si="1049"/>
        <v>#DIV/0!</v>
      </c>
      <c r="EK69" s="389" t="e">
        <f t="shared" si="1050"/>
        <v>#DIV/0!</v>
      </c>
      <c r="EL69" s="7"/>
      <c r="EM69" s="7"/>
      <c r="EN69" s="4">
        <f t="shared" si="1051"/>
        <v>0</v>
      </c>
      <c r="EO69" s="3">
        <v>10</v>
      </c>
      <c r="EP69" s="18"/>
      <c r="EQ69" s="18"/>
      <c r="ER69" s="18"/>
      <c r="ES69" s="18"/>
      <c r="ET69" s="18"/>
      <c r="EU69" s="18"/>
      <c r="EV69" s="18"/>
      <c r="EW69" s="18"/>
      <c r="EX69" s="18"/>
      <c r="EY69" s="18">
        <f t="shared" si="1052"/>
        <v>0</v>
      </c>
      <c r="EZ69" s="18">
        <f t="shared" si="1053"/>
        <v>0</v>
      </c>
      <c r="FA69" s="389" t="e">
        <f t="shared" si="1054"/>
        <v>#DIV/0!</v>
      </c>
      <c r="FB69" s="389" t="e">
        <f t="shared" si="1055"/>
        <v>#DIV/0!</v>
      </c>
      <c r="FC69" s="389" t="e">
        <f t="shared" si="1056"/>
        <v>#DIV/0!</v>
      </c>
      <c r="FD69" s="7"/>
      <c r="FE69" s="7"/>
      <c r="FF69" s="4">
        <f t="shared" si="1057"/>
        <v>0</v>
      </c>
      <c r="FG69" s="3">
        <v>10</v>
      </c>
      <c r="FH69" s="18"/>
      <c r="FI69" s="18"/>
      <c r="FJ69" s="18"/>
      <c r="FK69" s="18"/>
      <c r="FL69" s="18"/>
      <c r="FM69" s="18"/>
      <c r="FN69" s="18"/>
      <c r="FO69" s="18"/>
      <c r="FP69" s="18"/>
      <c r="FQ69" s="18">
        <f t="shared" si="1058"/>
        <v>0</v>
      </c>
      <c r="FR69" s="18">
        <f t="shared" si="1059"/>
        <v>0</v>
      </c>
      <c r="FS69" s="389" t="e">
        <f t="shared" si="1060"/>
        <v>#DIV/0!</v>
      </c>
      <c r="FT69" s="389" t="e">
        <f t="shared" si="1061"/>
        <v>#DIV/0!</v>
      </c>
      <c r="FU69" s="389" t="e">
        <f t="shared" si="1062"/>
        <v>#DIV/0!</v>
      </c>
      <c r="FV69" s="7"/>
      <c r="FW69" s="7"/>
      <c r="FX69" s="4">
        <f t="shared" si="1063"/>
        <v>0</v>
      </c>
      <c r="FY69" s="3">
        <v>10</v>
      </c>
      <c r="FZ69" s="18"/>
      <c r="GA69" s="18"/>
      <c r="GB69" s="18"/>
      <c r="GC69" s="18"/>
      <c r="GD69" s="18"/>
      <c r="GE69" s="18"/>
      <c r="GF69" s="18"/>
      <c r="GG69" s="18"/>
      <c r="GH69" s="18"/>
      <c r="GI69" s="18">
        <f t="shared" si="1064"/>
        <v>0</v>
      </c>
      <c r="GJ69" s="18">
        <f t="shared" si="1065"/>
        <v>0</v>
      </c>
      <c r="GK69" s="389" t="e">
        <f t="shared" si="1066"/>
        <v>#DIV/0!</v>
      </c>
      <c r="GL69" s="389" t="e">
        <f t="shared" si="1067"/>
        <v>#DIV/0!</v>
      </c>
      <c r="GM69" s="389" t="e">
        <f t="shared" si="1068"/>
        <v>#DIV/0!</v>
      </c>
      <c r="GN69" s="7"/>
      <c r="GO69" s="7"/>
      <c r="GP69" s="4">
        <f t="shared" si="1069"/>
        <v>0</v>
      </c>
      <c r="GQ69" s="14">
        <v>10</v>
      </c>
      <c r="GR69" s="11"/>
      <c r="GS69" s="11"/>
      <c r="GT69" s="11"/>
      <c r="GU69" s="11"/>
      <c r="GV69" s="11"/>
      <c r="GW69" s="11"/>
      <c r="GX69" s="11"/>
      <c r="GY69" s="11"/>
      <c r="GZ69" s="11"/>
      <c r="HA69" s="11">
        <v>0</v>
      </c>
      <c r="HB69" s="11">
        <v>0</v>
      </c>
      <c r="HC69" s="149" t="e">
        <v>#DIV/0!</v>
      </c>
      <c r="HD69" s="149" t="e">
        <v>#DIV/0!</v>
      </c>
      <c r="HE69" s="149" t="e">
        <v>#DIV/0!</v>
      </c>
      <c r="HF69" s="11"/>
      <c r="HG69" s="11"/>
      <c r="HH69" s="15">
        <v>0</v>
      </c>
      <c r="HI69" s="14">
        <v>10</v>
      </c>
      <c r="HJ69" s="11"/>
      <c r="HK69" s="11"/>
      <c r="HL69" s="11"/>
      <c r="HM69" s="11"/>
      <c r="HN69" s="11"/>
      <c r="HO69" s="11"/>
      <c r="HP69" s="11"/>
      <c r="HQ69" s="11"/>
      <c r="HR69" s="11"/>
      <c r="HS69" s="11">
        <f t="shared" si="1070"/>
        <v>0</v>
      </c>
      <c r="HT69" s="11">
        <f t="shared" si="1071"/>
        <v>0</v>
      </c>
      <c r="HU69" s="149" t="e">
        <f t="shared" si="1072"/>
        <v>#DIV/0!</v>
      </c>
      <c r="HV69" s="149" t="e">
        <f t="shared" si="1073"/>
        <v>#DIV/0!</v>
      </c>
      <c r="HW69" s="149" t="e">
        <f t="shared" si="1074"/>
        <v>#DIV/0!</v>
      </c>
      <c r="HX69" s="11"/>
      <c r="HY69" s="11"/>
      <c r="HZ69" s="15">
        <f t="shared" si="1075"/>
        <v>0</v>
      </c>
    </row>
    <row r="70" spans="19:234">
      <c r="S70" s="23" t="s">
        <v>22</v>
      </c>
      <c r="T70" s="18">
        <f>SUM(T60:T69)</f>
        <v>0</v>
      </c>
      <c r="U70" s="18">
        <f t="shared" ref="U70" si="1076">SUM(U60:U69)</f>
        <v>0</v>
      </c>
      <c r="V70" s="18">
        <f t="shared" ref="V70" si="1077">SUM(V60:V69)</f>
        <v>0</v>
      </c>
      <c r="W70" s="18">
        <f t="shared" ref="W70" si="1078">SUM(W60:W69)</f>
        <v>0</v>
      </c>
      <c r="X70" s="18">
        <f t="shared" ref="X70" si="1079">SUM(X60:X69)</f>
        <v>0</v>
      </c>
      <c r="Y70" s="18">
        <f t="shared" ref="Y70" si="1080">SUM(Y60:Y69)</f>
        <v>0</v>
      </c>
      <c r="Z70" s="18">
        <f t="shared" ref="Z70" si="1081">SUM(Z60:Z69)</f>
        <v>0</v>
      </c>
      <c r="AA70" s="18">
        <f t="shared" ref="AA70" si="1082">SUM(AA60:AA69)</f>
        <v>0</v>
      </c>
      <c r="AB70" s="18">
        <f t="shared" ref="AB70" si="1083">SUM(AB60:AB69)</f>
        <v>0</v>
      </c>
      <c r="AC70" s="18">
        <f t="shared" ref="AC70" si="1084">SUM(AC60:AC69)</f>
        <v>0</v>
      </c>
      <c r="AD70" s="18">
        <f t="shared" ref="AD70" si="1085">SUM(AD60:AD69)</f>
        <v>0</v>
      </c>
      <c r="AE70" s="578" t="e">
        <f>Y70/Z70</f>
        <v>#DIV/0!</v>
      </c>
      <c r="AF70" s="578" t="e">
        <f>AA70/AB70</f>
        <v>#DIV/0!</v>
      </c>
      <c r="AG70" s="578" t="e">
        <f>AC70/AD70</f>
        <v>#DIV/0!</v>
      </c>
      <c r="AH70" s="7">
        <f>SUM(AH60:AH69)</f>
        <v>0</v>
      </c>
      <c r="AI70" s="7">
        <f>SUM(AI60:AI69)</f>
        <v>0</v>
      </c>
      <c r="AJ70" s="4">
        <f>SUM(AJ60:AJ69)</f>
        <v>0</v>
      </c>
      <c r="AK70" s="23" t="s">
        <v>22</v>
      </c>
      <c r="AL70" s="18">
        <f>SUM(AL60:AL69)</f>
        <v>0</v>
      </c>
      <c r="AM70" s="18">
        <f t="shared" ref="AM70" si="1086">SUM(AM60:AM69)</f>
        <v>0</v>
      </c>
      <c r="AN70" s="18">
        <f t="shared" ref="AN70" si="1087">SUM(AN60:AN69)</f>
        <v>0</v>
      </c>
      <c r="AO70" s="18">
        <f t="shared" ref="AO70" si="1088">SUM(AO60:AO69)</f>
        <v>0</v>
      </c>
      <c r="AP70" s="18">
        <f t="shared" ref="AP70" si="1089">SUM(AP60:AP69)</f>
        <v>0</v>
      </c>
      <c r="AQ70" s="18">
        <f t="shared" ref="AQ70" si="1090">SUM(AQ60:AQ69)</f>
        <v>0</v>
      </c>
      <c r="AR70" s="18">
        <f t="shared" ref="AR70" si="1091">SUM(AR60:AR69)</f>
        <v>0</v>
      </c>
      <c r="AS70" s="18">
        <f t="shared" ref="AS70" si="1092">SUM(AS60:AS69)</f>
        <v>0</v>
      </c>
      <c r="AT70" s="18">
        <f t="shared" ref="AT70" si="1093">SUM(AT60:AT69)</f>
        <v>0</v>
      </c>
      <c r="AU70" s="18">
        <f t="shared" ref="AU70" si="1094">SUM(AU60:AU69)</f>
        <v>0</v>
      </c>
      <c r="AV70" s="18">
        <f t="shared" ref="AV70" si="1095">SUM(AV60:AV69)</f>
        <v>0</v>
      </c>
      <c r="AW70" s="578" t="e">
        <f>AQ70/AR70</f>
        <v>#DIV/0!</v>
      </c>
      <c r="AX70" s="578" t="e">
        <f>AS70/AT70</f>
        <v>#DIV/0!</v>
      </c>
      <c r="AY70" s="578" t="e">
        <f>AU70/AV70</f>
        <v>#DIV/0!</v>
      </c>
      <c r="AZ70" s="7">
        <f>SUM(AZ60:AZ69)</f>
        <v>0</v>
      </c>
      <c r="BA70" s="7">
        <f>SUM(BA60:BA69)</f>
        <v>0</v>
      </c>
      <c r="BB70" s="4">
        <f>SUM(BB60:BB69)</f>
        <v>0</v>
      </c>
      <c r="BC70" s="23" t="s">
        <v>22</v>
      </c>
      <c r="BD70" s="18">
        <f>SUM(BD60:BD69)</f>
        <v>0</v>
      </c>
      <c r="BE70" s="18">
        <f t="shared" ref="BE70" si="1096">SUM(BE60:BE69)</f>
        <v>0</v>
      </c>
      <c r="BF70" s="18">
        <f t="shared" ref="BF70" si="1097">SUM(BF60:BF69)</f>
        <v>0</v>
      </c>
      <c r="BG70" s="18">
        <f t="shared" ref="BG70" si="1098">SUM(BG60:BG69)</f>
        <v>0</v>
      </c>
      <c r="BH70" s="18">
        <f t="shared" ref="BH70" si="1099">SUM(BH60:BH69)</f>
        <v>0</v>
      </c>
      <c r="BI70" s="18">
        <f t="shared" ref="BI70" si="1100">SUM(BI60:BI69)</f>
        <v>0</v>
      </c>
      <c r="BJ70" s="18">
        <f t="shared" ref="BJ70" si="1101">SUM(BJ60:BJ69)</f>
        <v>0</v>
      </c>
      <c r="BK70" s="18">
        <f t="shared" ref="BK70" si="1102">SUM(BK60:BK69)</f>
        <v>0</v>
      </c>
      <c r="BL70" s="18">
        <f t="shared" ref="BL70" si="1103">SUM(BL60:BL69)</f>
        <v>0</v>
      </c>
      <c r="BM70" s="18">
        <f t="shared" ref="BM70" si="1104">SUM(BM60:BM69)</f>
        <v>0</v>
      </c>
      <c r="BN70" s="18">
        <f t="shared" ref="BN70" si="1105">SUM(BN60:BN69)</f>
        <v>0</v>
      </c>
      <c r="BO70" s="578" t="e">
        <f>BI70/BJ70</f>
        <v>#DIV/0!</v>
      </c>
      <c r="BP70" s="578" t="e">
        <f>BK70/BL70</f>
        <v>#DIV/0!</v>
      </c>
      <c r="BQ70" s="578" t="e">
        <f>BM70/BN70</f>
        <v>#DIV/0!</v>
      </c>
      <c r="BR70" s="7">
        <f>SUM(BR60:BR69)</f>
        <v>0</v>
      </c>
      <c r="BS70" s="7">
        <f>SUM(BS60:BS69)</f>
        <v>0</v>
      </c>
      <c r="BT70" s="4">
        <f>SUM(BT60:BT69)</f>
        <v>0</v>
      </c>
      <c r="BU70" s="23" t="s">
        <v>22</v>
      </c>
      <c r="BV70" s="18">
        <f>SUM(BV60:BV69)</f>
        <v>0</v>
      </c>
      <c r="BW70" s="18">
        <f t="shared" ref="BW70" si="1106">SUM(BW60:BW69)</f>
        <v>0</v>
      </c>
      <c r="BX70" s="18">
        <f t="shared" ref="BX70" si="1107">SUM(BX60:BX69)</f>
        <v>0</v>
      </c>
      <c r="BY70" s="18">
        <f t="shared" ref="BY70" si="1108">SUM(BY60:BY69)</f>
        <v>0</v>
      </c>
      <c r="BZ70" s="18">
        <f t="shared" ref="BZ70" si="1109">SUM(BZ60:BZ69)</f>
        <v>0</v>
      </c>
      <c r="CA70" s="18">
        <f t="shared" ref="CA70" si="1110">SUM(CA60:CA69)</f>
        <v>0</v>
      </c>
      <c r="CB70" s="18">
        <f t="shared" ref="CB70" si="1111">SUM(CB60:CB69)</f>
        <v>0</v>
      </c>
      <c r="CC70" s="18">
        <f t="shared" ref="CC70" si="1112">SUM(CC60:CC69)</f>
        <v>0</v>
      </c>
      <c r="CD70" s="18">
        <f t="shared" ref="CD70" si="1113">SUM(CD60:CD69)</f>
        <v>0</v>
      </c>
      <c r="CE70" s="18">
        <f t="shared" ref="CE70" si="1114">SUM(CE60:CE69)</f>
        <v>0</v>
      </c>
      <c r="CF70" s="18">
        <f t="shared" ref="CF70" si="1115">SUM(CF60:CF69)</f>
        <v>0</v>
      </c>
      <c r="CG70" s="578" t="e">
        <f>CA70/CB70</f>
        <v>#DIV/0!</v>
      </c>
      <c r="CH70" s="578" t="e">
        <f>CC70/CD70</f>
        <v>#DIV/0!</v>
      </c>
      <c r="CI70" s="578" t="e">
        <f>CE70/CF70</f>
        <v>#DIV/0!</v>
      </c>
      <c r="CJ70" s="7">
        <f>SUM(CJ60:CJ69)</f>
        <v>0</v>
      </c>
      <c r="CK70" s="7">
        <f>SUM(CK60:CK69)</f>
        <v>0</v>
      </c>
      <c r="CL70" s="4">
        <f>SUM(CL60:CL69)</f>
        <v>0</v>
      </c>
      <c r="CM70" s="23" t="s">
        <v>22</v>
      </c>
      <c r="CN70" s="18">
        <f>SUM(CN60:CN69)</f>
        <v>0</v>
      </c>
      <c r="CO70" s="18">
        <f t="shared" ref="CO70" si="1116">SUM(CO60:CO69)</f>
        <v>0</v>
      </c>
      <c r="CP70" s="18">
        <f t="shared" ref="CP70" si="1117">SUM(CP60:CP69)</f>
        <v>0</v>
      </c>
      <c r="CQ70" s="18">
        <f t="shared" ref="CQ70" si="1118">SUM(CQ60:CQ69)</f>
        <v>0</v>
      </c>
      <c r="CR70" s="18">
        <f t="shared" ref="CR70" si="1119">SUM(CR60:CR69)</f>
        <v>0</v>
      </c>
      <c r="CS70" s="18">
        <f t="shared" ref="CS70" si="1120">SUM(CS60:CS69)</f>
        <v>0</v>
      </c>
      <c r="CT70" s="18">
        <f t="shared" ref="CT70" si="1121">SUM(CT60:CT69)</f>
        <v>0</v>
      </c>
      <c r="CU70" s="18">
        <f t="shared" ref="CU70" si="1122">SUM(CU60:CU69)</f>
        <v>0</v>
      </c>
      <c r="CV70" s="18">
        <f t="shared" ref="CV70" si="1123">SUM(CV60:CV69)</f>
        <v>0</v>
      </c>
      <c r="CW70" s="18">
        <f t="shared" ref="CW70" si="1124">SUM(CW60:CW69)</f>
        <v>0</v>
      </c>
      <c r="CX70" s="18">
        <f t="shared" ref="CX70" si="1125">SUM(CX60:CX69)</f>
        <v>0</v>
      </c>
      <c r="CY70" s="578" t="e">
        <f>CS70/CT70</f>
        <v>#DIV/0!</v>
      </c>
      <c r="CZ70" s="578" t="e">
        <f>CU70/CV70</f>
        <v>#DIV/0!</v>
      </c>
      <c r="DA70" s="578" t="e">
        <f>CW70/CX70</f>
        <v>#DIV/0!</v>
      </c>
      <c r="DB70" s="7">
        <f>SUM(DB60:DB69)</f>
        <v>0</v>
      </c>
      <c r="DC70" s="7">
        <f>SUM(DC60:DC69)</f>
        <v>0</v>
      </c>
      <c r="DD70" s="4">
        <f>SUM(DD60:DD69)</f>
        <v>0</v>
      </c>
      <c r="DE70" s="23" t="s">
        <v>22</v>
      </c>
      <c r="DF70" s="18">
        <f>SUM(DF60:DF69)</f>
        <v>0</v>
      </c>
      <c r="DG70" s="18">
        <f t="shared" ref="DG70" si="1126">SUM(DG60:DG69)</f>
        <v>0</v>
      </c>
      <c r="DH70" s="18">
        <f t="shared" ref="DH70" si="1127">SUM(DH60:DH69)</f>
        <v>0</v>
      </c>
      <c r="DI70" s="18">
        <f t="shared" ref="DI70" si="1128">SUM(DI60:DI69)</f>
        <v>0</v>
      </c>
      <c r="DJ70" s="18">
        <f t="shared" ref="DJ70" si="1129">SUM(DJ60:DJ69)</f>
        <v>0</v>
      </c>
      <c r="DK70" s="18">
        <f t="shared" ref="DK70" si="1130">SUM(DK60:DK69)</f>
        <v>0</v>
      </c>
      <c r="DL70" s="18">
        <f t="shared" ref="DL70" si="1131">SUM(DL60:DL69)</f>
        <v>0</v>
      </c>
      <c r="DM70" s="18">
        <f t="shared" ref="DM70" si="1132">SUM(DM60:DM69)</f>
        <v>0</v>
      </c>
      <c r="DN70" s="18">
        <f t="shared" ref="DN70" si="1133">SUM(DN60:DN69)</f>
        <v>0</v>
      </c>
      <c r="DO70" s="18">
        <f t="shared" ref="DO70" si="1134">SUM(DO60:DO69)</f>
        <v>0</v>
      </c>
      <c r="DP70" s="18">
        <f t="shared" ref="DP70" si="1135">SUM(DP60:DP69)</f>
        <v>0</v>
      </c>
      <c r="DQ70" s="578" t="e">
        <f>DK70/DL70</f>
        <v>#DIV/0!</v>
      </c>
      <c r="DR70" s="578" t="e">
        <f>DM70/DN70</f>
        <v>#DIV/0!</v>
      </c>
      <c r="DS70" s="578" t="e">
        <f>DO70/DP70</f>
        <v>#DIV/0!</v>
      </c>
      <c r="DT70" s="7">
        <f>SUM(DT60:DT69)</f>
        <v>0</v>
      </c>
      <c r="DU70" s="7">
        <f>SUM(DU60:DU69)</f>
        <v>0</v>
      </c>
      <c r="DV70" s="4">
        <f>SUM(DV60:DV69)</f>
        <v>0</v>
      </c>
      <c r="DW70" s="23" t="s">
        <v>22</v>
      </c>
      <c r="DX70" s="18">
        <f>SUM(DX60:DX69)</f>
        <v>0</v>
      </c>
      <c r="DY70" s="18">
        <f t="shared" ref="DY70" si="1136">SUM(DY60:DY69)</f>
        <v>0</v>
      </c>
      <c r="DZ70" s="18">
        <f t="shared" ref="DZ70" si="1137">SUM(DZ60:DZ69)</f>
        <v>0</v>
      </c>
      <c r="EA70" s="18">
        <f t="shared" ref="EA70" si="1138">SUM(EA60:EA69)</f>
        <v>0</v>
      </c>
      <c r="EB70" s="18">
        <f t="shared" ref="EB70" si="1139">SUM(EB60:EB69)</f>
        <v>0</v>
      </c>
      <c r="EC70" s="18">
        <f t="shared" ref="EC70" si="1140">SUM(EC60:EC69)</f>
        <v>0</v>
      </c>
      <c r="ED70" s="18">
        <f t="shared" ref="ED70" si="1141">SUM(ED60:ED69)</f>
        <v>0</v>
      </c>
      <c r="EE70" s="18">
        <f t="shared" ref="EE70" si="1142">SUM(EE60:EE69)</f>
        <v>0</v>
      </c>
      <c r="EF70" s="18">
        <f t="shared" ref="EF70" si="1143">SUM(EF60:EF69)</f>
        <v>0</v>
      </c>
      <c r="EG70" s="18">
        <f t="shared" ref="EG70" si="1144">SUM(EG60:EG69)</f>
        <v>0</v>
      </c>
      <c r="EH70" s="18">
        <f t="shared" ref="EH70" si="1145">SUM(EH60:EH69)</f>
        <v>0</v>
      </c>
      <c r="EI70" s="578" t="e">
        <f>EC70/ED70</f>
        <v>#DIV/0!</v>
      </c>
      <c r="EJ70" s="578" t="e">
        <f>EE70/EF70</f>
        <v>#DIV/0!</v>
      </c>
      <c r="EK70" s="578" t="e">
        <f>EG70/EH70</f>
        <v>#DIV/0!</v>
      </c>
      <c r="EL70" s="7">
        <f>SUM(EL60:EL69)</f>
        <v>0</v>
      </c>
      <c r="EM70" s="7">
        <f>SUM(EM60:EM69)</f>
        <v>0</v>
      </c>
      <c r="EN70" s="4">
        <f>SUM(EN60:EN69)</f>
        <v>0</v>
      </c>
      <c r="EO70" s="23" t="s">
        <v>22</v>
      </c>
      <c r="EP70" s="18">
        <f>SUM(EP60:EP69)</f>
        <v>0</v>
      </c>
      <c r="EQ70" s="18">
        <f t="shared" ref="EQ70" si="1146">SUM(EQ60:EQ69)</f>
        <v>0</v>
      </c>
      <c r="ER70" s="18">
        <f t="shared" ref="ER70" si="1147">SUM(ER60:ER69)</f>
        <v>0</v>
      </c>
      <c r="ES70" s="18">
        <f t="shared" ref="ES70" si="1148">SUM(ES60:ES69)</f>
        <v>0</v>
      </c>
      <c r="ET70" s="18">
        <f t="shared" ref="ET70" si="1149">SUM(ET60:ET69)</f>
        <v>0</v>
      </c>
      <c r="EU70" s="18">
        <f t="shared" ref="EU70" si="1150">SUM(EU60:EU69)</f>
        <v>0</v>
      </c>
      <c r="EV70" s="18">
        <f t="shared" ref="EV70" si="1151">SUM(EV60:EV69)</f>
        <v>0</v>
      </c>
      <c r="EW70" s="18">
        <f t="shared" ref="EW70" si="1152">SUM(EW60:EW69)</f>
        <v>0</v>
      </c>
      <c r="EX70" s="18">
        <f t="shared" ref="EX70" si="1153">SUM(EX60:EX69)</f>
        <v>0</v>
      </c>
      <c r="EY70" s="18">
        <f t="shared" ref="EY70" si="1154">SUM(EY60:EY69)</f>
        <v>0</v>
      </c>
      <c r="EZ70" s="18">
        <f t="shared" ref="EZ70" si="1155">SUM(EZ60:EZ69)</f>
        <v>0</v>
      </c>
      <c r="FA70" s="578" t="e">
        <f>EU70/EV70</f>
        <v>#DIV/0!</v>
      </c>
      <c r="FB70" s="578" t="e">
        <f>EW70/EX70</f>
        <v>#DIV/0!</v>
      </c>
      <c r="FC70" s="578" t="e">
        <f>EY70/EZ70</f>
        <v>#DIV/0!</v>
      </c>
      <c r="FD70" s="7">
        <f>SUM(FD60:FD69)</f>
        <v>0</v>
      </c>
      <c r="FE70" s="7">
        <f>SUM(FE60:FE69)</f>
        <v>0</v>
      </c>
      <c r="FF70" s="4">
        <f>SUM(FF60:FF69)</f>
        <v>0</v>
      </c>
      <c r="FG70" s="23" t="s">
        <v>22</v>
      </c>
      <c r="FH70" s="18">
        <f>SUM(FH60:FH69)</f>
        <v>0</v>
      </c>
      <c r="FI70" s="18">
        <f t="shared" ref="FI70" si="1156">SUM(FI60:FI69)</f>
        <v>0</v>
      </c>
      <c r="FJ70" s="18">
        <f t="shared" ref="FJ70" si="1157">SUM(FJ60:FJ69)</f>
        <v>0</v>
      </c>
      <c r="FK70" s="18">
        <f t="shared" ref="FK70" si="1158">SUM(FK60:FK69)</f>
        <v>0</v>
      </c>
      <c r="FL70" s="18">
        <f t="shared" ref="FL70" si="1159">SUM(FL60:FL69)</f>
        <v>0</v>
      </c>
      <c r="FM70" s="18">
        <f t="shared" ref="FM70" si="1160">SUM(FM60:FM69)</f>
        <v>0</v>
      </c>
      <c r="FN70" s="18">
        <f t="shared" ref="FN70" si="1161">SUM(FN60:FN69)</f>
        <v>0</v>
      </c>
      <c r="FO70" s="18">
        <f t="shared" ref="FO70" si="1162">SUM(FO60:FO69)</f>
        <v>0</v>
      </c>
      <c r="FP70" s="18">
        <f t="shared" ref="FP70" si="1163">SUM(FP60:FP69)</f>
        <v>0</v>
      </c>
      <c r="FQ70" s="18">
        <f t="shared" ref="FQ70" si="1164">SUM(FQ60:FQ69)</f>
        <v>0</v>
      </c>
      <c r="FR70" s="18">
        <f t="shared" ref="FR70" si="1165">SUM(FR60:FR69)</f>
        <v>0</v>
      </c>
      <c r="FS70" s="578" t="e">
        <f>FM70/FN70</f>
        <v>#DIV/0!</v>
      </c>
      <c r="FT70" s="578" t="e">
        <f>FO70/FP70</f>
        <v>#DIV/0!</v>
      </c>
      <c r="FU70" s="578" t="e">
        <f>FQ70/FR70</f>
        <v>#DIV/0!</v>
      </c>
      <c r="FV70" s="7">
        <f>SUM(FV60:FV69)</f>
        <v>0</v>
      </c>
      <c r="FW70" s="7">
        <f>SUM(FW60:FW69)</f>
        <v>0</v>
      </c>
      <c r="FX70" s="4">
        <f>SUM(FX60:FX69)</f>
        <v>0</v>
      </c>
      <c r="FY70" s="23" t="s">
        <v>22</v>
      </c>
      <c r="FZ70" s="18">
        <f>SUM(FZ60:FZ69)</f>
        <v>0</v>
      </c>
      <c r="GA70" s="18">
        <f t="shared" ref="GA70" si="1166">SUM(GA60:GA69)</f>
        <v>0</v>
      </c>
      <c r="GB70" s="18">
        <f t="shared" ref="GB70" si="1167">SUM(GB60:GB69)</f>
        <v>0</v>
      </c>
      <c r="GC70" s="18">
        <f t="shared" ref="GC70" si="1168">SUM(GC60:GC69)</f>
        <v>0</v>
      </c>
      <c r="GD70" s="18">
        <f t="shared" ref="GD70" si="1169">SUM(GD60:GD69)</f>
        <v>0</v>
      </c>
      <c r="GE70" s="18">
        <f t="shared" ref="GE70" si="1170">SUM(GE60:GE69)</f>
        <v>0</v>
      </c>
      <c r="GF70" s="18">
        <f t="shared" ref="GF70" si="1171">SUM(GF60:GF69)</f>
        <v>0</v>
      </c>
      <c r="GG70" s="18">
        <f t="shared" ref="GG70" si="1172">SUM(GG60:GG69)</f>
        <v>0</v>
      </c>
      <c r="GH70" s="18">
        <f t="shared" ref="GH70" si="1173">SUM(GH60:GH69)</f>
        <v>0</v>
      </c>
      <c r="GI70" s="18">
        <f t="shared" ref="GI70" si="1174">SUM(GI60:GI69)</f>
        <v>0</v>
      </c>
      <c r="GJ70" s="18">
        <f t="shared" ref="GJ70" si="1175">SUM(GJ60:GJ69)</f>
        <v>0</v>
      </c>
      <c r="GK70" s="578" t="e">
        <f>GE70/GF70</f>
        <v>#DIV/0!</v>
      </c>
      <c r="GL70" s="578" t="e">
        <f>GG70/GH70</f>
        <v>#DIV/0!</v>
      </c>
      <c r="GM70" s="578" t="e">
        <f>GI70/GJ70</f>
        <v>#DIV/0!</v>
      </c>
      <c r="GN70" s="7">
        <f>SUM(GN60:GN69)</f>
        <v>0</v>
      </c>
      <c r="GO70" s="7">
        <f>SUM(GO60:GO69)</f>
        <v>0</v>
      </c>
      <c r="GP70" s="4">
        <f>SUM(GP60:GP69)</f>
        <v>0</v>
      </c>
      <c r="GQ70" s="14" t="s">
        <v>22</v>
      </c>
      <c r="GR70" s="11">
        <v>0</v>
      </c>
      <c r="GS70" s="11">
        <v>0</v>
      </c>
      <c r="GT70" s="11">
        <v>0</v>
      </c>
      <c r="GU70" s="11">
        <v>0</v>
      </c>
      <c r="GV70" s="11">
        <v>0</v>
      </c>
      <c r="GW70" s="11">
        <v>0</v>
      </c>
      <c r="GX70" s="11">
        <v>0</v>
      </c>
      <c r="GY70" s="11">
        <v>0</v>
      </c>
      <c r="GZ70" s="11">
        <v>0</v>
      </c>
      <c r="HA70" s="11">
        <v>0</v>
      </c>
      <c r="HB70" s="11">
        <v>0</v>
      </c>
      <c r="HC70" s="570" t="e">
        <v>#DIV/0!</v>
      </c>
      <c r="HD70" s="570" t="e">
        <v>#DIV/0!</v>
      </c>
      <c r="HE70" s="570" t="e">
        <v>#DIV/0!</v>
      </c>
      <c r="HF70" s="11">
        <v>0</v>
      </c>
      <c r="HG70" s="11">
        <v>0</v>
      </c>
      <c r="HH70" s="15">
        <v>0</v>
      </c>
      <c r="HI70" s="14" t="s">
        <v>22</v>
      </c>
      <c r="HJ70" s="11">
        <f>SUM(HJ63:HJ69)</f>
        <v>4</v>
      </c>
      <c r="HK70" s="11">
        <f t="shared" ref="HK70" si="1176">SUM(HK63:HK69)</f>
        <v>7</v>
      </c>
      <c r="HL70" s="11">
        <f t="shared" ref="HL70" si="1177">SUM(HL63:HL69)</f>
        <v>1</v>
      </c>
      <c r="HM70" s="11">
        <f t="shared" ref="HM70" si="1178">SUM(HM63:HM69)</f>
        <v>2</v>
      </c>
      <c r="HN70" s="11">
        <f t="shared" ref="HN70" si="1179">SUM(HN63:HN69)</f>
        <v>1</v>
      </c>
      <c r="HO70" s="11">
        <f t="shared" ref="HO70" si="1180">SUM(HO63:HO69)</f>
        <v>2</v>
      </c>
      <c r="HP70" s="11">
        <f t="shared" ref="HP70" si="1181">SUM(HP63:HP69)</f>
        <v>6</v>
      </c>
      <c r="HQ70" s="11">
        <f t="shared" ref="HQ70" si="1182">SUM(HQ63:HQ69)</f>
        <v>0</v>
      </c>
      <c r="HR70" s="11">
        <f t="shared" ref="HR70" si="1183">SUM(HR63:HR69)</f>
        <v>0</v>
      </c>
      <c r="HS70" s="11">
        <f t="shared" ref="HS70" si="1184">SUM(HS63:HS69)</f>
        <v>2</v>
      </c>
      <c r="HT70" s="11">
        <f t="shared" ref="HT70" si="1185">SUM(HT63:HT69)</f>
        <v>6</v>
      </c>
      <c r="HU70" s="570">
        <f>HO70/HP70</f>
        <v>0.33333333333333331</v>
      </c>
      <c r="HV70" s="570" t="e">
        <f>HQ70/HR70</f>
        <v>#DIV/0!</v>
      </c>
      <c r="HW70" s="570">
        <f>HS70/HT70</f>
        <v>0.33333333333333331</v>
      </c>
      <c r="HX70" s="11">
        <f>SUM(HX63:HX69)</f>
        <v>0</v>
      </c>
      <c r="HY70" s="11">
        <f t="shared" ref="HY70" si="1186">SUM(HY63:HY69)</f>
        <v>1</v>
      </c>
      <c r="HZ70" s="11">
        <f t="shared" ref="HZ70" si="1187">SUM(HZ63:HZ69)</f>
        <v>1</v>
      </c>
    </row>
    <row r="71" spans="19:234" ht="17" thickBot="1">
      <c r="S71" s="39" t="s">
        <v>63</v>
      </c>
      <c r="T71" s="262" t="e">
        <f>T70/$AJ70</f>
        <v>#DIV/0!</v>
      </c>
      <c r="U71" s="262" t="e">
        <f t="shared" ref="U71" si="1188">U70/$AJ70</f>
        <v>#DIV/0!</v>
      </c>
      <c r="V71" s="262" t="e">
        <f t="shared" ref="V71" si="1189">V70/$AJ70</f>
        <v>#DIV/0!</v>
      </c>
      <c r="W71" s="262" t="e">
        <f t="shared" ref="W71" si="1190">W70/$AJ70</f>
        <v>#DIV/0!</v>
      </c>
      <c r="X71" s="262" t="e">
        <f t="shared" ref="X71" si="1191">X70/$AJ70</f>
        <v>#DIV/0!</v>
      </c>
      <c r="Y71" s="262" t="e">
        <f t="shared" ref="Y71" si="1192">Y70/$AJ70</f>
        <v>#DIV/0!</v>
      </c>
      <c r="Z71" s="262" t="e">
        <f t="shared" ref="Z71" si="1193">Z70/$AJ70</f>
        <v>#DIV/0!</v>
      </c>
      <c r="AA71" s="262" t="e">
        <f t="shared" ref="AA71" si="1194">AA70/$AJ70</f>
        <v>#DIV/0!</v>
      </c>
      <c r="AB71" s="262" t="e">
        <f t="shared" ref="AB71" si="1195">AB70/$AJ70</f>
        <v>#DIV/0!</v>
      </c>
      <c r="AC71" s="262" t="e">
        <f t="shared" ref="AC71" si="1196">AC70/$AJ70</f>
        <v>#DIV/0!</v>
      </c>
      <c r="AD71" s="262" t="e">
        <f t="shared" ref="AD71" si="1197">AD70/$AJ70</f>
        <v>#DIV/0!</v>
      </c>
      <c r="AE71" s="579"/>
      <c r="AF71" s="579"/>
      <c r="AG71" s="579"/>
      <c r="AH71" s="8" t="e">
        <f>AH70/AJ70</f>
        <v>#DIV/0!</v>
      </c>
      <c r="AI71" s="8"/>
      <c r="AJ71" s="6"/>
      <c r="AK71" s="39" t="s">
        <v>63</v>
      </c>
      <c r="AL71" s="262" t="e">
        <f>AL70/$AJ70</f>
        <v>#DIV/0!</v>
      </c>
      <c r="AM71" s="262" t="e">
        <f t="shared" ref="AM71" si="1198">AM70/$AJ70</f>
        <v>#DIV/0!</v>
      </c>
      <c r="AN71" s="262" t="e">
        <f t="shared" ref="AN71" si="1199">AN70/$AJ70</f>
        <v>#DIV/0!</v>
      </c>
      <c r="AO71" s="262" t="e">
        <f t="shared" ref="AO71" si="1200">AO70/$AJ70</f>
        <v>#DIV/0!</v>
      </c>
      <c r="AP71" s="262" t="e">
        <f t="shared" ref="AP71" si="1201">AP70/$AJ70</f>
        <v>#DIV/0!</v>
      </c>
      <c r="AQ71" s="262" t="e">
        <f t="shared" ref="AQ71" si="1202">AQ70/$AJ70</f>
        <v>#DIV/0!</v>
      </c>
      <c r="AR71" s="262" t="e">
        <f t="shared" ref="AR71" si="1203">AR70/$AJ70</f>
        <v>#DIV/0!</v>
      </c>
      <c r="AS71" s="262" t="e">
        <f t="shared" ref="AS71" si="1204">AS70/$AJ70</f>
        <v>#DIV/0!</v>
      </c>
      <c r="AT71" s="262" t="e">
        <f t="shared" ref="AT71" si="1205">AT70/$AJ70</f>
        <v>#DIV/0!</v>
      </c>
      <c r="AU71" s="262" t="e">
        <f t="shared" ref="AU71" si="1206">AU70/$AJ70</f>
        <v>#DIV/0!</v>
      </c>
      <c r="AV71" s="262" t="e">
        <f t="shared" ref="AV71" si="1207">AV70/$AJ70</f>
        <v>#DIV/0!</v>
      </c>
      <c r="AW71" s="579"/>
      <c r="AX71" s="579"/>
      <c r="AY71" s="579"/>
      <c r="AZ71" s="8" t="e">
        <f>AZ70/BB70</f>
        <v>#DIV/0!</v>
      </c>
      <c r="BA71" s="8"/>
      <c r="BB71" s="6"/>
      <c r="BC71" s="39" t="s">
        <v>63</v>
      </c>
      <c r="BD71" s="262" t="e">
        <f>BD70/$AJ70</f>
        <v>#DIV/0!</v>
      </c>
      <c r="BE71" s="262" t="e">
        <f t="shared" ref="BE71" si="1208">BE70/$AJ70</f>
        <v>#DIV/0!</v>
      </c>
      <c r="BF71" s="262" t="e">
        <f t="shared" ref="BF71" si="1209">BF70/$AJ70</f>
        <v>#DIV/0!</v>
      </c>
      <c r="BG71" s="262" t="e">
        <f t="shared" ref="BG71" si="1210">BG70/$AJ70</f>
        <v>#DIV/0!</v>
      </c>
      <c r="BH71" s="262" t="e">
        <f t="shared" ref="BH71" si="1211">BH70/$AJ70</f>
        <v>#DIV/0!</v>
      </c>
      <c r="BI71" s="262" t="e">
        <f t="shared" ref="BI71" si="1212">BI70/$AJ70</f>
        <v>#DIV/0!</v>
      </c>
      <c r="BJ71" s="262" t="e">
        <f t="shared" ref="BJ71" si="1213">BJ70/$AJ70</f>
        <v>#DIV/0!</v>
      </c>
      <c r="BK71" s="262" t="e">
        <f t="shared" ref="BK71" si="1214">BK70/$AJ70</f>
        <v>#DIV/0!</v>
      </c>
      <c r="BL71" s="262" t="e">
        <f t="shared" ref="BL71" si="1215">BL70/$AJ70</f>
        <v>#DIV/0!</v>
      </c>
      <c r="BM71" s="262" t="e">
        <f t="shared" ref="BM71" si="1216">BM70/$AJ70</f>
        <v>#DIV/0!</v>
      </c>
      <c r="BN71" s="262" t="e">
        <f t="shared" ref="BN71" si="1217">BN70/$AJ70</f>
        <v>#DIV/0!</v>
      </c>
      <c r="BO71" s="579"/>
      <c r="BP71" s="579"/>
      <c r="BQ71" s="579"/>
      <c r="BR71" s="8" t="e">
        <f>BR70/BT70</f>
        <v>#DIV/0!</v>
      </c>
      <c r="BS71" s="8"/>
      <c r="BT71" s="6"/>
      <c r="BU71" s="39" t="s">
        <v>63</v>
      </c>
      <c r="BV71" s="262" t="e">
        <f>BV70/$AJ70</f>
        <v>#DIV/0!</v>
      </c>
      <c r="BW71" s="262" t="e">
        <f t="shared" ref="BW71" si="1218">BW70/$AJ70</f>
        <v>#DIV/0!</v>
      </c>
      <c r="BX71" s="262" t="e">
        <f t="shared" ref="BX71" si="1219">BX70/$AJ70</f>
        <v>#DIV/0!</v>
      </c>
      <c r="BY71" s="262" t="e">
        <f t="shared" ref="BY71" si="1220">BY70/$AJ70</f>
        <v>#DIV/0!</v>
      </c>
      <c r="BZ71" s="262" t="e">
        <f t="shared" ref="BZ71" si="1221">BZ70/$AJ70</f>
        <v>#DIV/0!</v>
      </c>
      <c r="CA71" s="262" t="e">
        <f t="shared" ref="CA71" si="1222">CA70/$AJ70</f>
        <v>#DIV/0!</v>
      </c>
      <c r="CB71" s="262" t="e">
        <f t="shared" ref="CB71" si="1223">CB70/$AJ70</f>
        <v>#DIV/0!</v>
      </c>
      <c r="CC71" s="262" t="e">
        <f t="shared" ref="CC71" si="1224">CC70/$AJ70</f>
        <v>#DIV/0!</v>
      </c>
      <c r="CD71" s="262" t="e">
        <f t="shared" ref="CD71" si="1225">CD70/$AJ70</f>
        <v>#DIV/0!</v>
      </c>
      <c r="CE71" s="262" t="e">
        <f t="shared" ref="CE71" si="1226">CE70/$AJ70</f>
        <v>#DIV/0!</v>
      </c>
      <c r="CF71" s="262" t="e">
        <f t="shared" ref="CF71" si="1227">CF70/$AJ70</f>
        <v>#DIV/0!</v>
      </c>
      <c r="CG71" s="579"/>
      <c r="CH71" s="579"/>
      <c r="CI71" s="579"/>
      <c r="CJ71" s="8" t="e">
        <f>CJ70/CL70</f>
        <v>#DIV/0!</v>
      </c>
      <c r="CK71" s="8"/>
      <c r="CL71" s="6"/>
      <c r="CM71" s="39" t="s">
        <v>63</v>
      </c>
      <c r="CN71" s="262" t="e">
        <f>CN70/$AJ70</f>
        <v>#DIV/0!</v>
      </c>
      <c r="CO71" s="262" t="e">
        <f t="shared" ref="CO71" si="1228">CO70/$AJ70</f>
        <v>#DIV/0!</v>
      </c>
      <c r="CP71" s="262" t="e">
        <f t="shared" ref="CP71" si="1229">CP70/$AJ70</f>
        <v>#DIV/0!</v>
      </c>
      <c r="CQ71" s="262" t="e">
        <f t="shared" ref="CQ71" si="1230">CQ70/$AJ70</f>
        <v>#DIV/0!</v>
      </c>
      <c r="CR71" s="262" t="e">
        <f t="shared" ref="CR71" si="1231">CR70/$AJ70</f>
        <v>#DIV/0!</v>
      </c>
      <c r="CS71" s="262" t="e">
        <f t="shared" ref="CS71" si="1232">CS70/$AJ70</f>
        <v>#DIV/0!</v>
      </c>
      <c r="CT71" s="262" t="e">
        <f t="shared" ref="CT71" si="1233">CT70/$AJ70</f>
        <v>#DIV/0!</v>
      </c>
      <c r="CU71" s="262" t="e">
        <f t="shared" ref="CU71" si="1234">CU70/$AJ70</f>
        <v>#DIV/0!</v>
      </c>
      <c r="CV71" s="262" t="e">
        <f t="shared" ref="CV71" si="1235">CV70/$AJ70</f>
        <v>#DIV/0!</v>
      </c>
      <c r="CW71" s="262" t="e">
        <f t="shared" ref="CW71" si="1236">CW70/$AJ70</f>
        <v>#DIV/0!</v>
      </c>
      <c r="CX71" s="262" t="e">
        <f t="shared" ref="CX71" si="1237">CX70/$AJ70</f>
        <v>#DIV/0!</v>
      </c>
      <c r="CY71" s="579"/>
      <c r="CZ71" s="579"/>
      <c r="DA71" s="579"/>
      <c r="DB71" s="8" t="e">
        <f>DB70/DD70</f>
        <v>#DIV/0!</v>
      </c>
      <c r="DC71" s="8"/>
      <c r="DD71" s="6"/>
      <c r="DE71" s="39" t="s">
        <v>63</v>
      </c>
      <c r="DF71" s="262" t="e">
        <f>DF70/$AJ70</f>
        <v>#DIV/0!</v>
      </c>
      <c r="DG71" s="262" t="e">
        <f t="shared" ref="DG71" si="1238">DG70/$AJ70</f>
        <v>#DIV/0!</v>
      </c>
      <c r="DH71" s="262" t="e">
        <f t="shared" ref="DH71" si="1239">DH70/$AJ70</f>
        <v>#DIV/0!</v>
      </c>
      <c r="DI71" s="262" t="e">
        <f t="shared" ref="DI71" si="1240">DI70/$AJ70</f>
        <v>#DIV/0!</v>
      </c>
      <c r="DJ71" s="262" t="e">
        <f t="shared" ref="DJ71" si="1241">DJ70/$AJ70</f>
        <v>#DIV/0!</v>
      </c>
      <c r="DK71" s="262" t="e">
        <f t="shared" ref="DK71" si="1242">DK70/$AJ70</f>
        <v>#DIV/0!</v>
      </c>
      <c r="DL71" s="262" t="e">
        <f t="shared" ref="DL71" si="1243">DL70/$AJ70</f>
        <v>#DIV/0!</v>
      </c>
      <c r="DM71" s="262" t="e">
        <f t="shared" ref="DM71" si="1244">DM70/$AJ70</f>
        <v>#DIV/0!</v>
      </c>
      <c r="DN71" s="262" t="e">
        <f t="shared" ref="DN71" si="1245">DN70/$AJ70</f>
        <v>#DIV/0!</v>
      </c>
      <c r="DO71" s="262" t="e">
        <f t="shared" ref="DO71" si="1246">DO70/$AJ70</f>
        <v>#DIV/0!</v>
      </c>
      <c r="DP71" s="262" t="e">
        <f t="shared" ref="DP71" si="1247">DP70/$AJ70</f>
        <v>#DIV/0!</v>
      </c>
      <c r="DQ71" s="579"/>
      <c r="DR71" s="579"/>
      <c r="DS71" s="579"/>
      <c r="DT71" s="8" t="e">
        <f>DT70/DV70</f>
        <v>#DIV/0!</v>
      </c>
      <c r="DU71" s="8"/>
      <c r="DV71" s="6"/>
      <c r="DW71" s="39" t="s">
        <v>63</v>
      </c>
      <c r="DX71" s="262" t="e">
        <f>DX70/$AJ70</f>
        <v>#DIV/0!</v>
      </c>
      <c r="DY71" s="262" t="e">
        <f t="shared" ref="DY71" si="1248">DY70/$AJ70</f>
        <v>#DIV/0!</v>
      </c>
      <c r="DZ71" s="262" t="e">
        <f t="shared" ref="DZ71" si="1249">DZ70/$AJ70</f>
        <v>#DIV/0!</v>
      </c>
      <c r="EA71" s="262" t="e">
        <f t="shared" ref="EA71" si="1250">EA70/$AJ70</f>
        <v>#DIV/0!</v>
      </c>
      <c r="EB71" s="262" t="e">
        <f t="shared" ref="EB71" si="1251">EB70/$AJ70</f>
        <v>#DIV/0!</v>
      </c>
      <c r="EC71" s="262" t="e">
        <f t="shared" ref="EC71" si="1252">EC70/$AJ70</f>
        <v>#DIV/0!</v>
      </c>
      <c r="ED71" s="262" t="e">
        <f t="shared" ref="ED71" si="1253">ED70/$AJ70</f>
        <v>#DIV/0!</v>
      </c>
      <c r="EE71" s="262" t="e">
        <f t="shared" ref="EE71" si="1254">EE70/$AJ70</f>
        <v>#DIV/0!</v>
      </c>
      <c r="EF71" s="262" t="e">
        <f t="shared" ref="EF71" si="1255">EF70/$AJ70</f>
        <v>#DIV/0!</v>
      </c>
      <c r="EG71" s="262" t="e">
        <f t="shared" ref="EG71" si="1256">EG70/$AJ70</f>
        <v>#DIV/0!</v>
      </c>
      <c r="EH71" s="262" t="e">
        <f t="shared" ref="EH71" si="1257">EH70/$AJ70</f>
        <v>#DIV/0!</v>
      </c>
      <c r="EI71" s="579"/>
      <c r="EJ71" s="579"/>
      <c r="EK71" s="579"/>
      <c r="EL71" s="8" t="e">
        <f>EL70/EN70</f>
        <v>#DIV/0!</v>
      </c>
      <c r="EM71" s="8"/>
      <c r="EN71" s="6"/>
      <c r="EO71" s="39" t="s">
        <v>63</v>
      </c>
      <c r="EP71" s="262" t="e">
        <f>EP70/$AJ70</f>
        <v>#DIV/0!</v>
      </c>
      <c r="EQ71" s="262" t="e">
        <f t="shared" ref="EQ71" si="1258">EQ70/$AJ70</f>
        <v>#DIV/0!</v>
      </c>
      <c r="ER71" s="262" t="e">
        <f t="shared" ref="ER71" si="1259">ER70/$AJ70</f>
        <v>#DIV/0!</v>
      </c>
      <c r="ES71" s="262" t="e">
        <f t="shared" ref="ES71" si="1260">ES70/$AJ70</f>
        <v>#DIV/0!</v>
      </c>
      <c r="ET71" s="262" t="e">
        <f t="shared" ref="ET71" si="1261">ET70/$AJ70</f>
        <v>#DIV/0!</v>
      </c>
      <c r="EU71" s="262" t="e">
        <f t="shared" ref="EU71" si="1262">EU70/$AJ70</f>
        <v>#DIV/0!</v>
      </c>
      <c r="EV71" s="262" t="e">
        <f t="shared" ref="EV71" si="1263">EV70/$AJ70</f>
        <v>#DIV/0!</v>
      </c>
      <c r="EW71" s="262" t="e">
        <f t="shared" ref="EW71" si="1264">EW70/$AJ70</f>
        <v>#DIV/0!</v>
      </c>
      <c r="EX71" s="262" t="e">
        <f t="shared" ref="EX71" si="1265">EX70/$AJ70</f>
        <v>#DIV/0!</v>
      </c>
      <c r="EY71" s="262" t="e">
        <f t="shared" ref="EY71" si="1266">EY70/$AJ70</f>
        <v>#DIV/0!</v>
      </c>
      <c r="EZ71" s="262" t="e">
        <f t="shared" ref="EZ71" si="1267">EZ70/$AJ70</f>
        <v>#DIV/0!</v>
      </c>
      <c r="FA71" s="579"/>
      <c r="FB71" s="579"/>
      <c r="FC71" s="579"/>
      <c r="FD71" s="8" t="e">
        <f>FD70/FF70</f>
        <v>#DIV/0!</v>
      </c>
      <c r="FE71" s="8"/>
      <c r="FF71" s="6"/>
      <c r="FG71" s="39" t="s">
        <v>63</v>
      </c>
      <c r="FH71" s="262" t="e">
        <f>FH70/$AJ70</f>
        <v>#DIV/0!</v>
      </c>
      <c r="FI71" s="262" t="e">
        <f t="shared" ref="FI71" si="1268">FI70/$AJ70</f>
        <v>#DIV/0!</v>
      </c>
      <c r="FJ71" s="262" t="e">
        <f t="shared" ref="FJ71" si="1269">FJ70/$AJ70</f>
        <v>#DIV/0!</v>
      </c>
      <c r="FK71" s="262" t="e">
        <f t="shared" ref="FK71" si="1270">FK70/$AJ70</f>
        <v>#DIV/0!</v>
      </c>
      <c r="FL71" s="262" t="e">
        <f t="shared" ref="FL71" si="1271">FL70/$AJ70</f>
        <v>#DIV/0!</v>
      </c>
      <c r="FM71" s="262" t="e">
        <f t="shared" ref="FM71" si="1272">FM70/$AJ70</f>
        <v>#DIV/0!</v>
      </c>
      <c r="FN71" s="262" t="e">
        <f t="shared" ref="FN71" si="1273">FN70/$AJ70</f>
        <v>#DIV/0!</v>
      </c>
      <c r="FO71" s="262" t="e">
        <f t="shared" ref="FO71" si="1274">FO70/$AJ70</f>
        <v>#DIV/0!</v>
      </c>
      <c r="FP71" s="262" t="e">
        <f t="shared" ref="FP71" si="1275">FP70/$AJ70</f>
        <v>#DIV/0!</v>
      </c>
      <c r="FQ71" s="262" t="e">
        <f t="shared" ref="FQ71" si="1276">FQ70/$AJ70</f>
        <v>#DIV/0!</v>
      </c>
      <c r="FR71" s="262" t="e">
        <f t="shared" ref="FR71" si="1277">FR70/$AJ70</f>
        <v>#DIV/0!</v>
      </c>
      <c r="FS71" s="579"/>
      <c r="FT71" s="579"/>
      <c r="FU71" s="579"/>
      <c r="FV71" s="8" t="e">
        <f>FV70/FX70</f>
        <v>#DIV/0!</v>
      </c>
      <c r="FW71" s="8"/>
      <c r="FX71" s="6"/>
      <c r="FY71" s="39" t="s">
        <v>63</v>
      </c>
      <c r="FZ71" s="262" t="e">
        <f>FZ70/$AJ70</f>
        <v>#DIV/0!</v>
      </c>
      <c r="GA71" s="262" t="e">
        <f t="shared" ref="GA71" si="1278">GA70/$AJ70</f>
        <v>#DIV/0!</v>
      </c>
      <c r="GB71" s="262" t="e">
        <f t="shared" ref="GB71" si="1279">GB70/$AJ70</f>
        <v>#DIV/0!</v>
      </c>
      <c r="GC71" s="262" t="e">
        <f t="shared" ref="GC71" si="1280">GC70/$AJ70</f>
        <v>#DIV/0!</v>
      </c>
      <c r="GD71" s="262" t="e">
        <f t="shared" ref="GD71" si="1281">GD70/$AJ70</f>
        <v>#DIV/0!</v>
      </c>
      <c r="GE71" s="262" t="e">
        <f t="shared" ref="GE71" si="1282">GE70/$AJ70</f>
        <v>#DIV/0!</v>
      </c>
      <c r="GF71" s="262" t="e">
        <f t="shared" ref="GF71" si="1283">GF70/$AJ70</f>
        <v>#DIV/0!</v>
      </c>
      <c r="GG71" s="262" t="e">
        <f t="shared" ref="GG71" si="1284">GG70/$AJ70</f>
        <v>#DIV/0!</v>
      </c>
      <c r="GH71" s="262" t="e">
        <f t="shared" ref="GH71" si="1285">GH70/$AJ70</f>
        <v>#DIV/0!</v>
      </c>
      <c r="GI71" s="262" t="e">
        <f t="shared" ref="GI71" si="1286">GI70/$AJ70</f>
        <v>#DIV/0!</v>
      </c>
      <c r="GJ71" s="262" t="e">
        <f t="shared" ref="GJ71" si="1287">GJ70/$AJ70</f>
        <v>#DIV/0!</v>
      </c>
      <c r="GK71" s="579"/>
      <c r="GL71" s="579"/>
      <c r="GM71" s="579"/>
      <c r="GN71" s="8" t="e">
        <f>GN70/GP70</f>
        <v>#DIV/0!</v>
      </c>
      <c r="GO71" s="8"/>
      <c r="GP71" s="6"/>
      <c r="GQ71" s="16" t="s">
        <v>63</v>
      </c>
      <c r="GR71" s="17" t="e">
        <v>#DIV/0!</v>
      </c>
      <c r="GS71" s="17" t="e">
        <v>#DIV/0!</v>
      </c>
      <c r="GT71" s="17" t="e">
        <v>#DIV/0!</v>
      </c>
      <c r="GU71" s="17" t="e">
        <v>#DIV/0!</v>
      </c>
      <c r="GV71" s="17" t="e">
        <v>#DIV/0!</v>
      </c>
      <c r="GW71" s="17" t="e">
        <v>#DIV/0!</v>
      </c>
      <c r="GX71" s="17" t="e">
        <v>#DIV/0!</v>
      </c>
      <c r="GY71" s="17" t="e">
        <v>#DIV/0!</v>
      </c>
      <c r="GZ71" s="17" t="e">
        <v>#DIV/0!</v>
      </c>
      <c r="HA71" s="17" t="e">
        <v>#DIV/0!</v>
      </c>
      <c r="HB71" s="17" t="e">
        <v>#DIV/0!</v>
      </c>
      <c r="HC71" s="571"/>
      <c r="HD71" s="571"/>
      <c r="HE71" s="571"/>
      <c r="HF71" s="17" t="e">
        <v>#DIV/0!</v>
      </c>
      <c r="HG71" s="17"/>
      <c r="HH71" s="390"/>
      <c r="HI71" s="16" t="s">
        <v>63</v>
      </c>
      <c r="HJ71" s="17">
        <f>HJ70/$HZ$70</f>
        <v>4</v>
      </c>
      <c r="HK71" s="17">
        <f t="shared" ref="HK71:HT71" si="1288">HK70/$HZ$70</f>
        <v>7</v>
      </c>
      <c r="HL71" s="17">
        <f t="shared" si="1288"/>
        <v>1</v>
      </c>
      <c r="HM71" s="17">
        <f t="shared" si="1288"/>
        <v>2</v>
      </c>
      <c r="HN71" s="17">
        <f t="shared" si="1288"/>
        <v>1</v>
      </c>
      <c r="HO71" s="17">
        <f t="shared" si="1288"/>
        <v>2</v>
      </c>
      <c r="HP71" s="17">
        <f t="shared" si="1288"/>
        <v>6</v>
      </c>
      <c r="HQ71" s="17">
        <f t="shared" si="1288"/>
        <v>0</v>
      </c>
      <c r="HR71" s="17">
        <f t="shared" si="1288"/>
        <v>0</v>
      </c>
      <c r="HS71" s="17">
        <f t="shared" si="1288"/>
        <v>2</v>
      </c>
      <c r="HT71" s="17">
        <f t="shared" si="1288"/>
        <v>6</v>
      </c>
      <c r="HU71" s="571"/>
      <c r="HV71" s="571"/>
      <c r="HW71" s="571"/>
      <c r="HX71" s="17" t="e">
        <v>#DIV/0!</v>
      </c>
      <c r="HY71" s="17"/>
      <c r="HZ71" s="390"/>
    </row>
    <row r="72" spans="19:234">
      <c r="S72" s="1" t="s">
        <v>532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2"/>
      <c r="AK72" s="1" t="s">
        <v>532</v>
      </c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2"/>
      <c r="BC72" s="1" t="s">
        <v>532</v>
      </c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2"/>
      <c r="BU72" s="1" t="s">
        <v>532</v>
      </c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2"/>
      <c r="CM72" s="1" t="s">
        <v>532</v>
      </c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2"/>
      <c r="DE72" s="1" t="s">
        <v>532</v>
      </c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2"/>
      <c r="DW72" s="1" t="s">
        <v>532</v>
      </c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2"/>
      <c r="EO72" s="1" t="s">
        <v>532</v>
      </c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2"/>
      <c r="FG72" s="1" t="s">
        <v>532</v>
      </c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2"/>
      <c r="FY72" s="1" t="s">
        <v>532</v>
      </c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2"/>
      <c r="GQ72" s="14" t="s">
        <v>532</v>
      </c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5"/>
      <c r="HI72" s="14" t="s">
        <v>532</v>
      </c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5"/>
    </row>
    <row r="73" spans="19:234">
      <c r="S73" s="3" t="s">
        <v>12</v>
      </c>
      <c r="T73" s="7" t="s">
        <v>13</v>
      </c>
      <c r="U73" s="7" t="s">
        <v>14</v>
      </c>
      <c r="V73" s="7" t="s">
        <v>15</v>
      </c>
      <c r="W73" s="7" t="s">
        <v>16</v>
      </c>
      <c r="X73" s="7" t="s">
        <v>17</v>
      </c>
      <c r="Y73" s="7" t="s">
        <v>28</v>
      </c>
      <c r="Z73" s="7" t="s">
        <v>27</v>
      </c>
      <c r="AA73" s="18" t="s">
        <v>21</v>
      </c>
      <c r="AB73" s="7" t="s">
        <v>20</v>
      </c>
      <c r="AC73" s="18" t="s">
        <v>19</v>
      </c>
      <c r="AD73" s="7" t="s">
        <v>18</v>
      </c>
      <c r="AE73" s="48">
        <v>0.02</v>
      </c>
      <c r="AF73" s="48">
        <v>0.03</v>
      </c>
      <c r="AG73" s="18" t="s">
        <v>213</v>
      </c>
      <c r="AH73" s="18" t="s">
        <v>80</v>
      </c>
      <c r="AI73" s="18" t="s">
        <v>81</v>
      </c>
      <c r="AJ73" s="21" t="s">
        <v>531</v>
      </c>
      <c r="AK73" s="3" t="s">
        <v>12</v>
      </c>
      <c r="AL73" s="7" t="s">
        <v>13</v>
      </c>
      <c r="AM73" s="7" t="s">
        <v>14</v>
      </c>
      <c r="AN73" s="7" t="s">
        <v>15</v>
      </c>
      <c r="AO73" s="7" t="s">
        <v>16</v>
      </c>
      <c r="AP73" s="7" t="s">
        <v>17</v>
      </c>
      <c r="AQ73" s="7" t="s">
        <v>28</v>
      </c>
      <c r="AR73" s="7" t="s">
        <v>27</v>
      </c>
      <c r="AS73" s="18" t="s">
        <v>21</v>
      </c>
      <c r="AT73" s="7" t="s">
        <v>20</v>
      </c>
      <c r="AU73" s="18" t="s">
        <v>19</v>
      </c>
      <c r="AV73" s="7" t="s">
        <v>18</v>
      </c>
      <c r="AW73" s="48">
        <v>0.02</v>
      </c>
      <c r="AX73" s="48">
        <v>0.03</v>
      </c>
      <c r="AY73" s="18" t="s">
        <v>213</v>
      </c>
      <c r="AZ73" s="18" t="s">
        <v>80</v>
      </c>
      <c r="BA73" s="18" t="s">
        <v>81</v>
      </c>
      <c r="BB73" s="21" t="s">
        <v>531</v>
      </c>
      <c r="BC73" s="3" t="s">
        <v>12</v>
      </c>
      <c r="BD73" s="7" t="s">
        <v>13</v>
      </c>
      <c r="BE73" s="7" t="s">
        <v>14</v>
      </c>
      <c r="BF73" s="7" t="s">
        <v>15</v>
      </c>
      <c r="BG73" s="7" t="s">
        <v>16</v>
      </c>
      <c r="BH73" s="7" t="s">
        <v>17</v>
      </c>
      <c r="BI73" s="7" t="s">
        <v>28</v>
      </c>
      <c r="BJ73" s="7" t="s">
        <v>27</v>
      </c>
      <c r="BK73" s="18" t="s">
        <v>21</v>
      </c>
      <c r="BL73" s="7" t="s">
        <v>20</v>
      </c>
      <c r="BM73" s="18" t="s">
        <v>19</v>
      </c>
      <c r="BN73" s="7" t="s">
        <v>18</v>
      </c>
      <c r="BO73" s="48">
        <v>0.02</v>
      </c>
      <c r="BP73" s="48">
        <v>0.03</v>
      </c>
      <c r="BQ73" s="18" t="s">
        <v>213</v>
      </c>
      <c r="BR73" s="18" t="s">
        <v>80</v>
      </c>
      <c r="BS73" s="18" t="s">
        <v>81</v>
      </c>
      <c r="BT73" s="21" t="s">
        <v>531</v>
      </c>
      <c r="BU73" s="3" t="s">
        <v>12</v>
      </c>
      <c r="BV73" s="7" t="s">
        <v>13</v>
      </c>
      <c r="BW73" s="7" t="s">
        <v>14</v>
      </c>
      <c r="BX73" s="7" t="s">
        <v>15</v>
      </c>
      <c r="BY73" s="7" t="s">
        <v>16</v>
      </c>
      <c r="BZ73" s="7" t="s">
        <v>17</v>
      </c>
      <c r="CA73" s="7" t="s">
        <v>28</v>
      </c>
      <c r="CB73" s="7" t="s">
        <v>27</v>
      </c>
      <c r="CC73" s="18" t="s">
        <v>21</v>
      </c>
      <c r="CD73" s="7" t="s">
        <v>20</v>
      </c>
      <c r="CE73" s="18" t="s">
        <v>19</v>
      </c>
      <c r="CF73" s="7" t="s">
        <v>18</v>
      </c>
      <c r="CG73" s="48">
        <v>0.02</v>
      </c>
      <c r="CH73" s="48">
        <v>0.03</v>
      </c>
      <c r="CI73" s="18" t="s">
        <v>213</v>
      </c>
      <c r="CJ73" s="18" t="s">
        <v>80</v>
      </c>
      <c r="CK73" s="18" t="s">
        <v>81</v>
      </c>
      <c r="CL73" s="21" t="s">
        <v>531</v>
      </c>
      <c r="CM73" s="3" t="s">
        <v>12</v>
      </c>
      <c r="CN73" s="7" t="s">
        <v>13</v>
      </c>
      <c r="CO73" s="7" t="s">
        <v>14</v>
      </c>
      <c r="CP73" s="7" t="s">
        <v>15</v>
      </c>
      <c r="CQ73" s="7" t="s">
        <v>16</v>
      </c>
      <c r="CR73" s="7" t="s">
        <v>17</v>
      </c>
      <c r="CS73" s="7" t="s">
        <v>28</v>
      </c>
      <c r="CT73" s="7" t="s">
        <v>27</v>
      </c>
      <c r="CU73" s="18" t="s">
        <v>21</v>
      </c>
      <c r="CV73" s="7" t="s">
        <v>20</v>
      </c>
      <c r="CW73" s="18" t="s">
        <v>19</v>
      </c>
      <c r="CX73" s="7" t="s">
        <v>18</v>
      </c>
      <c r="CY73" s="48">
        <v>0.02</v>
      </c>
      <c r="CZ73" s="48">
        <v>0.03</v>
      </c>
      <c r="DA73" s="18" t="s">
        <v>213</v>
      </c>
      <c r="DB73" s="18" t="s">
        <v>80</v>
      </c>
      <c r="DC73" s="18" t="s">
        <v>81</v>
      </c>
      <c r="DD73" s="21" t="s">
        <v>531</v>
      </c>
      <c r="DE73" s="3" t="s">
        <v>12</v>
      </c>
      <c r="DF73" s="7" t="s">
        <v>13</v>
      </c>
      <c r="DG73" s="7" t="s">
        <v>14</v>
      </c>
      <c r="DH73" s="7" t="s">
        <v>15</v>
      </c>
      <c r="DI73" s="7" t="s">
        <v>16</v>
      </c>
      <c r="DJ73" s="7" t="s">
        <v>17</v>
      </c>
      <c r="DK73" s="7" t="s">
        <v>28</v>
      </c>
      <c r="DL73" s="7" t="s">
        <v>27</v>
      </c>
      <c r="DM73" s="18" t="s">
        <v>21</v>
      </c>
      <c r="DN73" s="7" t="s">
        <v>20</v>
      </c>
      <c r="DO73" s="18" t="s">
        <v>19</v>
      </c>
      <c r="DP73" s="7" t="s">
        <v>18</v>
      </c>
      <c r="DQ73" s="48">
        <v>0.02</v>
      </c>
      <c r="DR73" s="48">
        <v>0.03</v>
      </c>
      <c r="DS73" s="18" t="s">
        <v>213</v>
      </c>
      <c r="DT73" s="18" t="s">
        <v>80</v>
      </c>
      <c r="DU73" s="18" t="s">
        <v>81</v>
      </c>
      <c r="DV73" s="21" t="s">
        <v>531</v>
      </c>
      <c r="DW73" s="3" t="s">
        <v>12</v>
      </c>
      <c r="DX73" s="7" t="s">
        <v>13</v>
      </c>
      <c r="DY73" s="7" t="s">
        <v>14</v>
      </c>
      <c r="DZ73" s="7" t="s">
        <v>15</v>
      </c>
      <c r="EA73" s="7" t="s">
        <v>16</v>
      </c>
      <c r="EB73" s="7" t="s">
        <v>17</v>
      </c>
      <c r="EC73" s="7" t="s">
        <v>28</v>
      </c>
      <c r="ED73" s="7" t="s">
        <v>27</v>
      </c>
      <c r="EE73" s="18" t="s">
        <v>21</v>
      </c>
      <c r="EF73" s="7" t="s">
        <v>20</v>
      </c>
      <c r="EG73" s="18" t="s">
        <v>19</v>
      </c>
      <c r="EH73" s="7" t="s">
        <v>18</v>
      </c>
      <c r="EI73" s="48">
        <v>0.02</v>
      </c>
      <c r="EJ73" s="48">
        <v>0.03</v>
      </c>
      <c r="EK73" s="18" t="s">
        <v>213</v>
      </c>
      <c r="EL73" s="18" t="s">
        <v>80</v>
      </c>
      <c r="EM73" s="18" t="s">
        <v>81</v>
      </c>
      <c r="EN73" s="21" t="s">
        <v>531</v>
      </c>
      <c r="EO73" s="3" t="s">
        <v>12</v>
      </c>
      <c r="EP73" s="7" t="s">
        <v>13</v>
      </c>
      <c r="EQ73" s="7" t="s">
        <v>14</v>
      </c>
      <c r="ER73" s="7" t="s">
        <v>15</v>
      </c>
      <c r="ES73" s="7" t="s">
        <v>16</v>
      </c>
      <c r="ET73" s="7" t="s">
        <v>17</v>
      </c>
      <c r="EU73" s="7" t="s">
        <v>28</v>
      </c>
      <c r="EV73" s="7" t="s">
        <v>27</v>
      </c>
      <c r="EW73" s="18" t="s">
        <v>21</v>
      </c>
      <c r="EX73" s="7" t="s">
        <v>20</v>
      </c>
      <c r="EY73" s="18" t="s">
        <v>19</v>
      </c>
      <c r="EZ73" s="7" t="s">
        <v>18</v>
      </c>
      <c r="FA73" s="48">
        <v>0.02</v>
      </c>
      <c r="FB73" s="48">
        <v>0.03</v>
      </c>
      <c r="FC73" s="18" t="s">
        <v>213</v>
      </c>
      <c r="FD73" s="18" t="s">
        <v>80</v>
      </c>
      <c r="FE73" s="18" t="s">
        <v>81</v>
      </c>
      <c r="FF73" s="21" t="s">
        <v>531</v>
      </c>
      <c r="FG73" s="3" t="s">
        <v>12</v>
      </c>
      <c r="FH73" s="7" t="s">
        <v>13</v>
      </c>
      <c r="FI73" s="7" t="s">
        <v>14</v>
      </c>
      <c r="FJ73" s="7" t="s">
        <v>15</v>
      </c>
      <c r="FK73" s="7" t="s">
        <v>16</v>
      </c>
      <c r="FL73" s="7" t="s">
        <v>17</v>
      </c>
      <c r="FM73" s="7" t="s">
        <v>28</v>
      </c>
      <c r="FN73" s="7" t="s">
        <v>27</v>
      </c>
      <c r="FO73" s="18" t="s">
        <v>21</v>
      </c>
      <c r="FP73" s="7" t="s">
        <v>20</v>
      </c>
      <c r="FQ73" s="18" t="s">
        <v>19</v>
      </c>
      <c r="FR73" s="7" t="s">
        <v>18</v>
      </c>
      <c r="FS73" s="48">
        <v>0.02</v>
      </c>
      <c r="FT73" s="48">
        <v>0.03</v>
      </c>
      <c r="FU73" s="18" t="s">
        <v>213</v>
      </c>
      <c r="FV73" s="18" t="s">
        <v>80</v>
      </c>
      <c r="FW73" s="18" t="s">
        <v>81</v>
      </c>
      <c r="FX73" s="21" t="s">
        <v>531</v>
      </c>
      <c r="FY73" s="3" t="s">
        <v>12</v>
      </c>
      <c r="FZ73" s="7" t="s">
        <v>13</v>
      </c>
      <c r="GA73" s="7" t="s">
        <v>14</v>
      </c>
      <c r="GB73" s="7" t="s">
        <v>15</v>
      </c>
      <c r="GC73" s="7" t="s">
        <v>16</v>
      </c>
      <c r="GD73" s="7" t="s">
        <v>17</v>
      </c>
      <c r="GE73" s="7" t="s">
        <v>28</v>
      </c>
      <c r="GF73" s="7" t="s">
        <v>27</v>
      </c>
      <c r="GG73" s="18" t="s">
        <v>21</v>
      </c>
      <c r="GH73" s="7" t="s">
        <v>20</v>
      </c>
      <c r="GI73" s="18" t="s">
        <v>19</v>
      </c>
      <c r="GJ73" s="7" t="s">
        <v>18</v>
      </c>
      <c r="GK73" s="48">
        <v>0.02</v>
      </c>
      <c r="GL73" s="48">
        <v>0.03</v>
      </c>
      <c r="GM73" s="18" t="s">
        <v>213</v>
      </c>
      <c r="GN73" s="18" t="s">
        <v>80</v>
      </c>
      <c r="GO73" s="18" t="s">
        <v>81</v>
      </c>
      <c r="GP73" s="21" t="s">
        <v>531</v>
      </c>
      <c r="GQ73" s="14" t="s">
        <v>12</v>
      </c>
      <c r="GR73" s="11" t="s">
        <v>13</v>
      </c>
      <c r="GS73" s="11" t="s">
        <v>14</v>
      </c>
      <c r="GT73" s="11" t="s">
        <v>15</v>
      </c>
      <c r="GU73" s="11" t="s">
        <v>16</v>
      </c>
      <c r="GV73" s="11" t="s">
        <v>17</v>
      </c>
      <c r="GW73" s="11" t="s">
        <v>28</v>
      </c>
      <c r="GX73" s="11" t="s">
        <v>27</v>
      </c>
      <c r="GY73" s="11" t="s">
        <v>21</v>
      </c>
      <c r="GZ73" s="11" t="s">
        <v>20</v>
      </c>
      <c r="HA73" s="11" t="s">
        <v>19</v>
      </c>
      <c r="HB73" s="11" t="s">
        <v>18</v>
      </c>
      <c r="HC73" s="149">
        <v>0.02</v>
      </c>
      <c r="HD73" s="149">
        <v>0.03</v>
      </c>
      <c r="HE73" s="11" t="s">
        <v>213</v>
      </c>
      <c r="HF73" s="11" t="s">
        <v>80</v>
      </c>
      <c r="HG73" s="11" t="s">
        <v>81</v>
      </c>
      <c r="HH73" s="15" t="s">
        <v>531</v>
      </c>
      <c r="HI73" s="14" t="s">
        <v>12</v>
      </c>
      <c r="HJ73" s="11" t="s">
        <v>13</v>
      </c>
      <c r="HK73" s="11" t="s">
        <v>14</v>
      </c>
      <c r="HL73" s="11" t="s">
        <v>15</v>
      </c>
      <c r="HM73" s="11" t="s">
        <v>16</v>
      </c>
      <c r="HN73" s="11" t="s">
        <v>17</v>
      </c>
      <c r="HO73" s="11" t="s">
        <v>28</v>
      </c>
      <c r="HP73" s="11" t="s">
        <v>27</v>
      </c>
      <c r="HQ73" s="11" t="s">
        <v>21</v>
      </c>
      <c r="HR73" s="11" t="s">
        <v>20</v>
      </c>
      <c r="HS73" s="11" t="s">
        <v>19</v>
      </c>
      <c r="HT73" s="11" t="s">
        <v>18</v>
      </c>
      <c r="HU73" s="149">
        <v>0.02</v>
      </c>
      <c r="HV73" s="149">
        <v>0.03</v>
      </c>
      <c r="HW73" s="11" t="s">
        <v>213</v>
      </c>
      <c r="HX73" s="11" t="s">
        <v>80</v>
      </c>
      <c r="HY73" s="11" t="s">
        <v>81</v>
      </c>
      <c r="HZ73" s="15" t="s">
        <v>531</v>
      </c>
    </row>
    <row r="74" spans="19:234">
      <c r="S74" s="3">
        <v>1</v>
      </c>
      <c r="T74" s="429"/>
      <c r="U74" s="429"/>
      <c r="V74" s="429"/>
      <c r="W74" s="429"/>
      <c r="X74" s="429"/>
      <c r="Y74" s="429"/>
      <c r="Z74" s="429"/>
      <c r="AA74" s="429"/>
      <c r="AB74" s="429"/>
      <c r="AC74" s="429">
        <f>Y74+AA74</f>
        <v>0</v>
      </c>
      <c r="AD74" s="429">
        <f>Z74+AB74</f>
        <v>0</v>
      </c>
      <c r="AE74" s="430" t="e">
        <f>Y74/Z74</f>
        <v>#DIV/0!</v>
      </c>
      <c r="AF74" s="430" t="e">
        <f>AA74/AB74</f>
        <v>#DIV/0!</v>
      </c>
      <c r="AG74" s="430" t="e">
        <f>AC74/AD74</f>
        <v>#DIV/0!</v>
      </c>
      <c r="AH74" s="429"/>
      <c r="AI74" s="429"/>
      <c r="AJ74" s="413">
        <f>AH74+AI74</f>
        <v>0</v>
      </c>
      <c r="AK74" s="3">
        <v>1</v>
      </c>
      <c r="AL74" s="18"/>
      <c r="AM74" s="18"/>
      <c r="AN74" s="18"/>
      <c r="AO74" s="18"/>
      <c r="AP74" s="18"/>
      <c r="AQ74" s="18"/>
      <c r="AR74" s="18"/>
      <c r="AS74" s="18"/>
      <c r="AT74" s="18"/>
      <c r="AU74" s="18">
        <f>AQ74+AS74</f>
        <v>0</v>
      </c>
      <c r="AV74" s="18">
        <f>AR74+AT74</f>
        <v>0</v>
      </c>
      <c r="AW74" s="389" t="e">
        <f>AQ74/AR74</f>
        <v>#DIV/0!</v>
      </c>
      <c r="AX74" s="389" t="e">
        <f>AS74/AT74</f>
        <v>#DIV/0!</v>
      </c>
      <c r="AY74" s="389" t="e">
        <f>AU74/AV74</f>
        <v>#DIV/0!</v>
      </c>
      <c r="AZ74" s="7"/>
      <c r="BA74" s="7"/>
      <c r="BB74" s="4">
        <f>AZ74+BA74</f>
        <v>0</v>
      </c>
      <c r="BC74" s="3">
        <v>1</v>
      </c>
      <c r="BD74" s="18"/>
      <c r="BE74" s="18"/>
      <c r="BF74" s="18"/>
      <c r="BG74" s="18"/>
      <c r="BH74" s="18"/>
      <c r="BI74" s="18"/>
      <c r="BJ74" s="18"/>
      <c r="BK74" s="18"/>
      <c r="BL74" s="18"/>
      <c r="BM74" s="18">
        <f>BI74+BK74</f>
        <v>0</v>
      </c>
      <c r="BN74" s="18">
        <f>BJ74+BL74</f>
        <v>0</v>
      </c>
      <c r="BO74" s="389" t="e">
        <f>BI74/BJ74</f>
        <v>#DIV/0!</v>
      </c>
      <c r="BP74" s="389" t="e">
        <f>BK74/BL74</f>
        <v>#DIV/0!</v>
      </c>
      <c r="BQ74" s="389" t="e">
        <f>BM74/BN74</f>
        <v>#DIV/0!</v>
      </c>
      <c r="BR74" s="7"/>
      <c r="BS74" s="7"/>
      <c r="BT74" s="4">
        <f>BR74+BS74</f>
        <v>0</v>
      </c>
      <c r="BU74" s="3">
        <v>1</v>
      </c>
      <c r="BV74" s="18"/>
      <c r="BW74" s="18"/>
      <c r="BX74" s="18"/>
      <c r="BY74" s="18"/>
      <c r="BZ74" s="18"/>
      <c r="CA74" s="18"/>
      <c r="CB74" s="18"/>
      <c r="CC74" s="18"/>
      <c r="CD74" s="18"/>
      <c r="CE74" s="18">
        <f>CA74+CC74</f>
        <v>0</v>
      </c>
      <c r="CF74" s="18">
        <f>CB74+CD74</f>
        <v>0</v>
      </c>
      <c r="CG74" s="389" t="e">
        <f>CA74/CB74</f>
        <v>#DIV/0!</v>
      </c>
      <c r="CH74" s="389" t="e">
        <f>CC74/CD74</f>
        <v>#DIV/0!</v>
      </c>
      <c r="CI74" s="389" t="e">
        <f>CE74/CF74</f>
        <v>#DIV/0!</v>
      </c>
      <c r="CJ74" s="7"/>
      <c r="CK74" s="7"/>
      <c r="CL74" s="4">
        <f>CJ74+CK74</f>
        <v>0</v>
      </c>
      <c r="CM74" s="3">
        <v>1</v>
      </c>
      <c r="CN74" s="18"/>
      <c r="CO74" s="18"/>
      <c r="CP74" s="18"/>
      <c r="CQ74" s="18"/>
      <c r="CR74" s="18"/>
      <c r="CS74" s="18"/>
      <c r="CT74" s="18"/>
      <c r="CU74" s="18"/>
      <c r="CV74" s="18"/>
      <c r="CW74" s="18">
        <f>CS74+CU74</f>
        <v>0</v>
      </c>
      <c r="CX74" s="18">
        <f>CT74+CV74</f>
        <v>0</v>
      </c>
      <c r="CY74" s="389" t="e">
        <f>CS74/CT74</f>
        <v>#DIV/0!</v>
      </c>
      <c r="CZ74" s="389" t="e">
        <f>CU74/CV74</f>
        <v>#DIV/0!</v>
      </c>
      <c r="DA74" s="389" t="e">
        <f>CW74/CX74</f>
        <v>#DIV/0!</v>
      </c>
      <c r="DB74" s="7"/>
      <c r="DC74" s="7"/>
      <c r="DD74" s="4">
        <f>DB74+DC74</f>
        <v>0</v>
      </c>
      <c r="DE74" s="3">
        <v>1</v>
      </c>
      <c r="DF74" s="18"/>
      <c r="DG74" s="18"/>
      <c r="DH74" s="18"/>
      <c r="DI74" s="18"/>
      <c r="DJ74" s="18"/>
      <c r="DK74" s="18"/>
      <c r="DL74" s="18"/>
      <c r="DM74" s="18"/>
      <c r="DN74" s="18"/>
      <c r="DO74" s="18">
        <f>DK74+DM74</f>
        <v>0</v>
      </c>
      <c r="DP74" s="18">
        <f>DL74+DN74</f>
        <v>0</v>
      </c>
      <c r="DQ74" s="389" t="e">
        <f>DK74/DL74</f>
        <v>#DIV/0!</v>
      </c>
      <c r="DR74" s="389" t="e">
        <f>DM74/DN74</f>
        <v>#DIV/0!</v>
      </c>
      <c r="DS74" s="389" t="e">
        <f>DO74/DP74</f>
        <v>#DIV/0!</v>
      </c>
      <c r="DT74" s="7"/>
      <c r="DU74" s="7"/>
      <c r="DV74" s="4">
        <f>DT74+DU74</f>
        <v>0</v>
      </c>
      <c r="DW74" s="3">
        <v>1</v>
      </c>
      <c r="DX74" s="18"/>
      <c r="DY74" s="18"/>
      <c r="DZ74" s="18"/>
      <c r="EA74" s="18"/>
      <c r="EB74" s="18"/>
      <c r="EC74" s="18"/>
      <c r="ED74" s="18"/>
      <c r="EE74" s="18"/>
      <c r="EF74" s="18"/>
      <c r="EG74" s="18">
        <f>EC74+EE74</f>
        <v>0</v>
      </c>
      <c r="EH74" s="18">
        <f>ED74+EF74</f>
        <v>0</v>
      </c>
      <c r="EI74" s="389" t="e">
        <f>EC74/ED74</f>
        <v>#DIV/0!</v>
      </c>
      <c r="EJ74" s="389" t="e">
        <f>EE74/EF74</f>
        <v>#DIV/0!</v>
      </c>
      <c r="EK74" s="389" t="e">
        <f>EG74/EH74</f>
        <v>#DIV/0!</v>
      </c>
      <c r="EL74" s="7"/>
      <c r="EM74" s="7"/>
      <c r="EN74" s="4">
        <f>EL74+EM74</f>
        <v>0</v>
      </c>
      <c r="EO74" s="3">
        <v>1</v>
      </c>
      <c r="EP74" s="18"/>
      <c r="EQ74" s="18"/>
      <c r="ER74" s="18"/>
      <c r="ES74" s="18"/>
      <c r="ET74" s="18"/>
      <c r="EU74" s="18"/>
      <c r="EV74" s="18"/>
      <c r="EW74" s="18"/>
      <c r="EX74" s="18"/>
      <c r="EY74" s="18">
        <f>EU74+EW74</f>
        <v>0</v>
      </c>
      <c r="EZ74" s="18">
        <f>EV74+EX74</f>
        <v>0</v>
      </c>
      <c r="FA74" s="389" t="e">
        <f>EU74/EV74</f>
        <v>#DIV/0!</v>
      </c>
      <c r="FB74" s="389" t="e">
        <f>EW74/EX74</f>
        <v>#DIV/0!</v>
      </c>
      <c r="FC74" s="389" t="e">
        <f>EY74/EZ74</f>
        <v>#DIV/0!</v>
      </c>
      <c r="FD74" s="7"/>
      <c r="FE74" s="7"/>
      <c r="FF74" s="4">
        <f>FD74+FE74</f>
        <v>0</v>
      </c>
      <c r="FG74" s="3">
        <v>1</v>
      </c>
      <c r="FH74" s="18"/>
      <c r="FI74" s="18"/>
      <c r="FJ74" s="18"/>
      <c r="FK74" s="18"/>
      <c r="FL74" s="18"/>
      <c r="FM74" s="18"/>
      <c r="FN74" s="18"/>
      <c r="FO74" s="18"/>
      <c r="FP74" s="18"/>
      <c r="FQ74" s="18">
        <f>FM74+FO74</f>
        <v>0</v>
      </c>
      <c r="FR74" s="18">
        <f>FN74+FP74</f>
        <v>0</v>
      </c>
      <c r="FS74" s="389" t="e">
        <f>FM74/FN74</f>
        <v>#DIV/0!</v>
      </c>
      <c r="FT74" s="389" t="e">
        <f>FO74/FP74</f>
        <v>#DIV/0!</v>
      </c>
      <c r="FU74" s="389" t="e">
        <f>FQ74/FR74</f>
        <v>#DIV/0!</v>
      </c>
      <c r="FV74" s="7"/>
      <c r="FW74" s="7"/>
      <c r="FX74" s="4">
        <f>FV74+FW74</f>
        <v>0</v>
      </c>
      <c r="FY74" s="3">
        <v>1</v>
      </c>
      <c r="FZ74" s="182"/>
      <c r="GA74" s="182"/>
      <c r="GB74" s="182"/>
      <c r="GC74" s="182"/>
      <c r="GD74" s="182"/>
      <c r="GE74" s="182"/>
      <c r="GF74" s="182"/>
      <c r="GG74" s="182"/>
      <c r="GH74" s="182"/>
      <c r="GI74" s="182">
        <f>GE74+GG74</f>
        <v>0</v>
      </c>
      <c r="GJ74" s="182">
        <f>GF74+GH74</f>
        <v>0</v>
      </c>
      <c r="GK74" s="426" t="e">
        <f>GE74/GF74</f>
        <v>#DIV/0!</v>
      </c>
      <c r="GL74" s="426" t="e">
        <f>GG74/GH74</f>
        <v>#DIV/0!</v>
      </c>
      <c r="GM74" s="426" t="e">
        <f>GI74/GJ74</f>
        <v>#DIV/0!</v>
      </c>
      <c r="GN74" s="182"/>
      <c r="GO74" s="182"/>
      <c r="GP74" s="184">
        <f>GN74+GO74</f>
        <v>0</v>
      </c>
      <c r="GQ74" s="14">
        <v>1</v>
      </c>
      <c r="GR74" s="11"/>
      <c r="GS74" s="11"/>
      <c r="GT74" s="11"/>
      <c r="GU74" s="11"/>
      <c r="GV74" s="11"/>
      <c r="GW74" s="11"/>
      <c r="GX74" s="11"/>
      <c r="GY74" s="11"/>
      <c r="GZ74" s="11"/>
      <c r="HA74" s="11">
        <v>0</v>
      </c>
      <c r="HB74" s="11">
        <v>0</v>
      </c>
      <c r="HC74" s="149" t="e">
        <v>#DIV/0!</v>
      </c>
      <c r="HD74" s="149" t="e">
        <v>#DIV/0!</v>
      </c>
      <c r="HE74" s="149" t="e">
        <v>#DIV/0!</v>
      </c>
      <c r="HF74" s="11"/>
      <c r="HG74" s="11"/>
      <c r="HH74" s="15">
        <v>0</v>
      </c>
      <c r="HI74" s="14">
        <v>1</v>
      </c>
      <c r="HJ74" s="11"/>
      <c r="HK74" s="11"/>
      <c r="HL74" s="11"/>
      <c r="HM74" s="11"/>
      <c r="HN74" s="11"/>
      <c r="HO74" s="11"/>
      <c r="HP74" s="11"/>
      <c r="HQ74" s="11"/>
      <c r="HR74" s="11"/>
      <c r="HS74" s="11">
        <v>0</v>
      </c>
      <c r="HT74" s="11">
        <v>0</v>
      </c>
      <c r="HU74" s="149" t="e">
        <v>#DIV/0!</v>
      </c>
      <c r="HV74" s="149" t="e">
        <v>#DIV/0!</v>
      </c>
      <c r="HW74" s="149" t="e">
        <v>#DIV/0!</v>
      </c>
      <c r="HX74" s="11"/>
      <c r="HY74" s="11"/>
      <c r="HZ74" s="15">
        <v>0</v>
      </c>
    </row>
    <row r="75" spans="19:234">
      <c r="S75" s="3">
        <v>2</v>
      </c>
      <c r="T75" s="182"/>
      <c r="U75" s="182"/>
      <c r="V75" s="182"/>
      <c r="W75" s="182"/>
      <c r="X75" s="182"/>
      <c r="Y75" s="182"/>
      <c r="Z75" s="182"/>
      <c r="AA75" s="182"/>
      <c r="AB75" s="182"/>
      <c r="AC75" s="182">
        <f t="shared" ref="AC75:AC83" si="1289">Y75+AA75</f>
        <v>0</v>
      </c>
      <c r="AD75" s="182">
        <f t="shared" ref="AD75:AD83" si="1290">Z75+AB75</f>
        <v>0</v>
      </c>
      <c r="AE75" s="426" t="e">
        <f t="shared" ref="AE75:AE83" si="1291">Y75/Z75</f>
        <v>#DIV/0!</v>
      </c>
      <c r="AF75" s="426" t="e">
        <f t="shared" ref="AF75:AF83" si="1292">AA75/AB75</f>
        <v>#DIV/0!</v>
      </c>
      <c r="AG75" s="426" t="e">
        <f t="shared" ref="AG75:AG83" si="1293">AC75/AD75</f>
        <v>#DIV/0!</v>
      </c>
      <c r="AH75" s="182"/>
      <c r="AI75" s="182"/>
      <c r="AJ75" s="184">
        <f t="shared" ref="AJ75:AJ83" si="1294">AH75+AI75</f>
        <v>0</v>
      </c>
      <c r="AK75" s="3">
        <v>2</v>
      </c>
      <c r="AL75" s="18"/>
      <c r="AM75" s="18"/>
      <c r="AN75" s="18"/>
      <c r="AO75" s="18"/>
      <c r="AP75" s="18"/>
      <c r="AQ75" s="18"/>
      <c r="AR75" s="18"/>
      <c r="AS75" s="18"/>
      <c r="AT75" s="18"/>
      <c r="AU75" s="18">
        <f t="shared" ref="AU75:AU83" si="1295">AQ75+AS75</f>
        <v>0</v>
      </c>
      <c r="AV75" s="18">
        <f t="shared" ref="AV75:AV83" si="1296">AR75+AT75</f>
        <v>0</v>
      </c>
      <c r="AW75" s="389" t="e">
        <f t="shared" ref="AW75:AW83" si="1297">AQ75/AR75</f>
        <v>#DIV/0!</v>
      </c>
      <c r="AX75" s="389" t="e">
        <f t="shared" ref="AX75:AX83" si="1298">AS75/AT75</f>
        <v>#DIV/0!</v>
      </c>
      <c r="AY75" s="389" t="e">
        <f t="shared" ref="AY75:AY83" si="1299">AU75/AV75</f>
        <v>#DIV/0!</v>
      </c>
      <c r="AZ75" s="7"/>
      <c r="BA75" s="7"/>
      <c r="BB75" s="4">
        <f t="shared" ref="BB75:BB83" si="1300">AZ75+BA75</f>
        <v>0</v>
      </c>
      <c r="BC75" s="3">
        <v>2</v>
      </c>
      <c r="BD75" s="429"/>
      <c r="BE75" s="429"/>
      <c r="BF75" s="429"/>
      <c r="BG75" s="429"/>
      <c r="BH75" s="429"/>
      <c r="BI75" s="429"/>
      <c r="BJ75" s="429"/>
      <c r="BK75" s="429"/>
      <c r="BL75" s="429"/>
      <c r="BM75" s="429">
        <f t="shared" ref="BM75:BM83" si="1301">BI75+BK75</f>
        <v>0</v>
      </c>
      <c r="BN75" s="429">
        <f t="shared" ref="BN75:BN83" si="1302">BJ75+BL75</f>
        <v>0</v>
      </c>
      <c r="BO75" s="430" t="e">
        <f t="shared" ref="BO75:BO83" si="1303">BI75/BJ75</f>
        <v>#DIV/0!</v>
      </c>
      <c r="BP75" s="430" t="e">
        <f t="shared" ref="BP75:BP83" si="1304">BK75/BL75</f>
        <v>#DIV/0!</v>
      </c>
      <c r="BQ75" s="430" t="e">
        <f t="shared" ref="BQ75:BQ83" si="1305">BM75/BN75</f>
        <v>#DIV/0!</v>
      </c>
      <c r="BR75" s="429"/>
      <c r="BS75" s="429"/>
      <c r="BT75" s="413">
        <f t="shared" ref="BT75:BT83" si="1306">BR75+BS75</f>
        <v>0</v>
      </c>
      <c r="BU75" s="3">
        <v>2</v>
      </c>
      <c r="BV75" s="18"/>
      <c r="BW75" s="18"/>
      <c r="BX75" s="18"/>
      <c r="BY75" s="18"/>
      <c r="BZ75" s="18"/>
      <c r="CA75" s="18"/>
      <c r="CB75" s="18"/>
      <c r="CC75" s="18"/>
      <c r="CD75" s="18"/>
      <c r="CE75" s="18">
        <f t="shared" ref="CE75:CE83" si="1307">CA75+CC75</f>
        <v>0</v>
      </c>
      <c r="CF75" s="18">
        <f t="shared" ref="CF75:CF83" si="1308">CB75+CD75</f>
        <v>0</v>
      </c>
      <c r="CG75" s="389" t="e">
        <f t="shared" ref="CG75:CG83" si="1309">CA75/CB75</f>
        <v>#DIV/0!</v>
      </c>
      <c r="CH75" s="389" t="e">
        <f t="shared" ref="CH75:CH83" si="1310">CC75/CD75</f>
        <v>#DIV/0!</v>
      </c>
      <c r="CI75" s="389" t="e">
        <f t="shared" ref="CI75:CI83" si="1311">CE75/CF75</f>
        <v>#DIV/0!</v>
      </c>
      <c r="CJ75" s="7"/>
      <c r="CK75" s="7"/>
      <c r="CL75" s="4">
        <f t="shared" ref="CL75:CL83" si="1312">CJ75+CK75</f>
        <v>0</v>
      </c>
      <c r="CM75" s="3">
        <v>2</v>
      </c>
      <c r="CN75" s="429"/>
      <c r="CO75" s="429"/>
      <c r="CP75" s="429"/>
      <c r="CQ75" s="429"/>
      <c r="CR75" s="429"/>
      <c r="CS75" s="429"/>
      <c r="CT75" s="429"/>
      <c r="CU75" s="429"/>
      <c r="CV75" s="429"/>
      <c r="CW75" s="429">
        <f t="shared" ref="CW75:CW83" si="1313">CS75+CU75</f>
        <v>0</v>
      </c>
      <c r="CX75" s="429">
        <f t="shared" ref="CX75:CX83" si="1314">CT75+CV75</f>
        <v>0</v>
      </c>
      <c r="CY75" s="430" t="e">
        <f t="shared" ref="CY75:CY83" si="1315">CS75/CT75</f>
        <v>#DIV/0!</v>
      </c>
      <c r="CZ75" s="430" t="e">
        <f t="shared" ref="CZ75:CZ83" si="1316">CU75/CV75</f>
        <v>#DIV/0!</v>
      </c>
      <c r="DA75" s="430" t="e">
        <f t="shared" ref="DA75:DA83" si="1317">CW75/CX75</f>
        <v>#DIV/0!</v>
      </c>
      <c r="DB75" s="429"/>
      <c r="DC75" s="429"/>
      <c r="DD75" s="413">
        <f t="shared" ref="DD75:DD83" si="1318">DB75+DC75</f>
        <v>0</v>
      </c>
      <c r="DE75" s="3">
        <v>2</v>
      </c>
      <c r="DF75" s="18"/>
      <c r="DG75" s="18"/>
      <c r="DH75" s="18"/>
      <c r="DI75" s="18"/>
      <c r="DJ75" s="18"/>
      <c r="DK75" s="18"/>
      <c r="DL75" s="18"/>
      <c r="DM75" s="18"/>
      <c r="DN75" s="18"/>
      <c r="DO75" s="18">
        <f t="shared" ref="DO75:DO83" si="1319">DK75+DM75</f>
        <v>0</v>
      </c>
      <c r="DP75" s="18">
        <f t="shared" ref="DP75:DP83" si="1320">DL75+DN75</f>
        <v>0</v>
      </c>
      <c r="DQ75" s="389" t="e">
        <f t="shared" ref="DQ75:DQ83" si="1321">DK75/DL75</f>
        <v>#DIV/0!</v>
      </c>
      <c r="DR75" s="389" t="e">
        <f t="shared" ref="DR75:DR83" si="1322">DM75/DN75</f>
        <v>#DIV/0!</v>
      </c>
      <c r="DS75" s="389" t="e">
        <f t="shared" ref="DS75:DS83" si="1323">DO75/DP75</f>
        <v>#DIV/0!</v>
      </c>
      <c r="DT75" s="7"/>
      <c r="DU75" s="7"/>
      <c r="DV75" s="4">
        <f t="shared" ref="DV75:DV83" si="1324">DT75+DU75</f>
        <v>0</v>
      </c>
      <c r="DW75" s="3">
        <v>2</v>
      </c>
      <c r="DX75" s="18"/>
      <c r="DY75" s="18"/>
      <c r="DZ75" s="18"/>
      <c r="EA75" s="18"/>
      <c r="EB75" s="18"/>
      <c r="EC75" s="18"/>
      <c r="ED75" s="18"/>
      <c r="EE75" s="18"/>
      <c r="EF75" s="18"/>
      <c r="EG75" s="18">
        <f t="shared" ref="EG75:EG83" si="1325">EC75+EE75</f>
        <v>0</v>
      </c>
      <c r="EH75" s="18">
        <f t="shared" ref="EH75:EH83" si="1326">ED75+EF75</f>
        <v>0</v>
      </c>
      <c r="EI75" s="389" t="e">
        <f t="shared" ref="EI75:EI83" si="1327">EC75/ED75</f>
        <v>#DIV/0!</v>
      </c>
      <c r="EJ75" s="389" t="e">
        <f t="shared" ref="EJ75:EJ83" si="1328">EE75/EF75</f>
        <v>#DIV/0!</v>
      </c>
      <c r="EK75" s="389" t="e">
        <f t="shared" ref="EK75:EK83" si="1329">EG75/EH75</f>
        <v>#DIV/0!</v>
      </c>
      <c r="EL75" s="7"/>
      <c r="EM75" s="7"/>
      <c r="EN75" s="4">
        <f t="shared" ref="EN75:EN83" si="1330">EL75+EM75</f>
        <v>0</v>
      </c>
      <c r="EO75" s="3">
        <v>2</v>
      </c>
      <c r="EP75" s="18"/>
      <c r="EQ75" s="18"/>
      <c r="ER75" s="18"/>
      <c r="ES75" s="18"/>
      <c r="ET75" s="18"/>
      <c r="EU75" s="18"/>
      <c r="EV75" s="18"/>
      <c r="EW75" s="18"/>
      <c r="EX75" s="18"/>
      <c r="EY75" s="18">
        <f t="shared" ref="EY75:EY83" si="1331">EU75+EW75</f>
        <v>0</v>
      </c>
      <c r="EZ75" s="18">
        <f t="shared" ref="EZ75:EZ83" si="1332">EV75+EX75</f>
        <v>0</v>
      </c>
      <c r="FA75" s="389" t="e">
        <f t="shared" ref="FA75:FA83" si="1333">EU75/EV75</f>
        <v>#DIV/0!</v>
      </c>
      <c r="FB75" s="389" t="e">
        <f t="shared" ref="FB75:FB83" si="1334">EW75/EX75</f>
        <v>#DIV/0!</v>
      </c>
      <c r="FC75" s="389" t="e">
        <f t="shared" ref="FC75:FC83" si="1335">EY75/EZ75</f>
        <v>#DIV/0!</v>
      </c>
      <c r="FD75" s="7"/>
      <c r="FE75" s="7"/>
      <c r="FF75" s="4">
        <f t="shared" ref="FF75:FF83" si="1336">FD75+FE75</f>
        <v>0</v>
      </c>
      <c r="FG75" s="3">
        <v>2</v>
      </c>
      <c r="FH75" s="18"/>
      <c r="FI75" s="18"/>
      <c r="FJ75" s="18"/>
      <c r="FK75" s="18"/>
      <c r="FL75" s="18"/>
      <c r="FM75" s="18"/>
      <c r="FN75" s="18"/>
      <c r="FO75" s="18"/>
      <c r="FP75" s="18"/>
      <c r="FQ75" s="18">
        <f t="shared" ref="FQ75:FQ83" si="1337">FM75+FO75</f>
        <v>0</v>
      </c>
      <c r="FR75" s="18">
        <f t="shared" ref="FR75:FR83" si="1338">FN75+FP75</f>
        <v>0</v>
      </c>
      <c r="FS75" s="389" t="e">
        <f t="shared" ref="FS75:FS83" si="1339">FM75/FN75</f>
        <v>#DIV/0!</v>
      </c>
      <c r="FT75" s="389" t="e">
        <f t="shared" ref="FT75:FT83" si="1340">FO75/FP75</f>
        <v>#DIV/0!</v>
      </c>
      <c r="FU75" s="389" t="e">
        <f t="shared" ref="FU75:FU83" si="1341">FQ75/FR75</f>
        <v>#DIV/0!</v>
      </c>
      <c r="FV75" s="7"/>
      <c r="FW75" s="7"/>
      <c r="FX75" s="4">
        <f t="shared" ref="FX75:FX83" si="1342">FV75+FW75</f>
        <v>0</v>
      </c>
      <c r="FY75" s="3">
        <v>2</v>
      </c>
      <c r="FZ75" s="182"/>
      <c r="GA75" s="182"/>
      <c r="GB75" s="182"/>
      <c r="GC75" s="182"/>
      <c r="GD75" s="182"/>
      <c r="GE75" s="182"/>
      <c r="GF75" s="182"/>
      <c r="GG75" s="182"/>
      <c r="GH75" s="182"/>
      <c r="GI75" s="182">
        <f t="shared" ref="GI75:GI83" si="1343">GE75+GG75</f>
        <v>0</v>
      </c>
      <c r="GJ75" s="182">
        <f t="shared" ref="GJ75:GJ83" si="1344">GF75+GH75</f>
        <v>0</v>
      </c>
      <c r="GK75" s="426" t="e">
        <f t="shared" ref="GK75:GK83" si="1345">GE75/GF75</f>
        <v>#DIV/0!</v>
      </c>
      <c r="GL75" s="426" t="e">
        <f t="shared" ref="GL75:GL83" si="1346">GG75/GH75</f>
        <v>#DIV/0!</v>
      </c>
      <c r="GM75" s="426" t="e">
        <f t="shared" ref="GM75:GM83" si="1347">GI75/GJ75</f>
        <v>#DIV/0!</v>
      </c>
      <c r="GN75" s="182"/>
      <c r="GO75" s="182"/>
      <c r="GP75" s="184">
        <f t="shared" ref="GP75:GP83" si="1348">GN75+GO75</f>
        <v>0</v>
      </c>
      <c r="GQ75" s="14">
        <v>2</v>
      </c>
      <c r="GR75" s="11"/>
      <c r="GS75" s="11"/>
      <c r="GT75" s="11"/>
      <c r="GU75" s="11"/>
      <c r="GV75" s="11"/>
      <c r="GW75" s="11"/>
      <c r="GX75" s="11"/>
      <c r="GY75" s="11"/>
      <c r="GZ75" s="11"/>
      <c r="HA75" s="11">
        <v>0</v>
      </c>
      <c r="HB75" s="11">
        <v>0</v>
      </c>
      <c r="HC75" s="149" t="e">
        <v>#DIV/0!</v>
      </c>
      <c r="HD75" s="149" t="e">
        <v>#DIV/0!</v>
      </c>
      <c r="HE75" s="149" t="e">
        <v>#DIV/0!</v>
      </c>
      <c r="HF75" s="11"/>
      <c r="HG75" s="11"/>
      <c r="HH75" s="15">
        <v>0</v>
      </c>
      <c r="HI75" s="14">
        <v>2</v>
      </c>
      <c r="HJ75" s="11"/>
      <c r="HK75" s="11"/>
      <c r="HL75" s="11"/>
      <c r="HM75" s="11"/>
      <c r="HN75" s="11"/>
      <c r="HO75" s="11"/>
      <c r="HP75" s="11"/>
      <c r="HQ75" s="11"/>
      <c r="HR75" s="11"/>
      <c r="HS75" s="11">
        <v>0</v>
      </c>
      <c r="HT75" s="11">
        <v>0</v>
      </c>
      <c r="HU75" s="149" t="e">
        <v>#DIV/0!</v>
      </c>
      <c r="HV75" s="149" t="e">
        <v>#DIV/0!</v>
      </c>
      <c r="HW75" s="149" t="e">
        <v>#DIV/0!</v>
      </c>
      <c r="HX75" s="11"/>
      <c r="HY75" s="11"/>
      <c r="HZ75" s="15">
        <v>0</v>
      </c>
    </row>
    <row r="76" spans="19:234">
      <c r="S76" s="3">
        <v>3</v>
      </c>
      <c r="T76" s="18"/>
      <c r="U76" s="18"/>
      <c r="V76" s="18"/>
      <c r="W76" s="18"/>
      <c r="X76" s="18"/>
      <c r="Y76" s="18"/>
      <c r="Z76" s="18"/>
      <c r="AA76" s="18"/>
      <c r="AB76" s="18"/>
      <c r="AC76" s="18">
        <f t="shared" si="1289"/>
        <v>0</v>
      </c>
      <c r="AD76" s="18">
        <f t="shared" si="1290"/>
        <v>0</v>
      </c>
      <c r="AE76" s="389" t="e">
        <f t="shared" si="1291"/>
        <v>#DIV/0!</v>
      </c>
      <c r="AF76" s="389" t="e">
        <f t="shared" si="1292"/>
        <v>#DIV/0!</v>
      </c>
      <c r="AG76" s="389" t="e">
        <f t="shared" si="1293"/>
        <v>#DIV/0!</v>
      </c>
      <c r="AH76" s="7"/>
      <c r="AI76" s="7"/>
      <c r="AJ76" s="4">
        <f t="shared" si="1294"/>
        <v>0</v>
      </c>
      <c r="AK76" s="3">
        <v>3</v>
      </c>
      <c r="AL76" s="18"/>
      <c r="AM76" s="18"/>
      <c r="AN76" s="18"/>
      <c r="AO76" s="18"/>
      <c r="AP76" s="18"/>
      <c r="AQ76" s="18"/>
      <c r="AR76" s="18"/>
      <c r="AS76" s="18"/>
      <c r="AT76" s="18"/>
      <c r="AU76" s="18">
        <f t="shared" si="1295"/>
        <v>0</v>
      </c>
      <c r="AV76" s="18">
        <f t="shared" si="1296"/>
        <v>0</v>
      </c>
      <c r="AW76" s="389" t="e">
        <f t="shared" si="1297"/>
        <v>#DIV/0!</v>
      </c>
      <c r="AX76" s="389" t="e">
        <f t="shared" si="1298"/>
        <v>#DIV/0!</v>
      </c>
      <c r="AY76" s="389" t="e">
        <f t="shared" si="1299"/>
        <v>#DIV/0!</v>
      </c>
      <c r="AZ76" s="7"/>
      <c r="BA76" s="7"/>
      <c r="BB76" s="4">
        <f t="shared" si="1300"/>
        <v>0</v>
      </c>
      <c r="BC76" s="3">
        <v>3</v>
      </c>
      <c r="BD76" s="18"/>
      <c r="BE76" s="18"/>
      <c r="BF76" s="18"/>
      <c r="BG76" s="18"/>
      <c r="BH76" s="18"/>
      <c r="BI76" s="18"/>
      <c r="BJ76" s="18"/>
      <c r="BK76" s="18"/>
      <c r="BL76" s="18"/>
      <c r="BM76" s="18">
        <f t="shared" si="1301"/>
        <v>0</v>
      </c>
      <c r="BN76" s="18">
        <f t="shared" si="1302"/>
        <v>0</v>
      </c>
      <c r="BO76" s="389" t="e">
        <f t="shared" si="1303"/>
        <v>#DIV/0!</v>
      </c>
      <c r="BP76" s="389" t="e">
        <f t="shared" si="1304"/>
        <v>#DIV/0!</v>
      </c>
      <c r="BQ76" s="389" t="e">
        <f t="shared" si="1305"/>
        <v>#DIV/0!</v>
      </c>
      <c r="BR76" s="7"/>
      <c r="BS76" s="7"/>
      <c r="BT76" s="4">
        <f t="shared" si="1306"/>
        <v>0</v>
      </c>
      <c r="BU76" s="3">
        <v>3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>
        <f t="shared" si="1307"/>
        <v>0</v>
      </c>
      <c r="CF76" s="18">
        <f t="shared" si="1308"/>
        <v>0</v>
      </c>
      <c r="CG76" s="389" t="e">
        <f t="shared" si="1309"/>
        <v>#DIV/0!</v>
      </c>
      <c r="CH76" s="389" t="e">
        <f t="shared" si="1310"/>
        <v>#DIV/0!</v>
      </c>
      <c r="CI76" s="389" t="e">
        <f t="shared" si="1311"/>
        <v>#DIV/0!</v>
      </c>
      <c r="CJ76" s="7"/>
      <c r="CK76" s="7"/>
      <c r="CL76" s="4">
        <f t="shared" si="1312"/>
        <v>0</v>
      </c>
      <c r="CM76" s="3">
        <v>3</v>
      </c>
      <c r="CN76" s="18"/>
      <c r="CO76" s="18"/>
      <c r="CP76" s="18"/>
      <c r="CQ76" s="18"/>
      <c r="CR76" s="18"/>
      <c r="CS76" s="18"/>
      <c r="CT76" s="18"/>
      <c r="CU76" s="18"/>
      <c r="CV76" s="18"/>
      <c r="CW76" s="18">
        <f t="shared" si="1313"/>
        <v>0</v>
      </c>
      <c r="CX76" s="18">
        <f t="shared" si="1314"/>
        <v>0</v>
      </c>
      <c r="CY76" s="389" t="e">
        <f t="shared" si="1315"/>
        <v>#DIV/0!</v>
      </c>
      <c r="CZ76" s="389" t="e">
        <f t="shared" si="1316"/>
        <v>#DIV/0!</v>
      </c>
      <c r="DA76" s="389" t="e">
        <f t="shared" si="1317"/>
        <v>#DIV/0!</v>
      </c>
      <c r="DB76" s="7"/>
      <c r="DC76" s="7"/>
      <c r="DD76" s="4">
        <f t="shared" si="1318"/>
        <v>0</v>
      </c>
      <c r="DE76" s="3">
        <v>3</v>
      </c>
      <c r="DF76" s="18"/>
      <c r="DG76" s="18"/>
      <c r="DH76" s="18"/>
      <c r="DI76" s="18"/>
      <c r="DJ76" s="18"/>
      <c r="DK76" s="18"/>
      <c r="DL76" s="18"/>
      <c r="DM76" s="18"/>
      <c r="DN76" s="18"/>
      <c r="DO76" s="18">
        <f t="shared" si="1319"/>
        <v>0</v>
      </c>
      <c r="DP76" s="18">
        <f t="shared" si="1320"/>
        <v>0</v>
      </c>
      <c r="DQ76" s="389" t="e">
        <f t="shared" si="1321"/>
        <v>#DIV/0!</v>
      </c>
      <c r="DR76" s="389" t="e">
        <f t="shared" si="1322"/>
        <v>#DIV/0!</v>
      </c>
      <c r="DS76" s="389" t="e">
        <f t="shared" si="1323"/>
        <v>#DIV/0!</v>
      </c>
      <c r="DT76" s="7"/>
      <c r="DU76" s="7"/>
      <c r="DV76" s="4">
        <f t="shared" si="1324"/>
        <v>0</v>
      </c>
      <c r="DW76" s="3">
        <v>3</v>
      </c>
      <c r="DX76" s="18"/>
      <c r="DY76" s="18"/>
      <c r="DZ76" s="18"/>
      <c r="EA76" s="18"/>
      <c r="EB76" s="18"/>
      <c r="EC76" s="18"/>
      <c r="ED76" s="18"/>
      <c r="EE76" s="18"/>
      <c r="EF76" s="18"/>
      <c r="EG76" s="18">
        <f t="shared" si="1325"/>
        <v>0</v>
      </c>
      <c r="EH76" s="18">
        <f t="shared" si="1326"/>
        <v>0</v>
      </c>
      <c r="EI76" s="389" t="e">
        <f t="shared" si="1327"/>
        <v>#DIV/0!</v>
      </c>
      <c r="EJ76" s="389" t="e">
        <f t="shared" si="1328"/>
        <v>#DIV/0!</v>
      </c>
      <c r="EK76" s="389" t="e">
        <f t="shared" si="1329"/>
        <v>#DIV/0!</v>
      </c>
      <c r="EL76" s="7"/>
      <c r="EM76" s="7"/>
      <c r="EN76" s="4">
        <f t="shared" si="1330"/>
        <v>0</v>
      </c>
      <c r="EO76" s="3">
        <v>3</v>
      </c>
      <c r="EP76" s="18"/>
      <c r="EQ76" s="18"/>
      <c r="ER76" s="18"/>
      <c r="ES76" s="18"/>
      <c r="ET76" s="18"/>
      <c r="EU76" s="18"/>
      <c r="EV76" s="18"/>
      <c r="EW76" s="18"/>
      <c r="EX76" s="18"/>
      <c r="EY76" s="18">
        <f t="shared" si="1331"/>
        <v>0</v>
      </c>
      <c r="EZ76" s="18">
        <f t="shared" si="1332"/>
        <v>0</v>
      </c>
      <c r="FA76" s="389" t="e">
        <f t="shared" si="1333"/>
        <v>#DIV/0!</v>
      </c>
      <c r="FB76" s="389" t="e">
        <f t="shared" si="1334"/>
        <v>#DIV/0!</v>
      </c>
      <c r="FC76" s="389" t="e">
        <f t="shared" si="1335"/>
        <v>#DIV/0!</v>
      </c>
      <c r="FD76" s="7"/>
      <c r="FE76" s="7"/>
      <c r="FF76" s="4">
        <f t="shared" si="1336"/>
        <v>0</v>
      </c>
      <c r="FG76" s="3">
        <v>3</v>
      </c>
      <c r="FH76" s="18"/>
      <c r="FI76" s="18"/>
      <c r="FJ76" s="18"/>
      <c r="FK76" s="18"/>
      <c r="FL76" s="18"/>
      <c r="FM76" s="18"/>
      <c r="FN76" s="18"/>
      <c r="FO76" s="18"/>
      <c r="FP76" s="18"/>
      <c r="FQ76" s="18">
        <f t="shared" si="1337"/>
        <v>0</v>
      </c>
      <c r="FR76" s="18">
        <f t="shared" si="1338"/>
        <v>0</v>
      </c>
      <c r="FS76" s="389" t="e">
        <f t="shared" si="1339"/>
        <v>#DIV/0!</v>
      </c>
      <c r="FT76" s="389" t="e">
        <f t="shared" si="1340"/>
        <v>#DIV/0!</v>
      </c>
      <c r="FU76" s="389" t="e">
        <f t="shared" si="1341"/>
        <v>#DIV/0!</v>
      </c>
      <c r="FV76" s="7"/>
      <c r="FW76" s="7"/>
      <c r="FX76" s="4">
        <f t="shared" si="1342"/>
        <v>0</v>
      </c>
      <c r="FY76" s="3">
        <v>3</v>
      </c>
      <c r="FZ76" s="18"/>
      <c r="GA76" s="18"/>
      <c r="GB76" s="18"/>
      <c r="GC76" s="18"/>
      <c r="GD76" s="18"/>
      <c r="GE76" s="18"/>
      <c r="GF76" s="18"/>
      <c r="GG76" s="18"/>
      <c r="GH76" s="18"/>
      <c r="GI76" s="18">
        <f t="shared" si="1343"/>
        <v>0</v>
      </c>
      <c r="GJ76" s="18">
        <f t="shared" si="1344"/>
        <v>0</v>
      </c>
      <c r="GK76" s="389" t="e">
        <f t="shared" si="1345"/>
        <v>#DIV/0!</v>
      </c>
      <c r="GL76" s="389" t="e">
        <f t="shared" si="1346"/>
        <v>#DIV/0!</v>
      </c>
      <c r="GM76" s="389" t="e">
        <f t="shared" si="1347"/>
        <v>#DIV/0!</v>
      </c>
      <c r="GN76" s="7"/>
      <c r="GO76" s="7"/>
      <c r="GP76" s="4">
        <f t="shared" si="1348"/>
        <v>0</v>
      </c>
      <c r="GQ76" s="14">
        <v>3</v>
      </c>
      <c r="GR76" s="11"/>
      <c r="GS76" s="11"/>
      <c r="GT76" s="11"/>
      <c r="GU76" s="11"/>
      <c r="GV76" s="11"/>
      <c r="GW76" s="11"/>
      <c r="GX76" s="11"/>
      <c r="GY76" s="11"/>
      <c r="GZ76" s="11"/>
      <c r="HA76" s="11">
        <v>0</v>
      </c>
      <c r="HB76" s="11">
        <v>0</v>
      </c>
      <c r="HC76" s="149" t="e">
        <v>#DIV/0!</v>
      </c>
      <c r="HD76" s="149" t="e">
        <v>#DIV/0!</v>
      </c>
      <c r="HE76" s="149" t="e">
        <v>#DIV/0!</v>
      </c>
      <c r="HF76" s="11"/>
      <c r="HG76" s="11"/>
      <c r="HH76" s="15">
        <v>0</v>
      </c>
      <c r="HI76" s="14">
        <v>3</v>
      </c>
      <c r="HJ76" s="11"/>
      <c r="HK76" s="11"/>
      <c r="HL76" s="11"/>
      <c r="HM76" s="11"/>
      <c r="HN76" s="11"/>
      <c r="HO76" s="11"/>
      <c r="HP76" s="11"/>
      <c r="HQ76" s="11"/>
      <c r="HR76" s="11"/>
      <c r="HS76" s="11">
        <v>0</v>
      </c>
      <c r="HT76" s="11">
        <v>0</v>
      </c>
      <c r="HU76" s="149" t="e">
        <v>#DIV/0!</v>
      </c>
      <c r="HV76" s="149" t="e">
        <v>#DIV/0!</v>
      </c>
      <c r="HW76" s="149" t="e">
        <v>#DIV/0!</v>
      </c>
      <c r="HX76" s="11"/>
      <c r="HY76" s="11"/>
      <c r="HZ76" s="15">
        <v>0</v>
      </c>
    </row>
    <row r="77" spans="19:234">
      <c r="S77" s="3">
        <v>4</v>
      </c>
      <c r="T77" s="18"/>
      <c r="U77" s="18"/>
      <c r="V77" s="18"/>
      <c r="W77" s="18"/>
      <c r="X77" s="18"/>
      <c r="Y77" s="18"/>
      <c r="Z77" s="18"/>
      <c r="AA77" s="18"/>
      <c r="AB77" s="18"/>
      <c r="AC77" s="18">
        <f t="shared" si="1289"/>
        <v>0</v>
      </c>
      <c r="AD77" s="18">
        <f t="shared" si="1290"/>
        <v>0</v>
      </c>
      <c r="AE77" s="389" t="e">
        <f t="shared" si="1291"/>
        <v>#DIV/0!</v>
      </c>
      <c r="AF77" s="389" t="e">
        <f t="shared" si="1292"/>
        <v>#DIV/0!</v>
      </c>
      <c r="AG77" s="389" t="e">
        <f t="shared" si="1293"/>
        <v>#DIV/0!</v>
      </c>
      <c r="AH77" s="7"/>
      <c r="AI77" s="7"/>
      <c r="AJ77" s="4">
        <f t="shared" si="1294"/>
        <v>0</v>
      </c>
      <c r="AK77" s="3">
        <v>4</v>
      </c>
      <c r="AL77" s="18"/>
      <c r="AM77" s="18"/>
      <c r="AN77" s="18"/>
      <c r="AO77" s="18"/>
      <c r="AP77" s="18"/>
      <c r="AQ77" s="18"/>
      <c r="AR77" s="18"/>
      <c r="AS77" s="18"/>
      <c r="AT77" s="18"/>
      <c r="AU77" s="18">
        <f t="shared" si="1295"/>
        <v>0</v>
      </c>
      <c r="AV77" s="18">
        <f t="shared" si="1296"/>
        <v>0</v>
      </c>
      <c r="AW77" s="389" t="e">
        <f t="shared" si="1297"/>
        <v>#DIV/0!</v>
      </c>
      <c r="AX77" s="389" t="e">
        <f t="shared" si="1298"/>
        <v>#DIV/0!</v>
      </c>
      <c r="AY77" s="389" t="e">
        <f t="shared" si="1299"/>
        <v>#DIV/0!</v>
      </c>
      <c r="AZ77" s="7"/>
      <c r="BA77" s="7"/>
      <c r="BB77" s="4">
        <f t="shared" si="1300"/>
        <v>0</v>
      </c>
      <c r="BC77" s="3">
        <v>4</v>
      </c>
      <c r="BD77" s="18"/>
      <c r="BE77" s="18"/>
      <c r="BF77" s="18"/>
      <c r="BG77" s="18"/>
      <c r="BH77" s="18"/>
      <c r="BI77" s="18"/>
      <c r="BJ77" s="18"/>
      <c r="BK77" s="18"/>
      <c r="BL77" s="18"/>
      <c r="BM77" s="18">
        <f t="shared" si="1301"/>
        <v>0</v>
      </c>
      <c r="BN77" s="18">
        <f t="shared" si="1302"/>
        <v>0</v>
      </c>
      <c r="BO77" s="389" t="e">
        <f t="shared" si="1303"/>
        <v>#DIV/0!</v>
      </c>
      <c r="BP77" s="389" t="e">
        <f t="shared" si="1304"/>
        <v>#DIV/0!</v>
      </c>
      <c r="BQ77" s="389" t="e">
        <f t="shared" si="1305"/>
        <v>#DIV/0!</v>
      </c>
      <c r="BR77" s="7"/>
      <c r="BS77" s="7"/>
      <c r="BT77" s="4">
        <f t="shared" si="1306"/>
        <v>0</v>
      </c>
      <c r="BU77" s="3">
        <v>4</v>
      </c>
      <c r="BV77" s="18"/>
      <c r="BW77" s="18"/>
      <c r="BX77" s="18"/>
      <c r="BY77" s="18"/>
      <c r="BZ77" s="18"/>
      <c r="CA77" s="18"/>
      <c r="CB77" s="18"/>
      <c r="CC77" s="18"/>
      <c r="CD77" s="18"/>
      <c r="CE77" s="18">
        <f t="shared" si="1307"/>
        <v>0</v>
      </c>
      <c r="CF77" s="18">
        <f t="shared" si="1308"/>
        <v>0</v>
      </c>
      <c r="CG77" s="389" t="e">
        <f t="shared" si="1309"/>
        <v>#DIV/0!</v>
      </c>
      <c r="CH77" s="389" t="e">
        <f t="shared" si="1310"/>
        <v>#DIV/0!</v>
      </c>
      <c r="CI77" s="389" t="e">
        <f t="shared" si="1311"/>
        <v>#DIV/0!</v>
      </c>
      <c r="CJ77" s="7"/>
      <c r="CK77" s="7"/>
      <c r="CL77" s="4">
        <f t="shared" si="1312"/>
        <v>0</v>
      </c>
      <c r="CM77" s="3">
        <v>4</v>
      </c>
      <c r="CN77" s="18"/>
      <c r="CO77" s="18"/>
      <c r="CP77" s="18"/>
      <c r="CQ77" s="18"/>
      <c r="CR77" s="18"/>
      <c r="CS77" s="18"/>
      <c r="CT77" s="18"/>
      <c r="CU77" s="18"/>
      <c r="CV77" s="18"/>
      <c r="CW77" s="18">
        <f t="shared" si="1313"/>
        <v>0</v>
      </c>
      <c r="CX77" s="18">
        <f t="shared" si="1314"/>
        <v>0</v>
      </c>
      <c r="CY77" s="389" t="e">
        <f t="shared" si="1315"/>
        <v>#DIV/0!</v>
      </c>
      <c r="CZ77" s="389" t="e">
        <f t="shared" si="1316"/>
        <v>#DIV/0!</v>
      </c>
      <c r="DA77" s="389" t="e">
        <f t="shared" si="1317"/>
        <v>#DIV/0!</v>
      </c>
      <c r="DB77" s="7"/>
      <c r="DC77" s="7"/>
      <c r="DD77" s="4">
        <f t="shared" si="1318"/>
        <v>0</v>
      </c>
      <c r="DE77" s="3">
        <v>4</v>
      </c>
      <c r="DF77" s="18"/>
      <c r="DG77" s="18"/>
      <c r="DH77" s="18"/>
      <c r="DI77" s="18"/>
      <c r="DJ77" s="18"/>
      <c r="DK77" s="18"/>
      <c r="DL77" s="18"/>
      <c r="DM77" s="18"/>
      <c r="DN77" s="18"/>
      <c r="DO77" s="18">
        <f t="shared" si="1319"/>
        <v>0</v>
      </c>
      <c r="DP77" s="18">
        <f t="shared" si="1320"/>
        <v>0</v>
      </c>
      <c r="DQ77" s="389" t="e">
        <f t="shared" si="1321"/>
        <v>#DIV/0!</v>
      </c>
      <c r="DR77" s="389" t="e">
        <f t="shared" si="1322"/>
        <v>#DIV/0!</v>
      </c>
      <c r="DS77" s="389" t="e">
        <f t="shared" si="1323"/>
        <v>#DIV/0!</v>
      </c>
      <c r="DT77" s="7"/>
      <c r="DU77" s="7"/>
      <c r="DV77" s="4">
        <f t="shared" si="1324"/>
        <v>0</v>
      </c>
      <c r="DW77" s="3">
        <v>4</v>
      </c>
      <c r="DX77" s="18"/>
      <c r="DY77" s="18"/>
      <c r="DZ77" s="18"/>
      <c r="EA77" s="18"/>
      <c r="EB77" s="18"/>
      <c r="EC77" s="18"/>
      <c r="ED77" s="18"/>
      <c r="EE77" s="18"/>
      <c r="EF77" s="18"/>
      <c r="EG77" s="18">
        <f t="shared" si="1325"/>
        <v>0</v>
      </c>
      <c r="EH77" s="18">
        <f t="shared" si="1326"/>
        <v>0</v>
      </c>
      <c r="EI77" s="389" t="e">
        <f t="shared" si="1327"/>
        <v>#DIV/0!</v>
      </c>
      <c r="EJ77" s="389" t="e">
        <f t="shared" si="1328"/>
        <v>#DIV/0!</v>
      </c>
      <c r="EK77" s="389" t="e">
        <f t="shared" si="1329"/>
        <v>#DIV/0!</v>
      </c>
      <c r="EL77" s="7"/>
      <c r="EM77" s="7"/>
      <c r="EN77" s="4">
        <f t="shared" si="1330"/>
        <v>0</v>
      </c>
      <c r="EO77" s="3">
        <v>4</v>
      </c>
      <c r="EP77" s="18"/>
      <c r="EQ77" s="18"/>
      <c r="ER77" s="18"/>
      <c r="ES77" s="18"/>
      <c r="ET77" s="18"/>
      <c r="EU77" s="18"/>
      <c r="EV77" s="18"/>
      <c r="EW77" s="18"/>
      <c r="EX77" s="18"/>
      <c r="EY77" s="18">
        <f t="shared" si="1331"/>
        <v>0</v>
      </c>
      <c r="EZ77" s="18">
        <f t="shared" si="1332"/>
        <v>0</v>
      </c>
      <c r="FA77" s="389" t="e">
        <f t="shared" si="1333"/>
        <v>#DIV/0!</v>
      </c>
      <c r="FB77" s="389" t="e">
        <f t="shared" si="1334"/>
        <v>#DIV/0!</v>
      </c>
      <c r="FC77" s="389" t="e">
        <f t="shared" si="1335"/>
        <v>#DIV/0!</v>
      </c>
      <c r="FD77" s="7"/>
      <c r="FE77" s="7"/>
      <c r="FF77" s="4">
        <f t="shared" si="1336"/>
        <v>0</v>
      </c>
      <c r="FG77" s="3">
        <v>4</v>
      </c>
      <c r="FH77" s="18"/>
      <c r="FI77" s="18"/>
      <c r="FJ77" s="18"/>
      <c r="FK77" s="18"/>
      <c r="FL77" s="18"/>
      <c r="FM77" s="18"/>
      <c r="FN77" s="18"/>
      <c r="FO77" s="18"/>
      <c r="FP77" s="18"/>
      <c r="FQ77" s="18">
        <f t="shared" si="1337"/>
        <v>0</v>
      </c>
      <c r="FR77" s="18">
        <f t="shared" si="1338"/>
        <v>0</v>
      </c>
      <c r="FS77" s="389" t="e">
        <f t="shared" si="1339"/>
        <v>#DIV/0!</v>
      </c>
      <c r="FT77" s="389" t="e">
        <f t="shared" si="1340"/>
        <v>#DIV/0!</v>
      </c>
      <c r="FU77" s="389" t="e">
        <f t="shared" si="1341"/>
        <v>#DIV/0!</v>
      </c>
      <c r="FV77" s="7"/>
      <c r="FW77" s="7"/>
      <c r="FX77" s="4">
        <f t="shared" si="1342"/>
        <v>0</v>
      </c>
      <c r="FY77" s="3">
        <v>4</v>
      </c>
      <c r="FZ77" s="18"/>
      <c r="GA77" s="18"/>
      <c r="GB77" s="18"/>
      <c r="GC77" s="18"/>
      <c r="GD77" s="18"/>
      <c r="GE77" s="18"/>
      <c r="GF77" s="18"/>
      <c r="GG77" s="18"/>
      <c r="GH77" s="18"/>
      <c r="GI77" s="18">
        <f t="shared" si="1343"/>
        <v>0</v>
      </c>
      <c r="GJ77" s="18">
        <f t="shared" si="1344"/>
        <v>0</v>
      </c>
      <c r="GK77" s="389" t="e">
        <f t="shared" si="1345"/>
        <v>#DIV/0!</v>
      </c>
      <c r="GL77" s="389" t="e">
        <f t="shared" si="1346"/>
        <v>#DIV/0!</v>
      </c>
      <c r="GM77" s="389" t="e">
        <f t="shared" si="1347"/>
        <v>#DIV/0!</v>
      </c>
      <c r="GN77" s="7"/>
      <c r="GO77" s="7"/>
      <c r="GP77" s="4">
        <f t="shared" si="1348"/>
        <v>0</v>
      </c>
      <c r="GQ77" s="14">
        <v>4</v>
      </c>
      <c r="GR77" s="11"/>
      <c r="GS77" s="11"/>
      <c r="GT77" s="11"/>
      <c r="GU77" s="11"/>
      <c r="GV77" s="11"/>
      <c r="GW77" s="11"/>
      <c r="GX77" s="11"/>
      <c r="GY77" s="11"/>
      <c r="GZ77" s="11"/>
      <c r="HA77" s="11">
        <v>0</v>
      </c>
      <c r="HB77" s="11">
        <v>0</v>
      </c>
      <c r="HC77" s="149" t="e">
        <v>#DIV/0!</v>
      </c>
      <c r="HD77" s="149" t="e">
        <v>#DIV/0!</v>
      </c>
      <c r="HE77" s="149" t="e">
        <v>#DIV/0!</v>
      </c>
      <c r="HF77" s="11"/>
      <c r="HG77" s="11"/>
      <c r="HH77" s="15">
        <v>0</v>
      </c>
      <c r="HI77" s="14">
        <v>4</v>
      </c>
      <c r="HJ77" s="11"/>
      <c r="HK77" s="11"/>
      <c r="HL77" s="11"/>
      <c r="HM77" s="11"/>
      <c r="HN77" s="11"/>
      <c r="HO77" s="11"/>
      <c r="HP77" s="11"/>
      <c r="HQ77" s="11"/>
      <c r="HR77" s="11"/>
      <c r="HS77" s="11">
        <v>0</v>
      </c>
      <c r="HT77" s="11">
        <v>0</v>
      </c>
      <c r="HU77" s="149" t="e">
        <v>#DIV/0!</v>
      </c>
      <c r="HV77" s="149" t="e">
        <v>#DIV/0!</v>
      </c>
      <c r="HW77" s="149" t="e">
        <v>#DIV/0!</v>
      </c>
      <c r="HX77" s="11"/>
      <c r="HY77" s="11"/>
      <c r="HZ77" s="15">
        <v>0</v>
      </c>
    </row>
    <row r="78" spans="19:234">
      <c r="S78" s="3">
        <v>5</v>
      </c>
      <c r="T78" s="18"/>
      <c r="U78" s="18"/>
      <c r="V78" s="18"/>
      <c r="W78" s="18"/>
      <c r="X78" s="18"/>
      <c r="Y78" s="18"/>
      <c r="Z78" s="18"/>
      <c r="AA78" s="18"/>
      <c r="AB78" s="18"/>
      <c r="AC78" s="18">
        <f t="shared" si="1289"/>
        <v>0</v>
      </c>
      <c r="AD78" s="18">
        <f t="shared" si="1290"/>
        <v>0</v>
      </c>
      <c r="AE78" s="389" t="e">
        <f t="shared" si="1291"/>
        <v>#DIV/0!</v>
      </c>
      <c r="AF78" s="389" t="e">
        <f t="shared" si="1292"/>
        <v>#DIV/0!</v>
      </c>
      <c r="AG78" s="389" t="e">
        <f t="shared" si="1293"/>
        <v>#DIV/0!</v>
      </c>
      <c r="AH78" s="7"/>
      <c r="AI78" s="7"/>
      <c r="AJ78" s="4">
        <f t="shared" si="1294"/>
        <v>0</v>
      </c>
      <c r="AK78" s="3">
        <v>5</v>
      </c>
      <c r="AL78" s="18"/>
      <c r="AM78" s="18"/>
      <c r="AN78" s="18"/>
      <c r="AO78" s="18"/>
      <c r="AP78" s="18"/>
      <c r="AQ78" s="18"/>
      <c r="AR78" s="18"/>
      <c r="AS78" s="18"/>
      <c r="AT78" s="18"/>
      <c r="AU78" s="18">
        <f t="shared" si="1295"/>
        <v>0</v>
      </c>
      <c r="AV78" s="18">
        <f t="shared" si="1296"/>
        <v>0</v>
      </c>
      <c r="AW78" s="389" t="e">
        <f t="shared" si="1297"/>
        <v>#DIV/0!</v>
      </c>
      <c r="AX78" s="389" t="e">
        <f t="shared" si="1298"/>
        <v>#DIV/0!</v>
      </c>
      <c r="AY78" s="389" t="e">
        <f t="shared" si="1299"/>
        <v>#DIV/0!</v>
      </c>
      <c r="AZ78" s="7"/>
      <c r="BA78" s="7"/>
      <c r="BB78" s="4">
        <f t="shared" si="1300"/>
        <v>0</v>
      </c>
      <c r="BC78" s="3">
        <v>5</v>
      </c>
      <c r="BD78" s="18"/>
      <c r="BE78" s="18"/>
      <c r="BF78" s="18"/>
      <c r="BG78" s="18"/>
      <c r="BH78" s="18"/>
      <c r="BI78" s="18"/>
      <c r="BJ78" s="18"/>
      <c r="BK78" s="18"/>
      <c r="BL78" s="18"/>
      <c r="BM78" s="18">
        <f t="shared" si="1301"/>
        <v>0</v>
      </c>
      <c r="BN78" s="18">
        <f t="shared" si="1302"/>
        <v>0</v>
      </c>
      <c r="BO78" s="389" t="e">
        <f t="shared" si="1303"/>
        <v>#DIV/0!</v>
      </c>
      <c r="BP78" s="389" t="e">
        <f t="shared" si="1304"/>
        <v>#DIV/0!</v>
      </c>
      <c r="BQ78" s="389" t="e">
        <f t="shared" si="1305"/>
        <v>#DIV/0!</v>
      </c>
      <c r="BR78" s="7"/>
      <c r="BS78" s="7"/>
      <c r="BT78" s="4">
        <f t="shared" si="1306"/>
        <v>0</v>
      </c>
      <c r="BU78" s="3">
        <v>5</v>
      </c>
      <c r="BV78" s="18"/>
      <c r="BW78" s="18"/>
      <c r="BX78" s="18"/>
      <c r="BY78" s="18"/>
      <c r="BZ78" s="18"/>
      <c r="CA78" s="18"/>
      <c r="CB78" s="18"/>
      <c r="CC78" s="18"/>
      <c r="CD78" s="18"/>
      <c r="CE78" s="18">
        <f t="shared" si="1307"/>
        <v>0</v>
      </c>
      <c r="CF78" s="18">
        <f t="shared" si="1308"/>
        <v>0</v>
      </c>
      <c r="CG78" s="389" t="e">
        <f t="shared" si="1309"/>
        <v>#DIV/0!</v>
      </c>
      <c r="CH78" s="389" t="e">
        <f t="shared" si="1310"/>
        <v>#DIV/0!</v>
      </c>
      <c r="CI78" s="389" t="e">
        <f t="shared" si="1311"/>
        <v>#DIV/0!</v>
      </c>
      <c r="CJ78" s="7"/>
      <c r="CK78" s="7"/>
      <c r="CL78" s="4">
        <f t="shared" si="1312"/>
        <v>0</v>
      </c>
      <c r="CM78" s="3">
        <v>5</v>
      </c>
      <c r="CN78" s="18"/>
      <c r="CO78" s="18"/>
      <c r="CP78" s="18"/>
      <c r="CQ78" s="18"/>
      <c r="CR78" s="18"/>
      <c r="CS78" s="18"/>
      <c r="CT78" s="18"/>
      <c r="CU78" s="18"/>
      <c r="CV78" s="18"/>
      <c r="CW78" s="18">
        <f t="shared" si="1313"/>
        <v>0</v>
      </c>
      <c r="CX78" s="18">
        <f t="shared" si="1314"/>
        <v>0</v>
      </c>
      <c r="CY78" s="389" t="e">
        <f t="shared" si="1315"/>
        <v>#DIV/0!</v>
      </c>
      <c r="CZ78" s="389" t="e">
        <f t="shared" si="1316"/>
        <v>#DIV/0!</v>
      </c>
      <c r="DA78" s="389" t="e">
        <f t="shared" si="1317"/>
        <v>#DIV/0!</v>
      </c>
      <c r="DB78" s="7"/>
      <c r="DC78" s="7"/>
      <c r="DD78" s="4">
        <f t="shared" si="1318"/>
        <v>0</v>
      </c>
      <c r="DE78" s="3">
        <v>5</v>
      </c>
      <c r="DF78" s="18"/>
      <c r="DG78" s="18"/>
      <c r="DH78" s="18"/>
      <c r="DI78" s="18"/>
      <c r="DJ78" s="18"/>
      <c r="DK78" s="18"/>
      <c r="DL78" s="18"/>
      <c r="DM78" s="18"/>
      <c r="DN78" s="18"/>
      <c r="DO78" s="18">
        <f t="shared" si="1319"/>
        <v>0</v>
      </c>
      <c r="DP78" s="18">
        <f t="shared" si="1320"/>
        <v>0</v>
      </c>
      <c r="DQ78" s="389" t="e">
        <f t="shared" si="1321"/>
        <v>#DIV/0!</v>
      </c>
      <c r="DR78" s="389" t="e">
        <f t="shared" si="1322"/>
        <v>#DIV/0!</v>
      </c>
      <c r="DS78" s="389" t="e">
        <f t="shared" si="1323"/>
        <v>#DIV/0!</v>
      </c>
      <c r="DT78" s="7"/>
      <c r="DU78" s="7"/>
      <c r="DV78" s="4">
        <f t="shared" si="1324"/>
        <v>0</v>
      </c>
      <c r="DW78" s="3">
        <v>5</v>
      </c>
      <c r="DX78" s="18"/>
      <c r="DY78" s="18"/>
      <c r="DZ78" s="18"/>
      <c r="EA78" s="18"/>
      <c r="EB78" s="18"/>
      <c r="EC78" s="18"/>
      <c r="ED78" s="18"/>
      <c r="EE78" s="18"/>
      <c r="EF78" s="18"/>
      <c r="EG78" s="18">
        <f t="shared" si="1325"/>
        <v>0</v>
      </c>
      <c r="EH78" s="18">
        <f t="shared" si="1326"/>
        <v>0</v>
      </c>
      <c r="EI78" s="389" t="e">
        <f t="shared" si="1327"/>
        <v>#DIV/0!</v>
      </c>
      <c r="EJ78" s="389" t="e">
        <f t="shared" si="1328"/>
        <v>#DIV/0!</v>
      </c>
      <c r="EK78" s="389" t="e">
        <f t="shared" si="1329"/>
        <v>#DIV/0!</v>
      </c>
      <c r="EL78" s="7"/>
      <c r="EM78" s="7"/>
      <c r="EN78" s="4">
        <f t="shared" si="1330"/>
        <v>0</v>
      </c>
      <c r="EO78" s="3">
        <v>5</v>
      </c>
      <c r="EP78" s="18"/>
      <c r="EQ78" s="18"/>
      <c r="ER78" s="18"/>
      <c r="ES78" s="18"/>
      <c r="ET78" s="18"/>
      <c r="EU78" s="18"/>
      <c r="EV78" s="18"/>
      <c r="EW78" s="18"/>
      <c r="EX78" s="18"/>
      <c r="EY78" s="18">
        <f t="shared" si="1331"/>
        <v>0</v>
      </c>
      <c r="EZ78" s="18">
        <f t="shared" si="1332"/>
        <v>0</v>
      </c>
      <c r="FA78" s="389" t="e">
        <f t="shared" si="1333"/>
        <v>#DIV/0!</v>
      </c>
      <c r="FB78" s="389" t="e">
        <f t="shared" si="1334"/>
        <v>#DIV/0!</v>
      </c>
      <c r="FC78" s="389" t="e">
        <f t="shared" si="1335"/>
        <v>#DIV/0!</v>
      </c>
      <c r="FD78" s="7"/>
      <c r="FE78" s="7"/>
      <c r="FF78" s="4">
        <f t="shared" si="1336"/>
        <v>0</v>
      </c>
      <c r="FG78" s="3">
        <v>5</v>
      </c>
      <c r="FH78" s="18"/>
      <c r="FI78" s="18"/>
      <c r="FJ78" s="18"/>
      <c r="FK78" s="18"/>
      <c r="FL78" s="18"/>
      <c r="FM78" s="18"/>
      <c r="FN78" s="18"/>
      <c r="FO78" s="18"/>
      <c r="FP78" s="18"/>
      <c r="FQ78" s="18">
        <f t="shared" si="1337"/>
        <v>0</v>
      </c>
      <c r="FR78" s="18">
        <f t="shared" si="1338"/>
        <v>0</v>
      </c>
      <c r="FS78" s="389" t="e">
        <f t="shared" si="1339"/>
        <v>#DIV/0!</v>
      </c>
      <c r="FT78" s="389" t="e">
        <f t="shared" si="1340"/>
        <v>#DIV/0!</v>
      </c>
      <c r="FU78" s="389" t="e">
        <f t="shared" si="1341"/>
        <v>#DIV/0!</v>
      </c>
      <c r="FV78" s="7"/>
      <c r="FW78" s="7"/>
      <c r="FX78" s="4">
        <f t="shared" si="1342"/>
        <v>0</v>
      </c>
      <c r="FY78" s="3">
        <v>5</v>
      </c>
      <c r="FZ78" s="18"/>
      <c r="GA78" s="18"/>
      <c r="GB78" s="18"/>
      <c r="GC78" s="18"/>
      <c r="GD78" s="18"/>
      <c r="GE78" s="18"/>
      <c r="GF78" s="18"/>
      <c r="GG78" s="18"/>
      <c r="GH78" s="18"/>
      <c r="GI78" s="18">
        <f t="shared" si="1343"/>
        <v>0</v>
      </c>
      <c r="GJ78" s="18">
        <f t="shared" si="1344"/>
        <v>0</v>
      </c>
      <c r="GK78" s="389" t="e">
        <f t="shared" si="1345"/>
        <v>#DIV/0!</v>
      </c>
      <c r="GL78" s="389" t="e">
        <f t="shared" si="1346"/>
        <v>#DIV/0!</v>
      </c>
      <c r="GM78" s="389" t="e">
        <f t="shared" si="1347"/>
        <v>#DIV/0!</v>
      </c>
      <c r="GN78" s="7"/>
      <c r="GO78" s="7"/>
      <c r="GP78" s="4">
        <f t="shared" si="1348"/>
        <v>0</v>
      </c>
      <c r="GQ78" s="14">
        <v>5</v>
      </c>
      <c r="GR78" s="11"/>
      <c r="GS78" s="11"/>
      <c r="GT78" s="11"/>
      <c r="GU78" s="11"/>
      <c r="GV78" s="11"/>
      <c r="GW78" s="11"/>
      <c r="GX78" s="11"/>
      <c r="GY78" s="11"/>
      <c r="GZ78" s="11"/>
      <c r="HA78" s="11">
        <v>0</v>
      </c>
      <c r="HB78" s="11">
        <v>0</v>
      </c>
      <c r="HC78" s="149" t="e">
        <v>#DIV/0!</v>
      </c>
      <c r="HD78" s="149" t="e">
        <v>#DIV/0!</v>
      </c>
      <c r="HE78" s="149" t="e">
        <v>#DIV/0!</v>
      </c>
      <c r="HF78" s="11"/>
      <c r="HG78" s="11"/>
      <c r="HH78" s="15">
        <v>0</v>
      </c>
      <c r="HI78" s="14">
        <v>5</v>
      </c>
      <c r="HJ78" s="11"/>
      <c r="HK78" s="11"/>
      <c r="HL78" s="11"/>
      <c r="HM78" s="11"/>
      <c r="HN78" s="11"/>
      <c r="HO78" s="11"/>
      <c r="HP78" s="11"/>
      <c r="HQ78" s="11"/>
      <c r="HR78" s="11"/>
      <c r="HS78" s="11">
        <v>0</v>
      </c>
      <c r="HT78" s="11">
        <v>0</v>
      </c>
      <c r="HU78" s="149" t="e">
        <v>#DIV/0!</v>
      </c>
      <c r="HV78" s="149" t="e">
        <v>#DIV/0!</v>
      </c>
      <c r="HW78" s="149" t="e">
        <v>#DIV/0!</v>
      </c>
      <c r="HX78" s="11"/>
      <c r="HY78" s="11"/>
      <c r="HZ78" s="15">
        <v>0</v>
      </c>
    </row>
    <row r="79" spans="19:234">
      <c r="S79" s="3">
        <v>6</v>
      </c>
      <c r="T79" s="18"/>
      <c r="U79" s="18"/>
      <c r="V79" s="18"/>
      <c r="W79" s="18"/>
      <c r="X79" s="18"/>
      <c r="Y79" s="18"/>
      <c r="Z79" s="18"/>
      <c r="AA79" s="18"/>
      <c r="AB79" s="18"/>
      <c r="AC79" s="18">
        <f t="shared" si="1289"/>
        <v>0</v>
      </c>
      <c r="AD79" s="18">
        <f t="shared" si="1290"/>
        <v>0</v>
      </c>
      <c r="AE79" s="389" t="e">
        <f t="shared" si="1291"/>
        <v>#DIV/0!</v>
      </c>
      <c r="AF79" s="389" t="e">
        <f t="shared" si="1292"/>
        <v>#DIV/0!</v>
      </c>
      <c r="AG79" s="389" t="e">
        <f t="shared" si="1293"/>
        <v>#DIV/0!</v>
      </c>
      <c r="AH79" s="7"/>
      <c r="AI79" s="7"/>
      <c r="AJ79" s="4">
        <f t="shared" si="1294"/>
        <v>0</v>
      </c>
      <c r="AK79" s="3">
        <v>6</v>
      </c>
      <c r="AL79" s="18"/>
      <c r="AM79" s="18"/>
      <c r="AN79" s="18"/>
      <c r="AO79" s="18"/>
      <c r="AP79" s="18"/>
      <c r="AQ79" s="18"/>
      <c r="AR79" s="18"/>
      <c r="AS79" s="18"/>
      <c r="AT79" s="18"/>
      <c r="AU79" s="18">
        <f t="shared" si="1295"/>
        <v>0</v>
      </c>
      <c r="AV79" s="18">
        <f t="shared" si="1296"/>
        <v>0</v>
      </c>
      <c r="AW79" s="389" t="e">
        <f t="shared" si="1297"/>
        <v>#DIV/0!</v>
      </c>
      <c r="AX79" s="389" t="e">
        <f t="shared" si="1298"/>
        <v>#DIV/0!</v>
      </c>
      <c r="AY79" s="389" t="e">
        <f t="shared" si="1299"/>
        <v>#DIV/0!</v>
      </c>
      <c r="AZ79" s="7"/>
      <c r="BA79" s="7"/>
      <c r="BB79" s="4">
        <f t="shared" si="1300"/>
        <v>0</v>
      </c>
      <c r="BC79" s="3">
        <v>6</v>
      </c>
      <c r="BD79" s="18"/>
      <c r="BE79" s="18"/>
      <c r="BF79" s="18"/>
      <c r="BG79" s="18"/>
      <c r="BH79" s="18"/>
      <c r="BI79" s="18"/>
      <c r="BJ79" s="18"/>
      <c r="BK79" s="18"/>
      <c r="BL79" s="18"/>
      <c r="BM79" s="18">
        <f t="shared" si="1301"/>
        <v>0</v>
      </c>
      <c r="BN79" s="18">
        <f t="shared" si="1302"/>
        <v>0</v>
      </c>
      <c r="BO79" s="389" t="e">
        <f t="shared" si="1303"/>
        <v>#DIV/0!</v>
      </c>
      <c r="BP79" s="389" t="e">
        <f t="shared" si="1304"/>
        <v>#DIV/0!</v>
      </c>
      <c r="BQ79" s="389" t="e">
        <f t="shared" si="1305"/>
        <v>#DIV/0!</v>
      </c>
      <c r="BR79" s="7"/>
      <c r="BS79" s="7"/>
      <c r="BT79" s="4">
        <f t="shared" si="1306"/>
        <v>0</v>
      </c>
      <c r="BU79" s="3">
        <v>6</v>
      </c>
      <c r="BV79" s="18"/>
      <c r="BW79" s="18"/>
      <c r="BX79" s="18"/>
      <c r="BY79" s="18"/>
      <c r="BZ79" s="18"/>
      <c r="CA79" s="18"/>
      <c r="CB79" s="18"/>
      <c r="CC79" s="18"/>
      <c r="CD79" s="18"/>
      <c r="CE79" s="18">
        <f t="shared" si="1307"/>
        <v>0</v>
      </c>
      <c r="CF79" s="18">
        <f t="shared" si="1308"/>
        <v>0</v>
      </c>
      <c r="CG79" s="389" t="e">
        <f t="shared" si="1309"/>
        <v>#DIV/0!</v>
      </c>
      <c r="CH79" s="389" t="e">
        <f t="shared" si="1310"/>
        <v>#DIV/0!</v>
      </c>
      <c r="CI79" s="389" t="e">
        <f t="shared" si="1311"/>
        <v>#DIV/0!</v>
      </c>
      <c r="CJ79" s="7"/>
      <c r="CK79" s="7"/>
      <c r="CL79" s="4">
        <f t="shared" si="1312"/>
        <v>0</v>
      </c>
      <c r="CM79" s="3">
        <v>6</v>
      </c>
      <c r="CN79" s="18"/>
      <c r="CO79" s="18"/>
      <c r="CP79" s="18"/>
      <c r="CQ79" s="18"/>
      <c r="CR79" s="18"/>
      <c r="CS79" s="18"/>
      <c r="CT79" s="18"/>
      <c r="CU79" s="18"/>
      <c r="CV79" s="18"/>
      <c r="CW79" s="18">
        <f t="shared" si="1313"/>
        <v>0</v>
      </c>
      <c r="CX79" s="18">
        <f t="shared" si="1314"/>
        <v>0</v>
      </c>
      <c r="CY79" s="389" t="e">
        <f t="shared" si="1315"/>
        <v>#DIV/0!</v>
      </c>
      <c r="CZ79" s="389" t="e">
        <f t="shared" si="1316"/>
        <v>#DIV/0!</v>
      </c>
      <c r="DA79" s="389" t="e">
        <f t="shared" si="1317"/>
        <v>#DIV/0!</v>
      </c>
      <c r="DB79" s="7"/>
      <c r="DC79" s="7"/>
      <c r="DD79" s="4">
        <f t="shared" si="1318"/>
        <v>0</v>
      </c>
      <c r="DE79" s="3">
        <v>6</v>
      </c>
      <c r="DF79" s="18"/>
      <c r="DG79" s="18"/>
      <c r="DH79" s="18"/>
      <c r="DI79" s="18"/>
      <c r="DJ79" s="18"/>
      <c r="DK79" s="18"/>
      <c r="DL79" s="18"/>
      <c r="DM79" s="18"/>
      <c r="DN79" s="18"/>
      <c r="DO79" s="18">
        <f t="shared" si="1319"/>
        <v>0</v>
      </c>
      <c r="DP79" s="18">
        <f t="shared" si="1320"/>
        <v>0</v>
      </c>
      <c r="DQ79" s="389" t="e">
        <f t="shared" si="1321"/>
        <v>#DIV/0!</v>
      </c>
      <c r="DR79" s="389" t="e">
        <f t="shared" si="1322"/>
        <v>#DIV/0!</v>
      </c>
      <c r="DS79" s="389" t="e">
        <f t="shared" si="1323"/>
        <v>#DIV/0!</v>
      </c>
      <c r="DT79" s="7"/>
      <c r="DU79" s="7"/>
      <c r="DV79" s="4">
        <f t="shared" si="1324"/>
        <v>0</v>
      </c>
      <c r="DW79" s="3">
        <v>6</v>
      </c>
      <c r="DX79" s="18"/>
      <c r="DY79" s="18"/>
      <c r="DZ79" s="18"/>
      <c r="EA79" s="18"/>
      <c r="EB79" s="18"/>
      <c r="EC79" s="18"/>
      <c r="ED79" s="18"/>
      <c r="EE79" s="18"/>
      <c r="EF79" s="18"/>
      <c r="EG79" s="18">
        <f t="shared" si="1325"/>
        <v>0</v>
      </c>
      <c r="EH79" s="18">
        <f t="shared" si="1326"/>
        <v>0</v>
      </c>
      <c r="EI79" s="389" t="e">
        <f t="shared" si="1327"/>
        <v>#DIV/0!</v>
      </c>
      <c r="EJ79" s="389" t="e">
        <f t="shared" si="1328"/>
        <v>#DIV/0!</v>
      </c>
      <c r="EK79" s="389" t="e">
        <f t="shared" si="1329"/>
        <v>#DIV/0!</v>
      </c>
      <c r="EL79" s="7"/>
      <c r="EM79" s="7"/>
      <c r="EN79" s="4">
        <f t="shared" si="1330"/>
        <v>0</v>
      </c>
      <c r="EO79" s="3">
        <v>6</v>
      </c>
      <c r="EP79" s="18"/>
      <c r="EQ79" s="18"/>
      <c r="ER79" s="18"/>
      <c r="ES79" s="18"/>
      <c r="ET79" s="18"/>
      <c r="EU79" s="18"/>
      <c r="EV79" s="18"/>
      <c r="EW79" s="18"/>
      <c r="EX79" s="18"/>
      <c r="EY79" s="18">
        <f t="shared" si="1331"/>
        <v>0</v>
      </c>
      <c r="EZ79" s="18">
        <f t="shared" si="1332"/>
        <v>0</v>
      </c>
      <c r="FA79" s="389" t="e">
        <f t="shared" si="1333"/>
        <v>#DIV/0!</v>
      </c>
      <c r="FB79" s="389" t="e">
        <f t="shared" si="1334"/>
        <v>#DIV/0!</v>
      </c>
      <c r="FC79" s="389" t="e">
        <f t="shared" si="1335"/>
        <v>#DIV/0!</v>
      </c>
      <c r="FD79" s="7"/>
      <c r="FE79" s="7"/>
      <c r="FF79" s="4">
        <f t="shared" si="1336"/>
        <v>0</v>
      </c>
      <c r="FG79" s="3">
        <v>6</v>
      </c>
      <c r="FH79" s="18"/>
      <c r="FI79" s="18"/>
      <c r="FJ79" s="18"/>
      <c r="FK79" s="18"/>
      <c r="FL79" s="18"/>
      <c r="FM79" s="18"/>
      <c r="FN79" s="18"/>
      <c r="FO79" s="18"/>
      <c r="FP79" s="18"/>
      <c r="FQ79" s="18">
        <f t="shared" si="1337"/>
        <v>0</v>
      </c>
      <c r="FR79" s="18">
        <f t="shared" si="1338"/>
        <v>0</v>
      </c>
      <c r="FS79" s="389" t="e">
        <f t="shared" si="1339"/>
        <v>#DIV/0!</v>
      </c>
      <c r="FT79" s="389" t="e">
        <f t="shared" si="1340"/>
        <v>#DIV/0!</v>
      </c>
      <c r="FU79" s="389" t="e">
        <f t="shared" si="1341"/>
        <v>#DIV/0!</v>
      </c>
      <c r="FV79" s="7"/>
      <c r="FW79" s="7"/>
      <c r="FX79" s="4">
        <f t="shared" si="1342"/>
        <v>0</v>
      </c>
      <c r="FY79" s="3">
        <v>6</v>
      </c>
      <c r="FZ79" s="18"/>
      <c r="GA79" s="18"/>
      <c r="GB79" s="18"/>
      <c r="GC79" s="18"/>
      <c r="GD79" s="18"/>
      <c r="GE79" s="18"/>
      <c r="GF79" s="18"/>
      <c r="GG79" s="18"/>
      <c r="GH79" s="18"/>
      <c r="GI79" s="18">
        <f t="shared" si="1343"/>
        <v>0</v>
      </c>
      <c r="GJ79" s="18">
        <f t="shared" si="1344"/>
        <v>0</v>
      </c>
      <c r="GK79" s="389" t="e">
        <f t="shared" si="1345"/>
        <v>#DIV/0!</v>
      </c>
      <c r="GL79" s="389" t="e">
        <f t="shared" si="1346"/>
        <v>#DIV/0!</v>
      </c>
      <c r="GM79" s="389" t="e">
        <f t="shared" si="1347"/>
        <v>#DIV/0!</v>
      </c>
      <c r="GN79" s="7"/>
      <c r="GO79" s="7"/>
      <c r="GP79" s="4">
        <f t="shared" si="1348"/>
        <v>0</v>
      </c>
      <c r="GQ79" s="14">
        <v>6</v>
      </c>
      <c r="GR79" s="11"/>
      <c r="GS79" s="11"/>
      <c r="GT79" s="11"/>
      <c r="GU79" s="11"/>
      <c r="GV79" s="11"/>
      <c r="GW79" s="11"/>
      <c r="GX79" s="11"/>
      <c r="GY79" s="11"/>
      <c r="GZ79" s="11"/>
      <c r="HA79" s="11">
        <v>0</v>
      </c>
      <c r="HB79" s="11">
        <v>0</v>
      </c>
      <c r="HC79" s="149" t="e">
        <v>#DIV/0!</v>
      </c>
      <c r="HD79" s="149" t="e">
        <v>#DIV/0!</v>
      </c>
      <c r="HE79" s="149" t="e">
        <v>#DIV/0!</v>
      </c>
      <c r="HF79" s="11"/>
      <c r="HG79" s="11"/>
      <c r="HH79" s="15">
        <v>0</v>
      </c>
      <c r="HI79" s="14">
        <v>6</v>
      </c>
      <c r="HJ79" s="11"/>
      <c r="HK79" s="11"/>
      <c r="HL79" s="11"/>
      <c r="HM79" s="11"/>
      <c r="HN79" s="11"/>
      <c r="HO79" s="11"/>
      <c r="HP79" s="11"/>
      <c r="HQ79" s="11"/>
      <c r="HR79" s="11"/>
      <c r="HS79" s="11">
        <v>0</v>
      </c>
      <c r="HT79" s="11">
        <v>0</v>
      </c>
      <c r="HU79" s="149" t="e">
        <v>#DIV/0!</v>
      </c>
      <c r="HV79" s="149" t="e">
        <v>#DIV/0!</v>
      </c>
      <c r="HW79" s="149" t="e">
        <v>#DIV/0!</v>
      </c>
      <c r="HX79" s="11"/>
      <c r="HY79" s="11"/>
      <c r="HZ79" s="15">
        <v>0</v>
      </c>
    </row>
    <row r="80" spans="19:234">
      <c r="S80" s="3">
        <v>7</v>
      </c>
      <c r="T80" s="18"/>
      <c r="U80" s="18"/>
      <c r="V80" s="18"/>
      <c r="W80" s="18"/>
      <c r="X80" s="18"/>
      <c r="Y80" s="18"/>
      <c r="Z80" s="18"/>
      <c r="AA80" s="18"/>
      <c r="AB80" s="18"/>
      <c r="AC80" s="18">
        <f t="shared" si="1289"/>
        <v>0</v>
      </c>
      <c r="AD80" s="18">
        <f t="shared" si="1290"/>
        <v>0</v>
      </c>
      <c r="AE80" s="389" t="e">
        <f t="shared" si="1291"/>
        <v>#DIV/0!</v>
      </c>
      <c r="AF80" s="389" t="e">
        <f t="shared" si="1292"/>
        <v>#DIV/0!</v>
      </c>
      <c r="AG80" s="389" t="e">
        <f t="shared" si="1293"/>
        <v>#DIV/0!</v>
      </c>
      <c r="AH80" s="7"/>
      <c r="AI80" s="7"/>
      <c r="AJ80" s="4">
        <f t="shared" si="1294"/>
        <v>0</v>
      </c>
      <c r="AK80" s="3">
        <v>7</v>
      </c>
      <c r="AL80" s="18"/>
      <c r="AM80" s="18"/>
      <c r="AN80" s="18"/>
      <c r="AO80" s="18"/>
      <c r="AP80" s="18"/>
      <c r="AQ80" s="18"/>
      <c r="AR80" s="18"/>
      <c r="AS80" s="18"/>
      <c r="AT80" s="18"/>
      <c r="AU80" s="18">
        <f t="shared" si="1295"/>
        <v>0</v>
      </c>
      <c r="AV80" s="18">
        <f t="shared" si="1296"/>
        <v>0</v>
      </c>
      <c r="AW80" s="389" t="e">
        <f t="shared" si="1297"/>
        <v>#DIV/0!</v>
      </c>
      <c r="AX80" s="389" t="e">
        <f t="shared" si="1298"/>
        <v>#DIV/0!</v>
      </c>
      <c r="AY80" s="389" t="e">
        <f t="shared" si="1299"/>
        <v>#DIV/0!</v>
      </c>
      <c r="AZ80" s="7"/>
      <c r="BA80" s="7"/>
      <c r="BB80" s="4">
        <f t="shared" si="1300"/>
        <v>0</v>
      </c>
      <c r="BC80" s="3">
        <v>7</v>
      </c>
      <c r="BD80" s="18"/>
      <c r="BE80" s="18"/>
      <c r="BF80" s="18"/>
      <c r="BG80" s="18"/>
      <c r="BH80" s="18"/>
      <c r="BI80" s="18"/>
      <c r="BJ80" s="18"/>
      <c r="BK80" s="18"/>
      <c r="BL80" s="18"/>
      <c r="BM80" s="18">
        <f t="shared" si="1301"/>
        <v>0</v>
      </c>
      <c r="BN80" s="18">
        <f t="shared" si="1302"/>
        <v>0</v>
      </c>
      <c r="BO80" s="389" t="e">
        <f t="shared" si="1303"/>
        <v>#DIV/0!</v>
      </c>
      <c r="BP80" s="389" t="e">
        <f t="shared" si="1304"/>
        <v>#DIV/0!</v>
      </c>
      <c r="BQ80" s="389" t="e">
        <f t="shared" si="1305"/>
        <v>#DIV/0!</v>
      </c>
      <c r="BR80" s="7"/>
      <c r="BS80" s="7"/>
      <c r="BT80" s="4">
        <f t="shared" si="1306"/>
        <v>0</v>
      </c>
      <c r="BU80" s="3">
        <v>7</v>
      </c>
      <c r="BV80" s="18"/>
      <c r="BW80" s="18"/>
      <c r="BX80" s="18"/>
      <c r="BY80" s="18"/>
      <c r="BZ80" s="18"/>
      <c r="CA80" s="18"/>
      <c r="CB80" s="18"/>
      <c r="CC80" s="18"/>
      <c r="CD80" s="18"/>
      <c r="CE80" s="18">
        <f t="shared" si="1307"/>
        <v>0</v>
      </c>
      <c r="CF80" s="18">
        <f t="shared" si="1308"/>
        <v>0</v>
      </c>
      <c r="CG80" s="389" t="e">
        <f t="shared" si="1309"/>
        <v>#DIV/0!</v>
      </c>
      <c r="CH80" s="389" t="e">
        <f t="shared" si="1310"/>
        <v>#DIV/0!</v>
      </c>
      <c r="CI80" s="389" t="e">
        <f t="shared" si="1311"/>
        <v>#DIV/0!</v>
      </c>
      <c r="CJ80" s="7"/>
      <c r="CK80" s="7"/>
      <c r="CL80" s="4">
        <f t="shared" si="1312"/>
        <v>0</v>
      </c>
      <c r="CM80" s="3">
        <v>7</v>
      </c>
      <c r="CN80" s="18"/>
      <c r="CO80" s="18"/>
      <c r="CP80" s="18"/>
      <c r="CQ80" s="18"/>
      <c r="CR80" s="18"/>
      <c r="CS80" s="18"/>
      <c r="CT80" s="18"/>
      <c r="CU80" s="18"/>
      <c r="CV80" s="18"/>
      <c r="CW80" s="18">
        <f t="shared" si="1313"/>
        <v>0</v>
      </c>
      <c r="CX80" s="18">
        <f t="shared" si="1314"/>
        <v>0</v>
      </c>
      <c r="CY80" s="389" t="e">
        <f t="shared" si="1315"/>
        <v>#DIV/0!</v>
      </c>
      <c r="CZ80" s="389" t="e">
        <f t="shared" si="1316"/>
        <v>#DIV/0!</v>
      </c>
      <c r="DA80" s="389" t="e">
        <f t="shared" si="1317"/>
        <v>#DIV/0!</v>
      </c>
      <c r="DB80" s="7"/>
      <c r="DC80" s="7"/>
      <c r="DD80" s="4">
        <f t="shared" si="1318"/>
        <v>0</v>
      </c>
      <c r="DE80" s="3">
        <v>7</v>
      </c>
      <c r="DF80" s="18"/>
      <c r="DG80" s="18"/>
      <c r="DH80" s="18"/>
      <c r="DI80" s="18"/>
      <c r="DJ80" s="18"/>
      <c r="DK80" s="18"/>
      <c r="DL80" s="18"/>
      <c r="DM80" s="18"/>
      <c r="DN80" s="18"/>
      <c r="DO80" s="18">
        <f t="shared" si="1319"/>
        <v>0</v>
      </c>
      <c r="DP80" s="18">
        <f t="shared" si="1320"/>
        <v>0</v>
      </c>
      <c r="DQ80" s="389" t="e">
        <f t="shared" si="1321"/>
        <v>#DIV/0!</v>
      </c>
      <c r="DR80" s="389" t="e">
        <f t="shared" si="1322"/>
        <v>#DIV/0!</v>
      </c>
      <c r="DS80" s="389" t="e">
        <f t="shared" si="1323"/>
        <v>#DIV/0!</v>
      </c>
      <c r="DT80" s="7"/>
      <c r="DU80" s="7"/>
      <c r="DV80" s="4">
        <f t="shared" si="1324"/>
        <v>0</v>
      </c>
      <c r="DW80" s="3">
        <v>7</v>
      </c>
      <c r="DX80" s="18"/>
      <c r="DY80" s="18"/>
      <c r="DZ80" s="18"/>
      <c r="EA80" s="18"/>
      <c r="EB80" s="18"/>
      <c r="EC80" s="18"/>
      <c r="ED80" s="18"/>
      <c r="EE80" s="18"/>
      <c r="EF80" s="18"/>
      <c r="EG80" s="18">
        <f t="shared" si="1325"/>
        <v>0</v>
      </c>
      <c r="EH80" s="18">
        <f t="shared" si="1326"/>
        <v>0</v>
      </c>
      <c r="EI80" s="389" t="e">
        <f t="shared" si="1327"/>
        <v>#DIV/0!</v>
      </c>
      <c r="EJ80" s="389" t="e">
        <f t="shared" si="1328"/>
        <v>#DIV/0!</v>
      </c>
      <c r="EK80" s="389" t="e">
        <f t="shared" si="1329"/>
        <v>#DIV/0!</v>
      </c>
      <c r="EL80" s="7"/>
      <c r="EM80" s="7"/>
      <c r="EN80" s="4">
        <f t="shared" si="1330"/>
        <v>0</v>
      </c>
      <c r="EO80" s="3">
        <v>7</v>
      </c>
      <c r="EP80" s="18"/>
      <c r="EQ80" s="18"/>
      <c r="ER80" s="18"/>
      <c r="ES80" s="18"/>
      <c r="ET80" s="18"/>
      <c r="EU80" s="18"/>
      <c r="EV80" s="18"/>
      <c r="EW80" s="18"/>
      <c r="EX80" s="18"/>
      <c r="EY80" s="18">
        <f t="shared" si="1331"/>
        <v>0</v>
      </c>
      <c r="EZ80" s="18">
        <f t="shared" si="1332"/>
        <v>0</v>
      </c>
      <c r="FA80" s="389" t="e">
        <f t="shared" si="1333"/>
        <v>#DIV/0!</v>
      </c>
      <c r="FB80" s="389" t="e">
        <f t="shared" si="1334"/>
        <v>#DIV/0!</v>
      </c>
      <c r="FC80" s="389" t="e">
        <f t="shared" si="1335"/>
        <v>#DIV/0!</v>
      </c>
      <c r="FD80" s="7"/>
      <c r="FE80" s="7"/>
      <c r="FF80" s="4">
        <f t="shared" si="1336"/>
        <v>0</v>
      </c>
      <c r="FG80" s="3">
        <v>7</v>
      </c>
      <c r="FH80" s="18"/>
      <c r="FI80" s="18"/>
      <c r="FJ80" s="18"/>
      <c r="FK80" s="18"/>
      <c r="FL80" s="18"/>
      <c r="FM80" s="18"/>
      <c r="FN80" s="18"/>
      <c r="FO80" s="18"/>
      <c r="FP80" s="18"/>
      <c r="FQ80" s="18">
        <f t="shared" si="1337"/>
        <v>0</v>
      </c>
      <c r="FR80" s="18">
        <f t="shared" si="1338"/>
        <v>0</v>
      </c>
      <c r="FS80" s="389" t="e">
        <f t="shared" si="1339"/>
        <v>#DIV/0!</v>
      </c>
      <c r="FT80" s="389" t="e">
        <f t="shared" si="1340"/>
        <v>#DIV/0!</v>
      </c>
      <c r="FU80" s="389" t="e">
        <f t="shared" si="1341"/>
        <v>#DIV/0!</v>
      </c>
      <c r="FV80" s="7"/>
      <c r="FW80" s="7"/>
      <c r="FX80" s="4">
        <f t="shared" si="1342"/>
        <v>0</v>
      </c>
      <c r="FY80" s="3">
        <v>7</v>
      </c>
      <c r="FZ80" s="18"/>
      <c r="GA80" s="18"/>
      <c r="GB80" s="18"/>
      <c r="GC80" s="18"/>
      <c r="GD80" s="18"/>
      <c r="GE80" s="18"/>
      <c r="GF80" s="18"/>
      <c r="GG80" s="18"/>
      <c r="GH80" s="18"/>
      <c r="GI80" s="18">
        <f t="shared" si="1343"/>
        <v>0</v>
      </c>
      <c r="GJ80" s="18">
        <f t="shared" si="1344"/>
        <v>0</v>
      </c>
      <c r="GK80" s="389" t="e">
        <f t="shared" si="1345"/>
        <v>#DIV/0!</v>
      </c>
      <c r="GL80" s="389" t="e">
        <f t="shared" si="1346"/>
        <v>#DIV/0!</v>
      </c>
      <c r="GM80" s="389" t="e">
        <f t="shared" si="1347"/>
        <v>#DIV/0!</v>
      </c>
      <c r="GN80" s="7"/>
      <c r="GO80" s="7"/>
      <c r="GP80" s="4">
        <f t="shared" si="1348"/>
        <v>0</v>
      </c>
      <c r="GQ80" s="14">
        <v>7</v>
      </c>
      <c r="GR80" s="11"/>
      <c r="GS80" s="11"/>
      <c r="GT80" s="11"/>
      <c r="GU80" s="11"/>
      <c r="GV80" s="11"/>
      <c r="GW80" s="11"/>
      <c r="GX80" s="11"/>
      <c r="GY80" s="11"/>
      <c r="GZ80" s="11"/>
      <c r="HA80" s="11">
        <v>0</v>
      </c>
      <c r="HB80" s="11">
        <v>0</v>
      </c>
      <c r="HC80" s="149" t="e">
        <v>#DIV/0!</v>
      </c>
      <c r="HD80" s="149" t="e">
        <v>#DIV/0!</v>
      </c>
      <c r="HE80" s="149" t="e">
        <v>#DIV/0!</v>
      </c>
      <c r="HF80" s="11"/>
      <c r="HG80" s="11"/>
      <c r="HH80" s="15">
        <v>0</v>
      </c>
      <c r="HI80" s="14">
        <v>7</v>
      </c>
      <c r="HJ80" s="11"/>
      <c r="HK80" s="11"/>
      <c r="HL80" s="11"/>
      <c r="HM80" s="11"/>
      <c r="HN80" s="11"/>
      <c r="HO80" s="11"/>
      <c r="HP80" s="11"/>
      <c r="HQ80" s="11"/>
      <c r="HR80" s="11"/>
      <c r="HS80" s="11">
        <v>0</v>
      </c>
      <c r="HT80" s="11">
        <v>0</v>
      </c>
      <c r="HU80" s="149" t="e">
        <v>#DIV/0!</v>
      </c>
      <c r="HV80" s="149" t="e">
        <v>#DIV/0!</v>
      </c>
      <c r="HW80" s="149" t="e">
        <v>#DIV/0!</v>
      </c>
      <c r="HX80" s="11"/>
      <c r="HY80" s="11"/>
      <c r="HZ80" s="15">
        <v>0</v>
      </c>
    </row>
    <row r="81" spans="19:234">
      <c r="S81" s="3">
        <v>8</v>
      </c>
      <c r="T81" s="18"/>
      <c r="U81" s="18"/>
      <c r="V81" s="18"/>
      <c r="W81" s="18"/>
      <c r="X81" s="18"/>
      <c r="Y81" s="18"/>
      <c r="Z81" s="18"/>
      <c r="AA81" s="18"/>
      <c r="AB81" s="18"/>
      <c r="AC81" s="18">
        <f t="shared" si="1289"/>
        <v>0</v>
      </c>
      <c r="AD81" s="18">
        <f t="shared" si="1290"/>
        <v>0</v>
      </c>
      <c r="AE81" s="389" t="e">
        <f t="shared" si="1291"/>
        <v>#DIV/0!</v>
      </c>
      <c r="AF81" s="389" t="e">
        <f t="shared" si="1292"/>
        <v>#DIV/0!</v>
      </c>
      <c r="AG81" s="389" t="e">
        <f t="shared" si="1293"/>
        <v>#DIV/0!</v>
      </c>
      <c r="AH81" s="7"/>
      <c r="AI81" s="7"/>
      <c r="AJ81" s="4">
        <f t="shared" si="1294"/>
        <v>0</v>
      </c>
      <c r="AK81" s="3">
        <v>8</v>
      </c>
      <c r="AL81" s="18"/>
      <c r="AM81" s="18"/>
      <c r="AN81" s="18"/>
      <c r="AO81" s="18"/>
      <c r="AP81" s="18"/>
      <c r="AQ81" s="18"/>
      <c r="AR81" s="18"/>
      <c r="AS81" s="18"/>
      <c r="AT81" s="18"/>
      <c r="AU81" s="18">
        <f t="shared" si="1295"/>
        <v>0</v>
      </c>
      <c r="AV81" s="18">
        <f t="shared" si="1296"/>
        <v>0</v>
      </c>
      <c r="AW81" s="389" t="e">
        <f t="shared" si="1297"/>
        <v>#DIV/0!</v>
      </c>
      <c r="AX81" s="389" t="e">
        <f t="shared" si="1298"/>
        <v>#DIV/0!</v>
      </c>
      <c r="AY81" s="389" t="e">
        <f t="shared" si="1299"/>
        <v>#DIV/0!</v>
      </c>
      <c r="AZ81" s="7"/>
      <c r="BA81" s="7"/>
      <c r="BB81" s="4">
        <f t="shared" si="1300"/>
        <v>0</v>
      </c>
      <c r="BC81" s="3">
        <v>8</v>
      </c>
      <c r="BD81" s="18"/>
      <c r="BE81" s="18"/>
      <c r="BF81" s="18"/>
      <c r="BG81" s="18"/>
      <c r="BH81" s="18"/>
      <c r="BI81" s="18"/>
      <c r="BJ81" s="18"/>
      <c r="BK81" s="18"/>
      <c r="BL81" s="18"/>
      <c r="BM81" s="18">
        <f t="shared" si="1301"/>
        <v>0</v>
      </c>
      <c r="BN81" s="18">
        <f t="shared" si="1302"/>
        <v>0</v>
      </c>
      <c r="BO81" s="389" t="e">
        <f t="shared" si="1303"/>
        <v>#DIV/0!</v>
      </c>
      <c r="BP81" s="389" t="e">
        <f t="shared" si="1304"/>
        <v>#DIV/0!</v>
      </c>
      <c r="BQ81" s="389" t="e">
        <f t="shared" si="1305"/>
        <v>#DIV/0!</v>
      </c>
      <c r="BR81" s="7"/>
      <c r="BS81" s="7"/>
      <c r="BT81" s="4">
        <f t="shared" si="1306"/>
        <v>0</v>
      </c>
      <c r="BU81" s="3">
        <v>8</v>
      </c>
      <c r="BV81" s="18"/>
      <c r="BW81" s="18"/>
      <c r="BX81" s="18"/>
      <c r="BY81" s="18"/>
      <c r="BZ81" s="18"/>
      <c r="CA81" s="18"/>
      <c r="CB81" s="18"/>
      <c r="CC81" s="18"/>
      <c r="CD81" s="18"/>
      <c r="CE81" s="18">
        <f t="shared" si="1307"/>
        <v>0</v>
      </c>
      <c r="CF81" s="18">
        <f t="shared" si="1308"/>
        <v>0</v>
      </c>
      <c r="CG81" s="389" t="e">
        <f t="shared" si="1309"/>
        <v>#DIV/0!</v>
      </c>
      <c r="CH81" s="389" t="e">
        <f t="shared" si="1310"/>
        <v>#DIV/0!</v>
      </c>
      <c r="CI81" s="389" t="e">
        <f t="shared" si="1311"/>
        <v>#DIV/0!</v>
      </c>
      <c r="CJ81" s="7"/>
      <c r="CK81" s="7"/>
      <c r="CL81" s="4">
        <f t="shared" si="1312"/>
        <v>0</v>
      </c>
      <c r="CM81" s="3">
        <v>8</v>
      </c>
      <c r="CN81" s="18"/>
      <c r="CO81" s="18"/>
      <c r="CP81" s="18"/>
      <c r="CQ81" s="18"/>
      <c r="CR81" s="18"/>
      <c r="CS81" s="18"/>
      <c r="CT81" s="18"/>
      <c r="CU81" s="18"/>
      <c r="CV81" s="18"/>
      <c r="CW81" s="18">
        <f t="shared" si="1313"/>
        <v>0</v>
      </c>
      <c r="CX81" s="18">
        <f t="shared" si="1314"/>
        <v>0</v>
      </c>
      <c r="CY81" s="389" t="e">
        <f t="shared" si="1315"/>
        <v>#DIV/0!</v>
      </c>
      <c r="CZ81" s="389" t="e">
        <f t="shared" si="1316"/>
        <v>#DIV/0!</v>
      </c>
      <c r="DA81" s="389" t="e">
        <f t="shared" si="1317"/>
        <v>#DIV/0!</v>
      </c>
      <c r="DB81" s="7"/>
      <c r="DC81" s="7"/>
      <c r="DD81" s="4">
        <f t="shared" si="1318"/>
        <v>0</v>
      </c>
      <c r="DE81" s="3">
        <v>8</v>
      </c>
      <c r="DF81" s="18"/>
      <c r="DG81" s="18"/>
      <c r="DH81" s="18"/>
      <c r="DI81" s="18"/>
      <c r="DJ81" s="18"/>
      <c r="DK81" s="18"/>
      <c r="DL81" s="18"/>
      <c r="DM81" s="18"/>
      <c r="DN81" s="18"/>
      <c r="DO81" s="18">
        <f t="shared" si="1319"/>
        <v>0</v>
      </c>
      <c r="DP81" s="18">
        <f t="shared" si="1320"/>
        <v>0</v>
      </c>
      <c r="DQ81" s="389" t="e">
        <f t="shared" si="1321"/>
        <v>#DIV/0!</v>
      </c>
      <c r="DR81" s="389" t="e">
        <f t="shared" si="1322"/>
        <v>#DIV/0!</v>
      </c>
      <c r="DS81" s="389" t="e">
        <f t="shared" si="1323"/>
        <v>#DIV/0!</v>
      </c>
      <c r="DT81" s="7"/>
      <c r="DU81" s="7"/>
      <c r="DV81" s="4">
        <f t="shared" si="1324"/>
        <v>0</v>
      </c>
      <c r="DW81" s="3">
        <v>8</v>
      </c>
      <c r="DX81" s="18"/>
      <c r="DY81" s="18"/>
      <c r="DZ81" s="18"/>
      <c r="EA81" s="18"/>
      <c r="EB81" s="18"/>
      <c r="EC81" s="18"/>
      <c r="ED81" s="18"/>
      <c r="EE81" s="18"/>
      <c r="EF81" s="18"/>
      <c r="EG81" s="18">
        <f t="shared" si="1325"/>
        <v>0</v>
      </c>
      <c r="EH81" s="18">
        <f t="shared" si="1326"/>
        <v>0</v>
      </c>
      <c r="EI81" s="389" t="e">
        <f t="shared" si="1327"/>
        <v>#DIV/0!</v>
      </c>
      <c r="EJ81" s="389" t="e">
        <f t="shared" si="1328"/>
        <v>#DIV/0!</v>
      </c>
      <c r="EK81" s="389" t="e">
        <f t="shared" si="1329"/>
        <v>#DIV/0!</v>
      </c>
      <c r="EL81" s="7"/>
      <c r="EM81" s="7"/>
      <c r="EN81" s="4">
        <f t="shared" si="1330"/>
        <v>0</v>
      </c>
      <c r="EO81" s="3">
        <v>8</v>
      </c>
      <c r="EP81" s="18"/>
      <c r="EQ81" s="18"/>
      <c r="ER81" s="18"/>
      <c r="ES81" s="18"/>
      <c r="ET81" s="18"/>
      <c r="EU81" s="18"/>
      <c r="EV81" s="18"/>
      <c r="EW81" s="18"/>
      <c r="EX81" s="18"/>
      <c r="EY81" s="18">
        <f t="shared" si="1331"/>
        <v>0</v>
      </c>
      <c r="EZ81" s="18">
        <f t="shared" si="1332"/>
        <v>0</v>
      </c>
      <c r="FA81" s="389" t="e">
        <f t="shared" si="1333"/>
        <v>#DIV/0!</v>
      </c>
      <c r="FB81" s="389" t="e">
        <f t="shared" si="1334"/>
        <v>#DIV/0!</v>
      </c>
      <c r="FC81" s="389" t="e">
        <f t="shared" si="1335"/>
        <v>#DIV/0!</v>
      </c>
      <c r="FD81" s="7"/>
      <c r="FE81" s="7"/>
      <c r="FF81" s="4">
        <f t="shared" si="1336"/>
        <v>0</v>
      </c>
      <c r="FG81" s="3">
        <v>8</v>
      </c>
      <c r="FH81" s="18"/>
      <c r="FI81" s="18"/>
      <c r="FJ81" s="18"/>
      <c r="FK81" s="18"/>
      <c r="FL81" s="18"/>
      <c r="FM81" s="18"/>
      <c r="FN81" s="18"/>
      <c r="FO81" s="18"/>
      <c r="FP81" s="18"/>
      <c r="FQ81" s="18">
        <f t="shared" si="1337"/>
        <v>0</v>
      </c>
      <c r="FR81" s="18">
        <f t="shared" si="1338"/>
        <v>0</v>
      </c>
      <c r="FS81" s="389" t="e">
        <f t="shared" si="1339"/>
        <v>#DIV/0!</v>
      </c>
      <c r="FT81" s="389" t="e">
        <f t="shared" si="1340"/>
        <v>#DIV/0!</v>
      </c>
      <c r="FU81" s="389" t="e">
        <f t="shared" si="1341"/>
        <v>#DIV/0!</v>
      </c>
      <c r="FV81" s="7"/>
      <c r="FW81" s="7"/>
      <c r="FX81" s="4">
        <f t="shared" si="1342"/>
        <v>0</v>
      </c>
      <c r="FY81" s="3">
        <v>8</v>
      </c>
      <c r="FZ81" s="18"/>
      <c r="GA81" s="18"/>
      <c r="GB81" s="18"/>
      <c r="GC81" s="18"/>
      <c r="GD81" s="18"/>
      <c r="GE81" s="18"/>
      <c r="GF81" s="18"/>
      <c r="GG81" s="18"/>
      <c r="GH81" s="18"/>
      <c r="GI81" s="18">
        <f t="shared" si="1343"/>
        <v>0</v>
      </c>
      <c r="GJ81" s="18">
        <f t="shared" si="1344"/>
        <v>0</v>
      </c>
      <c r="GK81" s="389" t="e">
        <f t="shared" si="1345"/>
        <v>#DIV/0!</v>
      </c>
      <c r="GL81" s="389" t="e">
        <f t="shared" si="1346"/>
        <v>#DIV/0!</v>
      </c>
      <c r="GM81" s="389" t="e">
        <f t="shared" si="1347"/>
        <v>#DIV/0!</v>
      </c>
      <c r="GN81" s="7"/>
      <c r="GO81" s="7"/>
      <c r="GP81" s="4">
        <f t="shared" si="1348"/>
        <v>0</v>
      </c>
      <c r="GQ81" s="14">
        <v>8</v>
      </c>
      <c r="GR81" s="11"/>
      <c r="GS81" s="11"/>
      <c r="GT81" s="11"/>
      <c r="GU81" s="11"/>
      <c r="GV81" s="11"/>
      <c r="GW81" s="11"/>
      <c r="GX81" s="11"/>
      <c r="GY81" s="11"/>
      <c r="GZ81" s="11"/>
      <c r="HA81" s="11">
        <v>0</v>
      </c>
      <c r="HB81" s="11">
        <v>0</v>
      </c>
      <c r="HC81" s="149" t="e">
        <v>#DIV/0!</v>
      </c>
      <c r="HD81" s="149" t="e">
        <v>#DIV/0!</v>
      </c>
      <c r="HE81" s="149" t="e">
        <v>#DIV/0!</v>
      </c>
      <c r="HF81" s="11"/>
      <c r="HG81" s="11"/>
      <c r="HH81" s="15">
        <v>0</v>
      </c>
      <c r="HI81" s="14">
        <v>8</v>
      </c>
      <c r="HJ81" s="11"/>
      <c r="HK81" s="11"/>
      <c r="HL81" s="11"/>
      <c r="HM81" s="11"/>
      <c r="HN81" s="11"/>
      <c r="HO81" s="11"/>
      <c r="HP81" s="11"/>
      <c r="HQ81" s="11"/>
      <c r="HR81" s="11"/>
      <c r="HS81" s="11">
        <v>0</v>
      </c>
      <c r="HT81" s="11">
        <v>0</v>
      </c>
      <c r="HU81" s="149" t="e">
        <v>#DIV/0!</v>
      </c>
      <c r="HV81" s="149" t="e">
        <v>#DIV/0!</v>
      </c>
      <c r="HW81" s="149" t="e">
        <v>#DIV/0!</v>
      </c>
      <c r="HX81" s="11"/>
      <c r="HY81" s="11"/>
      <c r="HZ81" s="15">
        <v>0</v>
      </c>
    </row>
    <row r="82" spans="19:234">
      <c r="S82" s="3">
        <v>9</v>
      </c>
      <c r="T82" s="18"/>
      <c r="U82" s="18"/>
      <c r="V82" s="18"/>
      <c r="W82" s="18"/>
      <c r="X82" s="18"/>
      <c r="Y82" s="18"/>
      <c r="Z82" s="18"/>
      <c r="AA82" s="18"/>
      <c r="AB82" s="18"/>
      <c r="AC82" s="18">
        <f t="shared" si="1289"/>
        <v>0</v>
      </c>
      <c r="AD82" s="18">
        <f t="shared" si="1290"/>
        <v>0</v>
      </c>
      <c r="AE82" s="389" t="e">
        <f t="shared" si="1291"/>
        <v>#DIV/0!</v>
      </c>
      <c r="AF82" s="389" t="e">
        <f t="shared" si="1292"/>
        <v>#DIV/0!</v>
      </c>
      <c r="AG82" s="389" t="e">
        <f t="shared" si="1293"/>
        <v>#DIV/0!</v>
      </c>
      <c r="AH82" s="7"/>
      <c r="AI82" s="7"/>
      <c r="AJ82" s="4">
        <f t="shared" si="1294"/>
        <v>0</v>
      </c>
      <c r="AK82" s="3">
        <v>9</v>
      </c>
      <c r="AL82" s="18"/>
      <c r="AM82" s="18"/>
      <c r="AN82" s="18"/>
      <c r="AO82" s="18"/>
      <c r="AP82" s="18"/>
      <c r="AQ82" s="18"/>
      <c r="AR82" s="18"/>
      <c r="AS82" s="18"/>
      <c r="AT82" s="18"/>
      <c r="AU82" s="18">
        <f t="shared" si="1295"/>
        <v>0</v>
      </c>
      <c r="AV82" s="18">
        <f t="shared" si="1296"/>
        <v>0</v>
      </c>
      <c r="AW82" s="389" t="e">
        <f t="shared" si="1297"/>
        <v>#DIV/0!</v>
      </c>
      <c r="AX82" s="389" t="e">
        <f t="shared" si="1298"/>
        <v>#DIV/0!</v>
      </c>
      <c r="AY82" s="389" t="e">
        <f t="shared" si="1299"/>
        <v>#DIV/0!</v>
      </c>
      <c r="AZ82" s="7"/>
      <c r="BA82" s="7"/>
      <c r="BB82" s="4">
        <f t="shared" si="1300"/>
        <v>0</v>
      </c>
      <c r="BC82" s="3">
        <v>9</v>
      </c>
      <c r="BD82" s="18"/>
      <c r="BE82" s="18"/>
      <c r="BF82" s="18"/>
      <c r="BG82" s="18"/>
      <c r="BH82" s="18"/>
      <c r="BI82" s="18"/>
      <c r="BJ82" s="18"/>
      <c r="BK82" s="18"/>
      <c r="BL82" s="18"/>
      <c r="BM82" s="18">
        <f t="shared" si="1301"/>
        <v>0</v>
      </c>
      <c r="BN82" s="18">
        <f t="shared" si="1302"/>
        <v>0</v>
      </c>
      <c r="BO82" s="389" t="e">
        <f t="shared" si="1303"/>
        <v>#DIV/0!</v>
      </c>
      <c r="BP82" s="389" t="e">
        <f t="shared" si="1304"/>
        <v>#DIV/0!</v>
      </c>
      <c r="BQ82" s="389" t="e">
        <f t="shared" si="1305"/>
        <v>#DIV/0!</v>
      </c>
      <c r="BR82" s="7"/>
      <c r="BS82" s="7"/>
      <c r="BT82" s="4">
        <f t="shared" si="1306"/>
        <v>0</v>
      </c>
      <c r="BU82" s="3">
        <v>9</v>
      </c>
      <c r="BV82" s="18"/>
      <c r="BW82" s="18"/>
      <c r="BX82" s="18"/>
      <c r="BY82" s="18"/>
      <c r="BZ82" s="18"/>
      <c r="CA82" s="18"/>
      <c r="CB82" s="18"/>
      <c r="CC82" s="18"/>
      <c r="CD82" s="18"/>
      <c r="CE82" s="18">
        <f t="shared" si="1307"/>
        <v>0</v>
      </c>
      <c r="CF82" s="18">
        <f t="shared" si="1308"/>
        <v>0</v>
      </c>
      <c r="CG82" s="389" t="e">
        <f t="shared" si="1309"/>
        <v>#DIV/0!</v>
      </c>
      <c r="CH82" s="389" t="e">
        <f t="shared" si="1310"/>
        <v>#DIV/0!</v>
      </c>
      <c r="CI82" s="389" t="e">
        <f t="shared" si="1311"/>
        <v>#DIV/0!</v>
      </c>
      <c r="CJ82" s="7"/>
      <c r="CK82" s="7"/>
      <c r="CL82" s="4">
        <f t="shared" si="1312"/>
        <v>0</v>
      </c>
      <c r="CM82" s="3">
        <v>9</v>
      </c>
      <c r="CN82" s="18"/>
      <c r="CO82" s="18"/>
      <c r="CP82" s="18"/>
      <c r="CQ82" s="18"/>
      <c r="CR82" s="18"/>
      <c r="CS82" s="18"/>
      <c r="CT82" s="18"/>
      <c r="CU82" s="18"/>
      <c r="CV82" s="18"/>
      <c r="CW82" s="18">
        <f t="shared" si="1313"/>
        <v>0</v>
      </c>
      <c r="CX82" s="18">
        <f t="shared" si="1314"/>
        <v>0</v>
      </c>
      <c r="CY82" s="389" t="e">
        <f t="shared" si="1315"/>
        <v>#DIV/0!</v>
      </c>
      <c r="CZ82" s="389" t="e">
        <f t="shared" si="1316"/>
        <v>#DIV/0!</v>
      </c>
      <c r="DA82" s="389" t="e">
        <f t="shared" si="1317"/>
        <v>#DIV/0!</v>
      </c>
      <c r="DB82" s="7"/>
      <c r="DC82" s="7"/>
      <c r="DD82" s="4">
        <f t="shared" si="1318"/>
        <v>0</v>
      </c>
      <c r="DE82" s="3">
        <v>9</v>
      </c>
      <c r="DF82" s="18"/>
      <c r="DG82" s="18"/>
      <c r="DH82" s="18"/>
      <c r="DI82" s="18"/>
      <c r="DJ82" s="18"/>
      <c r="DK82" s="18"/>
      <c r="DL82" s="18"/>
      <c r="DM82" s="18"/>
      <c r="DN82" s="18"/>
      <c r="DO82" s="18">
        <f t="shared" si="1319"/>
        <v>0</v>
      </c>
      <c r="DP82" s="18">
        <f t="shared" si="1320"/>
        <v>0</v>
      </c>
      <c r="DQ82" s="389" t="e">
        <f t="shared" si="1321"/>
        <v>#DIV/0!</v>
      </c>
      <c r="DR82" s="389" t="e">
        <f t="shared" si="1322"/>
        <v>#DIV/0!</v>
      </c>
      <c r="DS82" s="389" t="e">
        <f t="shared" si="1323"/>
        <v>#DIV/0!</v>
      </c>
      <c r="DT82" s="7"/>
      <c r="DU82" s="7"/>
      <c r="DV82" s="4">
        <f t="shared" si="1324"/>
        <v>0</v>
      </c>
      <c r="DW82" s="3">
        <v>9</v>
      </c>
      <c r="DX82" s="18"/>
      <c r="DY82" s="18"/>
      <c r="DZ82" s="18"/>
      <c r="EA82" s="18"/>
      <c r="EB82" s="18"/>
      <c r="EC82" s="18"/>
      <c r="ED82" s="18"/>
      <c r="EE82" s="18"/>
      <c r="EF82" s="18"/>
      <c r="EG82" s="18">
        <f t="shared" si="1325"/>
        <v>0</v>
      </c>
      <c r="EH82" s="18">
        <f t="shared" si="1326"/>
        <v>0</v>
      </c>
      <c r="EI82" s="389" t="e">
        <f t="shared" si="1327"/>
        <v>#DIV/0!</v>
      </c>
      <c r="EJ82" s="389" t="e">
        <f t="shared" si="1328"/>
        <v>#DIV/0!</v>
      </c>
      <c r="EK82" s="389" t="e">
        <f t="shared" si="1329"/>
        <v>#DIV/0!</v>
      </c>
      <c r="EL82" s="7"/>
      <c r="EM82" s="7"/>
      <c r="EN82" s="4">
        <f t="shared" si="1330"/>
        <v>0</v>
      </c>
      <c r="EO82" s="3">
        <v>9</v>
      </c>
      <c r="EP82" s="18"/>
      <c r="EQ82" s="18"/>
      <c r="ER82" s="18"/>
      <c r="ES82" s="18"/>
      <c r="ET82" s="18"/>
      <c r="EU82" s="18"/>
      <c r="EV82" s="18"/>
      <c r="EW82" s="18"/>
      <c r="EX82" s="18"/>
      <c r="EY82" s="18">
        <f t="shared" si="1331"/>
        <v>0</v>
      </c>
      <c r="EZ82" s="18">
        <f t="shared" si="1332"/>
        <v>0</v>
      </c>
      <c r="FA82" s="389" t="e">
        <f t="shared" si="1333"/>
        <v>#DIV/0!</v>
      </c>
      <c r="FB82" s="389" t="e">
        <f t="shared" si="1334"/>
        <v>#DIV/0!</v>
      </c>
      <c r="FC82" s="389" t="e">
        <f t="shared" si="1335"/>
        <v>#DIV/0!</v>
      </c>
      <c r="FD82" s="7"/>
      <c r="FE82" s="7"/>
      <c r="FF82" s="4">
        <f t="shared" si="1336"/>
        <v>0</v>
      </c>
      <c r="FG82" s="3">
        <v>9</v>
      </c>
      <c r="FH82" s="18"/>
      <c r="FI82" s="18"/>
      <c r="FJ82" s="18"/>
      <c r="FK82" s="18"/>
      <c r="FL82" s="18"/>
      <c r="FM82" s="18"/>
      <c r="FN82" s="18"/>
      <c r="FO82" s="18"/>
      <c r="FP82" s="18"/>
      <c r="FQ82" s="18">
        <f t="shared" si="1337"/>
        <v>0</v>
      </c>
      <c r="FR82" s="18">
        <f t="shared" si="1338"/>
        <v>0</v>
      </c>
      <c r="FS82" s="389" t="e">
        <f t="shared" si="1339"/>
        <v>#DIV/0!</v>
      </c>
      <c r="FT82" s="389" t="e">
        <f t="shared" si="1340"/>
        <v>#DIV/0!</v>
      </c>
      <c r="FU82" s="389" t="e">
        <f t="shared" si="1341"/>
        <v>#DIV/0!</v>
      </c>
      <c r="FV82" s="7"/>
      <c r="FW82" s="7"/>
      <c r="FX82" s="4">
        <f t="shared" si="1342"/>
        <v>0</v>
      </c>
      <c r="FY82" s="3">
        <v>9</v>
      </c>
      <c r="FZ82" s="18"/>
      <c r="GA82" s="18"/>
      <c r="GB82" s="18"/>
      <c r="GC82" s="18"/>
      <c r="GD82" s="18"/>
      <c r="GE82" s="18"/>
      <c r="GF82" s="18"/>
      <c r="GG82" s="18"/>
      <c r="GH82" s="18"/>
      <c r="GI82" s="18">
        <f t="shared" si="1343"/>
        <v>0</v>
      </c>
      <c r="GJ82" s="18">
        <f t="shared" si="1344"/>
        <v>0</v>
      </c>
      <c r="GK82" s="389" t="e">
        <f t="shared" si="1345"/>
        <v>#DIV/0!</v>
      </c>
      <c r="GL82" s="389" t="e">
        <f t="shared" si="1346"/>
        <v>#DIV/0!</v>
      </c>
      <c r="GM82" s="389" t="e">
        <f t="shared" si="1347"/>
        <v>#DIV/0!</v>
      </c>
      <c r="GN82" s="7"/>
      <c r="GO82" s="7"/>
      <c r="GP82" s="4">
        <f t="shared" si="1348"/>
        <v>0</v>
      </c>
      <c r="GQ82" s="14">
        <v>9</v>
      </c>
      <c r="GR82" s="11"/>
      <c r="GS82" s="11"/>
      <c r="GT82" s="11"/>
      <c r="GU82" s="11"/>
      <c r="GV82" s="11"/>
      <c r="GW82" s="11"/>
      <c r="GX82" s="11"/>
      <c r="GY82" s="11"/>
      <c r="GZ82" s="11"/>
      <c r="HA82" s="11">
        <v>0</v>
      </c>
      <c r="HB82" s="11">
        <v>0</v>
      </c>
      <c r="HC82" s="149" t="e">
        <v>#DIV/0!</v>
      </c>
      <c r="HD82" s="149" t="e">
        <v>#DIV/0!</v>
      </c>
      <c r="HE82" s="149" t="e">
        <v>#DIV/0!</v>
      </c>
      <c r="HF82" s="11"/>
      <c r="HG82" s="11"/>
      <c r="HH82" s="15">
        <v>0</v>
      </c>
      <c r="HI82" s="14">
        <v>9</v>
      </c>
      <c r="HJ82" s="11"/>
      <c r="HK82" s="11"/>
      <c r="HL82" s="11"/>
      <c r="HM82" s="11"/>
      <c r="HN82" s="11"/>
      <c r="HO82" s="11"/>
      <c r="HP82" s="11"/>
      <c r="HQ82" s="11"/>
      <c r="HR82" s="11"/>
      <c r="HS82" s="11">
        <v>0</v>
      </c>
      <c r="HT82" s="11">
        <v>0</v>
      </c>
      <c r="HU82" s="149" t="e">
        <v>#DIV/0!</v>
      </c>
      <c r="HV82" s="149" t="e">
        <v>#DIV/0!</v>
      </c>
      <c r="HW82" s="149" t="e">
        <v>#DIV/0!</v>
      </c>
      <c r="HX82" s="11"/>
      <c r="HY82" s="11"/>
      <c r="HZ82" s="15">
        <v>0</v>
      </c>
    </row>
    <row r="83" spans="19:234">
      <c r="S83" s="3">
        <v>10</v>
      </c>
      <c r="T83" s="18"/>
      <c r="U83" s="18"/>
      <c r="V83" s="18"/>
      <c r="W83" s="18"/>
      <c r="X83" s="18"/>
      <c r="Y83" s="18"/>
      <c r="Z83" s="18"/>
      <c r="AA83" s="18"/>
      <c r="AB83" s="18"/>
      <c r="AC83" s="18">
        <f t="shared" si="1289"/>
        <v>0</v>
      </c>
      <c r="AD83" s="18">
        <f t="shared" si="1290"/>
        <v>0</v>
      </c>
      <c r="AE83" s="389" t="e">
        <f t="shared" si="1291"/>
        <v>#DIV/0!</v>
      </c>
      <c r="AF83" s="389" t="e">
        <f t="shared" si="1292"/>
        <v>#DIV/0!</v>
      </c>
      <c r="AG83" s="389" t="e">
        <f t="shared" si="1293"/>
        <v>#DIV/0!</v>
      </c>
      <c r="AH83" s="7"/>
      <c r="AI83" s="7"/>
      <c r="AJ83" s="4">
        <f t="shared" si="1294"/>
        <v>0</v>
      </c>
      <c r="AK83" s="3">
        <v>10</v>
      </c>
      <c r="AL83" s="18"/>
      <c r="AM83" s="18"/>
      <c r="AN83" s="18"/>
      <c r="AO83" s="18"/>
      <c r="AP83" s="18"/>
      <c r="AQ83" s="18"/>
      <c r="AR83" s="18"/>
      <c r="AS83" s="18"/>
      <c r="AT83" s="18"/>
      <c r="AU83" s="18">
        <f t="shared" si="1295"/>
        <v>0</v>
      </c>
      <c r="AV83" s="18">
        <f t="shared" si="1296"/>
        <v>0</v>
      </c>
      <c r="AW83" s="389" t="e">
        <f t="shared" si="1297"/>
        <v>#DIV/0!</v>
      </c>
      <c r="AX83" s="389" t="e">
        <f t="shared" si="1298"/>
        <v>#DIV/0!</v>
      </c>
      <c r="AY83" s="389" t="e">
        <f t="shared" si="1299"/>
        <v>#DIV/0!</v>
      </c>
      <c r="AZ83" s="7"/>
      <c r="BA83" s="7"/>
      <c r="BB83" s="4">
        <f t="shared" si="1300"/>
        <v>0</v>
      </c>
      <c r="BC83" s="3">
        <v>10</v>
      </c>
      <c r="BD83" s="18"/>
      <c r="BE83" s="18"/>
      <c r="BF83" s="18"/>
      <c r="BG83" s="18"/>
      <c r="BH83" s="18"/>
      <c r="BI83" s="18"/>
      <c r="BJ83" s="18"/>
      <c r="BK83" s="18"/>
      <c r="BL83" s="18"/>
      <c r="BM83" s="18">
        <f t="shared" si="1301"/>
        <v>0</v>
      </c>
      <c r="BN83" s="18">
        <f t="shared" si="1302"/>
        <v>0</v>
      </c>
      <c r="BO83" s="389" t="e">
        <f t="shared" si="1303"/>
        <v>#DIV/0!</v>
      </c>
      <c r="BP83" s="389" t="e">
        <f t="shared" si="1304"/>
        <v>#DIV/0!</v>
      </c>
      <c r="BQ83" s="389" t="e">
        <f t="shared" si="1305"/>
        <v>#DIV/0!</v>
      </c>
      <c r="BR83" s="7"/>
      <c r="BS83" s="7"/>
      <c r="BT83" s="4">
        <f t="shared" si="1306"/>
        <v>0</v>
      </c>
      <c r="BU83" s="3">
        <v>10</v>
      </c>
      <c r="BV83" s="18"/>
      <c r="BW83" s="18"/>
      <c r="BX83" s="18"/>
      <c r="BY83" s="18"/>
      <c r="BZ83" s="18"/>
      <c r="CA83" s="18"/>
      <c r="CB83" s="18"/>
      <c r="CC83" s="18"/>
      <c r="CD83" s="18"/>
      <c r="CE83" s="18">
        <f t="shared" si="1307"/>
        <v>0</v>
      </c>
      <c r="CF83" s="18">
        <f t="shared" si="1308"/>
        <v>0</v>
      </c>
      <c r="CG83" s="389" t="e">
        <f t="shared" si="1309"/>
        <v>#DIV/0!</v>
      </c>
      <c r="CH83" s="389" t="e">
        <f t="shared" si="1310"/>
        <v>#DIV/0!</v>
      </c>
      <c r="CI83" s="389" t="e">
        <f t="shared" si="1311"/>
        <v>#DIV/0!</v>
      </c>
      <c r="CJ83" s="7"/>
      <c r="CK83" s="7"/>
      <c r="CL83" s="4">
        <f t="shared" si="1312"/>
        <v>0</v>
      </c>
      <c r="CM83" s="3">
        <v>10</v>
      </c>
      <c r="CN83" s="18"/>
      <c r="CO83" s="18"/>
      <c r="CP83" s="18"/>
      <c r="CQ83" s="18"/>
      <c r="CR83" s="18"/>
      <c r="CS83" s="18"/>
      <c r="CT83" s="18"/>
      <c r="CU83" s="18"/>
      <c r="CV83" s="18"/>
      <c r="CW83" s="18">
        <f t="shared" si="1313"/>
        <v>0</v>
      </c>
      <c r="CX83" s="18">
        <f t="shared" si="1314"/>
        <v>0</v>
      </c>
      <c r="CY83" s="389" t="e">
        <f t="shared" si="1315"/>
        <v>#DIV/0!</v>
      </c>
      <c r="CZ83" s="389" t="e">
        <f t="shared" si="1316"/>
        <v>#DIV/0!</v>
      </c>
      <c r="DA83" s="389" t="e">
        <f t="shared" si="1317"/>
        <v>#DIV/0!</v>
      </c>
      <c r="DB83" s="7"/>
      <c r="DC83" s="7"/>
      <c r="DD83" s="4">
        <f t="shared" si="1318"/>
        <v>0</v>
      </c>
      <c r="DE83" s="3">
        <v>10</v>
      </c>
      <c r="DF83" s="18"/>
      <c r="DG83" s="18"/>
      <c r="DH83" s="18"/>
      <c r="DI83" s="18"/>
      <c r="DJ83" s="18"/>
      <c r="DK83" s="18"/>
      <c r="DL83" s="18"/>
      <c r="DM83" s="18"/>
      <c r="DN83" s="18"/>
      <c r="DO83" s="18">
        <f t="shared" si="1319"/>
        <v>0</v>
      </c>
      <c r="DP83" s="18">
        <f t="shared" si="1320"/>
        <v>0</v>
      </c>
      <c r="DQ83" s="389" t="e">
        <f t="shared" si="1321"/>
        <v>#DIV/0!</v>
      </c>
      <c r="DR83" s="389" t="e">
        <f t="shared" si="1322"/>
        <v>#DIV/0!</v>
      </c>
      <c r="DS83" s="389" t="e">
        <f t="shared" si="1323"/>
        <v>#DIV/0!</v>
      </c>
      <c r="DT83" s="7"/>
      <c r="DU83" s="7"/>
      <c r="DV83" s="4">
        <f t="shared" si="1324"/>
        <v>0</v>
      </c>
      <c r="DW83" s="3">
        <v>10</v>
      </c>
      <c r="DX83" s="18"/>
      <c r="DY83" s="18"/>
      <c r="DZ83" s="18"/>
      <c r="EA83" s="18"/>
      <c r="EB83" s="18"/>
      <c r="EC83" s="18"/>
      <c r="ED83" s="18"/>
      <c r="EE83" s="18"/>
      <c r="EF83" s="18"/>
      <c r="EG83" s="18">
        <f t="shared" si="1325"/>
        <v>0</v>
      </c>
      <c r="EH83" s="18">
        <f t="shared" si="1326"/>
        <v>0</v>
      </c>
      <c r="EI83" s="389" t="e">
        <f t="shared" si="1327"/>
        <v>#DIV/0!</v>
      </c>
      <c r="EJ83" s="389" t="e">
        <f t="shared" si="1328"/>
        <v>#DIV/0!</v>
      </c>
      <c r="EK83" s="389" t="e">
        <f t="shared" si="1329"/>
        <v>#DIV/0!</v>
      </c>
      <c r="EL83" s="7"/>
      <c r="EM83" s="7"/>
      <c r="EN83" s="4">
        <f t="shared" si="1330"/>
        <v>0</v>
      </c>
      <c r="EO83" s="3">
        <v>10</v>
      </c>
      <c r="EP83" s="18"/>
      <c r="EQ83" s="18"/>
      <c r="ER83" s="18"/>
      <c r="ES83" s="18"/>
      <c r="ET83" s="18"/>
      <c r="EU83" s="18"/>
      <c r="EV83" s="18"/>
      <c r="EW83" s="18"/>
      <c r="EX83" s="18"/>
      <c r="EY83" s="18">
        <f t="shared" si="1331"/>
        <v>0</v>
      </c>
      <c r="EZ83" s="18">
        <f t="shared" si="1332"/>
        <v>0</v>
      </c>
      <c r="FA83" s="389" t="e">
        <f t="shared" si="1333"/>
        <v>#DIV/0!</v>
      </c>
      <c r="FB83" s="389" t="e">
        <f t="shared" si="1334"/>
        <v>#DIV/0!</v>
      </c>
      <c r="FC83" s="389" t="e">
        <f t="shared" si="1335"/>
        <v>#DIV/0!</v>
      </c>
      <c r="FD83" s="7"/>
      <c r="FE83" s="7"/>
      <c r="FF83" s="4">
        <f t="shared" si="1336"/>
        <v>0</v>
      </c>
      <c r="FG83" s="3">
        <v>10</v>
      </c>
      <c r="FH83" s="18"/>
      <c r="FI83" s="18"/>
      <c r="FJ83" s="18"/>
      <c r="FK83" s="18"/>
      <c r="FL83" s="18"/>
      <c r="FM83" s="18"/>
      <c r="FN83" s="18"/>
      <c r="FO83" s="18"/>
      <c r="FP83" s="18"/>
      <c r="FQ83" s="18">
        <f t="shared" si="1337"/>
        <v>0</v>
      </c>
      <c r="FR83" s="18">
        <f t="shared" si="1338"/>
        <v>0</v>
      </c>
      <c r="FS83" s="389" t="e">
        <f t="shared" si="1339"/>
        <v>#DIV/0!</v>
      </c>
      <c r="FT83" s="389" t="e">
        <f t="shared" si="1340"/>
        <v>#DIV/0!</v>
      </c>
      <c r="FU83" s="389" t="e">
        <f t="shared" si="1341"/>
        <v>#DIV/0!</v>
      </c>
      <c r="FV83" s="7"/>
      <c r="FW83" s="7"/>
      <c r="FX83" s="4">
        <f t="shared" si="1342"/>
        <v>0</v>
      </c>
      <c r="FY83" s="3">
        <v>10</v>
      </c>
      <c r="FZ83" s="18"/>
      <c r="GA83" s="18"/>
      <c r="GB83" s="18"/>
      <c r="GC83" s="18"/>
      <c r="GD83" s="18"/>
      <c r="GE83" s="18"/>
      <c r="GF83" s="18"/>
      <c r="GG83" s="18"/>
      <c r="GH83" s="18"/>
      <c r="GI83" s="18">
        <f t="shared" si="1343"/>
        <v>0</v>
      </c>
      <c r="GJ83" s="18">
        <f t="shared" si="1344"/>
        <v>0</v>
      </c>
      <c r="GK83" s="389" t="e">
        <f t="shared" si="1345"/>
        <v>#DIV/0!</v>
      </c>
      <c r="GL83" s="389" t="e">
        <f t="shared" si="1346"/>
        <v>#DIV/0!</v>
      </c>
      <c r="GM83" s="389" t="e">
        <f t="shared" si="1347"/>
        <v>#DIV/0!</v>
      </c>
      <c r="GN83" s="7"/>
      <c r="GO83" s="7"/>
      <c r="GP83" s="4">
        <f t="shared" si="1348"/>
        <v>0</v>
      </c>
      <c r="GQ83" s="14">
        <v>10</v>
      </c>
      <c r="GR83" s="11"/>
      <c r="GS83" s="11"/>
      <c r="GT83" s="11"/>
      <c r="GU83" s="11"/>
      <c r="GV83" s="11"/>
      <c r="GW83" s="11"/>
      <c r="GX83" s="11"/>
      <c r="GY83" s="11"/>
      <c r="GZ83" s="11"/>
      <c r="HA83" s="11">
        <v>0</v>
      </c>
      <c r="HB83" s="11">
        <v>0</v>
      </c>
      <c r="HC83" s="149" t="e">
        <v>#DIV/0!</v>
      </c>
      <c r="HD83" s="149" t="e">
        <v>#DIV/0!</v>
      </c>
      <c r="HE83" s="149" t="e">
        <v>#DIV/0!</v>
      </c>
      <c r="HF83" s="11"/>
      <c r="HG83" s="11"/>
      <c r="HH83" s="15">
        <v>0</v>
      </c>
      <c r="HI83" s="14">
        <v>10</v>
      </c>
      <c r="HJ83" s="11"/>
      <c r="HK83" s="11"/>
      <c r="HL83" s="11"/>
      <c r="HM83" s="11"/>
      <c r="HN83" s="11"/>
      <c r="HO83" s="11"/>
      <c r="HP83" s="11"/>
      <c r="HQ83" s="11"/>
      <c r="HR83" s="11"/>
      <c r="HS83" s="11">
        <v>0</v>
      </c>
      <c r="HT83" s="11">
        <v>0</v>
      </c>
      <c r="HU83" s="149" t="e">
        <v>#DIV/0!</v>
      </c>
      <c r="HV83" s="149" t="e">
        <v>#DIV/0!</v>
      </c>
      <c r="HW83" s="149" t="e">
        <v>#DIV/0!</v>
      </c>
      <c r="HX83" s="11"/>
      <c r="HY83" s="11"/>
      <c r="HZ83" s="15">
        <v>0</v>
      </c>
    </row>
    <row r="84" spans="19:234">
      <c r="S84" s="23" t="s">
        <v>22</v>
      </c>
      <c r="T84" s="18">
        <f>SUM(T74:T83)</f>
        <v>0</v>
      </c>
      <c r="U84" s="18">
        <f t="shared" ref="U84" si="1349">SUM(U74:U83)</f>
        <v>0</v>
      </c>
      <c r="V84" s="18">
        <f t="shared" ref="V84" si="1350">SUM(V74:V83)</f>
        <v>0</v>
      </c>
      <c r="W84" s="18">
        <f t="shared" ref="W84" si="1351">SUM(W74:W83)</f>
        <v>0</v>
      </c>
      <c r="X84" s="18">
        <f t="shared" ref="X84" si="1352">SUM(X74:X83)</f>
        <v>0</v>
      </c>
      <c r="Y84" s="18">
        <f t="shared" ref="Y84" si="1353">SUM(Y74:Y83)</f>
        <v>0</v>
      </c>
      <c r="Z84" s="18">
        <f t="shared" ref="Z84" si="1354">SUM(Z74:Z83)</f>
        <v>0</v>
      </c>
      <c r="AA84" s="18">
        <f t="shared" ref="AA84" si="1355">SUM(AA74:AA83)</f>
        <v>0</v>
      </c>
      <c r="AB84" s="18">
        <f t="shared" ref="AB84" si="1356">SUM(AB74:AB83)</f>
        <v>0</v>
      </c>
      <c r="AC84" s="18">
        <f t="shared" ref="AC84" si="1357">SUM(AC74:AC83)</f>
        <v>0</v>
      </c>
      <c r="AD84" s="18">
        <f t="shared" ref="AD84" si="1358">SUM(AD74:AD83)</f>
        <v>0</v>
      </c>
      <c r="AE84" s="578" t="e">
        <f>Y84/Z84</f>
        <v>#DIV/0!</v>
      </c>
      <c r="AF84" s="578" t="e">
        <f>AA84/AB84</f>
        <v>#DIV/0!</v>
      </c>
      <c r="AG84" s="578" t="e">
        <f>AC84/AD84</f>
        <v>#DIV/0!</v>
      </c>
      <c r="AH84" s="7">
        <f>SUM(AH74:AH83)</f>
        <v>0</v>
      </c>
      <c r="AI84" s="7">
        <f>SUM(AI74:AI83)</f>
        <v>0</v>
      </c>
      <c r="AJ84" s="4">
        <f>SUM(AJ74:AJ83)</f>
        <v>0</v>
      </c>
      <c r="AK84" s="23" t="s">
        <v>22</v>
      </c>
      <c r="AL84" s="18">
        <f>SUM(AL74:AL83)</f>
        <v>0</v>
      </c>
      <c r="AM84" s="18">
        <f t="shared" ref="AM84" si="1359">SUM(AM74:AM83)</f>
        <v>0</v>
      </c>
      <c r="AN84" s="18">
        <f t="shared" ref="AN84" si="1360">SUM(AN74:AN83)</f>
        <v>0</v>
      </c>
      <c r="AO84" s="18">
        <f t="shared" ref="AO84" si="1361">SUM(AO74:AO83)</f>
        <v>0</v>
      </c>
      <c r="AP84" s="18">
        <f t="shared" ref="AP84" si="1362">SUM(AP74:AP83)</f>
        <v>0</v>
      </c>
      <c r="AQ84" s="18">
        <f t="shared" ref="AQ84" si="1363">SUM(AQ74:AQ83)</f>
        <v>0</v>
      </c>
      <c r="AR84" s="18">
        <f t="shared" ref="AR84" si="1364">SUM(AR74:AR83)</f>
        <v>0</v>
      </c>
      <c r="AS84" s="18">
        <f t="shared" ref="AS84" si="1365">SUM(AS74:AS83)</f>
        <v>0</v>
      </c>
      <c r="AT84" s="18">
        <f t="shared" ref="AT84" si="1366">SUM(AT74:AT83)</f>
        <v>0</v>
      </c>
      <c r="AU84" s="18">
        <f t="shared" ref="AU84" si="1367">SUM(AU74:AU83)</f>
        <v>0</v>
      </c>
      <c r="AV84" s="18">
        <f t="shared" ref="AV84" si="1368">SUM(AV74:AV83)</f>
        <v>0</v>
      </c>
      <c r="AW84" s="578" t="e">
        <f>AQ84/AR84</f>
        <v>#DIV/0!</v>
      </c>
      <c r="AX84" s="578" t="e">
        <f>AS84/AT84</f>
        <v>#DIV/0!</v>
      </c>
      <c r="AY84" s="578" t="e">
        <f>AU84/AV84</f>
        <v>#DIV/0!</v>
      </c>
      <c r="AZ84" s="7">
        <f>SUM(AZ74:AZ83)</f>
        <v>0</v>
      </c>
      <c r="BA84" s="7">
        <f>SUM(BA74:BA83)</f>
        <v>0</v>
      </c>
      <c r="BB84" s="4">
        <f>SUM(BB74:BB83)</f>
        <v>0</v>
      </c>
      <c r="BC84" s="23" t="s">
        <v>22</v>
      </c>
      <c r="BD84" s="18">
        <f>SUM(BD74:BD83)</f>
        <v>0</v>
      </c>
      <c r="BE84" s="18">
        <f t="shared" ref="BE84" si="1369">SUM(BE74:BE83)</f>
        <v>0</v>
      </c>
      <c r="BF84" s="18">
        <f t="shared" ref="BF84" si="1370">SUM(BF74:BF83)</f>
        <v>0</v>
      </c>
      <c r="BG84" s="18">
        <f t="shared" ref="BG84" si="1371">SUM(BG74:BG83)</f>
        <v>0</v>
      </c>
      <c r="BH84" s="18">
        <f t="shared" ref="BH84" si="1372">SUM(BH74:BH83)</f>
        <v>0</v>
      </c>
      <c r="BI84" s="18">
        <f t="shared" ref="BI84" si="1373">SUM(BI74:BI83)</f>
        <v>0</v>
      </c>
      <c r="BJ84" s="18">
        <f t="shared" ref="BJ84" si="1374">SUM(BJ74:BJ83)</f>
        <v>0</v>
      </c>
      <c r="BK84" s="18">
        <f t="shared" ref="BK84" si="1375">SUM(BK74:BK83)</f>
        <v>0</v>
      </c>
      <c r="BL84" s="18">
        <f t="shared" ref="BL84" si="1376">SUM(BL74:BL83)</f>
        <v>0</v>
      </c>
      <c r="BM84" s="18">
        <f t="shared" ref="BM84" si="1377">SUM(BM74:BM83)</f>
        <v>0</v>
      </c>
      <c r="BN84" s="18">
        <f t="shared" ref="BN84" si="1378">SUM(BN74:BN83)</f>
        <v>0</v>
      </c>
      <c r="BO84" s="578" t="e">
        <f>BI84/BJ84</f>
        <v>#DIV/0!</v>
      </c>
      <c r="BP84" s="578" t="e">
        <f>BK84/BL84</f>
        <v>#DIV/0!</v>
      </c>
      <c r="BQ84" s="578" t="e">
        <f>BM84/BN84</f>
        <v>#DIV/0!</v>
      </c>
      <c r="BR84" s="7">
        <f>SUM(BR74:BR83)</f>
        <v>0</v>
      </c>
      <c r="BS84" s="7">
        <f>SUM(BS74:BS83)</f>
        <v>0</v>
      </c>
      <c r="BT84" s="4">
        <f>SUM(BT74:BT83)</f>
        <v>0</v>
      </c>
      <c r="BU84" s="23" t="s">
        <v>22</v>
      </c>
      <c r="BV84" s="18">
        <f>SUM(BV74:BV83)</f>
        <v>0</v>
      </c>
      <c r="BW84" s="18">
        <f t="shared" ref="BW84" si="1379">SUM(BW74:BW83)</f>
        <v>0</v>
      </c>
      <c r="BX84" s="18">
        <f t="shared" ref="BX84" si="1380">SUM(BX74:BX83)</f>
        <v>0</v>
      </c>
      <c r="BY84" s="18">
        <f t="shared" ref="BY84" si="1381">SUM(BY74:BY83)</f>
        <v>0</v>
      </c>
      <c r="BZ84" s="18">
        <f t="shared" ref="BZ84" si="1382">SUM(BZ74:BZ83)</f>
        <v>0</v>
      </c>
      <c r="CA84" s="18">
        <f t="shared" ref="CA84" si="1383">SUM(CA74:CA83)</f>
        <v>0</v>
      </c>
      <c r="CB84" s="18">
        <f t="shared" ref="CB84" si="1384">SUM(CB74:CB83)</f>
        <v>0</v>
      </c>
      <c r="CC84" s="18">
        <f t="shared" ref="CC84" si="1385">SUM(CC74:CC83)</f>
        <v>0</v>
      </c>
      <c r="CD84" s="18">
        <f t="shared" ref="CD84" si="1386">SUM(CD74:CD83)</f>
        <v>0</v>
      </c>
      <c r="CE84" s="18">
        <f t="shared" ref="CE84" si="1387">SUM(CE74:CE83)</f>
        <v>0</v>
      </c>
      <c r="CF84" s="18">
        <f t="shared" ref="CF84" si="1388">SUM(CF74:CF83)</f>
        <v>0</v>
      </c>
      <c r="CG84" s="578" t="e">
        <f>CA84/CB84</f>
        <v>#DIV/0!</v>
      </c>
      <c r="CH84" s="578" t="e">
        <f>CC84/CD84</f>
        <v>#DIV/0!</v>
      </c>
      <c r="CI84" s="578" t="e">
        <f>CE84/CF84</f>
        <v>#DIV/0!</v>
      </c>
      <c r="CJ84" s="7">
        <f>SUM(CJ74:CJ83)</f>
        <v>0</v>
      </c>
      <c r="CK84" s="7">
        <f>SUM(CK74:CK83)</f>
        <v>0</v>
      </c>
      <c r="CL84" s="4">
        <f>SUM(CL74:CL83)</f>
        <v>0</v>
      </c>
      <c r="CM84" s="23" t="s">
        <v>22</v>
      </c>
      <c r="CN84" s="18">
        <f>SUM(CN74:CN83)</f>
        <v>0</v>
      </c>
      <c r="CO84" s="18">
        <f t="shared" ref="CO84" si="1389">SUM(CO74:CO83)</f>
        <v>0</v>
      </c>
      <c r="CP84" s="18">
        <f t="shared" ref="CP84" si="1390">SUM(CP74:CP83)</f>
        <v>0</v>
      </c>
      <c r="CQ84" s="18">
        <f t="shared" ref="CQ84" si="1391">SUM(CQ74:CQ83)</f>
        <v>0</v>
      </c>
      <c r="CR84" s="18">
        <f t="shared" ref="CR84" si="1392">SUM(CR74:CR83)</f>
        <v>0</v>
      </c>
      <c r="CS84" s="18">
        <f t="shared" ref="CS84" si="1393">SUM(CS74:CS83)</f>
        <v>0</v>
      </c>
      <c r="CT84" s="18">
        <f t="shared" ref="CT84" si="1394">SUM(CT74:CT83)</f>
        <v>0</v>
      </c>
      <c r="CU84" s="18">
        <f t="shared" ref="CU84" si="1395">SUM(CU74:CU83)</f>
        <v>0</v>
      </c>
      <c r="CV84" s="18">
        <f t="shared" ref="CV84" si="1396">SUM(CV74:CV83)</f>
        <v>0</v>
      </c>
      <c r="CW84" s="18">
        <f t="shared" ref="CW84" si="1397">SUM(CW74:CW83)</f>
        <v>0</v>
      </c>
      <c r="CX84" s="18">
        <f t="shared" ref="CX84" si="1398">SUM(CX74:CX83)</f>
        <v>0</v>
      </c>
      <c r="CY84" s="578" t="e">
        <f>CS84/CT84</f>
        <v>#DIV/0!</v>
      </c>
      <c r="CZ84" s="578" t="e">
        <f>CU84/CV84</f>
        <v>#DIV/0!</v>
      </c>
      <c r="DA84" s="578" t="e">
        <f>CW84/CX84</f>
        <v>#DIV/0!</v>
      </c>
      <c r="DB84" s="7">
        <f>SUM(DB74:DB83)</f>
        <v>0</v>
      </c>
      <c r="DC84" s="7">
        <f>SUM(DC74:DC83)</f>
        <v>0</v>
      </c>
      <c r="DD84" s="4">
        <f>SUM(DD74:DD83)</f>
        <v>0</v>
      </c>
      <c r="DE84" s="23" t="s">
        <v>22</v>
      </c>
      <c r="DF84" s="18">
        <f>SUM(DF74:DF83)</f>
        <v>0</v>
      </c>
      <c r="DG84" s="18">
        <f t="shared" ref="DG84" si="1399">SUM(DG74:DG83)</f>
        <v>0</v>
      </c>
      <c r="DH84" s="18">
        <f t="shared" ref="DH84" si="1400">SUM(DH74:DH83)</f>
        <v>0</v>
      </c>
      <c r="DI84" s="18">
        <f t="shared" ref="DI84" si="1401">SUM(DI74:DI83)</f>
        <v>0</v>
      </c>
      <c r="DJ84" s="18">
        <f t="shared" ref="DJ84" si="1402">SUM(DJ74:DJ83)</f>
        <v>0</v>
      </c>
      <c r="DK84" s="18">
        <f t="shared" ref="DK84" si="1403">SUM(DK74:DK83)</f>
        <v>0</v>
      </c>
      <c r="DL84" s="18">
        <f t="shared" ref="DL84" si="1404">SUM(DL74:DL83)</f>
        <v>0</v>
      </c>
      <c r="DM84" s="18">
        <f t="shared" ref="DM84" si="1405">SUM(DM74:DM83)</f>
        <v>0</v>
      </c>
      <c r="DN84" s="18">
        <f t="shared" ref="DN84" si="1406">SUM(DN74:DN83)</f>
        <v>0</v>
      </c>
      <c r="DO84" s="18">
        <f t="shared" ref="DO84" si="1407">SUM(DO74:DO83)</f>
        <v>0</v>
      </c>
      <c r="DP84" s="18">
        <f t="shared" ref="DP84" si="1408">SUM(DP74:DP83)</f>
        <v>0</v>
      </c>
      <c r="DQ84" s="578" t="e">
        <f>DK84/DL84</f>
        <v>#DIV/0!</v>
      </c>
      <c r="DR84" s="578" t="e">
        <f>DM84/DN84</f>
        <v>#DIV/0!</v>
      </c>
      <c r="DS84" s="578" t="e">
        <f>DO84/DP84</f>
        <v>#DIV/0!</v>
      </c>
      <c r="DT84" s="7">
        <f>SUM(DT74:DT83)</f>
        <v>0</v>
      </c>
      <c r="DU84" s="7">
        <f>SUM(DU74:DU83)</f>
        <v>0</v>
      </c>
      <c r="DV84" s="4">
        <f>SUM(DV74:DV83)</f>
        <v>0</v>
      </c>
      <c r="DW84" s="23" t="s">
        <v>22</v>
      </c>
      <c r="DX84" s="18">
        <f>SUM(DX74:DX83)</f>
        <v>0</v>
      </c>
      <c r="DY84" s="18">
        <f t="shared" ref="DY84" si="1409">SUM(DY74:DY83)</f>
        <v>0</v>
      </c>
      <c r="DZ84" s="18">
        <f t="shared" ref="DZ84" si="1410">SUM(DZ74:DZ83)</f>
        <v>0</v>
      </c>
      <c r="EA84" s="18">
        <f t="shared" ref="EA84" si="1411">SUM(EA74:EA83)</f>
        <v>0</v>
      </c>
      <c r="EB84" s="18">
        <f t="shared" ref="EB84" si="1412">SUM(EB74:EB83)</f>
        <v>0</v>
      </c>
      <c r="EC84" s="18">
        <f t="shared" ref="EC84" si="1413">SUM(EC74:EC83)</f>
        <v>0</v>
      </c>
      <c r="ED84" s="18">
        <f t="shared" ref="ED84" si="1414">SUM(ED74:ED83)</f>
        <v>0</v>
      </c>
      <c r="EE84" s="18">
        <f t="shared" ref="EE84" si="1415">SUM(EE74:EE83)</f>
        <v>0</v>
      </c>
      <c r="EF84" s="18">
        <f t="shared" ref="EF84" si="1416">SUM(EF74:EF83)</f>
        <v>0</v>
      </c>
      <c r="EG84" s="18">
        <f t="shared" ref="EG84" si="1417">SUM(EG74:EG83)</f>
        <v>0</v>
      </c>
      <c r="EH84" s="18">
        <f t="shared" ref="EH84" si="1418">SUM(EH74:EH83)</f>
        <v>0</v>
      </c>
      <c r="EI84" s="578" t="e">
        <f>EC84/ED84</f>
        <v>#DIV/0!</v>
      </c>
      <c r="EJ84" s="578" t="e">
        <f>EE84/EF84</f>
        <v>#DIV/0!</v>
      </c>
      <c r="EK84" s="578" t="e">
        <f>EG84/EH84</f>
        <v>#DIV/0!</v>
      </c>
      <c r="EL84" s="7">
        <f>SUM(EL74:EL83)</f>
        <v>0</v>
      </c>
      <c r="EM84" s="7">
        <f>SUM(EM74:EM83)</f>
        <v>0</v>
      </c>
      <c r="EN84" s="4">
        <f>SUM(EN74:EN83)</f>
        <v>0</v>
      </c>
      <c r="EO84" s="23" t="s">
        <v>22</v>
      </c>
      <c r="EP84" s="18">
        <f>SUM(EP74:EP83)</f>
        <v>0</v>
      </c>
      <c r="EQ84" s="18">
        <f t="shared" ref="EQ84" si="1419">SUM(EQ74:EQ83)</f>
        <v>0</v>
      </c>
      <c r="ER84" s="18">
        <f t="shared" ref="ER84" si="1420">SUM(ER74:ER83)</f>
        <v>0</v>
      </c>
      <c r="ES84" s="18">
        <f t="shared" ref="ES84" si="1421">SUM(ES74:ES83)</f>
        <v>0</v>
      </c>
      <c r="ET84" s="18">
        <f t="shared" ref="ET84" si="1422">SUM(ET74:ET83)</f>
        <v>0</v>
      </c>
      <c r="EU84" s="18">
        <f t="shared" ref="EU84" si="1423">SUM(EU74:EU83)</f>
        <v>0</v>
      </c>
      <c r="EV84" s="18">
        <f t="shared" ref="EV84" si="1424">SUM(EV74:EV83)</f>
        <v>0</v>
      </c>
      <c r="EW84" s="18">
        <f t="shared" ref="EW84" si="1425">SUM(EW74:EW83)</f>
        <v>0</v>
      </c>
      <c r="EX84" s="18">
        <f t="shared" ref="EX84" si="1426">SUM(EX74:EX83)</f>
        <v>0</v>
      </c>
      <c r="EY84" s="18">
        <f t="shared" ref="EY84" si="1427">SUM(EY74:EY83)</f>
        <v>0</v>
      </c>
      <c r="EZ84" s="18">
        <f t="shared" ref="EZ84" si="1428">SUM(EZ74:EZ83)</f>
        <v>0</v>
      </c>
      <c r="FA84" s="578" t="e">
        <f>EU84/EV84</f>
        <v>#DIV/0!</v>
      </c>
      <c r="FB84" s="578" t="e">
        <f>EW84/EX84</f>
        <v>#DIV/0!</v>
      </c>
      <c r="FC84" s="578" t="e">
        <f>EY84/EZ84</f>
        <v>#DIV/0!</v>
      </c>
      <c r="FD84" s="7">
        <f>SUM(FD74:FD83)</f>
        <v>0</v>
      </c>
      <c r="FE84" s="7">
        <f>SUM(FE74:FE83)</f>
        <v>0</v>
      </c>
      <c r="FF84" s="4">
        <f>SUM(FF74:FF83)</f>
        <v>0</v>
      </c>
      <c r="FG84" s="23" t="s">
        <v>22</v>
      </c>
      <c r="FH84" s="18">
        <f>SUM(FH74:FH83)</f>
        <v>0</v>
      </c>
      <c r="FI84" s="18">
        <f t="shared" ref="FI84" si="1429">SUM(FI74:FI83)</f>
        <v>0</v>
      </c>
      <c r="FJ84" s="18">
        <f t="shared" ref="FJ84" si="1430">SUM(FJ74:FJ83)</f>
        <v>0</v>
      </c>
      <c r="FK84" s="18">
        <f t="shared" ref="FK84" si="1431">SUM(FK74:FK83)</f>
        <v>0</v>
      </c>
      <c r="FL84" s="18">
        <f t="shared" ref="FL84" si="1432">SUM(FL74:FL83)</f>
        <v>0</v>
      </c>
      <c r="FM84" s="18">
        <f t="shared" ref="FM84" si="1433">SUM(FM74:FM83)</f>
        <v>0</v>
      </c>
      <c r="FN84" s="18">
        <f t="shared" ref="FN84" si="1434">SUM(FN74:FN83)</f>
        <v>0</v>
      </c>
      <c r="FO84" s="18">
        <f t="shared" ref="FO84" si="1435">SUM(FO74:FO83)</f>
        <v>0</v>
      </c>
      <c r="FP84" s="18">
        <f t="shared" ref="FP84" si="1436">SUM(FP74:FP83)</f>
        <v>0</v>
      </c>
      <c r="FQ84" s="18">
        <f t="shared" ref="FQ84" si="1437">SUM(FQ74:FQ83)</f>
        <v>0</v>
      </c>
      <c r="FR84" s="18">
        <f t="shared" ref="FR84" si="1438">SUM(FR74:FR83)</f>
        <v>0</v>
      </c>
      <c r="FS84" s="578" t="e">
        <f>FM84/FN84</f>
        <v>#DIV/0!</v>
      </c>
      <c r="FT84" s="578" t="e">
        <f>FO84/FP84</f>
        <v>#DIV/0!</v>
      </c>
      <c r="FU84" s="578" t="e">
        <f>FQ84/FR84</f>
        <v>#DIV/0!</v>
      </c>
      <c r="FV84" s="7">
        <f>SUM(FV74:FV83)</f>
        <v>0</v>
      </c>
      <c r="FW84" s="7">
        <f>SUM(FW74:FW83)</f>
        <v>0</v>
      </c>
      <c r="FX84" s="4">
        <f>SUM(FX74:FX83)</f>
        <v>0</v>
      </c>
      <c r="FY84" s="23" t="s">
        <v>22</v>
      </c>
      <c r="FZ84" s="18">
        <f>SUM(FZ74:FZ83)</f>
        <v>0</v>
      </c>
      <c r="GA84" s="18">
        <f t="shared" ref="GA84" si="1439">SUM(GA74:GA83)</f>
        <v>0</v>
      </c>
      <c r="GB84" s="18">
        <f t="shared" ref="GB84" si="1440">SUM(GB74:GB83)</f>
        <v>0</v>
      </c>
      <c r="GC84" s="18">
        <f t="shared" ref="GC84" si="1441">SUM(GC74:GC83)</f>
        <v>0</v>
      </c>
      <c r="GD84" s="18">
        <f t="shared" ref="GD84" si="1442">SUM(GD74:GD83)</f>
        <v>0</v>
      </c>
      <c r="GE84" s="18">
        <f t="shared" ref="GE84" si="1443">SUM(GE74:GE83)</f>
        <v>0</v>
      </c>
      <c r="GF84" s="18">
        <f t="shared" ref="GF84" si="1444">SUM(GF74:GF83)</f>
        <v>0</v>
      </c>
      <c r="GG84" s="18">
        <f t="shared" ref="GG84" si="1445">SUM(GG74:GG83)</f>
        <v>0</v>
      </c>
      <c r="GH84" s="18">
        <f t="shared" ref="GH84" si="1446">SUM(GH74:GH83)</f>
        <v>0</v>
      </c>
      <c r="GI84" s="18">
        <f t="shared" ref="GI84" si="1447">SUM(GI74:GI83)</f>
        <v>0</v>
      </c>
      <c r="GJ84" s="18">
        <f t="shared" ref="GJ84" si="1448">SUM(GJ74:GJ83)</f>
        <v>0</v>
      </c>
      <c r="GK84" s="578" t="e">
        <f>GE84/GF84</f>
        <v>#DIV/0!</v>
      </c>
      <c r="GL84" s="578" t="e">
        <f>GG84/GH84</f>
        <v>#DIV/0!</v>
      </c>
      <c r="GM84" s="578" t="e">
        <f>GI84/GJ84</f>
        <v>#DIV/0!</v>
      </c>
      <c r="GN84" s="7">
        <f>SUM(GN74:GN83)</f>
        <v>0</v>
      </c>
      <c r="GO84" s="7">
        <f>SUM(GO74:GO83)</f>
        <v>0</v>
      </c>
      <c r="GP84" s="4">
        <f>SUM(GP74:GP83)</f>
        <v>0</v>
      </c>
      <c r="GQ84" s="14" t="s">
        <v>22</v>
      </c>
      <c r="GR84" s="11">
        <v>0</v>
      </c>
      <c r="GS84" s="11">
        <v>0</v>
      </c>
      <c r="GT84" s="11">
        <v>0</v>
      </c>
      <c r="GU84" s="11">
        <v>0</v>
      </c>
      <c r="GV84" s="11">
        <v>0</v>
      </c>
      <c r="GW84" s="11">
        <v>0</v>
      </c>
      <c r="GX84" s="11">
        <v>0</v>
      </c>
      <c r="GY84" s="11">
        <v>0</v>
      </c>
      <c r="GZ84" s="11">
        <v>0</v>
      </c>
      <c r="HA84" s="11">
        <v>0</v>
      </c>
      <c r="HB84" s="11">
        <v>0</v>
      </c>
      <c r="HC84" s="570" t="e">
        <v>#DIV/0!</v>
      </c>
      <c r="HD84" s="570" t="e">
        <v>#DIV/0!</v>
      </c>
      <c r="HE84" s="570" t="e">
        <v>#DIV/0!</v>
      </c>
      <c r="HF84" s="11">
        <v>0</v>
      </c>
      <c r="HG84" s="11">
        <v>0</v>
      </c>
      <c r="HH84" s="15">
        <v>0</v>
      </c>
      <c r="HI84" s="14" t="s">
        <v>22</v>
      </c>
      <c r="HJ84" s="11">
        <v>0</v>
      </c>
      <c r="HK84" s="11">
        <v>0</v>
      </c>
      <c r="HL84" s="11">
        <v>0</v>
      </c>
      <c r="HM84" s="11">
        <v>0</v>
      </c>
      <c r="HN84" s="11">
        <v>0</v>
      </c>
      <c r="HO84" s="11">
        <v>0</v>
      </c>
      <c r="HP84" s="11">
        <v>0</v>
      </c>
      <c r="HQ84" s="11">
        <v>0</v>
      </c>
      <c r="HR84" s="11">
        <v>0</v>
      </c>
      <c r="HS84" s="11">
        <v>0</v>
      </c>
      <c r="HT84" s="11">
        <v>0</v>
      </c>
      <c r="HU84" s="570" t="e">
        <v>#DIV/0!</v>
      </c>
      <c r="HV84" s="570" t="e">
        <v>#DIV/0!</v>
      </c>
      <c r="HW84" s="570" t="e">
        <v>#DIV/0!</v>
      </c>
      <c r="HX84" s="11">
        <v>0</v>
      </c>
      <c r="HY84" s="11">
        <v>0</v>
      </c>
      <c r="HZ84" s="15">
        <v>0</v>
      </c>
    </row>
    <row r="85" spans="19:234" ht="17" thickBot="1">
      <c r="S85" s="39" t="s">
        <v>63</v>
      </c>
      <c r="T85" s="262" t="e">
        <f>T84/$AJ84</f>
        <v>#DIV/0!</v>
      </c>
      <c r="U85" s="262" t="e">
        <f t="shared" ref="U85" si="1449">U84/$AJ84</f>
        <v>#DIV/0!</v>
      </c>
      <c r="V85" s="262" t="e">
        <f t="shared" ref="V85" si="1450">V84/$AJ84</f>
        <v>#DIV/0!</v>
      </c>
      <c r="W85" s="262" t="e">
        <f t="shared" ref="W85" si="1451">W84/$AJ84</f>
        <v>#DIV/0!</v>
      </c>
      <c r="X85" s="262" t="e">
        <f t="shared" ref="X85" si="1452">X84/$AJ84</f>
        <v>#DIV/0!</v>
      </c>
      <c r="Y85" s="262" t="e">
        <f t="shared" ref="Y85" si="1453">Y84/$AJ84</f>
        <v>#DIV/0!</v>
      </c>
      <c r="Z85" s="262" t="e">
        <f t="shared" ref="Z85" si="1454">Z84/$AJ84</f>
        <v>#DIV/0!</v>
      </c>
      <c r="AA85" s="262" t="e">
        <f t="shared" ref="AA85" si="1455">AA84/$AJ84</f>
        <v>#DIV/0!</v>
      </c>
      <c r="AB85" s="262" t="e">
        <f t="shared" ref="AB85" si="1456">AB84/$AJ84</f>
        <v>#DIV/0!</v>
      </c>
      <c r="AC85" s="262" t="e">
        <f t="shared" ref="AC85" si="1457">AC84/$AJ84</f>
        <v>#DIV/0!</v>
      </c>
      <c r="AD85" s="262" t="e">
        <f t="shared" ref="AD85" si="1458">AD84/$AJ84</f>
        <v>#DIV/0!</v>
      </c>
      <c r="AE85" s="579"/>
      <c r="AF85" s="579"/>
      <c r="AG85" s="579"/>
      <c r="AH85" s="8" t="e">
        <f>AH84/AJ84</f>
        <v>#DIV/0!</v>
      </c>
      <c r="AI85" s="8"/>
      <c r="AJ85" s="6"/>
      <c r="AK85" s="39" t="s">
        <v>63</v>
      </c>
      <c r="AL85" s="262" t="e">
        <f>AL84/$AJ84</f>
        <v>#DIV/0!</v>
      </c>
      <c r="AM85" s="262" t="e">
        <f t="shared" ref="AM85" si="1459">AM84/$AJ84</f>
        <v>#DIV/0!</v>
      </c>
      <c r="AN85" s="262" t="e">
        <f t="shared" ref="AN85" si="1460">AN84/$AJ84</f>
        <v>#DIV/0!</v>
      </c>
      <c r="AO85" s="262" t="e">
        <f t="shared" ref="AO85" si="1461">AO84/$AJ84</f>
        <v>#DIV/0!</v>
      </c>
      <c r="AP85" s="262" t="e">
        <f t="shared" ref="AP85" si="1462">AP84/$AJ84</f>
        <v>#DIV/0!</v>
      </c>
      <c r="AQ85" s="262" t="e">
        <f t="shared" ref="AQ85" si="1463">AQ84/$AJ84</f>
        <v>#DIV/0!</v>
      </c>
      <c r="AR85" s="262" t="e">
        <f t="shared" ref="AR85" si="1464">AR84/$AJ84</f>
        <v>#DIV/0!</v>
      </c>
      <c r="AS85" s="262" t="e">
        <f t="shared" ref="AS85" si="1465">AS84/$AJ84</f>
        <v>#DIV/0!</v>
      </c>
      <c r="AT85" s="262" t="e">
        <f t="shared" ref="AT85" si="1466">AT84/$AJ84</f>
        <v>#DIV/0!</v>
      </c>
      <c r="AU85" s="262" t="e">
        <f t="shared" ref="AU85" si="1467">AU84/$AJ84</f>
        <v>#DIV/0!</v>
      </c>
      <c r="AV85" s="262" t="e">
        <f t="shared" ref="AV85" si="1468">AV84/$AJ84</f>
        <v>#DIV/0!</v>
      </c>
      <c r="AW85" s="579"/>
      <c r="AX85" s="579"/>
      <c r="AY85" s="579"/>
      <c r="AZ85" s="8" t="e">
        <f>AZ84/BB84</f>
        <v>#DIV/0!</v>
      </c>
      <c r="BA85" s="8"/>
      <c r="BB85" s="6"/>
      <c r="BC85" s="39" t="s">
        <v>63</v>
      </c>
      <c r="BD85" s="262" t="e">
        <f>BD84/$AJ84</f>
        <v>#DIV/0!</v>
      </c>
      <c r="BE85" s="262" t="e">
        <f t="shared" ref="BE85" si="1469">BE84/$AJ84</f>
        <v>#DIV/0!</v>
      </c>
      <c r="BF85" s="262" t="e">
        <f t="shared" ref="BF85" si="1470">BF84/$AJ84</f>
        <v>#DIV/0!</v>
      </c>
      <c r="BG85" s="262" t="e">
        <f t="shared" ref="BG85" si="1471">BG84/$AJ84</f>
        <v>#DIV/0!</v>
      </c>
      <c r="BH85" s="262" t="e">
        <f t="shared" ref="BH85" si="1472">BH84/$AJ84</f>
        <v>#DIV/0!</v>
      </c>
      <c r="BI85" s="262" t="e">
        <f t="shared" ref="BI85" si="1473">BI84/$AJ84</f>
        <v>#DIV/0!</v>
      </c>
      <c r="BJ85" s="262" t="e">
        <f t="shared" ref="BJ85" si="1474">BJ84/$AJ84</f>
        <v>#DIV/0!</v>
      </c>
      <c r="BK85" s="262" t="e">
        <f t="shared" ref="BK85" si="1475">BK84/$AJ84</f>
        <v>#DIV/0!</v>
      </c>
      <c r="BL85" s="262" t="e">
        <f t="shared" ref="BL85" si="1476">BL84/$AJ84</f>
        <v>#DIV/0!</v>
      </c>
      <c r="BM85" s="262" t="e">
        <f t="shared" ref="BM85" si="1477">BM84/$AJ84</f>
        <v>#DIV/0!</v>
      </c>
      <c r="BN85" s="262" t="e">
        <f t="shared" ref="BN85" si="1478">BN84/$AJ84</f>
        <v>#DIV/0!</v>
      </c>
      <c r="BO85" s="579"/>
      <c r="BP85" s="579"/>
      <c r="BQ85" s="579"/>
      <c r="BR85" s="8" t="e">
        <f>BR84/BT84</f>
        <v>#DIV/0!</v>
      </c>
      <c r="BS85" s="8"/>
      <c r="BT85" s="6"/>
      <c r="BU85" s="39" t="s">
        <v>63</v>
      </c>
      <c r="BV85" s="262" t="e">
        <f>BV84/$AJ84</f>
        <v>#DIV/0!</v>
      </c>
      <c r="BW85" s="262" t="e">
        <f t="shared" ref="BW85" si="1479">BW84/$AJ84</f>
        <v>#DIV/0!</v>
      </c>
      <c r="BX85" s="262" t="e">
        <f t="shared" ref="BX85" si="1480">BX84/$AJ84</f>
        <v>#DIV/0!</v>
      </c>
      <c r="BY85" s="262" t="e">
        <f t="shared" ref="BY85" si="1481">BY84/$AJ84</f>
        <v>#DIV/0!</v>
      </c>
      <c r="BZ85" s="262" t="e">
        <f t="shared" ref="BZ85" si="1482">BZ84/$AJ84</f>
        <v>#DIV/0!</v>
      </c>
      <c r="CA85" s="262" t="e">
        <f t="shared" ref="CA85" si="1483">CA84/$AJ84</f>
        <v>#DIV/0!</v>
      </c>
      <c r="CB85" s="262" t="e">
        <f t="shared" ref="CB85" si="1484">CB84/$AJ84</f>
        <v>#DIV/0!</v>
      </c>
      <c r="CC85" s="262" t="e">
        <f t="shared" ref="CC85" si="1485">CC84/$AJ84</f>
        <v>#DIV/0!</v>
      </c>
      <c r="CD85" s="262" t="e">
        <f t="shared" ref="CD85" si="1486">CD84/$AJ84</f>
        <v>#DIV/0!</v>
      </c>
      <c r="CE85" s="262" t="e">
        <f t="shared" ref="CE85" si="1487">CE84/$AJ84</f>
        <v>#DIV/0!</v>
      </c>
      <c r="CF85" s="262" t="e">
        <f t="shared" ref="CF85" si="1488">CF84/$AJ84</f>
        <v>#DIV/0!</v>
      </c>
      <c r="CG85" s="579"/>
      <c r="CH85" s="579"/>
      <c r="CI85" s="579"/>
      <c r="CJ85" s="8" t="e">
        <f>CJ84/CL84</f>
        <v>#DIV/0!</v>
      </c>
      <c r="CK85" s="8"/>
      <c r="CL85" s="6"/>
      <c r="CM85" s="39" t="s">
        <v>63</v>
      </c>
      <c r="CN85" s="262" t="e">
        <f>CN84/$AJ84</f>
        <v>#DIV/0!</v>
      </c>
      <c r="CO85" s="262" t="e">
        <f t="shared" ref="CO85" si="1489">CO84/$AJ84</f>
        <v>#DIV/0!</v>
      </c>
      <c r="CP85" s="262" t="e">
        <f t="shared" ref="CP85" si="1490">CP84/$AJ84</f>
        <v>#DIV/0!</v>
      </c>
      <c r="CQ85" s="262" t="e">
        <f t="shared" ref="CQ85" si="1491">CQ84/$AJ84</f>
        <v>#DIV/0!</v>
      </c>
      <c r="CR85" s="262" t="e">
        <f t="shared" ref="CR85" si="1492">CR84/$AJ84</f>
        <v>#DIV/0!</v>
      </c>
      <c r="CS85" s="262" t="e">
        <f t="shared" ref="CS85" si="1493">CS84/$AJ84</f>
        <v>#DIV/0!</v>
      </c>
      <c r="CT85" s="262" t="e">
        <f t="shared" ref="CT85" si="1494">CT84/$AJ84</f>
        <v>#DIV/0!</v>
      </c>
      <c r="CU85" s="262" t="e">
        <f t="shared" ref="CU85" si="1495">CU84/$AJ84</f>
        <v>#DIV/0!</v>
      </c>
      <c r="CV85" s="262" t="e">
        <f t="shared" ref="CV85" si="1496">CV84/$AJ84</f>
        <v>#DIV/0!</v>
      </c>
      <c r="CW85" s="262" t="e">
        <f t="shared" ref="CW85" si="1497">CW84/$AJ84</f>
        <v>#DIV/0!</v>
      </c>
      <c r="CX85" s="262" t="e">
        <f t="shared" ref="CX85" si="1498">CX84/$AJ84</f>
        <v>#DIV/0!</v>
      </c>
      <c r="CY85" s="579"/>
      <c r="CZ85" s="579"/>
      <c r="DA85" s="579"/>
      <c r="DB85" s="8" t="e">
        <f>DB84/DD84</f>
        <v>#DIV/0!</v>
      </c>
      <c r="DC85" s="8"/>
      <c r="DD85" s="6"/>
      <c r="DE85" s="39" t="s">
        <v>63</v>
      </c>
      <c r="DF85" s="262" t="e">
        <f>DF84/$AJ84</f>
        <v>#DIV/0!</v>
      </c>
      <c r="DG85" s="262" t="e">
        <f t="shared" ref="DG85" si="1499">DG84/$AJ84</f>
        <v>#DIV/0!</v>
      </c>
      <c r="DH85" s="262" t="e">
        <f t="shared" ref="DH85" si="1500">DH84/$AJ84</f>
        <v>#DIV/0!</v>
      </c>
      <c r="DI85" s="262" t="e">
        <f t="shared" ref="DI85" si="1501">DI84/$AJ84</f>
        <v>#DIV/0!</v>
      </c>
      <c r="DJ85" s="262" t="e">
        <f t="shared" ref="DJ85" si="1502">DJ84/$AJ84</f>
        <v>#DIV/0!</v>
      </c>
      <c r="DK85" s="262" t="e">
        <f t="shared" ref="DK85" si="1503">DK84/$AJ84</f>
        <v>#DIV/0!</v>
      </c>
      <c r="DL85" s="262" t="e">
        <f t="shared" ref="DL85" si="1504">DL84/$AJ84</f>
        <v>#DIV/0!</v>
      </c>
      <c r="DM85" s="262" t="e">
        <f t="shared" ref="DM85" si="1505">DM84/$AJ84</f>
        <v>#DIV/0!</v>
      </c>
      <c r="DN85" s="262" t="e">
        <f t="shared" ref="DN85" si="1506">DN84/$AJ84</f>
        <v>#DIV/0!</v>
      </c>
      <c r="DO85" s="262" t="e">
        <f t="shared" ref="DO85" si="1507">DO84/$AJ84</f>
        <v>#DIV/0!</v>
      </c>
      <c r="DP85" s="262" t="e">
        <f t="shared" ref="DP85" si="1508">DP84/$AJ84</f>
        <v>#DIV/0!</v>
      </c>
      <c r="DQ85" s="579"/>
      <c r="DR85" s="579"/>
      <c r="DS85" s="579"/>
      <c r="DT85" s="8" t="e">
        <f>DT84/DV84</f>
        <v>#DIV/0!</v>
      </c>
      <c r="DU85" s="8"/>
      <c r="DV85" s="6"/>
      <c r="DW85" s="39" t="s">
        <v>63</v>
      </c>
      <c r="DX85" s="262" t="e">
        <f>DX84/$AJ84</f>
        <v>#DIV/0!</v>
      </c>
      <c r="DY85" s="262" t="e">
        <f t="shared" ref="DY85" si="1509">DY84/$AJ84</f>
        <v>#DIV/0!</v>
      </c>
      <c r="DZ85" s="262" t="e">
        <f t="shared" ref="DZ85" si="1510">DZ84/$AJ84</f>
        <v>#DIV/0!</v>
      </c>
      <c r="EA85" s="262" t="e">
        <f t="shared" ref="EA85" si="1511">EA84/$AJ84</f>
        <v>#DIV/0!</v>
      </c>
      <c r="EB85" s="262" t="e">
        <f t="shared" ref="EB85" si="1512">EB84/$AJ84</f>
        <v>#DIV/0!</v>
      </c>
      <c r="EC85" s="262" t="e">
        <f t="shared" ref="EC85" si="1513">EC84/$AJ84</f>
        <v>#DIV/0!</v>
      </c>
      <c r="ED85" s="262" t="e">
        <f t="shared" ref="ED85" si="1514">ED84/$AJ84</f>
        <v>#DIV/0!</v>
      </c>
      <c r="EE85" s="262" t="e">
        <f t="shared" ref="EE85" si="1515">EE84/$AJ84</f>
        <v>#DIV/0!</v>
      </c>
      <c r="EF85" s="262" t="e">
        <f t="shared" ref="EF85" si="1516">EF84/$AJ84</f>
        <v>#DIV/0!</v>
      </c>
      <c r="EG85" s="262" t="e">
        <f t="shared" ref="EG85" si="1517">EG84/$AJ84</f>
        <v>#DIV/0!</v>
      </c>
      <c r="EH85" s="262" t="e">
        <f t="shared" ref="EH85" si="1518">EH84/$AJ84</f>
        <v>#DIV/0!</v>
      </c>
      <c r="EI85" s="579"/>
      <c r="EJ85" s="579"/>
      <c r="EK85" s="579"/>
      <c r="EL85" s="8" t="e">
        <f>EL84/EN84</f>
        <v>#DIV/0!</v>
      </c>
      <c r="EM85" s="8"/>
      <c r="EN85" s="6"/>
      <c r="EO85" s="39" t="s">
        <v>63</v>
      </c>
      <c r="EP85" s="262" t="e">
        <f>EP84/$AJ84</f>
        <v>#DIV/0!</v>
      </c>
      <c r="EQ85" s="262" t="e">
        <f t="shared" ref="EQ85" si="1519">EQ84/$AJ84</f>
        <v>#DIV/0!</v>
      </c>
      <c r="ER85" s="262" t="e">
        <f t="shared" ref="ER85" si="1520">ER84/$AJ84</f>
        <v>#DIV/0!</v>
      </c>
      <c r="ES85" s="262" t="e">
        <f t="shared" ref="ES85" si="1521">ES84/$AJ84</f>
        <v>#DIV/0!</v>
      </c>
      <c r="ET85" s="262" t="e">
        <f t="shared" ref="ET85" si="1522">ET84/$AJ84</f>
        <v>#DIV/0!</v>
      </c>
      <c r="EU85" s="262" t="e">
        <f t="shared" ref="EU85" si="1523">EU84/$AJ84</f>
        <v>#DIV/0!</v>
      </c>
      <c r="EV85" s="262" t="e">
        <f t="shared" ref="EV85" si="1524">EV84/$AJ84</f>
        <v>#DIV/0!</v>
      </c>
      <c r="EW85" s="262" t="e">
        <f t="shared" ref="EW85" si="1525">EW84/$AJ84</f>
        <v>#DIV/0!</v>
      </c>
      <c r="EX85" s="262" t="e">
        <f t="shared" ref="EX85" si="1526">EX84/$AJ84</f>
        <v>#DIV/0!</v>
      </c>
      <c r="EY85" s="262" t="e">
        <f t="shared" ref="EY85" si="1527">EY84/$AJ84</f>
        <v>#DIV/0!</v>
      </c>
      <c r="EZ85" s="262" t="e">
        <f t="shared" ref="EZ85" si="1528">EZ84/$AJ84</f>
        <v>#DIV/0!</v>
      </c>
      <c r="FA85" s="579"/>
      <c r="FB85" s="579"/>
      <c r="FC85" s="579"/>
      <c r="FD85" s="8" t="e">
        <f>FD84/FF84</f>
        <v>#DIV/0!</v>
      </c>
      <c r="FE85" s="8"/>
      <c r="FF85" s="6"/>
      <c r="FG85" s="39" t="s">
        <v>63</v>
      </c>
      <c r="FH85" s="262" t="e">
        <f>FH84/$AJ84</f>
        <v>#DIV/0!</v>
      </c>
      <c r="FI85" s="262" t="e">
        <f t="shared" ref="FI85" si="1529">FI84/$AJ84</f>
        <v>#DIV/0!</v>
      </c>
      <c r="FJ85" s="262" t="e">
        <f t="shared" ref="FJ85" si="1530">FJ84/$AJ84</f>
        <v>#DIV/0!</v>
      </c>
      <c r="FK85" s="262" t="e">
        <f t="shared" ref="FK85" si="1531">FK84/$AJ84</f>
        <v>#DIV/0!</v>
      </c>
      <c r="FL85" s="262" t="e">
        <f t="shared" ref="FL85" si="1532">FL84/$AJ84</f>
        <v>#DIV/0!</v>
      </c>
      <c r="FM85" s="262" t="e">
        <f t="shared" ref="FM85" si="1533">FM84/$AJ84</f>
        <v>#DIV/0!</v>
      </c>
      <c r="FN85" s="262" t="e">
        <f t="shared" ref="FN85" si="1534">FN84/$AJ84</f>
        <v>#DIV/0!</v>
      </c>
      <c r="FO85" s="262" t="e">
        <f t="shared" ref="FO85" si="1535">FO84/$AJ84</f>
        <v>#DIV/0!</v>
      </c>
      <c r="FP85" s="262" t="e">
        <f t="shared" ref="FP85" si="1536">FP84/$AJ84</f>
        <v>#DIV/0!</v>
      </c>
      <c r="FQ85" s="262" t="e">
        <f t="shared" ref="FQ85" si="1537">FQ84/$AJ84</f>
        <v>#DIV/0!</v>
      </c>
      <c r="FR85" s="262" t="e">
        <f t="shared" ref="FR85" si="1538">FR84/$AJ84</f>
        <v>#DIV/0!</v>
      </c>
      <c r="FS85" s="579"/>
      <c r="FT85" s="579"/>
      <c r="FU85" s="579"/>
      <c r="FV85" s="8" t="e">
        <f>FV84/FX84</f>
        <v>#DIV/0!</v>
      </c>
      <c r="FW85" s="8"/>
      <c r="FX85" s="6"/>
      <c r="FY85" s="39" t="s">
        <v>63</v>
      </c>
      <c r="FZ85" s="262" t="e">
        <f>FZ84/$AJ84</f>
        <v>#DIV/0!</v>
      </c>
      <c r="GA85" s="262" t="e">
        <f t="shared" ref="GA85" si="1539">GA84/$AJ84</f>
        <v>#DIV/0!</v>
      </c>
      <c r="GB85" s="262" t="e">
        <f t="shared" ref="GB85" si="1540">GB84/$AJ84</f>
        <v>#DIV/0!</v>
      </c>
      <c r="GC85" s="262" t="e">
        <f t="shared" ref="GC85" si="1541">GC84/$AJ84</f>
        <v>#DIV/0!</v>
      </c>
      <c r="GD85" s="262" t="e">
        <f t="shared" ref="GD85" si="1542">GD84/$AJ84</f>
        <v>#DIV/0!</v>
      </c>
      <c r="GE85" s="262" t="e">
        <f t="shared" ref="GE85" si="1543">GE84/$AJ84</f>
        <v>#DIV/0!</v>
      </c>
      <c r="GF85" s="262" t="e">
        <f t="shared" ref="GF85" si="1544">GF84/$AJ84</f>
        <v>#DIV/0!</v>
      </c>
      <c r="GG85" s="262" t="e">
        <f t="shared" ref="GG85" si="1545">GG84/$AJ84</f>
        <v>#DIV/0!</v>
      </c>
      <c r="GH85" s="262" t="e">
        <f t="shared" ref="GH85" si="1546">GH84/$AJ84</f>
        <v>#DIV/0!</v>
      </c>
      <c r="GI85" s="262" t="e">
        <f t="shared" ref="GI85" si="1547">GI84/$AJ84</f>
        <v>#DIV/0!</v>
      </c>
      <c r="GJ85" s="262" t="e">
        <f t="shared" ref="GJ85" si="1548">GJ84/$AJ84</f>
        <v>#DIV/0!</v>
      </c>
      <c r="GK85" s="579"/>
      <c r="GL85" s="579"/>
      <c r="GM85" s="579"/>
      <c r="GN85" s="8" t="e">
        <f>GN84/GP84</f>
        <v>#DIV/0!</v>
      </c>
      <c r="GO85" s="8"/>
      <c r="GP85" s="6"/>
      <c r="GQ85" s="16" t="s">
        <v>63</v>
      </c>
      <c r="GR85" s="17" t="e">
        <v>#DIV/0!</v>
      </c>
      <c r="GS85" s="17" t="e">
        <v>#DIV/0!</v>
      </c>
      <c r="GT85" s="17" t="e">
        <v>#DIV/0!</v>
      </c>
      <c r="GU85" s="17" t="e">
        <v>#DIV/0!</v>
      </c>
      <c r="GV85" s="17" t="e">
        <v>#DIV/0!</v>
      </c>
      <c r="GW85" s="17" t="e">
        <v>#DIV/0!</v>
      </c>
      <c r="GX85" s="17" t="e">
        <v>#DIV/0!</v>
      </c>
      <c r="GY85" s="17" t="e">
        <v>#DIV/0!</v>
      </c>
      <c r="GZ85" s="17" t="e">
        <v>#DIV/0!</v>
      </c>
      <c r="HA85" s="17" t="e">
        <v>#DIV/0!</v>
      </c>
      <c r="HB85" s="17" t="e">
        <v>#DIV/0!</v>
      </c>
      <c r="HC85" s="571"/>
      <c r="HD85" s="571"/>
      <c r="HE85" s="571"/>
      <c r="HF85" s="17" t="e">
        <v>#DIV/0!</v>
      </c>
      <c r="HG85" s="17"/>
      <c r="HH85" s="390"/>
      <c r="HI85" s="16" t="s">
        <v>63</v>
      </c>
      <c r="HJ85" s="17" t="e">
        <v>#DIV/0!</v>
      </c>
      <c r="HK85" s="17" t="e">
        <v>#DIV/0!</v>
      </c>
      <c r="HL85" s="17" t="e">
        <v>#DIV/0!</v>
      </c>
      <c r="HM85" s="17" t="e">
        <v>#DIV/0!</v>
      </c>
      <c r="HN85" s="17" t="e">
        <v>#DIV/0!</v>
      </c>
      <c r="HO85" s="17" t="e">
        <v>#DIV/0!</v>
      </c>
      <c r="HP85" s="17" t="e">
        <v>#DIV/0!</v>
      </c>
      <c r="HQ85" s="17" t="e">
        <v>#DIV/0!</v>
      </c>
      <c r="HR85" s="17" t="e">
        <v>#DIV/0!</v>
      </c>
      <c r="HS85" s="17" t="e">
        <v>#DIV/0!</v>
      </c>
      <c r="HT85" s="17" t="e">
        <v>#DIV/0!</v>
      </c>
      <c r="HU85" s="571"/>
      <c r="HV85" s="571"/>
      <c r="HW85" s="571"/>
      <c r="HX85" s="17" t="e">
        <v>#DIV/0!</v>
      </c>
      <c r="HY85" s="17"/>
      <c r="HZ85" s="390"/>
    </row>
    <row r="86" spans="19:234">
      <c r="S86" s="10" t="s">
        <v>214</v>
      </c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3"/>
      <c r="AK86" s="10" t="s">
        <v>214</v>
      </c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3"/>
      <c r="BC86" s="10" t="s">
        <v>214</v>
      </c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3"/>
      <c r="BU86" s="10" t="s">
        <v>214</v>
      </c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3"/>
      <c r="CM86" s="10" t="s">
        <v>214</v>
      </c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3"/>
      <c r="DE86" s="10" t="s">
        <v>214</v>
      </c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3"/>
      <c r="DW86" s="10" t="s">
        <v>214</v>
      </c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3"/>
      <c r="EO86" s="10" t="s">
        <v>214</v>
      </c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3"/>
      <c r="FG86" s="10" t="s">
        <v>214</v>
      </c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3"/>
      <c r="FY86" s="10" t="s">
        <v>214</v>
      </c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3"/>
      <c r="GQ86" s="14" t="s">
        <v>214</v>
      </c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5"/>
      <c r="HI86" s="10" t="s">
        <v>77</v>
      </c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3"/>
    </row>
    <row r="87" spans="19:234">
      <c r="S87" s="14" t="s">
        <v>12</v>
      </c>
      <c r="T87" s="11" t="s">
        <v>13</v>
      </c>
      <c r="U87" s="11" t="s">
        <v>14</v>
      </c>
      <c r="V87" s="11" t="s">
        <v>15</v>
      </c>
      <c r="W87" s="11" t="s">
        <v>16</v>
      </c>
      <c r="X87" s="11" t="s">
        <v>17</v>
      </c>
      <c r="Y87" s="11" t="s">
        <v>28</v>
      </c>
      <c r="Z87" s="11" t="s">
        <v>27</v>
      </c>
      <c r="AA87" s="11" t="s">
        <v>21</v>
      </c>
      <c r="AB87" s="11" t="s">
        <v>20</v>
      </c>
      <c r="AC87" s="11" t="s">
        <v>19</v>
      </c>
      <c r="AD87" s="11" t="s">
        <v>18</v>
      </c>
      <c r="AE87" s="149">
        <v>0.02</v>
      </c>
      <c r="AF87" s="149">
        <v>0.03</v>
      </c>
      <c r="AG87" s="11" t="s">
        <v>213</v>
      </c>
      <c r="AH87" s="11" t="s">
        <v>80</v>
      </c>
      <c r="AI87" s="11" t="s">
        <v>81</v>
      </c>
      <c r="AJ87" s="15" t="s">
        <v>531</v>
      </c>
      <c r="AK87" s="14" t="s">
        <v>12</v>
      </c>
      <c r="AL87" s="11" t="s">
        <v>13</v>
      </c>
      <c r="AM87" s="11" t="s">
        <v>14</v>
      </c>
      <c r="AN87" s="11" t="s">
        <v>15</v>
      </c>
      <c r="AO87" s="11" t="s">
        <v>16</v>
      </c>
      <c r="AP87" s="11" t="s">
        <v>17</v>
      </c>
      <c r="AQ87" s="11" t="s">
        <v>28</v>
      </c>
      <c r="AR87" s="11" t="s">
        <v>27</v>
      </c>
      <c r="AS87" s="11" t="s">
        <v>21</v>
      </c>
      <c r="AT87" s="11" t="s">
        <v>20</v>
      </c>
      <c r="AU87" s="11" t="s">
        <v>19</v>
      </c>
      <c r="AV87" s="11" t="s">
        <v>18</v>
      </c>
      <c r="AW87" s="149">
        <v>0.02</v>
      </c>
      <c r="AX87" s="149">
        <v>0.03</v>
      </c>
      <c r="AY87" s="11" t="s">
        <v>213</v>
      </c>
      <c r="AZ87" s="11" t="s">
        <v>80</v>
      </c>
      <c r="BA87" s="11" t="s">
        <v>81</v>
      </c>
      <c r="BB87" s="15" t="s">
        <v>531</v>
      </c>
      <c r="BC87" s="14" t="s">
        <v>12</v>
      </c>
      <c r="BD87" s="11" t="s">
        <v>13</v>
      </c>
      <c r="BE87" s="11" t="s">
        <v>14</v>
      </c>
      <c r="BF87" s="11" t="s">
        <v>15</v>
      </c>
      <c r="BG87" s="11" t="s">
        <v>16</v>
      </c>
      <c r="BH87" s="11" t="s">
        <v>17</v>
      </c>
      <c r="BI87" s="11" t="s">
        <v>28</v>
      </c>
      <c r="BJ87" s="11" t="s">
        <v>27</v>
      </c>
      <c r="BK87" s="11" t="s">
        <v>21</v>
      </c>
      <c r="BL87" s="11" t="s">
        <v>20</v>
      </c>
      <c r="BM87" s="11" t="s">
        <v>19</v>
      </c>
      <c r="BN87" s="11" t="s">
        <v>18</v>
      </c>
      <c r="BO87" s="149">
        <v>0.02</v>
      </c>
      <c r="BP87" s="149">
        <v>0.03</v>
      </c>
      <c r="BQ87" s="11" t="s">
        <v>213</v>
      </c>
      <c r="BR87" s="11" t="s">
        <v>80</v>
      </c>
      <c r="BS87" s="11" t="s">
        <v>81</v>
      </c>
      <c r="BT87" s="15" t="s">
        <v>531</v>
      </c>
      <c r="BU87" s="14" t="s">
        <v>12</v>
      </c>
      <c r="BV87" s="11" t="s">
        <v>13</v>
      </c>
      <c r="BW87" s="11" t="s">
        <v>14</v>
      </c>
      <c r="BX87" s="11" t="s">
        <v>15</v>
      </c>
      <c r="BY87" s="11" t="s">
        <v>16</v>
      </c>
      <c r="BZ87" s="11" t="s">
        <v>17</v>
      </c>
      <c r="CA87" s="11" t="s">
        <v>28</v>
      </c>
      <c r="CB87" s="11" t="s">
        <v>27</v>
      </c>
      <c r="CC87" s="11" t="s">
        <v>21</v>
      </c>
      <c r="CD87" s="11" t="s">
        <v>20</v>
      </c>
      <c r="CE87" s="11" t="s">
        <v>19</v>
      </c>
      <c r="CF87" s="11" t="s">
        <v>18</v>
      </c>
      <c r="CG87" s="149">
        <v>0.02</v>
      </c>
      <c r="CH87" s="149">
        <v>0.03</v>
      </c>
      <c r="CI87" s="11" t="s">
        <v>213</v>
      </c>
      <c r="CJ87" s="11" t="s">
        <v>80</v>
      </c>
      <c r="CK87" s="11" t="s">
        <v>81</v>
      </c>
      <c r="CL87" s="15" t="s">
        <v>531</v>
      </c>
      <c r="CM87" s="14" t="s">
        <v>12</v>
      </c>
      <c r="CN87" s="11" t="s">
        <v>13</v>
      </c>
      <c r="CO87" s="11" t="s">
        <v>14</v>
      </c>
      <c r="CP87" s="11" t="s">
        <v>15</v>
      </c>
      <c r="CQ87" s="11" t="s">
        <v>16</v>
      </c>
      <c r="CR87" s="11" t="s">
        <v>17</v>
      </c>
      <c r="CS87" s="11" t="s">
        <v>28</v>
      </c>
      <c r="CT87" s="11" t="s">
        <v>27</v>
      </c>
      <c r="CU87" s="11" t="s">
        <v>21</v>
      </c>
      <c r="CV87" s="11" t="s">
        <v>20</v>
      </c>
      <c r="CW87" s="11" t="s">
        <v>19</v>
      </c>
      <c r="CX87" s="11" t="s">
        <v>18</v>
      </c>
      <c r="CY87" s="149">
        <v>0.02</v>
      </c>
      <c r="CZ87" s="149">
        <v>0.03</v>
      </c>
      <c r="DA87" s="11" t="s">
        <v>213</v>
      </c>
      <c r="DB87" s="11" t="s">
        <v>80</v>
      </c>
      <c r="DC87" s="11" t="s">
        <v>81</v>
      </c>
      <c r="DD87" s="15" t="s">
        <v>531</v>
      </c>
      <c r="DE87" s="14" t="s">
        <v>12</v>
      </c>
      <c r="DF87" s="11" t="s">
        <v>13</v>
      </c>
      <c r="DG87" s="11" t="s">
        <v>14</v>
      </c>
      <c r="DH87" s="11" t="s">
        <v>15</v>
      </c>
      <c r="DI87" s="11" t="s">
        <v>16</v>
      </c>
      <c r="DJ87" s="11" t="s">
        <v>17</v>
      </c>
      <c r="DK87" s="11" t="s">
        <v>28</v>
      </c>
      <c r="DL87" s="11" t="s">
        <v>27</v>
      </c>
      <c r="DM87" s="11" t="s">
        <v>21</v>
      </c>
      <c r="DN87" s="11" t="s">
        <v>20</v>
      </c>
      <c r="DO87" s="11" t="s">
        <v>19</v>
      </c>
      <c r="DP87" s="11" t="s">
        <v>18</v>
      </c>
      <c r="DQ87" s="149">
        <v>0.02</v>
      </c>
      <c r="DR87" s="149">
        <v>0.03</v>
      </c>
      <c r="DS87" s="11" t="s">
        <v>213</v>
      </c>
      <c r="DT87" s="11" t="s">
        <v>80</v>
      </c>
      <c r="DU87" s="11" t="s">
        <v>81</v>
      </c>
      <c r="DV87" s="15" t="s">
        <v>531</v>
      </c>
      <c r="DW87" s="14" t="s">
        <v>12</v>
      </c>
      <c r="DX87" s="11" t="s">
        <v>13</v>
      </c>
      <c r="DY87" s="11" t="s">
        <v>14</v>
      </c>
      <c r="DZ87" s="11" t="s">
        <v>15</v>
      </c>
      <c r="EA87" s="11" t="s">
        <v>16</v>
      </c>
      <c r="EB87" s="11" t="s">
        <v>17</v>
      </c>
      <c r="EC87" s="11" t="s">
        <v>28</v>
      </c>
      <c r="ED87" s="11" t="s">
        <v>27</v>
      </c>
      <c r="EE87" s="11" t="s">
        <v>21</v>
      </c>
      <c r="EF87" s="11" t="s">
        <v>20</v>
      </c>
      <c r="EG87" s="11" t="s">
        <v>19</v>
      </c>
      <c r="EH87" s="11" t="s">
        <v>18</v>
      </c>
      <c r="EI87" s="149">
        <v>0.02</v>
      </c>
      <c r="EJ87" s="149">
        <v>0.03</v>
      </c>
      <c r="EK87" s="11" t="s">
        <v>213</v>
      </c>
      <c r="EL87" s="11" t="s">
        <v>80</v>
      </c>
      <c r="EM87" s="11" t="s">
        <v>81</v>
      </c>
      <c r="EN87" s="15" t="s">
        <v>531</v>
      </c>
      <c r="EO87" s="14" t="s">
        <v>12</v>
      </c>
      <c r="EP87" s="11" t="s">
        <v>13</v>
      </c>
      <c r="EQ87" s="11" t="s">
        <v>14</v>
      </c>
      <c r="ER87" s="11" t="s">
        <v>15</v>
      </c>
      <c r="ES87" s="11" t="s">
        <v>16</v>
      </c>
      <c r="ET87" s="11" t="s">
        <v>17</v>
      </c>
      <c r="EU87" s="11" t="s">
        <v>28</v>
      </c>
      <c r="EV87" s="11" t="s">
        <v>27</v>
      </c>
      <c r="EW87" s="11" t="s">
        <v>21</v>
      </c>
      <c r="EX87" s="11" t="s">
        <v>20</v>
      </c>
      <c r="EY87" s="11" t="s">
        <v>19</v>
      </c>
      <c r="EZ87" s="11" t="s">
        <v>18</v>
      </c>
      <c r="FA87" s="149">
        <v>0.02</v>
      </c>
      <c r="FB87" s="149">
        <v>0.03</v>
      </c>
      <c r="FC87" s="11" t="s">
        <v>213</v>
      </c>
      <c r="FD87" s="11" t="s">
        <v>80</v>
      </c>
      <c r="FE87" s="11" t="s">
        <v>81</v>
      </c>
      <c r="FF87" s="15" t="s">
        <v>531</v>
      </c>
      <c r="FG87" s="14" t="s">
        <v>12</v>
      </c>
      <c r="FH87" s="11" t="s">
        <v>13</v>
      </c>
      <c r="FI87" s="11" t="s">
        <v>14</v>
      </c>
      <c r="FJ87" s="11" t="s">
        <v>15</v>
      </c>
      <c r="FK87" s="11" t="s">
        <v>16</v>
      </c>
      <c r="FL87" s="11" t="s">
        <v>17</v>
      </c>
      <c r="FM87" s="11" t="s">
        <v>28</v>
      </c>
      <c r="FN87" s="11" t="s">
        <v>27</v>
      </c>
      <c r="FO87" s="11" t="s">
        <v>21</v>
      </c>
      <c r="FP87" s="11" t="s">
        <v>20</v>
      </c>
      <c r="FQ87" s="11" t="s">
        <v>19</v>
      </c>
      <c r="FR87" s="11" t="s">
        <v>18</v>
      </c>
      <c r="FS87" s="149">
        <v>0.02</v>
      </c>
      <c r="FT87" s="149">
        <v>0.03</v>
      </c>
      <c r="FU87" s="11" t="s">
        <v>213</v>
      </c>
      <c r="FV87" s="11" t="s">
        <v>80</v>
      </c>
      <c r="FW87" s="11" t="s">
        <v>81</v>
      </c>
      <c r="FX87" s="15" t="s">
        <v>531</v>
      </c>
      <c r="FY87" s="14" t="s">
        <v>12</v>
      </c>
      <c r="FZ87" s="11" t="s">
        <v>13</v>
      </c>
      <c r="GA87" s="11" t="s">
        <v>14</v>
      </c>
      <c r="GB87" s="11" t="s">
        <v>15</v>
      </c>
      <c r="GC87" s="11" t="s">
        <v>16</v>
      </c>
      <c r="GD87" s="11" t="s">
        <v>17</v>
      </c>
      <c r="GE87" s="11" t="s">
        <v>28</v>
      </c>
      <c r="GF87" s="11" t="s">
        <v>27</v>
      </c>
      <c r="GG87" s="11" t="s">
        <v>21</v>
      </c>
      <c r="GH87" s="11" t="s">
        <v>20</v>
      </c>
      <c r="GI87" s="11" t="s">
        <v>19</v>
      </c>
      <c r="GJ87" s="11" t="s">
        <v>18</v>
      </c>
      <c r="GK87" s="149">
        <v>0.02</v>
      </c>
      <c r="GL87" s="149">
        <v>0.03</v>
      </c>
      <c r="GM87" s="11" t="s">
        <v>213</v>
      </c>
      <c r="GN87" s="11" t="s">
        <v>80</v>
      </c>
      <c r="GO87" s="11" t="s">
        <v>81</v>
      </c>
      <c r="GP87" s="15" t="s">
        <v>531</v>
      </c>
      <c r="GQ87" s="14" t="s">
        <v>12</v>
      </c>
      <c r="GR87" s="11" t="s">
        <v>13</v>
      </c>
      <c r="GS87" s="11" t="s">
        <v>14</v>
      </c>
      <c r="GT87" s="11" t="s">
        <v>15</v>
      </c>
      <c r="GU87" s="11" t="s">
        <v>16</v>
      </c>
      <c r="GV87" s="11" t="s">
        <v>17</v>
      </c>
      <c r="GW87" s="11" t="s">
        <v>28</v>
      </c>
      <c r="GX87" s="11" t="s">
        <v>27</v>
      </c>
      <c r="GY87" s="11" t="s">
        <v>21</v>
      </c>
      <c r="GZ87" s="11" t="s">
        <v>20</v>
      </c>
      <c r="HA87" s="11" t="s">
        <v>19</v>
      </c>
      <c r="HB87" s="11" t="s">
        <v>18</v>
      </c>
      <c r="HC87" s="149">
        <v>0.02</v>
      </c>
      <c r="HD87" s="149">
        <v>0.03</v>
      </c>
      <c r="HE87" s="11" t="s">
        <v>213</v>
      </c>
      <c r="HF87" s="11" t="s">
        <v>80</v>
      </c>
      <c r="HG87" s="11" t="s">
        <v>81</v>
      </c>
      <c r="HH87" s="15" t="s">
        <v>531</v>
      </c>
      <c r="HI87" s="14" t="s">
        <v>12</v>
      </c>
      <c r="HJ87" s="11" t="s">
        <v>13</v>
      </c>
      <c r="HK87" s="11" t="s">
        <v>14</v>
      </c>
      <c r="HL87" s="11" t="s">
        <v>15</v>
      </c>
      <c r="HM87" s="11" t="s">
        <v>16</v>
      </c>
      <c r="HN87" s="11" t="s">
        <v>17</v>
      </c>
      <c r="HO87" s="11" t="s">
        <v>28</v>
      </c>
      <c r="HP87" s="11" t="s">
        <v>27</v>
      </c>
      <c r="HQ87" s="11" t="s">
        <v>21</v>
      </c>
      <c r="HR87" s="11" t="s">
        <v>20</v>
      </c>
      <c r="HS87" s="11" t="s">
        <v>19</v>
      </c>
      <c r="HT87" s="11" t="s">
        <v>18</v>
      </c>
      <c r="HU87" s="149">
        <v>0.02</v>
      </c>
      <c r="HV87" s="149">
        <v>0.03</v>
      </c>
      <c r="HW87" s="11" t="s">
        <v>213</v>
      </c>
      <c r="HX87" s="11" t="s">
        <v>80</v>
      </c>
      <c r="HY87" s="11" t="s">
        <v>81</v>
      </c>
      <c r="HZ87" s="15" t="s">
        <v>531</v>
      </c>
    </row>
    <row r="88" spans="19:234">
      <c r="S88" s="14" t="s">
        <v>565</v>
      </c>
      <c r="T88" s="431">
        <f>T4+T18+T32+T46+T60+T74</f>
        <v>0</v>
      </c>
      <c r="U88" s="431">
        <f t="shared" ref="U88:AB88" si="1549">U4+U18+U32+U46+U60+U74</f>
        <v>0</v>
      </c>
      <c r="V88" s="431">
        <f t="shared" si="1549"/>
        <v>0</v>
      </c>
      <c r="W88" s="431">
        <f t="shared" si="1549"/>
        <v>0</v>
      </c>
      <c r="X88" s="431">
        <f t="shared" si="1549"/>
        <v>0</v>
      </c>
      <c r="Y88" s="431">
        <f t="shared" si="1549"/>
        <v>0</v>
      </c>
      <c r="Z88" s="431">
        <f t="shared" si="1549"/>
        <v>0</v>
      </c>
      <c r="AA88" s="431">
        <f t="shared" si="1549"/>
        <v>0</v>
      </c>
      <c r="AB88" s="431">
        <f t="shared" si="1549"/>
        <v>0</v>
      </c>
      <c r="AC88" s="431">
        <v>0</v>
      </c>
      <c r="AD88" s="431">
        <v>0</v>
      </c>
      <c r="AE88" s="432" t="e">
        <v>#DIV/0!</v>
      </c>
      <c r="AF88" s="432" t="e">
        <v>#DIV/0!</v>
      </c>
      <c r="AG88" s="432" t="e">
        <v>#DIV/0!</v>
      </c>
      <c r="AH88" s="431">
        <f>IF(T88&gt;T102, 1, 0)</f>
        <v>0</v>
      </c>
      <c r="AI88" s="431">
        <f>IF(T88&lt;T102, 1, 0)</f>
        <v>0</v>
      </c>
      <c r="AJ88" s="433">
        <v>0</v>
      </c>
      <c r="AK88" s="14" t="s">
        <v>563</v>
      </c>
      <c r="AL88" s="11">
        <f>AL4+AL18+AL32+AL46+AL60+AL74</f>
        <v>34</v>
      </c>
      <c r="AM88" s="11">
        <f t="shared" ref="AM88:AT88" si="1550">AM4+AM18+AM32+AM46+AM60+AM74</f>
        <v>18</v>
      </c>
      <c r="AN88" s="11">
        <f t="shared" si="1550"/>
        <v>3</v>
      </c>
      <c r="AO88" s="11">
        <f t="shared" si="1550"/>
        <v>0</v>
      </c>
      <c r="AP88" s="11">
        <f t="shared" si="1550"/>
        <v>3</v>
      </c>
      <c r="AQ88" s="11">
        <f t="shared" si="1550"/>
        <v>11</v>
      </c>
      <c r="AR88" s="11">
        <f t="shared" si="1550"/>
        <v>26</v>
      </c>
      <c r="AS88" s="11">
        <f t="shared" si="1550"/>
        <v>4</v>
      </c>
      <c r="AT88" s="11">
        <f t="shared" si="1550"/>
        <v>22</v>
      </c>
      <c r="AU88" s="11">
        <f>AQ88+AS88</f>
        <v>15</v>
      </c>
      <c r="AV88" s="11">
        <f>AR88+AT88</f>
        <v>48</v>
      </c>
      <c r="AW88" s="149">
        <f>AQ88/AR88</f>
        <v>0.42307692307692307</v>
      </c>
      <c r="AX88" s="149">
        <f>AS88/AT88</f>
        <v>0.18181818181818182</v>
      </c>
      <c r="AY88" s="149">
        <f>AU88/AV88</f>
        <v>0.3125</v>
      </c>
      <c r="AZ88" s="11">
        <f>IF(AL88&gt;AL102, 1, 0)</f>
        <v>0</v>
      </c>
      <c r="BA88" s="11">
        <f>IF(AL88&lt;AL102, 1, 0)</f>
        <v>1</v>
      </c>
      <c r="BB88" s="15">
        <f>AZ88+BA88</f>
        <v>1</v>
      </c>
      <c r="BC88" s="14" t="s">
        <v>575</v>
      </c>
      <c r="BD88" s="11">
        <f>BD4+BD18+BD32+BD46+BD60+BD74</f>
        <v>39</v>
      </c>
      <c r="BE88" s="11">
        <f t="shared" ref="BE88:BL88" si="1551">BE4+BE18+BE32+BE46+BE60+BE74</f>
        <v>26</v>
      </c>
      <c r="BF88" s="11">
        <f t="shared" si="1551"/>
        <v>4</v>
      </c>
      <c r="BG88" s="11">
        <f t="shared" si="1551"/>
        <v>3</v>
      </c>
      <c r="BH88" s="11">
        <f t="shared" si="1551"/>
        <v>4</v>
      </c>
      <c r="BI88" s="11">
        <f t="shared" si="1551"/>
        <v>12</v>
      </c>
      <c r="BJ88" s="11">
        <f t="shared" si="1551"/>
        <v>46</v>
      </c>
      <c r="BK88" s="11">
        <f t="shared" si="1551"/>
        <v>5</v>
      </c>
      <c r="BL88" s="11">
        <f t="shared" si="1551"/>
        <v>22</v>
      </c>
      <c r="BM88" s="11">
        <f>BI88+BK88</f>
        <v>17</v>
      </c>
      <c r="BN88" s="11">
        <f>BJ88+BL88</f>
        <v>68</v>
      </c>
      <c r="BO88" s="149">
        <f>BI88/BJ88</f>
        <v>0.2608695652173913</v>
      </c>
      <c r="BP88" s="149">
        <f>BK88/BL88</f>
        <v>0.22727272727272727</v>
      </c>
      <c r="BQ88" s="149">
        <f>BM88/BN88</f>
        <v>0.25</v>
      </c>
      <c r="BR88" s="11">
        <f>IF(BD88&gt;BD102, 1, 0)</f>
        <v>0</v>
      </c>
      <c r="BS88" s="11">
        <f>IF(BD88&lt;BD102, 1, 0)</f>
        <v>1</v>
      </c>
      <c r="BT88" s="15">
        <v>1</v>
      </c>
      <c r="BU88" s="14" t="s">
        <v>562</v>
      </c>
      <c r="BV88" s="11">
        <f t="shared" ref="BV88:CD88" si="1552">BV4+BV18+BV32+BV46+BV60+BV74</f>
        <v>51</v>
      </c>
      <c r="BW88" s="11">
        <f t="shared" si="1552"/>
        <v>37</v>
      </c>
      <c r="BX88" s="11">
        <f t="shared" si="1552"/>
        <v>15</v>
      </c>
      <c r="BY88" s="11">
        <f t="shared" si="1552"/>
        <v>1</v>
      </c>
      <c r="BZ88" s="11">
        <f t="shared" si="1552"/>
        <v>4</v>
      </c>
      <c r="CA88" s="11">
        <f t="shared" si="1552"/>
        <v>21</v>
      </c>
      <c r="CB88" s="11">
        <f t="shared" si="1552"/>
        <v>47</v>
      </c>
      <c r="CC88" s="11">
        <f t="shared" si="1552"/>
        <v>3</v>
      </c>
      <c r="CD88" s="11">
        <f t="shared" si="1552"/>
        <v>14</v>
      </c>
      <c r="CE88" s="11">
        <f>CA88+CC88</f>
        <v>24</v>
      </c>
      <c r="CF88" s="11">
        <f>CB88+CD88</f>
        <v>61</v>
      </c>
      <c r="CG88" s="149">
        <f>CA88/CB88</f>
        <v>0.44680851063829785</v>
      </c>
      <c r="CH88" s="149">
        <f>CC88/CD88</f>
        <v>0.21428571428571427</v>
      </c>
      <c r="CI88" s="149">
        <f>CE88/CF88</f>
        <v>0.39344262295081966</v>
      </c>
      <c r="CJ88" s="11">
        <f>IF(BV88&gt;BV102, 1, 0)</f>
        <v>1</v>
      </c>
      <c r="CK88" s="11">
        <f>IF(BV88&lt;BV102, 1, 0)</f>
        <v>0</v>
      </c>
      <c r="CL88" s="15">
        <f>CJ88+CK88</f>
        <v>1</v>
      </c>
      <c r="CM88" s="14" t="s">
        <v>576</v>
      </c>
      <c r="CN88" s="11">
        <v>50</v>
      </c>
      <c r="CO88" s="11">
        <f t="shared" ref="CO88:CV88" si="1553">CO4+CO18+CO32+CO46+CO60+CO74</f>
        <v>56</v>
      </c>
      <c r="CP88" s="11">
        <f t="shared" si="1553"/>
        <v>6</v>
      </c>
      <c r="CQ88" s="11">
        <f t="shared" si="1553"/>
        <v>2</v>
      </c>
      <c r="CR88" s="11">
        <f t="shared" si="1553"/>
        <v>5</v>
      </c>
      <c r="CS88" s="11">
        <f t="shared" si="1553"/>
        <v>18</v>
      </c>
      <c r="CT88" s="11">
        <f t="shared" si="1553"/>
        <v>51</v>
      </c>
      <c r="CU88" s="11">
        <f t="shared" si="1553"/>
        <v>4</v>
      </c>
      <c r="CV88" s="11">
        <f t="shared" si="1553"/>
        <v>27</v>
      </c>
      <c r="CW88" s="11">
        <f>CS88+CU88</f>
        <v>22</v>
      </c>
      <c r="CX88" s="11">
        <f>CT88+CV88</f>
        <v>78</v>
      </c>
      <c r="CY88" s="149">
        <f>CS88/CT88</f>
        <v>0.35294117647058826</v>
      </c>
      <c r="CZ88" s="149">
        <f>CU88/CV88</f>
        <v>0.14814814814814814</v>
      </c>
      <c r="DA88" s="149">
        <f>CW88/CX88</f>
        <v>0.28205128205128205</v>
      </c>
      <c r="DB88" s="11">
        <f>IF(CN88&gt;CN102, 1, 0)</f>
        <v>1</v>
      </c>
      <c r="DC88" s="11">
        <f>IF(CN88&lt;CN102, 1, 0)</f>
        <v>0</v>
      </c>
      <c r="DD88" s="15">
        <f>DB88+DC88</f>
        <v>1</v>
      </c>
      <c r="DE88" s="14" t="s">
        <v>539</v>
      </c>
      <c r="DF88" s="11">
        <f>DF4+DF18+DF32+DF46+DF60+DF74</f>
        <v>39</v>
      </c>
      <c r="DG88" s="11">
        <f t="shared" ref="DG88:DN88" si="1554">DG4+DG18+DG32+DG46+DG60+DG74</f>
        <v>29</v>
      </c>
      <c r="DH88" s="11">
        <f t="shared" si="1554"/>
        <v>6</v>
      </c>
      <c r="DI88" s="11">
        <f t="shared" si="1554"/>
        <v>6</v>
      </c>
      <c r="DJ88" s="11">
        <f t="shared" si="1554"/>
        <v>4</v>
      </c>
      <c r="DK88" s="11">
        <f t="shared" si="1554"/>
        <v>12</v>
      </c>
      <c r="DL88" s="11">
        <f t="shared" si="1554"/>
        <v>34</v>
      </c>
      <c r="DM88" s="11">
        <f t="shared" si="1554"/>
        <v>5</v>
      </c>
      <c r="DN88" s="11">
        <f t="shared" si="1554"/>
        <v>27</v>
      </c>
      <c r="DO88" s="11">
        <f>DK88+DM88</f>
        <v>17</v>
      </c>
      <c r="DP88" s="11">
        <f>DL88+DN88</f>
        <v>61</v>
      </c>
      <c r="DQ88" s="149">
        <f>DK88/DL88</f>
        <v>0.35294117647058826</v>
      </c>
      <c r="DR88" s="149">
        <f>DM88/DN88</f>
        <v>0.18518518518518517</v>
      </c>
      <c r="DS88" s="149">
        <f>DO88/DP88</f>
        <v>0.27868852459016391</v>
      </c>
      <c r="DT88" s="11">
        <v>0</v>
      </c>
      <c r="DU88" s="11">
        <v>1</v>
      </c>
      <c r="DV88" s="15">
        <f>DT88+DU88</f>
        <v>1</v>
      </c>
      <c r="DW88" s="14" t="s">
        <v>571</v>
      </c>
      <c r="DX88" s="11">
        <f>DX4+DX18+DX32+DX46+DX60+DX74</f>
        <v>51</v>
      </c>
      <c r="DY88" s="11">
        <f t="shared" ref="DY88:EF88" si="1555">DY4+DY18+DY32+DY46+DY60+DY74</f>
        <v>27</v>
      </c>
      <c r="DZ88" s="11">
        <f t="shared" si="1555"/>
        <v>9</v>
      </c>
      <c r="EA88" s="11">
        <f t="shared" si="1555"/>
        <v>0</v>
      </c>
      <c r="EB88" s="11">
        <f t="shared" si="1555"/>
        <v>2</v>
      </c>
      <c r="EC88" s="11">
        <f t="shared" si="1555"/>
        <v>15</v>
      </c>
      <c r="ED88" s="11">
        <f t="shared" si="1555"/>
        <v>37</v>
      </c>
      <c r="EE88" s="11">
        <f t="shared" si="1555"/>
        <v>7</v>
      </c>
      <c r="EF88" s="11">
        <f t="shared" si="1555"/>
        <v>17</v>
      </c>
      <c r="EG88" s="11">
        <f>EC88+EE88</f>
        <v>22</v>
      </c>
      <c r="EH88" s="11">
        <f>ED88+EF88</f>
        <v>54</v>
      </c>
      <c r="EI88" s="149">
        <f>EC88/ED88</f>
        <v>0.40540540540540543</v>
      </c>
      <c r="EJ88" s="149">
        <f>EE88/EF88</f>
        <v>0.41176470588235292</v>
      </c>
      <c r="EK88" s="149">
        <f>EG88/EH88</f>
        <v>0.40740740740740738</v>
      </c>
      <c r="EL88" s="11">
        <f>IF(DX88&gt;DX102, 1, 0)</f>
        <v>1</v>
      </c>
      <c r="EM88" s="11">
        <f>IF(DX88&lt;DX102, 1, 0)</f>
        <v>0</v>
      </c>
      <c r="EN88" s="15">
        <f>EL88+EM88</f>
        <v>1</v>
      </c>
      <c r="EO88" s="14" t="s">
        <v>541</v>
      </c>
      <c r="EP88" s="11">
        <f>EP4+EP18+EP32+EP46+EP60+EP74</f>
        <v>44</v>
      </c>
      <c r="EQ88" s="11">
        <f t="shared" ref="EQ88:EX88" si="1556">EQ4+EQ18+EQ32+EQ46+EQ60+EQ74</f>
        <v>36</v>
      </c>
      <c r="ER88" s="11">
        <f t="shared" si="1556"/>
        <v>5</v>
      </c>
      <c r="ES88" s="11">
        <f t="shared" si="1556"/>
        <v>2</v>
      </c>
      <c r="ET88" s="11">
        <f t="shared" si="1556"/>
        <v>4</v>
      </c>
      <c r="EU88" s="11">
        <f t="shared" si="1556"/>
        <v>13</v>
      </c>
      <c r="EV88" s="11">
        <f t="shared" si="1556"/>
        <v>34</v>
      </c>
      <c r="EW88" s="11">
        <f t="shared" si="1556"/>
        <v>6</v>
      </c>
      <c r="EX88" s="11">
        <f t="shared" si="1556"/>
        <v>27</v>
      </c>
      <c r="EY88" s="11">
        <f>EU88+EW88</f>
        <v>19</v>
      </c>
      <c r="EZ88" s="11">
        <f>EV88+EX88</f>
        <v>61</v>
      </c>
      <c r="FA88" s="149">
        <f>EU88/EV88</f>
        <v>0.38235294117647056</v>
      </c>
      <c r="FB88" s="149">
        <f>EW88/EX88</f>
        <v>0.22222222222222221</v>
      </c>
      <c r="FC88" s="149">
        <f>EY88/EZ88</f>
        <v>0.31147540983606559</v>
      </c>
      <c r="FD88" s="11">
        <v>0</v>
      </c>
      <c r="FE88" s="11">
        <v>1</v>
      </c>
      <c r="FF88" s="15">
        <f>FD88+FE88</f>
        <v>1</v>
      </c>
      <c r="FG88" s="14" t="s">
        <v>545</v>
      </c>
      <c r="FH88" s="11">
        <f>FH4+FH18+FH32+FH46+FH60+FH74</f>
        <v>41</v>
      </c>
      <c r="FI88" s="11">
        <f t="shared" ref="FI88:FP88" si="1557">FI4+FI18+FI32+FI46+FI60+FI74</f>
        <v>27</v>
      </c>
      <c r="FJ88" s="11">
        <f t="shared" si="1557"/>
        <v>9</v>
      </c>
      <c r="FK88" s="11">
        <f t="shared" si="1557"/>
        <v>4</v>
      </c>
      <c r="FL88" s="11">
        <f t="shared" si="1557"/>
        <v>7</v>
      </c>
      <c r="FM88" s="11">
        <f t="shared" si="1557"/>
        <v>14</v>
      </c>
      <c r="FN88" s="11">
        <f t="shared" si="1557"/>
        <v>34</v>
      </c>
      <c r="FO88" s="11">
        <f t="shared" si="1557"/>
        <v>5</v>
      </c>
      <c r="FP88" s="11">
        <f t="shared" si="1557"/>
        <v>14</v>
      </c>
      <c r="FQ88" s="11">
        <f>FM88+FO88</f>
        <v>19</v>
      </c>
      <c r="FR88" s="11">
        <f>FN88+FP88</f>
        <v>48</v>
      </c>
      <c r="FS88" s="149">
        <f>FM88/FN88</f>
        <v>0.41176470588235292</v>
      </c>
      <c r="FT88" s="149">
        <f>FO88/FP88</f>
        <v>0.35714285714285715</v>
      </c>
      <c r="FU88" s="149">
        <f>FQ88/FR88</f>
        <v>0.39583333333333331</v>
      </c>
      <c r="FV88" s="11">
        <f>IF(FH88&gt;FH102, 1, 0)</f>
        <v>0</v>
      </c>
      <c r="FW88" s="11">
        <f>IF(FH88&lt;FH102, 1, 0)</f>
        <v>1</v>
      </c>
      <c r="FX88" s="15">
        <f>FV88+FW88</f>
        <v>1</v>
      </c>
      <c r="FY88" s="14" t="s">
        <v>561</v>
      </c>
      <c r="FZ88" s="212">
        <f>FZ4+FZ18+FZ32+FZ46+FZ60+FZ74</f>
        <v>0</v>
      </c>
      <c r="GA88" s="212">
        <f t="shared" ref="GA88:GH88" si="1558">GA4+GA18+GA32+GA46+GA60+GA74</f>
        <v>0</v>
      </c>
      <c r="GB88" s="212">
        <f t="shared" si="1558"/>
        <v>0</v>
      </c>
      <c r="GC88" s="212">
        <f t="shared" si="1558"/>
        <v>0</v>
      </c>
      <c r="GD88" s="212">
        <f t="shared" si="1558"/>
        <v>0</v>
      </c>
      <c r="GE88" s="212">
        <f t="shared" si="1558"/>
        <v>0</v>
      </c>
      <c r="GF88" s="212">
        <f t="shared" si="1558"/>
        <v>0</v>
      </c>
      <c r="GG88" s="212">
        <f t="shared" si="1558"/>
        <v>0</v>
      </c>
      <c r="GH88" s="212">
        <f t="shared" si="1558"/>
        <v>0</v>
      </c>
      <c r="GI88" s="212">
        <v>0</v>
      </c>
      <c r="GJ88" s="212">
        <v>0</v>
      </c>
      <c r="GK88" s="427" t="e">
        <v>#DIV/0!</v>
      </c>
      <c r="GL88" s="427" t="e">
        <v>#DIV/0!</v>
      </c>
      <c r="GM88" s="427" t="e">
        <v>#DIV/0!</v>
      </c>
      <c r="GN88" s="212"/>
      <c r="GO88" s="212"/>
      <c r="GP88" s="428">
        <v>0</v>
      </c>
      <c r="GQ88" s="14" t="s">
        <v>574</v>
      </c>
      <c r="GR88" s="11">
        <f>GR4+GR18+GR32</f>
        <v>50</v>
      </c>
      <c r="GS88" s="11">
        <f t="shared" ref="GS88:HB88" si="1559">GS4+GS18+GS32</f>
        <v>35</v>
      </c>
      <c r="GT88" s="11">
        <f t="shared" si="1559"/>
        <v>4</v>
      </c>
      <c r="GU88" s="11">
        <f t="shared" si="1559"/>
        <v>1</v>
      </c>
      <c r="GV88" s="11">
        <f t="shared" si="1559"/>
        <v>10</v>
      </c>
      <c r="GW88" s="11">
        <f t="shared" si="1559"/>
        <v>10</v>
      </c>
      <c r="GX88" s="11">
        <f t="shared" si="1559"/>
        <v>26</v>
      </c>
      <c r="GY88" s="11">
        <f t="shared" si="1559"/>
        <v>10</v>
      </c>
      <c r="GZ88" s="11">
        <f t="shared" si="1559"/>
        <v>31</v>
      </c>
      <c r="HA88" s="11">
        <f t="shared" si="1559"/>
        <v>20</v>
      </c>
      <c r="HB88" s="11">
        <f t="shared" si="1559"/>
        <v>57</v>
      </c>
      <c r="HC88" s="149">
        <f>GW88/GX88</f>
        <v>0.38461538461538464</v>
      </c>
      <c r="HD88" s="149">
        <f>GY88/GZ88</f>
        <v>0.32258064516129031</v>
      </c>
      <c r="HE88" s="149">
        <f>HA88/HB88</f>
        <v>0.35087719298245612</v>
      </c>
      <c r="HF88" s="11">
        <v>1</v>
      </c>
      <c r="HG88" s="11">
        <v>0</v>
      </c>
      <c r="HH88" s="15">
        <f>HF88+HG88</f>
        <v>1</v>
      </c>
      <c r="HI88" s="14" t="s">
        <v>537</v>
      </c>
      <c r="HJ88" s="11">
        <f>HJ4+HJ18+HJ32+HJ46+HJ60+HJ74</f>
        <v>50</v>
      </c>
      <c r="HK88" s="11">
        <f t="shared" ref="HK88:HR88" si="1560">HK4+HK18+HK32+HK46+HK60+HK74</f>
        <v>40</v>
      </c>
      <c r="HL88" s="11">
        <f t="shared" si="1560"/>
        <v>10</v>
      </c>
      <c r="HM88" s="11">
        <f t="shared" si="1560"/>
        <v>5</v>
      </c>
      <c r="HN88" s="11">
        <f t="shared" si="1560"/>
        <v>2</v>
      </c>
      <c r="HO88" s="11">
        <f t="shared" si="1560"/>
        <v>16</v>
      </c>
      <c r="HP88" s="11">
        <f t="shared" si="1560"/>
        <v>35</v>
      </c>
      <c r="HQ88" s="11">
        <f t="shared" si="1560"/>
        <v>6</v>
      </c>
      <c r="HR88" s="11">
        <f t="shared" si="1560"/>
        <v>28</v>
      </c>
      <c r="HS88" s="11">
        <f>HO88+HQ88</f>
        <v>22</v>
      </c>
      <c r="HT88" s="11">
        <f>HP88+HR88</f>
        <v>63</v>
      </c>
      <c r="HU88" s="149">
        <f>HO88/HP88</f>
        <v>0.45714285714285713</v>
      </c>
      <c r="HV88" s="149">
        <f>HQ88/HR88</f>
        <v>0.21428571428571427</v>
      </c>
      <c r="HW88" s="149">
        <f>HS88/HT88</f>
        <v>0.34920634920634919</v>
      </c>
      <c r="HX88" s="11">
        <v>1</v>
      </c>
      <c r="HY88" s="11">
        <v>0</v>
      </c>
      <c r="HZ88" s="15">
        <f>HX88+HY88</f>
        <v>1</v>
      </c>
    </row>
    <row r="89" spans="19:234">
      <c r="S89" s="14" t="s">
        <v>539</v>
      </c>
      <c r="T89" s="212">
        <f t="shared" ref="T89:AB89" si="1561">T5+T19+T33+T47+T61+T75</f>
        <v>0</v>
      </c>
      <c r="U89" s="212">
        <f t="shared" si="1561"/>
        <v>0</v>
      </c>
      <c r="V89" s="212">
        <f t="shared" si="1561"/>
        <v>0</v>
      </c>
      <c r="W89" s="212">
        <f t="shared" si="1561"/>
        <v>0</v>
      </c>
      <c r="X89" s="212">
        <f t="shared" si="1561"/>
        <v>0</v>
      </c>
      <c r="Y89" s="212">
        <f t="shared" si="1561"/>
        <v>0</v>
      </c>
      <c r="Z89" s="212">
        <f t="shared" si="1561"/>
        <v>0</v>
      </c>
      <c r="AA89" s="212">
        <f t="shared" si="1561"/>
        <v>0</v>
      </c>
      <c r="AB89" s="212">
        <f t="shared" si="1561"/>
        <v>0</v>
      </c>
      <c r="AC89" s="212">
        <v>0</v>
      </c>
      <c r="AD89" s="212">
        <v>0</v>
      </c>
      <c r="AE89" s="427" t="e">
        <v>#DIV/0!</v>
      </c>
      <c r="AF89" s="427" t="e">
        <v>#DIV/0!</v>
      </c>
      <c r="AG89" s="427" t="e">
        <v>#DIV/0!</v>
      </c>
      <c r="AH89" s="212"/>
      <c r="AI89" s="212"/>
      <c r="AJ89" s="428">
        <v>0</v>
      </c>
      <c r="AK89" s="14" t="s">
        <v>541</v>
      </c>
      <c r="AL89" s="11">
        <f t="shared" ref="AL89:AT89" si="1562">AL5+AL19+AL33+AL47+AL61+AL75</f>
        <v>35</v>
      </c>
      <c r="AM89" s="11">
        <f t="shared" si="1562"/>
        <v>19</v>
      </c>
      <c r="AN89" s="11">
        <f t="shared" si="1562"/>
        <v>5</v>
      </c>
      <c r="AO89" s="11">
        <f t="shared" si="1562"/>
        <v>1</v>
      </c>
      <c r="AP89" s="11">
        <f t="shared" si="1562"/>
        <v>2</v>
      </c>
      <c r="AQ89" s="11">
        <f t="shared" si="1562"/>
        <v>10</v>
      </c>
      <c r="AR89" s="11">
        <f t="shared" si="1562"/>
        <v>25</v>
      </c>
      <c r="AS89" s="11">
        <f t="shared" si="1562"/>
        <v>5</v>
      </c>
      <c r="AT89" s="11">
        <f t="shared" si="1562"/>
        <v>17</v>
      </c>
      <c r="AU89" s="11">
        <f t="shared" ref="AU89:AU97" si="1563">AQ89+AS89</f>
        <v>15</v>
      </c>
      <c r="AV89" s="11">
        <f t="shared" ref="AV89:AV97" si="1564">AR89+AT89</f>
        <v>42</v>
      </c>
      <c r="AW89" s="149">
        <f t="shared" ref="AW89:AW97" si="1565">AQ89/AR89</f>
        <v>0.4</v>
      </c>
      <c r="AX89" s="149">
        <f t="shared" ref="AX89:AX97" si="1566">AS89/AT89</f>
        <v>0.29411764705882354</v>
      </c>
      <c r="AY89" s="149">
        <f t="shared" ref="AY89:AY97" si="1567">AU89/AV89</f>
        <v>0.35714285714285715</v>
      </c>
      <c r="AZ89" s="11">
        <v>0</v>
      </c>
      <c r="BA89" s="11">
        <v>1</v>
      </c>
      <c r="BB89" s="15">
        <f t="shared" ref="BB89:BB97" si="1568">AZ89+BA89</f>
        <v>1</v>
      </c>
      <c r="BC89" s="14">
        <v>2</v>
      </c>
      <c r="BD89" s="431">
        <f t="shared" ref="BD89:BL89" si="1569">BD5+BD19+BD33+BD47+BD61+BD75</f>
        <v>0</v>
      </c>
      <c r="BE89" s="431">
        <f t="shared" si="1569"/>
        <v>0</v>
      </c>
      <c r="BF89" s="431">
        <f t="shared" si="1569"/>
        <v>0</v>
      </c>
      <c r="BG89" s="431">
        <f t="shared" si="1569"/>
        <v>0</v>
      </c>
      <c r="BH89" s="431">
        <f t="shared" si="1569"/>
        <v>0</v>
      </c>
      <c r="BI89" s="431">
        <f t="shared" si="1569"/>
        <v>0</v>
      </c>
      <c r="BJ89" s="431">
        <f t="shared" si="1569"/>
        <v>0</v>
      </c>
      <c r="BK89" s="431">
        <f t="shared" si="1569"/>
        <v>0</v>
      </c>
      <c r="BL89" s="431">
        <f t="shared" si="1569"/>
        <v>0</v>
      </c>
      <c r="BM89" s="431">
        <f t="shared" ref="BM89:BM97" si="1570">BI89+BK89</f>
        <v>0</v>
      </c>
      <c r="BN89" s="431">
        <f t="shared" ref="BN89:BN97" si="1571">BJ89+BL89</f>
        <v>0</v>
      </c>
      <c r="BO89" s="432" t="e">
        <f t="shared" ref="BO89:BO97" si="1572">BI89/BJ89</f>
        <v>#DIV/0!</v>
      </c>
      <c r="BP89" s="432" t="e">
        <f t="shared" ref="BP89:BP97" si="1573">BK89/BL89</f>
        <v>#DIV/0!</v>
      </c>
      <c r="BQ89" s="432" t="e">
        <f t="shared" ref="BQ89:BQ97" si="1574">BM89/BN89</f>
        <v>#DIV/0!</v>
      </c>
      <c r="BR89" s="431"/>
      <c r="BS89" s="431"/>
      <c r="BT89" s="433">
        <v>0</v>
      </c>
      <c r="BU89" s="14" t="s">
        <v>574</v>
      </c>
      <c r="BV89" s="11">
        <f t="shared" ref="BV89:CD89" si="1575">BV5+BV19+BV33+BV47+BV61+BV75</f>
        <v>41</v>
      </c>
      <c r="BW89" s="11">
        <f t="shared" si="1575"/>
        <v>29</v>
      </c>
      <c r="BX89" s="11">
        <f t="shared" si="1575"/>
        <v>10</v>
      </c>
      <c r="BY89" s="11">
        <f t="shared" si="1575"/>
        <v>2</v>
      </c>
      <c r="BZ89" s="11">
        <f t="shared" si="1575"/>
        <v>3</v>
      </c>
      <c r="CA89" s="11">
        <f t="shared" si="1575"/>
        <v>19</v>
      </c>
      <c r="CB89" s="11">
        <f t="shared" si="1575"/>
        <v>42</v>
      </c>
      <c r="CC89" s="11">
        <f t="shared" si="1575"/>
        <v>1</v>
      </c>
      <c r="CD89" s="11">
        <f t="shared" si="1575"/>
        <v>5</v>
      </c>
      <c r="CE89" s="11">
        <f t="shared" ref="CE89:CE97" si="1576">CA89+CC89</f>
        <v>20</v>
      </c>
      <c r="CF89" s="11">
        <f t="shared" ref="CF89:CF97" si="1577">CB89+CD89</f>
        <v>47</v>
      </c>
      <c r="CG89" s="149">
        <f t="shared" ref="CG89:CG97" si="1578">CA89/CB89</f>
        <v>0.45238095238095238</v>
      </c>
      <c r="CH89" s="149">
        <f t="shared" ref="CH89:CH97" si="1579">CC89/CD89</f>
        <v>0.2</v>
      </c>
      <c r="CI89" s="149">
        <f t="shared" ref="CI89:CI97" si="1580">CE89/CF89</f>
        <v>0.42553191489361702</v>
      </c>
      <c r="CJ89" s="11">
        <v>0</v>
      </c>
      <c r="CK89" s="11">
        <v>1</v>
      </c>
      <c r="CL89" s="15">
        <f t="shared" ref="CL89:CL97" si="1581">CJ89+CK89</f>
        <v>1</v>
      </c>
      <c r="CM89" s="14" t="s">
        <v>561</v>
      </c>
      <c r="CN89" s="431">
        <f t="shared" ref="CN89:CV89" si="1582">CN5+CN19+CN33+CN47+CN61+CN75</f>
        <v>0</v>
      </c>
      <c r="CO89" s="431">
        <f t="shared" si="1582"/>
        <v>0</v>
      </c>
      <c r="CP89" s="431">
        <f t="shared" si="1582"/>
        <v>0</v>
      </c>
      <c r="CQ89" s="431">
        <f t="shared" si="1582"/>
        <v>0</v>
      </c>
      <c r="CR89" s="431">
        <f t="shared" si="1582"/>
        <v>0</v>
      </c>
      <c r="CS89" s="431">
        <f t="shared" si="1582"/>
        <v>0</v>
      </c>
      <c r="CT89" s="431">
        <f t="shared" si="1582"/>
        <v>0</v>
      </c>
      <c r="CU89" s="431">
        <f t="shared" si="1582"/>
        <v>0</v>
      </c>
      <c r="CV89" s="431">
        <f t="shared" si="1582"/>
        <v>0</v>
      </c>
      <c r="CW89" s="431">
        <f t="shared" ref="CW89:CW97" si="1583">CS89+CU89</f>
        <v>0</v>
      </c>
      <c r="CX89" s="431">
        <f t="shared" ref="CX89:CX97" si="1584">CT89+CV89</f>
        <v>0</v>
      </c>
      <c r="CY89" s="432" t="e">
        <f t="shared" ref="CY89:CY97" si="1585">CS89/CT89</f>
        <v>#DIV/0!</v>
      </c>
      <c r="CZ89" s="432" t="e">
        <f t="shared" ref="CZ89:CZ97" si="1586">CU89/CV89</f>
        <v>#DIV/0!</v>
      </c>
      <c r="DA89" s="432" t="e">
        <f t="shared" ref="DA89:DA97" si="1587">CW89/CX89</f>
        <v>#DIV/0!</v>
      </c>
      <c r="DB89" s="431"/>
      <c r="DC89" s="431"/>
      <c r="DD89" s="433">
        <f t="shared" ref="DD89:DD97" si="1588">DB89+DC89</f>
        <v>0</v>
      </c>
      <c r="DE89" s="14" t="s">
        <v>571</v>
      </c>
      <c r="DF89" s="11">
        <f t="shared" ref="DF89:DN89" si="1589">DF5+DF19+DF33+DF47+DF61+DF75</f>
        <v>51</v>
      </c>
      <c r="DG89" s="11">
        <f t="shared" si="1589"/>
        <v>30</v>
      </c>
      <c r="DH89" s="11">
        <f t="shared" si="1589"/>
        <v>3</v>
      </c>
      <c r="DI89" s="11">
        <f t="shared" si="1589"/>
        <v>5</v>
      </c>
      <c r="DJ89" s="11">
        <f t="shared" si="1589"/>
        <v>3</v>
      </c>
      <c r="DK89" s="11">
        <f t="shared" si="1589"/>
        <v>12</v>
      </c>
      <c r="DL89" s="11">
        <f t="shared" si="1589"/>
        <v>36</v>
      </c>
      <c r="DM89" s="11">
        <f t="shared" si="1589"/>
        <v>9</v>
      </c>
      <c r="DN89" s="11">
        <f t="shared" si="1589"/>
        <v>27</v>
      </c>
      <c r="DO89" s="11">
        <f t="shared" ref="DO89:DO91" si="1590">DK89+DM89</f>
        <v>21</v>
      </c>
      <c r="DP89" s="11">
        <f t="shared" ref="DP89:DP91" si="1591">DL89+DN89</f>
        <v>63</v>
      </c>
      <c r="DQ89" s="149">
        <f t="shared" ref="DQ89:DQ97" si="1592">DK89/DL89</f>
        <v>0.33333333333333331</v>
      </c>
      <c r="DR89" s="149">
        <f t="shared" ref="DR89:DR97" si="1593">DM89/DN89</f>
        <v>0.33333333333333331</v>
      </c>
      <c r="DS89" s="149">
        <f t="shared" ref="DS89:DS97" si="1594">DO89/DP89</f>
        <v>0.33333333333333331</v>
      </c>
      <c r="DT89" s="11">
        <v>1</v>
      </c>
      <c r="DU89" s="11">
        <v>0</v>
      </c>
      <c r="DV89" s="15">
        <f t="shared" ref="DV89:DV97" si="1595">DT89+DU89</f>
        <v>1</v>
      </c>
      <c r="DW89" s="14" t="s">
        <v>562</v>
      </c>
      <c r="DX89" s="11">
        <f t="shared" ref="DX89:EF89" si="1596">DX5+DX19+DX33+DX47+DX61+DX75</f>
        <v>50</v>
      </c>
      <c r="DY89" s="11">
        <f t="shared" si="1596"/>
        <v>24</v>
      </c>
      <c r="DZ89" s="11">
        <f t="shared" si="1596"/>
        <v>5</v>
      </c>
      <c r="EA89" s="11">
        <f t="shared" si="1596"/>
        <v>4</v>
      </c>
      <c r="EB89" s="11">
        <f t="shared" si="1596"/>
        <v>4</v>
      </c>
      <c r="EC89" s="11">
        <f t="shared" si="1596"/>
        <v>10</v>
      </c>
      <c r="ED89" s="11">
        <f t="shared" si="1596"/>
        <v>21</v>
      </c>
      <c r="EE89" s="11">
        <f t="shared" si="1596"/>
        <v>10</v>
      </c>
      <c r="EF89" s="11">
        <f t="shared" si="1596"/>
        <v>25</v>
      </c>
      <c r="EG89" s="11">
        <f t="shared" ref="EG89:EG97" si="1597">EC89+EE89</f>
        <v>20</v>
      </c>
      <c r="EH89" s="11">
        <f t="shared" ref="EH89:EH97" si="1598">ED89+EF89</f>
        <v>46</v>
      </c>
      <c r="EI89" s="149">
        <f t="shared" ref="EI89:EI97" si="1599">EC89/ED89</f>
        <v>0.47619047619047616</v>
      </c>
      <c r="EJ89" s="149">
        <f t="shared" ref="EJ89:EJ97" si="1600">EE89/EF89</f>
        <v>0.4</v>
      </c>
      <c r="EK89" s="149">
        <f t="shared" ref="EK89:EK97" si="1601">EG89/EH89</f>
        <v>0.43478260869565216</v>
      </c>
      <c r="EL89" s="11">
        <v>1</v>
      </c>
      <c r="EM89" s="11">
        <v>0</v>
      </c>
      <c r="EN89" s="15">
        <f t="shared" ref="EN89:EN97" si="1602">EL89+EM89</f>
        <v>1</v>
      </c>
      <c r="EO89" s="14" t="s">
        <v>218</v>
      </c>
      <c r="EP89" s="11">
        <f t="shared" ref="EP89:EX89" si="1603">EP5+EP19+EP33+EP47+EP61+EP75</f>
        <v>39</v>
      </c>
      <c r="EQ89" s="11">
        <f t="shared" si="1603"/>
        <v>34</v>
      </c>
      <c r="ER89" s="11">
        <f t="shared" si="1603"/>
        <v>5</v>
      </c>
      <c r="ES89" s="11">
        <f t="shared" si="1603"/>
        <v>4</v>
      </c>
      <c r="ET89" s="11">
        <f t="shared" si="1603"/>
        <v>8</v>
      </c>
      <c r="EU89" s="11">
        <f t="shared" si="1603"/>
        <v>9</v>
      </c>
      <c r="EV89" s="11">
        <f t="shared" si="1603"/>
        <v>29</v>
      </c>
      <c r="EW89" s="11">
        <f t="shared" si="1603"/>
        <v>7</v>
      </c>
      <c r="EX89" s="11">
        <f t="shared" si="1603"/>
        <v>42</v>
      </c>
      <c r="EY89" s="11">
        <f t="shared" ref="EY89:EY97" si="1604">EU89+EW89</f>
        <v>16</v>
      </c>
      <c r="EZ89" s="11">
        <f t="shared" ref="EZ89:EZ97" si="1605">EV89+EX89</f>
        <v>71</v>
      </c>
      <c r="FA89" s="149">
        <f t="shared" ref="FA89:FA97" si="1606">EU89/EV89</f>
        <v>0.31034482758620691</v>
      </c>
      <c r="FB89" s="149">
        <f t="shared" ref="FB89:FB97" si="1607">EW89/EX89</f>
        <v>0.16666666666666666</v>
      </c>
      <c r="FC89" s="149">
        <f t="shared" ref="FC89:FC97" si="1608">EY89/EZ89</f>
        <v>0.22535211267605634</v>
      </c>
      <c r="FD89" s="11">
        <v>0</v>
      </c>
      <c r="FE89" s="11">
        <v>1</v>
      </c>
      <c r="FF89" s="15">
        <f t="shared" ref="FF89:FF97" si="1609">FD89+FE89</f>
        <v>1</v>
      </c>
      <c r="FG89" s="14" t="s">
        <v>563</v>
      </c>
      <c r="FH89" s="11">
        <f t="shared" ref="FH89:FP89" si="1610">FH5+FH19+FH33+FH47+FH61+FH75</f>
        <v>50</v>
      </c>
      <c r="FI89" s="11">
        <f t="shared" si="1610"/>
        <v>14</v>
      </c>
      <c r="FJ89" s="11">
        <f t="shared" si="1610"/>
        <v>6</v>
      </c>
      <c r="FK89" s="11">
        <f t="shared" si="1610"/>
        <v>3</v>
      </c>
      <c r="FL89" s="11">
        <f t="shared" si="1610"/>
        <v>6</v>
      </c>
      <c r="FM89" s="11">
        <f t="shared" si="1610"/>
        <v>4</v>
      </c>
      <c r="FN89" s="11">
        <f t="shared" si="1610"/>
        <v>17</v>
      </c>
      <c r="FO89" s="11">
        <f t="shared" si="1610"/>
        <v>14</v>
      </c>
      <c r="FP89" s="11">
        <f t="shared" si="1610"/>
        <v>31</v>
      </c>
      <c r="FQ89" s="11">
        <f t="shared" ref="FQ89:FQ97" si="1611">FM89+FO89</f>
        <v>18</v>
      </c>
      <c r="FR89" s="11">
        <f t="shared" ref="FR89:FR97" si="1612">FN89+FP89</f>
        <v>48</v>
      </c>
      <c r="FS89" s="149">
        <f t="shared" ref="FS89:FS97" si="1613">FM89/FN89</f>
        <v>0.23529411764705882</v>
      </c>
      <c r="FT89" s="149">
        <f t="shared" ref="FT89:FT97" si="1614">FO89/FP89</f>
        <v>0.45161290322580644</v>
      </c>
      <c r="FU89" s="149">
        <f t="shared" ref="FU89:FU97" si="1615">FQ89/FR89</f>
        <v>0.375</v>
      </c>
      <c r="FV89" s="11">
        <v>1</v>
      </c>
      <c r="FW89" s="11">
        <v>0</v>
      </c>
      <c r="FX89" s="15">
        <f t="shared" ref="FX89:FX97" si="1616">FV89+FW89</f>
        <v>1</v>
      </c>
      <c r="FY89" s="14" t="s">
        <v>537</v>
      </c>
      <c r="FZ89" s="212">
        <f t="shared" ref="FZ89:GH89" si="1617">FZ5+FZ19+FZ33+FZ47+FZ61+FZ75</f>
        <v>0</v>
      </c>
      <c r="GA89" s="212">
        <f t="shared" si="1617"/>
        <v>0</v>
      </c>
      <c r="GB89" s="212">
        <f t="shared" si="1617"/>
        <v>0</v>
      </c>
      <c r="GC89" s="212">
        <f t="shared" si="1617"/>
        <v>0</v>
      </c>
      <c r="GD89" s="212">
        <f t="shared" si="1617"/>
        <v>0</v>
      </c>
      <c r="GE89" s="212">
        <f t="shared" si="1617"/>
        <v>0</v>
      </c>
      <c r="GF89" s="212">
        <f t="shared" si="1617"/>
        <v>0</v>
      </c>
      <c r="GG89" s="212">
        <f t="shared" si="1617"/>
        <v>0</v>
      </c>
      <c r="GH89" s="212">
        <f t="shared" si="1617"/>
        <v>0</v>
      </c>
      <c r="GI89" s="212">
        <v>0</v>
      </c>
      <c r="GJ89" s="212">
        <v>0</v>
      </c>
      <c r="GK89" s="427" t="e">
        <v>#DIV/0!</v>
      </c>
      <c r="GL89" s="427" t="e">
        <v>#DIV/0!</v>
      </c>
      <c r="GM89" s="427" t="e">
        <v>#DIV/0!</v>
      </c>
      <c r="GN89" s="212"/>
      <c r="GO89" s="212"/>
      <c r="GP89" s="428">
        <v>0</v>
      </c>
      <c r="GQ89" s="14" t="s">
        <v>575</v>
      </c>
      <c r="GR89" s="11">
        <f t="shared" ref="GR89:HB89" si="1618">GR5+GR19+GR33</f>
        <v>50</v>
      </c>
      <c r="GS89" s="11">
        <f t="shared" si="1618"/>
        <v>24</v>
      </c>
      <c r="GT89" s="11">
        <f t="shared" si="1618"/>
        <v>2</v>
      </c>
      <c r="GU89" s="11">
        <f t="shared" si="1618"/>
        <v>2</v>
      </c>
      <c r="GV89" s="11">
        <f t="shared" si="1618"/>
        <v>4</v>
      </c>
      <c r="GW89" s="11">
        <f t="shared" si="1618"/>
        <v>13</v>
      </c>
      <c r="GX89" s="11">
        <f t="shared" si="1618"/>
        <v>28</v>
      </c>
      <c r="GY89" s="11">
        <f t="shared" si="1618"/>
        <v>8</v>
      </c>
      <c r="GZ89" s="11">
        <f t="shared" si="1618"/>
        <v>21</v>
      </c>
      <c r="HA89" s="11">
        <f t="shared" si="1618"/>
        <v>21</v>
      </c>
      <c r="HB89" s="11">
        <f t="shared" si="1618"/>
        <v>53</v>
      </c>
      <c r="HC89" s="149">
        <f t="shared" ref="HC89:HC97" si="1619">GW89/GX89</f>
        <v>0.4642857142857143</v>
      </c>
      <c r="HD89" s="149">
        <f t="shared" ref="HD89:HD97" si="1620">GY89/GZ89</f>
        <v>0.38095238095238093</v>
      </c>
      <c r="HE89" s="149">
        <f t="shared" ref="HE89:HE97" si="1621">HA89/HB89</f>
        <v>0.39622641509433965</v>
      </c>
      <c r="HF89" s="11">
        <v>1</v>
      </c>
      <c r="HG89" s="11">
        <v>0</v>
      </c>
      <c r="HH89" s="15">
        <f t="shared" ref="HH89:HH97" si="1622">HF89+HG89</f>
        <v>1</v>
      </c>
      <c r="HI89" s="14" t="s">
        <v>545</v>
      </c>
      <c r="HJ89" s="11">
        <f t="shared" ref="HJ89:HR89" si="1623">HJ5+HJ19+HJ33+HJ47+HJ61+HJ75</f>
        <v>46</v>
      </c>
      <c r="HK89" s="11">
        <f t="shared" si="1623"/>
        <v>17</v>
      </c>
      <c r="HL89" s="11">
        <f t="shared" si="1623"/>
        <v>5</v>
      </c>
      <c r="HM89" s="11">
        <f t="shared" si="1623"/>
        <v>3</v>
      </c>
      <c r="HN89" s="11">
        <f t="shared" si="1623"/>
        <v>4</v>
      </c>
      <c r="HO89" s="11">
        <f t="shared" si="1623"/>
        <v>11</v>
      </c>
      <c r="HP89" s="11">
        <f t="shared" si="1623"/>
        <v>22</v>
      </c>
      <c r="HQ89" s="11">
        <f t="shared" si="1623"/>
        <v>8</v>
      </c>
      <c r="HR89" s="11">
        <f t="shared" si="1623"/>
        <v>26</v>
      </c>
      <c r="HS89" s="11">
        <f t="shared" ref="HS89:HS97" si="1624">HO89+HQ89</f>
        <v>19</v>
      </c>
      <c r="HT89" s="11">
        <f t="shared" ref="HT89:HT97" si="1625">HP89+HR89</f>
        <v>48</v>
      </c>
      <c r="HU89" s="149">
        <f t="shared" ref="HU89:HU97" si="1626">HO89/HP89</f>
        <v>0.5</v>
      </c>
      <c r="HV89" s="149">
        <f t="shared" ref="HV89:HV97" si="1627">HQ89/HR89</f>
        <v>0.30769230769230771</v>
      </c>
      <c r="HW89" s="149">
        <f t="shared" ref="HW89:HW97" si="1628">HS89/HT89</f>
        <v>0.39583333333333331</v>
      </c>
      <c r="HX89" s="11">
        <v>0</v>
      </c>
      <c r="HY89" s="11">
        <v>1</v>
      </c>
      <c r="HZ89" s="15">
        <f t="shared" ref="HZ89:HZ97" si="1629">HX89+HY89</f>
        <v>1</v>
      </c>
    </row>
    <row r="90" spans="19:234">
      <c r="S90" s="14" t="s">
        <v>563</v>
      </c>
      <c r="T90" s="11">
        <f t="shared" ref="T90:AB90" si="1630">T6+T20+T34+T48+T62+T76</f>
        <v>46</v>
      </c>
      <c r="U90" s="11">
        <f t="shared" si="1630"/>
        <v>16</v>
      </c>
      <c r="V90" s="11">
        <f t="shared" si="1630"/>
        <v>3</v>
      </c>
      <c r="W90" s="11">
        <f t="shared" si="1630"/>
        <v>1</v>
      </c>
      <c r="X90" s="11">
        <f t="shared" si="1630"/>
        <v>4</v>
      </c>
      <c r="Y90" s="11">
        <f t="shared" si="1630"/>
        <v>5</v>
      </c>
      <c r="Z90" s="11">
        <f t="shared" si="1630"/>
        <v>14</v>
      </c>
      <c r="AA90" s="11">
        <f t="shared" si="1630"/>
        <v>12</v>
      </c>
      <c r="AB90" s="11">
        <f t="shared" si="1630"/>
        <v>31</v>
      </c>
      <c r="AC90" s="11">
        <f>Y90+AA90</f>
        <v>17</v>
      </c>
      <c r="AD90" s="11">
        <f>Z90+AB90</f>
        <v>45</v>
      </c>
      <c r="AE90" s="149">
        <f>Y90/Z90</f>
        <v>0.35714285714285715</v>
      </c>
      <c r="AF90" s="149">
        <f>AA90/AB90</f>
        <v>0.38709677419354838</v>
      </c>
      <c r="AG90" s="149">
        <f>AC90/AD90</f>
        <v>0.37777777777777777</v>
      </c>
      <c r="AH90" s="11">
        <v>0</v>
      </c>
      <c r="AI90" s="11">
        <v>1</v>
      </c>
      <c r="AJ90" s="15">
        <f>AH90+AI90</f>
        <v>1</v>
      </c>
      <c r="AK90" s="14" t="s">
        <v>539</v>
      </c>
      <c r="AL90" s="11">
        <f t="shared" ref="AL90:AT90" si="1631">AL6+AL20+AL34+AL48+AL62+AL76</f>
        <v>50</v>
      </c>
      <c r="AM90" s="11">
        <f t="shared" si="1631"/>
        <v>39</v>
      </c>
      <c r="AN90" s="11">
        <f t="shared" si="1631"/>
        <v>8</v>
      </c>
      <c r="AO90" s="11">
        <f t="shared" si="1631"/>
        <v>7</v>
      </c>
      <c r="AP90" s="11">
        <f t="shared" si="1631"/>
        <v>5</v>
      </c>
      <c r="AQ90" s="11">
        <f t="shared" si="1631"/>
        <v>13</v>
      </c>
      <c r="AR90" s="11">
        <f t="shared" si="1631"/>
        <v>37</v>
      </c>
      <c r="AS90" s="11">
        <f t="shared" si="1631"/>
        <v>8</v>
      </c>
      <c r="AT90" s="11">
        <f t="shared" si="1631"/>
        <v>26</v>
      </c>
      <c r="AU90" s="11">
        <f t="shared" si="1563"/>
        <v>21</v>
      </c>
      <c r="AV90" s="11">
        <f t="shared" si="1564"/>
        <v>63</v>
      </c>
      <c r="AW90" s="149">
        <f t="shared" si="1565"/>
        <v>0.35135135135135137</v>
      </c>
      <c r="AX90" s="149">
        <f t="shared" si="1566"/>
        <v>0.30769230769230771</v>
      </c>
      <c r="AY90" s="149">
        <f t="shared" si="1567"/>
        <v>0.33333333333333331</v>
      </c>
      <c r="AZ90" s="11">
        <v>1</v>
      </c>
      <c r="BA90" s="11">
        <v>0</v>
      </c>
      <c r="BB90" s="15">
        <f t="shared" si="1568"/>
        <v>1</v>
      </c>
      <c r="BC90" s="14" t="s">
        <v>541</v>
      </c>
      <c r="BD90" s="11">
        <f t="shared" ref="BD90:BL90" si="1632">BD6+BD20+BD34+BD48+BD62+BD76</f>
        <v>52</v>
      </c>
      <c r="BE90" s="11">
        <f t="shared" si="1632"/>
        <v>30</v>
      </c>
      <c r="BF90" s="11">
        <f t="shared" si="1632"/>
        <v>4</v>
      </c>
      <c r="BG90" s="11">
        <f t="shared" si="1632"/>
        <v>4</v>
      </c>
      <c r="BH90" s="11">
        <f t="shared" si="1632"/>
        <v>5</v>
      </c>
      <c r="BI90" s="11">
        <f t="shared" si="1632"/>
        <v>8</v>
      </c>
      <c r="BJ90" s="11">
        <f t="shared" si="1632"/>
        <v>33</v>
      </c>
      <c r="BK90" s="11">
        <f t="shared" si="1632"/>
        <v>12</v>
      </c>
      <c r="BL90" s="11">
        <f t="shared" si="1632"/>
        <v>26</v>
      </c>
      <c r="BM90" s="11">
        <f t="shared" si="1570"/>
        <v>20</v>
      </c>
      <c r="BN90" s="11">
        <f t="shared" si="1571"/>
        <v>59</v>
      </c>
      <c r="BO90" s="149">
        <f t="shared" si="1572"/>
        <v>0.24242424242424243</v>
      </c>
      <c r="BP90" s="149">
        <f t="shared" si="1573"/>
        <v>0.46153846153846156</v>
      </c>
      <c r="BQ90" s="149">
        <f t="shared" si="1574"/>
        <v>0.33898305084745761</v>
      </c>
      <c r="BR90" s="11">
        <v>1</v>
      </c>
      <c r="BS90" s="11">
        <v>0</v>
      </c>
      <c r="BT90" s="15">
        <f>BR90+BS90</f>
        <v>1</v>
      </c>
      <c r="BU90" s="14" t="s">
        <v>561</v>
      </c>
      <c r="BV90" s="11">
        <f t="shared" ref="BV90:CD90" si="1633">BV6+BV20+BV34+BV48+BV62+BV76</f>
        <v>51</v>
      </c>
      <c r="BW90" s="11">
        <f t="shared" si="1633"/>
        <v>31</v>
      </c>
      <c r="BX90" s="11">
        <f t="shared" si="1633"/>
        <v>9</v>
      </c>
      <c r="BY90" s="11">
        <f t="shared" si="1633"/>
        <v>5</v>
      </c>
      <c r="BZ90" s="11">
        <f t="shared" si="1633"/>
        <v>3</v>
      </c>
      <c r="CA90" s="11">
        <f t="shared" si="1633"/>
        <v>24</v>
      </c>
      <c r="CB90" s="11">
        <f t="shared" si="1633"/>
        <v>44</v>
      </c>
      <c r="CC90" s="11">
        <f t="shared" si="1633"/>
        <v>1</v>
      </c>
      <c r="CD90" s="11">
        <f t="shared" si="1633"/>
        <v>4</v>
      </c>
      <c r="CE90" s="11">
        <f t="shared" si="1576"/>
        <v>25</v>
      </c>
      <c r="CF90" s="11">
        <f t="shared" si="1577"/>
        <v>48</v>
      </c>
      <c r="CG90" s="149">
        <f t="shared" si="1578"/>
        <v>0.54545454545454541</v>
      </c>
      <c r="CH90" s="149">
        <f t="shared" si="1579"/>
        <v>0.25</v>
      </c>
      <c r="CI90" s="149">
        <f t="shared" si="1580"/>
        <v>0.52083333333333337</v>
      </c>
      <c r="CJ90" s="11">
        <v>1</v>
      </c>
      <c r="CK90" s="11">
        <v>0</v>
      </c>
      <c r="CL90" s="15">
        <f t="shared" si="1581"/>
        <v>1</v>
      </c>
      <c r="CM90" s="14" t="s">
        <v>562</v>
      </c>
      <c r="CN90" s="11">
        <f t="shared" ref="CN90:CV90" si="1634">CN6+CN20+CN34+CN48+CN62+CN76</f>
        <v>36</v>
      </c>
      <c r="CO90" s="11">
        <f t="shared" si="1634"/>
        <v>30</v>
      </c>
      <c r="CP90" s="11">
        <f t="shared" si="1634"/>
        <v>2</v>
      </c>
      <c r="CQ90" s="11">
        <f t="shared" si="1634"/>
        <v>1</v>
      </c>
      <c r="CR90" s="11">
        <f t="shared" si="1634"/>
        <v>5</v>
      </c>
      <c r="CS90" s="11">
        <f t="shared" si="1634"/>
        <v>12</v>
      </c>
      <c r="CT90" s="11">
        <f t="shared" si="1634"/>
        <v>35</v>
      </c>
      <c r="CU90" s="11">
        <f t="shared" si="1634"/>
        <v>4</v>
      </c>
      <c r="CV90" s="11">
        <f t="shared" si="1634"/>
        <v>18</v>
      </c>
      <c r="CW90" s="11">
        <f t="shared" si="1583"/>
        <v>16</v>
      </c>
      <c r="CX90" s="11">
        <f t="shared" si="1584"/>
        <v>53</v>
      </c>
      <c r="CY90" s="149">
        <f t="shared" si="1585"/>
        <v>0.34285714285714286</v>
      </c>
      <c r="CZ90" s="149">
        <f t="shared" si="1586"/>
        <v>0.22222222222222221</v>
      </c>
      <c r="DA90" s="149">
        <f t="shared" si="1587"/>
        <v>0.30188679245283018</v>
      </c>
      <c r="DB90" s="11">
        <v>0</v>
      </c>
      <c r="DC90" s="11">
        <v>1</v>
      </c>
      <c r="DD90" s="15">
        <f t="shared" si="1588"/>
        <v>1</v>
      </c>
      <c r="DE90" s="14" t="s">
        <v>574</v>
      </c>
      <c r="DF90" s="11">
        <f t="shared" ref="DF90:DN90" si="1635">DF6+DF20+DF34+DF48+DF62+DF76</f>
        <v>35</v>
      </c>
      <c r="DG90" s="11">
        <f t="shared" si="1635"/>
        <v>21</v>
      </c>
      <c r="DH90" s="11">
        <f t="shared" si="1635"/>
        <v>4</v>
      </c>
      <c r="DI90" s="11">
        <f t="shared" si="1635"/>
        <v>0</v>
      </c>
      <c r="DJ90" s="11">
        <f t="shared" si="1635"/>
        <v>0</v>
      </c>
      <c r="DK90" s="11">
        <f t="shared" si="1635"/>
        <v>11</v>
      </c>
      <c r="DL90" s="11">
        <f t="shared" si="1635"/>
        <v>25</v>
      </c>
      <c r="DM90" s="11">
        <f t="shared" si="1635"/>
        <v>5</v>
      </c>
      <c r="DN90" s="11">
        <f t="shared" si="1635"/>
        <v>22</v>
      </c>
      <c r="DO90" s="11">
        <f t="shared" si="1590"/>
        <v>16</v>
      </c>
      <c r="DP90" s="11">
        <f t="shared" si="1591"/>
        <v>47</v>
      </c>
      <c r="DQ90" s="149">
        <f t="shared" si="1592"/>
        <v>0.44</v>
      </c>
      <c r="DR90" s="149">
        <f t="shared" si="1593"/>
        <v>0.22727272727272727</v>
      </c>
      <c r="DS90" s="149">
        <f t="shared" si="1594"/>
        <v>0.34042553191489361</v>
      </c>
      <c r="DT90" s="11">
        <v>0</v>
      </c>
      <c r="DU90" s="11">
        <v>1</v>
      </c>
      <c r="DV90" s="15">
        <f t="shared" si="1595"/>
        <v>1</v>
      </c>
      <c r="DW90" s="14" t="s">
        <v>537</v>
      </c>
      <c r="DX90" s="11">
        <f t="shared" ref="DX90:EF90" si="1636">DX6+DX20+DX34+DX48+DX62+DX76</f>
        <v>49</v>
      </c>
      <c r="DY90" s="11">
        <f t="shared" si="1636"/>
        <v>36</v>
      </c>
      <c r="DZ90" s="11">
        <f t="shared" si="1636"/>
        <v>5</v>
      </c>
      <c r="EA90" s="11">
        <f t="shared" si="1636"/>
        <v>7</v>
      </c>
      <c r="EB90" s="11">
        <f t="shared" si="1636"/>
        <v>3</v>
      </c>
      <c r="EC90" s="11">
        <f t="shared" si="1636"/>
        <v>11</v>
      </c>
      <c r="ED90" s="11">
        <f t="shared" si="1636"/>
        <v>31</v>
      </c>
      <c r="EE90" s="11">
        <f t="shared" si="1636"/>
        <v>9</v>
      </c>
      <c r="EF90" s="11">
        <f t="shared" si="1636"/>
        <v>24</v>
      </c>
      <c r="EG90" s="11">
        <f t="shared" si="1597"/>
        <v>20</v>
      </c>
      <c r="EH90" s="11">
        <f t="shared" si="1598"/>
        <v>55</v>
      </c>
      <c r="EI90" s="149">
        <f t="shared" si="1599"/>
        <v>0.35483870967741937</v>
      </c>
      <c r="EJ90" s="149">
        <f t="shared" si="1600"/>
        <v>0.375</v>
      </c>
      <c r="EK90" s="149">
        <f t="shared" si="1601"/>
        <v>0.36363636363636365</v>
      </c>
      <c r="EL90" s="11">
        <v>0</v>
      </c>
      <c r="EM90" s="11">
        <v>1</v>
      </c>
      <c r="EN90" s="15">
        <f t="shared" si="1602"/>
        <v>1</v>
      </c>
      <c r="EO90" s="14" t="s">
        <v>545</v>
      </c>
      <c r="EP90" s="11">
        <f t="shared" ref="EP90:EX90" si="1637">EP6+EP20+EP34+EP48+EP62+EP76</f>
        <v>32</v>
      </c>
      <c r="EQ90" s="11">
        <f t="shared" si="1637"/>
        <v>22</v>
      </c>
      <c r="ER90" s="11">
        <f t="shared" si="1637"/>
        <v>3</v>
      </c>
      <c r="ES90" s="11">
        <f t="shared" si="1637"/>
        <v>2</v>
      </c>
      <c r="ET90" s="11">
        <f t="shared" si="1637"/>
        <v>6</v>
      </c>
      <c r="EU90" s="11">
        <f t="shared" si="1637"/>
        <v>13</v>
      </c>
      <c r="EV90" s="11">
        <f t="shared" si="1637"/>
        <v>29</v>
      </c>
      <c r="EW90" s="11">
        <f t="shared" si="1637"/>
        <v>2</v>
      </c>
      <c r="EX90" s="11">
        <f t="shared" si="1637"/>
        <v>25</v>
      </c>
      <c r="EY90" s="11">
        <f t="shared" si="1604"/>
        <v>15</v>
      </c>
      <c r="EZ90" s="11">
        <f t="shared" si="1605"/>
        <v>54</v>
      </c>
      <c r="FA90" s="149">
        <f t="shared" si="1606"/>
        <v>0.44827586206896552</v>
      </c>
      <c r="FB90" s="149">
        <f t="shared" si="1607"/>
        <v>0.08</v>
      </c>
      <c r="FC90" s="149">
        <f t="shared" si="1608"/>
        <v>0.27777777777777779</v>
      </c>
      <c r="FD90" s="11">
        <v>0</v>
      </c>
      <c r="FE90" s="11">
        <v>1</v>
      </c>
      <c r="FF90" s="15">
        <f t="shared" si="1609"/>
        <v>1</v>
      </c>
      <c r="FG90" s="14" t="s">
        <v>218</v>
      </c>
      <c r="FH90" s="11">
        <f t="shared" ref="FH90:FP90" si="1638">FH6+FH20+FH34+FH48+FH62+FH76</f>
        <v>52</v>
      </c>
      <c r="FI90" s="11">
        <f t="shared" si="1638"/>
        <v>20</v>
      </c>
      <c r="FJ90" s="11">
        <f t="shared" si="1638"/>
        <v>10</v>
      </c>
      <c r="FK90" s="11">
        <f t="shared" si="1638"/>
        <v>7</v>
      </c>
      <c r="FL90" s="11">
        <f t="shared" si="1638"/>
        <v>2</v>
      </c>
      <c r="FM90" s="11">
        <f t="shared" si="1638"/>
        <v>11</v>
      </c>
      <c r="FN90" s="11">
        <f t="shared" si="1638"/>
        <v>22</v>
      </c>
      <c r="FO90" s="11">
        <f t="shared" si="1638"/>
        <v>10</v>
      </c>
      <c r="FP90" s="11">
        <f t="shared" si="1638"/>
        <v>24</v>
      </c>
      <c r="FQ90" s="11">
        <f t="shared" si="1611"/>
        <v>21</v>
      </c>
      <c r="FR90" s="11">
        <f t="shared" si="1612"/>
        <v>46</v>
      </c>
      <c r="FS90" s="149">
        <f t="shared" si="1613"/>
        <v>0.5</v>
      </c>
      <c r="FT90" s="149">
        <f t="shared" si="1614"/>
        <v>0.41666666666666669</v>
      </c>
      <c r="FU90" s="149">
        <f t="shared" si="1615"/>
        <v>0.45652173913043476</v>
      </c>
      <c r="FV90" s="11">
        <v>1</v>
      </c>
      <c r="FW90" s="11">
        <v>0</v>
      </c>
      <c r="FX90" s="15">
        <f t="shared" si="1616"/>
        <v>1</v>
      </c>
      <c r="FY90" s="14" t="s">
        <v>575</v>
      </c>
      <c r="FZ90" s="11">
        <f t="shared" ref="FZ90:GH90" si="1639">FZ6+FZ20+FZ34+FZ48+FZ62+FZ76</f>
        <v>44</v>
      </c>
      <c r="GA90" s="11">
        <f t="shared" si="1639"/>
        <v>31</v>
      </c>
      <c r="GB90" s="11">
        <f t="shared" si="1639"/>
        <v>2</v>
      </c>
      <c r="GC90" s="11">
        <f t="shared" si="1639"/>
        <v>2</v>
      </c>
      <c r="GD90" s="11">
        <f t="shared" si="1639"/>
        <v>6</v>
      </c>
      <c r="GE90" s="11">
        <f t="shared" si="1639"/>
        <v>10</v>
      </c>
      <c r="GF90" s="11">
        <f t="shared" si="1639"/>
        <v>34</v>
      </c>
      <c r="GG90" s="11">
        <f t="shared" si="1639"/>
        <v>8</v>
      </c>
      <c r="GH90" s="11">
        <f t="shared" si="1639"/>
        <v>28</v>
      </c>
      <c r="GI90" s="11">
        <f>GE90+GG90</f>
        <v>18</v>
      </c>
      <c r="GJ90" s="11">
        <f>GF90+GH90</f>
        <v>62</v>
      </c>
      <c r="GK90" s="149">
        <f>GE90/GF90</f>
        <v>0.29411764705882354</v>
      </c>
      <c r="GL90" s="149">
        <f>GG90/GH90</f>
        <v>0.2857142857142857</v>
      </c>
      <c r="GM90" s="149">
        <f>GI90/GJ90</f>
        <v>0.29032258064516131</v>
      </c>
      <c r="GN90" s="11">
        <v>0</v>
      </c>
      <c r="GO90" s="11">
        <v>1</v>
      </c>
      <c r="GP90" s="15">
        <f>GN90+GO90</f>
        <v>1</v>
      </c>
      <c r="GQ90" s="14" t="s">
        <v>571</v>
      </c>
      <c r="GR90" s="11">
        <f t="shared" ref="GR90:HB90" si="1640">GR6+GR20+GR34</f>
        <v>51</v>
      </c>
      <c r="GS90" s="11">
        <f t="shared" si="1640"/>
        <v>41</v>
      </c>
      <c r="GT90" s="11">
        <f t="shared" si="1640"/>
        <v>8</v>
      </c>
      <c r="GU90" s="11">
        <f t="shared" si="1640"/>
        <v>1</v>
      </c>
      <c r="GV90" s="11">
        <f t="shared" si="1640"/>
        <v>3</v>
      </c>
      <c r="GW90" s="11">
        <f t="shared" si="1640"/>
        <v>12</v>
      </c>
      <c r="GX90" s="11">
        <f t="shared" si="1640"/>
        <v>33</v>
      </c>
      <c r="GY90" s="11">
        <f t="shared" si="1640"/>
        <v>9</v>
      </c>
      <c r="GZ90" s="11">
        <f t="shared" si="1640"/>
        <v>24</v>
      </c>
      <c r="HA90" s="11">
        <f t="shared" si="1640"/>
        <v>21</v>
      </c>
      <c r="HB90" s="11">
        <f t="shared" si="1640"/>
        <v>54</v>
      </c>
      <c r="HC90" s="149">
        <f t="shared" si="1619"/>
        <v>0.36363636363636365</v>
      </c>
      <c r="HD90" s="149">
        <f t="shared" si="1620"/>
        <v>0.375</v>
      </c>
      <c r="HE90" s="149">
        <f t="shared" si="1621"/>
        <v>0.3888888888888889</v>
      </c>
      <c r="HF90" s="11">
        <v>1</v>
      </c>
      <c r="HG90" s="11">
        <v>0</v>
      </c>
      <c r="HH90" s="15">
        <f t="shared" si="1622"/>
        <v>1</v>
      </c>
      <c r="HI90" s="14" t="s">
        <v>565</v>
      </c>
      <c r="HJ90" s="11">
        <f t="shared" ref="HJ90:HR90" si="1641">HJ6+HJ20+HJ34+HJ48+HJ62+HJ76</f>
        <v>50</v>
      </c>
      <c r="HK90" s="11">
        <f t="shared" si="1641"/>
        <v>32</v>
      </c>
      <c r="HL90" s="11">
        <f t="shared" si="1641"/>
        <v>9</v>
      </c>
      <c r="HM90" s="11">
        <f t="shared" si="1641"/>
        <v>0</v>
      </c>
      <c r="HN90" s="11">
        <f t="shared" si="1641"/>
        <v>2</v>
      </c>
      <c r="HO90" s="11">
        <f t="shared" si="1641"/>
        <v>13</v>
      </c>
      <c r="HP90" s="11">
        <f t="shared" si="1641"/>
        <v>36</v>
      </c>
      <c r="HQ90" s="11">
        <f t="shared" si="1641"/>
        <v>8</v>
      </c>
      <c r="HR90" s="11">
        <f t="shared" si="1641"/>
        <v>24</v>
      </c>
      <c r="HS90" s="11">
        <f t="shared" si="1624"/>
        <v>21</v>
      </c>
      <c r="HT90" s="11">
        <f t="shared" si="1625"/>
        <v>60</v>
      </c>
      <c r="HU90" s="149">
        <f t="shared" si="1626"/>
        <v>0.3611111111111111</v>
      </c>
      <c r="HV90" s="149">
        <f t="shared" si="1627"/>
        <v>0.33333333333333331</v>
      </c>
      <c r="HW90" s="149">
        <f t="shared" si="1628"/>
        <v>0.35</v>
      </c>
      <c r="HX90" s="11">
        <v>1</v>
      </c>
      <c r="HY90" s="11">
        <v>0</v>
      </c>
      <c r="HZ90" s="15">
        <f t="shared" si="1629"/>
        <v>1</v>
      </c>
    </row>
    <row r="91" spans="19:234">
      <c r="S91" s="14" t="s">
        <v>571</v>
      </c>
      <c r="T91" s="11">
        <f t="shared" ref="T91:AB91" si="1642">T7+T21+T35+T49+T63+T77</f>
        <v>47</v>
      </c>
      <c r="U91" s="11">
        <f t="shared" si="1642"/>
        <v>34</v>
      </c>
      <c r="V91" s="11">
        <f t="shared" si="1642"/>
        <v>2</v>
      </c>
      <c r="W91" s="11">
        <f t="shared" si="1642"/>
        <v>2</v>
      </c>
      <c r="X91" s="11">
        <f t="shared" si="1642"/>
        <v>2</v>
      </c>
      <c r="Y91" s="11">
        <f t="shared" si="1642"/>
        <v>16</v>
      </c>
      <c r="Z91" s="11">
        <f t="shared" si="1642"/>
        <v>33</v>
      </c>
      <c r="AA91" s="11">
        <f t="shared" si="1642"/>
        <v>5</v>
      </c>
      <c r="AB91" s="11">
        <f t="shared" si="1642"/>
        <v>26</v>
      </c>
      <c r="AC91" s="11">
        <f t="shared" ref="AC91:AC97" si="1643">Y91+AA91</f>
        <v>21</v>
      </c>
      <c r="AD91" s="11">
        <f t="shared" ref="AD91:AD97" si="1644">Z91+AB91</f>
        <v>59</v>
      </c>
      <c r="AE91" s="149">
        <f t="shared" ref="AE91:AE97" si="1645">Y91/Z91</f>
        <v>0.48484848484848486</v>
      </c>
      <c r="AF91" s="149">
        <f t="shared" ref="AF91:AF97" si="1646">AA91/AB91</f>
        <v>0.19230769230769232</v>
      </c>
      <c r="AG91" s="149">
        <f t="shared" ref="AG91:AG97" si="1647">AC91/AD91</f>
        <v>0.3559322033898305</v>
      </c>
      <c r="AH91" s="11">
        <v>0</v>
      </c>
      <c r="AI91" s="11">
        <v>1</v>
      </c>
      <c r="AJ91" s="15">
        <f t="shared" ref="AJ91:AJ96" si="1648">AH91+AI91</f>
        <v>1</v>
      </c>
      <c r="AK91" s="14" t="s">
        <v>218</v>
      </c>
      <c r="AL91" s="11">
        <f t="shared" ref="AL91:AT91" si="1649">AL7+AL21+AL35+AL49+AL63+AL77</f>
        <v>49</v>
      </c>
      <c r="AM91" s="11">
        <f t="shared" si="1649"/>
        <v>32</v>
      </c>
      <c r="AN91" s="11">
        <f t="shared" si="1649"/>
        <v>9</v>
      </c>
      <c r="AO91" s="11">
        <f t="shared" si="1649"/>
        <v>3</v>
      </c>
      <c r="AP91" s="11">
        <f t="shared" si="1649"/>
        <v>2</v>
      </c>
      <c r="AQ91" s="11">
        <f t="shared" si="1649"/>
        <v>20</v>
      </c>
      <c r="AR91" s="11">
        <f t="shared" si="1649"/>
        <v>35</v>
      </c>
      <c r="AS91" s="11">
        <f t="shared" si="1649"/>
        <v>3</v>
      </c>
      <c r="AT91" s="11">
        <f t="shared" si="1649"/>
        <v>14</v>
      </c>
      <c r="AU91" s="11">
        <f t="shared" si="1563"/>
        <v>23</v>
      </c>
      <c r="AV91" s="11">
        <f t="shared" si="1564"/>
        <v>49</v>
      </c>
      <c r="AW91" s="149">
        <f t="shared" si="1565"/>
        <v>0.5714285714285714</v>
      </c>
      <c r="AX91" s="149">
        <f t="shared" si="1566"/>
        <v>0.21428571428571427</v>
      </c>
      <c r="AY91" s="149">
        <f t="shared" si="1567"/>
        <v>0.46938775510204084</v>
      </c>
      <c r="AZ91" s="11">
        <v>0</v>
      </c>
      <c r="BA91" s="11">
        <v>1</v>
      </c>
      <c r="BB91" s="15">
        <f t="shared" si="1568"/>
        <v>1</v>
      </c>
      <c r="BC91" s="14" t="s">
        <v>545</v>
      </c>
      <c r="BD91" s="11">
        <f t="shared" ref="BD91:BL91" si="1650">BD7+BD21+BD35+BD49+BD63+BD77</f>
        <v>44</v>
      </c>
      <c r="BE91" s="11">
        <f t="shared" si="1650"/>
        <v>37</v>
      </c>
      <c r="BF91" s="11">
        <f t="shared" si="1650"/>
        <v>6</v>
      </c>
      <c r="BG91" s="11">
        <f t="shared" si="1650"/>
        <v>1</v>
      </c>
      <c r="BH91" s="11">
        <f t="shared" si="1650"/>
        <v>2</v>
      </c>
      <c r="BI91" s="11">
        <f t="shared" si="1650"/>
        <v>19</v>
      </c>
      <c r="BJ91" s="11">
        <f t="shared" si="1650"/>
        <v>41</v>
      </c>
      <c r="BK91" s="11">
        <f t="shared" si="1650"/>
        <v>2</v>
      </c>
      <c r="BL91" s="11">
        <f t="shared" si="1650"/>
        <v>14</v>
      </c>
      <c r="BM91" s="11">
        <f t="shared" si="1570"/>
        <v>21</v>
      </c>
      <c r="BN91" s="11">
        <f t="shared" si="1571"/>
        <v>55</v>
      </c>
      <c r="BO91" s="149">
        <f t="shared" si="1572"/>
        <v>0.46341463414634149</v>
      </c>
      <c r="BP91" s="149">
        <f t="shared" si="1573"/>
        <v>0.14285714285714285</v>
      </c>
      <c r="BQ91" s="149">
        <f t="shared" si="1574"/>
        <v>0.38181818181818183</v>
      </c>
      <c r="BR91" s="11">
        <v>0</v>
      </c>
      <c r="BS91" s="11">
        <v>1</v>
      </c>
      <c r="BT91" s="15">
        <f t="shared" ref="BT91:BT97" si="1651">BR91+BS91</f>
        <v>1</v>
      </c>
      <c r="BU91" s="14" t="s">
        <v>565</v>
      </c>
      <c r="BV91" s="11">
        <f t="shared" ref="BV91:CD91" si="1652">BV7+BV21+BV35+BV49+BV63+BV77</f>
        <v>50</v>
      </c>
      <c r="BW91" s="11">
        <f t="shared" si="1652"/>
        <v>51</v>
      </c>
      <c r="BX91" s="11">
        <f t="shared" si="1652"/>
        <v>9</v>
      </c>
      <c r="BY91" s="11">
        <f t="shared" si="1652"/>
        <v>2</v>
      </c>
      <c r="BZ91" s="11">
        <f t="shared" si="1652"/>
        <v>7</v>
      </c>
      <c r="CA91" s="11">
        <f t="shared" si="1652"/>
        <v>22</v>
      </c>
      <c r="CB91" s="11">
        <f t="shared" si="1652"/>
        <v>59</v>
      </c>
      <c r="CC91" s="11">
        <f t="shared" si="1652"/>
        <v>2</v>
      </c>
      <c r="CD91" s="11">
        <f t="shared" si="1652"/>
        <v>13</v>
      </c>
      <c r="CE91" s="11">
        <f t="shared" si="1576"/>
        <v>24</v>
      </c>
      <c r="CF91" s="11">
        <f t="shared" si="1577"/>
        <v>72</v>
      </c>
      <c r="CG91" s="149">
        <f t="shared" si="1578"/>
        <v>0.3728813559322034</v>
      </c>
      <c r="CH91" s="149">
        <f t="shared" si="1579"/>
        <v>0.15384615384615385</v>
      </c>
      <c r="CI91" s="149">
        <f t="shared" si="1580"/>
        <v>0.33333333333333331</v>
      </c>
      <c r="CJ91" s="11">
        <v>1</v>
      </c>
      <c r="CK91" s="11">
        <v>0</v>
      </c>
      <c r="CL91" s="15">
        <f t="shared" si="1581"/>
        <v>1</v>
      </c>
      <c r="CM91" s="14" t="s">
        <v>541</v>
      </c>
      <c r="CN91" s="11">
        <f t="shared" ref="CN91:CV91" si="1653">CN7+CN21+CN35+CN49+CN63+CN77</f>
        <v>50</v>
      </c>
      <c r="CO91" s="11">
        <f t="shared" si="1653"/>
        <v>46</v>
      </c>
      <c r="CP91" s="11">
        <f t="shared" si="1653"/>
        <v>6</v>
      </c>
      <c r="CQ91" s="11">
        <f t="shared" si="1653"/>
        <v>2</v>
      </c>
      <c r="CR91" s="11">
        <f t="shared" si="1653"/>
        <v>5</v>
      </c>
      <c r="CS91" s="11">
        <f t="shared" si="1653"/>
        <v>22</v>
      </c>
      <c r="CT91" s="11">
        <f t="shared" si="1653"/>
        <v>56</v>
      </c>
      <c r="CU91" s="11">
        <f t="shared" si="1653"/>
        <v>2</v>
      </c>
      <c r="CV91" s="11">
        <f t="shared" si="1653"/>
        <v>24</v>
      </c>
      <c r="CW91" s="11">
        <f t="shared" si="1583"/>
        <v>24</v>
      </c>
      <c r="CX91" s="11">
        <f t="shared" si="1584"/>
        <v>80</v>
      </c>
      <c r="CY91" s="149">
        <f t="shared" si="1585"/>
        <v>0.39285714285714285</v>
      </c>
      <c r="CZ91" s="149">
        <f t="shared" si="1586"/>
        <v>8.3333333333333329E-2</v>
      </c>
      <c r="DA91" s="149">
        <f t="shared" si="1587"/>
        <v>0.3</v>
      </c>
      <c r="DB91" s="11">
        <v>0</v>
      </c>
      <c r="DC91" s="11">
        <v>1</v>
      </c>
      <c r="DD91" s="15">
        <f t="shared" si="1588"/>
        <v>1</v>
      </c>
      <c r="DE91" s="14" t="s">
        <v>562</v>
      </c>
      <c r="DF91" s="11">
        <f t="shared" ref="DF91:DN91" si="1654">DF7+DF21+DF35+DF49+DF63+DF77</f>
        <v>53</v>
      </c>
      <c r="DG91" s="11">
        <f t="shared" si="1654"/>
        <v>29</v>
      </c>
      <c r="DH91" s="11">
        <f t="shared" si="1654"/>
        <v>8</v>
      </c>
      <c r="DI91" s="11">
        <f t="shared" si="1654"/>
        <v>3</v>
      </c>
      <c r="DJ91" s="11">
        <f t="shared" si="1654"/>
        <v>4</v>
      </c>
      <c r="DK91" s="11">
        <f t="shared" si="1654"/>
        <v>10</v>
      </c>
      <c r="DL91" s="11">
        <f t="shared" si="1654"/>
        <v>30</v>
      </c>
      <c r="DM91" s="11">
        <f t="shared" si="1654"/>
        <v>11</v>
      </c>
      <c r="DN91" s="11">
        <f t="shared" si="1654"/>
        <v>36</v>
      </c>
      <c r="DO91" s="11">
        <f t="shared" si="1590"/>
        <v>21</v>
      </c>
      <c r="DP91" s="11">
        <f t="shared" si="1591"/>
        <v>66</v>
      </c>
      <c r="DQ91" s="149">
        <f t="shared" si="1592"/>
        <v>0.33333333333333331</v>
      </c>
      <c r="DR91" s="149">
        <f t="shared" si="1593"/>
        <v>0.30555555555555558</v>
      </c>
      <c r="DS91" s="149">
        <f t="shared" si="1594"/>
        <v>0.31818181818181818</v>
      </c>
      <c r="DT91" s="11">
        <v>1</v>
      </c>
      <c r="DU91" s="11">
        <v>0</v>
      </c>
      <c r="DV91" s="15">
        <f t="shared" si="1595"/>
        <v>1</v>
      </c>
      <c r="DW91" s="14" t="s">
        <v>539</v>
      </c>
      <c r="DX91" s="11">
        <f t="shared" ref="DX91:EF91" si="1655">DX7+DX21+DX35+DX49+DX63+DX77</f>
        <v>53</v>
      </c>
      <c r="DY91" s="11">
        <f t="shared" si="1655"/>
        <v>41</v>
      </c>
      <c r="DZ91" s="11">
        <f t="shared" si="1655"/>
        <v>5</v>
      </c>
      <c r="EA91" s="11">
        <f t="shared" si="1655"/>
        <v>2</v>
      </c>
      <c r="EB91" s="11">
        <f t="shared" si="1655"/>
        <v>6</v>
      </c>
      <c r="EC91" s="11">
        <f t="shared" si="1655"/>
        <v>19</v>
      </c>
      <c r="ED91" s="11">
        <f t="shared" si="1655"/>
        <v>38</v>
      </c>
      <c r="EE91" s="11">
        <f t="shared" si="1655"/>
        <v>5</v>
      </c>
      <c r="EF91" s="11">
        <f t="shared" si="1655"/>
        <v>32</v>
      </c>
      <c r="EG91" s="11">
        <f t="shared" si="1597"/>
        <v>24</v>
      </c>
      <c r="EH91" s="11">
        <f t="shared" si="1598"/>
        <v>70</v>
      </c>
      <c r="EI91" s="149">
        <f t="shared" si="1599"/>
        <v>0.5</v>
      </c>
      <c r="EJ91" s="149">
        <f t="shared" si="1600"/>
        <v>0.15625</v>
      </c>
      <c r="EK91" s="149">
        <f t="shared" si="1601"/>
        <v>0.34285714285714286</v>
      </c>
      <c r="EL91" s="11">
        <v>1</v>
      </c>
      <c r="EM91" s="11">
        <v>0</v>
      </c>
      <c r="EN91" s="15">
        <f t="shared" si="1602"/>
        <v>1</v>
      </c>
      <c r="EO91" s="14" t="s">
        <v>561</v>
      </c>
      <c r="EP91" s="11">
        <f t="shared" ref="EP91:EX91" si="1656">EP7+EP21+EP35+EP49+EP63+EP77</f>
        <v>51</v>
      </c>
      <c r="EQ91" s="11">
        <f t="shared" si="1656"/>
        <v>29</v>
      </c>
      <c r="ER91" s="11">
        <f t="shared" si="1656"/>
        <v>10</v>
      </c>
      <c r="ES91" s="11">
        <f t="shared" si="1656"/>
        <v>1</v>
      </c>
      <c r="ET91" s="11">
        <f t="shared" si="1656"/>
        <v>1</v>
      </c>
      <c r="EU91" s="11">
        <f t="shared" si="1656"/>
        <v>21</v>
      </c>
      <c r="EV91" s="11">
        <f t="shared" si="1656"/>
        <v>47</v>
      </c>
      <c r="EW91" s="11">
        <f t="shared" si="1656"/>
        <v>3</v>
      </c>
      <c r="EX91" s="11">
        <f t="shared" si="1656"/>
        <v>13</v>
      </c>
      <c r="EY91" s="11">
        <f t="shared" si="1604"/>
        <v>24</v>
      </c>
      <c r="EZ91" s="11">
        <f t="shared" si="1605"/>
        <v>60</v>
      </c>
      <c r="FA91" s="149">
        <f t="shared" si="1606"/>
        <v>0.44680851063829785</v>
      </c>
      <c r="FB91" s="149">
        <f t="shared" si="1607"/>
        <v>0.23076923076923078</v>
      </c>
      <c r="FC91" s="149">
        <f t="shared" si="1608"/>
        <v>0.4</v>
      </c>
      <c r="FD91" s="11">
        <v>1</v>
      </c>
      <c r="FE91" s="11">
        <v>0</v>
      </c>
      <c r="FF91" s="15">
        <f t="shared" si="1609"/>
        <v>1</v>
      </c>
      <c r="FG91" s="14" t="s">
        <v>575</v>
      </c>
      <c r="FH91" s="11">
        <f t="shared" ref="FH91:FP91" si="1657">FH7+FH21+FH35+FH49+FH63+FH77</f>
        <v>51</v>
      </c>
      <c r="FI91" s="11">
        <f t="shared" si="1657"/>
        <v>26</v>
      </c>
      <c r="FJ91" s="11">
        <f t="shared" si="1657"/>
        <v>6</v>
      </c>
      <c r="FK91" s="11">
        <f t="shared" si="1657"/>
        <v>2</v>
      </c>
      <c r="FL91" s="11">
        <f t="shared" si="1657"/>
        <v>1</v>
      </c>
      <c r="FM91" s="11">
        <f t="shared" si="1657"/>
        <v>18</v>
      </c>
      <c r="FN91" s="11">
        <f t="shared" si="1657"/>
        <v>39</v>
      </c>
      <c r="FO91" s="11">
        <f t="shared" si="1657"/>
        <v>5</v>
      </c>
      <c r="FP91" s="11">
        <f t="shared" si="1657"/>
        <v>15</v>
      </c>
      <c r="FQ91" s="11">
        <f t="shared" si="1611"/>
        <v>23</v>
      </c>
      <c r="FR91" s="11">
        <f t="shared" si="1612"/>
        <v>54</v>
      </c>
      <c r="FS91" s="149">
        <f t="shared" si="1613"/>
        <v>0.46153846153846156</v>
      </c>
      <c r="FT91" s="149">
        <f t="shared" si="1614"/>
        <v>0.33333333333333331</v>
      </c>
      <c r="FU91" s="149">
        <f t="shared" si="1615"/>
        <v>0.42592592592592593</v>
      </c>
      <c r="FV91" s="11">
        <v>1</v>
      </c>
      <c r="FW91" s="11">
        <v>0</v>
      </c>
      <c r="FX91" s="15">
        <f t="shared" si="1616"/>
        <v>1</v>
      </c>
      <c r="FY91" s="14" t="s">
        <v>563</v>
      </c>
      <c r="FZ91" s="11">
        <f t="shared" ref="FZ91:GH91" si="1658">FZ7+FZ21+FZ35+FZ49+FZ63+FZ77</f>
        <v>33</v>
      </c>
      <c r="GA91" s="11">
        <f t="shared" si="1658"/>
        <v>41</v>
      </c>
      <c r="GB91" s="11">
        <f t="shared" si="1658"/>
        <v>2</v>
      </c>
      <c r="GC91" s="11">
        <f t="shared" si="1658"/>
        <v>1</v>
      </c>
      <c r="GD91" s="11">
        <f t="shared" si="1658"/>
        <v>9</v>
      </c>
      <c r="GE91" s="11">
        <f t="shared" si="1658"/>
        <v>9</v>
      </c>
      <c r="GF91" s="11">
        <f t="shared" si="1658"/>
        <v>38</v>
      </c>
      <c r="GG91" s="11">
        <f t="shared" si="1658"/>
        <v>5</v>
      </c>
      <c r="GH91" s="11">
        <f t="shared" si="1658"/>
        <v>34</v>
      </c>
      <c r="GI91" s="11">
        <f t="shared" ref="GI91:GI97" si="1659">GE91+GG91</f>
        <v>14</v>
      </c>
      <c r="GJ91" s="11">
        <f t="shared" ref="GJ91:GJ97" si="1660">GF91+GH91</f>
        <v>72</v>
      </c>
      <c r="GK91" s="149">
        <f t="shared" ref="GK91:GK97" si="1661">GE91/GF91</f>
        <v>0.23684210526315788</v>
      </c>
      <c r="GL91" s="149">
        <f t="shared" ref="GL91:GL97" si="1662">GG91/GH91</f>
        <v>0.14705882352941177</v>
      </c>
      <c r="GM91" s="149">
        <f t="shared" ref="GM91:GM97" si="1663">GI91/GJ91</f>
        <v>0.19444444444444445</v>
      </c>
      <c r="GN91" s="11">
        <v>0</v>
      </c>
      <c r="GO91" s="11">
        <v>1</v>
      </c>
      <c r="GP91" s="15">
        <f t="shared" ref="GP91:GP97" si="1664">GN91+GO91</f>
        <v>1</v>
      </c>
      <c r="GQ91" s="14" t="s">
        <v>537</v>
      </c>
      <c r="GR91" s="11">
        <f t="shared" ref="GR91:HB91" si="1665">GR7+GR21+GR35</f>
        <v>50</v>
      </c>
      <c r="GS91" s="11">
        <f t="shared" si="1665"/>
        <v>33</v>
      </c>
      <c r="GT91" s="11">
        <f t="shared" si="1665"/>
        <v>6</v>
      </c>
      <c r="GU91" s="11">
        <f t="shared" si="1665"/>
        <v>4</v>
      </c>
      <c r="GV91" s="11">
        <f t="shared" si="1665"/>
        <v>8</v>
      </c>
      <c r="GW91" s="11">
        <f t="shared" si="1665"/>
        <v>16</v>
      </c>
      <c r="GX91" s="11">
        <f t="shared" si="1665"/>
        <v>30</v>
      </c>
      <c r="GY91" s="11">
        <f t="shared" si="1665"/>
        <v>6</v>
      </c>
      <c r="GZ91" s="11">
        <f t="shared" si="1665"/>
        <v>30</v>
      </c>
      <c r="HA91" s="11">
        <f t="shared" si="1665"/>
        <v>22</v>
      </c>
      <c r="HB91" s="11">
        <f t="shared" si="1665"/>
        <v>61</v>
      </c>
      <c r="HC91" s="149">
        <f t="shared" si="1619"/>
        <v>0.53333333333333333</v>
      </c>
      <c r="HD91" s="149">
        <f t="shared" si="1620"/>
        <v>0.2</v>
      </c>
      <c r="HE91" s="149">
        <f t="shared" si="1621"/>
        <v>0.36065573770491804</v>
      </c>
      <c r="HF91" s="11">
        <v>1</v>
      </c>
      <c r="HG91" s="11">
        <v>0</v>
      </c>
      <c r="HH91" s="15">
        <f t="shared" si="1622"/>
        <v>1</v>
      </c>
      <c r="HI91" s="14" t="s">
        <v>574</v>
      </c>
      <c r="HJ91" s="11">
        <f t="shared" ref="HJ91:HR91" si="1666">HJ7+HJ21+HJ35+HJ49+HJ63+HJ77</f>
        <v>35</v>
      </c>
      <c r="HK91" s="11">
        <f t="shared" si="1666"/>
        <v>17</v>
      </c>
      <c r="HL91" s="11">
        <f t="shared" si="1666"/>
        <v>6</v>
      </c>
      <c r="HM91" s="11">
        <f t="shared" si="1666"/>
        <v>5</v>
      </c>
      <c r="HN91" s="11">
        <f t="shared" si="1666"/>
        <v>2</v>
      </c>
      <c r="HO91" s="11">
        <f t="shared" si="1666"/>
        <v>6</v>
      </c>
      <c r="HP91" s="11">
        <f t="shared" si="1666"/>
        <v>18</v>
      </c>
      <c r="HQ91" s="11">
        <f t="shared" si="1666"/>
        <v>7</v>
      </c>
      <c r="HR91" s="11">
        <f t="shared" si="1666"/>
        <v>23</v>
      </c>
      <c r="HS91" s="11">
        <f t="shared" si="1624"/>
        <v>13</v>
      </c>
      <c r="HT91" s="11">
        <f t="shared" si="1625"/>
        <v>41</v>
      </c>
      <c r="HU91" s="149">
        <f t="shared" si="1626"/>
        <v>0.33333333333333331</v>
      </c>
      <c r="HV91" s="149">
        <f t="shared" si="1627"/>
        <v>0.30434782608695654</v>
      </c>
      <c r="HW91" s="149">
        <f t="shared" si="1628"/>
        <v>0.31707317073170732</v>
      </c>
      <c r="HX91" s="11">
        <v>0</v>
      </c>
      <c r="HY91" s="11">
        <v>1</v>
      </c>
      <c r="HZ91" s="15">
        <f t="shared" si="1629"/>
        <v>1</v>
      </c>
    </row>
    <row r="92" spans="19:234">
      <c r="S92" s="14">
        <v>5</v>
      </c>
      <c r="T92" s="11">
        <f t="shared" ref="T92:AB92" si="1667">T8+T22+T36+T50+T64+T78</f>
        <v>0</v>
      </c>
      <c r="U92" s="11">
        <f t="shared" si="1667"/>
        <v>0</v>
      </c>
      <c r="V92" s="11">
        <f t="shared" si="1667"/>
        <v>0</v>
      </c>
      <c r="W92" s="11">
        <f t="shared" si="1667"/>
        <v>0</v>
      </c>
      <c r="X92" s="11">
        <f t="shared" si="1667"/>
        <v>0</v>
      </c>
      <c r="Y92" s="11">
        <f t="shared" si="1667"/>
        <v>0</v>
      </c>
      <c r="Z92" s="11">
        <f t="shared" si="1667"/>
        <v>0</v>
      </c>
      <c r="AA92" s="11">
        <f t="shared" si="1667"/>
        <v>0</v>
      </c>
      <c r="AB92" s="11">
        <f t="shared" si="1667"/>
        <v>0</v>
      </c>
      <c r="AC92" s="11">
        <f t="shared" si="1643"/>
        <v>0</v>
      </c>
      <c r="AD92" s="11">
        <f t="shared" si="1644"/>
        <v>0</v>
      </c>
      <c r="AE92" s="149" t="e">
        <f t="shared" si="1645"/>
        <v>#DIV/0!</v>
      </c>
      <c r="AF92" s="149" t="e">
        <f t="shared" si="1646"/>
        <v>#DIV/0!</v>
      </c>
      <c r="AG92" s="149" t="e">
        <f t="shared" si="1647"/>
        <v>#DIV/0!</v>
      </c>
      <c r="AH92" s="11"/>
      <c r="AI92" s="11"/>
      <c r="AJ92" s="15">
        <f t="shared" si="1648"/>
        <v>0</v>
      </c>
      <c r="AK92" s="14">
        <v>5</v>
      </c>
      <c r="AL92" s="11">
        <f t="shared" ref="AL92:AT92" si="1668">AL8+AL22+AL36+AL50+AL64+AL78</f>
        <v>0</v>
      </c>
      <c r="AM92" s="11">
        <f t="shared" si="1668"/>
        <v>0</v>
      </c>
      <c r="AN92" s="11">
        <f t="shared" si="1668"/>
        <v>0</v>
      </c>
      <c r="AO92" s="11">
        <f t="shared" si="1668"/>
        <v>0</v>
      </c>
      <c r="AP92" s="11">
        <f t="shared" si="1668"/>
        <v>0</v>
      </c>
      <c r="AQ92" s="11">
        <f t="shared" si="1668"/>
        <v>0</v>
      </c>
      <c r="AR92" s="11">
        <f t="shared" si="1668"/>
        <v>0</v>
      </c>
      <c r="AS92" s="11">
        <f t="shared" si="1668"/>
        <v>0</v>
      </c>
      <c r="AT92" s="11">
        <f t="shared" si="1668"/>
        <v>0</v>
      </c>
      <c r="AU92" s="11">
        <f t="shared" si="1563"/>
        <v>0</v>
      </c>
      <c r="AV92" s="11">
        <f t="shared" si="1564"/>
        <v>0</v>
      </c>
      <c r="AW92" s="149" t="e">
        <f t="shared" si="1565"/>
        <v>#DIV/0!</v>
      </c>
      <c r="AX92" s="149" t="e">
        <f t="shared" si="1566"/>
        <v>#DIV/0!</v>
      </c>
      <c r="AY92" s="149" t="e">
        <f t="shared" si="1567"/>
        <v>#DIV/0!</v>
      </c>
      <c r="AZ92" s="11"/>
      <c r="BA92" s="11"/>
      <c r="BB92" s="15">
        <f t="shared" si="1568"/>
        <v>0</v>
      </c>
      <c r="BC92" s="14">
        <v>5</v>
      </c>
      <c r="BD92" s="11">
        <f t="shared" ref="BD92:BL92" si="1669">BD8+BD22+BD36+BD50+BD64+BD78</f>
        <v>0</v>
      </c>
      <c r="BE92" s="11">
        <f t="shared" si="1669"/>
        <v>0</v>
      </c>
      <c r="BF92" s="11">
        <f t="shared" si="1669"/>
        <v>0</v>
      </c>
      <c r="BG92" s="11">
        <f t="shared" si="1669"/>
        <v>0</v>
      </c>
      <c r="BH92" s="11">
        <f t="shared" si="1669"/>
        <v>0</v>
      </c>
      <c r="BI92" s="11">
        <f t="shared" si="1669"/>
        <v>0</v>
      </c>
      <c r="BJ92" s="11">
        <f t="shared" si="1669"/>
        <v>0</v>
      </c>
      <c r="BK92" s="11">
        <f t="shared" si="1669"/>
        <v>0</v>
      </c>
      <c r="BL92" s="11">
        <f t="shared" si="1669"/>
        <v>0</v>
      </c>
      <c r="BM92" s="11">
        <f t="shared" si="1570"/>
        <v>0</v>
      </c>
      <c r="BN92" s="11">
        <f t="shared" si="1571"/>
        <v>0</v>
      </c>
      <c r="BO92" s="149" t="e">
        <f t="shared" si="1572"/>
        <v>#DIV/0!</v>
      </c>
      <c r="BP92" s="149" t="e">
        <f t="shared" si="1573"/>
        <v>#DIV/0!</v>
      </c>
      <c r="BQ92" s="149" t="e">
        <f t="shared" si="1574"/>
        <v>#DIV/0!</v>
      </c>
      <c r="BR92" s="11"/>
      <c r="BS92" s="11"/>
      <c r="BT92" s="15">
        <f t="shared" si="1651"/>
        <v>0</v>
      </c>
      <c r="BU92" s="14">
        <v>5</v>
      </c>
      <c r="BV92" s="11">
        <f t="shared" ref="BV92:CD92" si="1670">BV8+BV22+BV36+BV50+BV64+BV78</f>
        <v>0</v>
      </c>
      <c r="BW92" s="11">
        <f t="shared" si="1670"/>
        <v>0</v>
      </c>
      <c r="BX92" s="11">
        <f t="shared" si="1670"/>
        <v>0</v>
      </c>
      <c r="BY92" s="11">
        <f t="shared" si="1670"/>
        <v>0</v>
      </c>
      <c r="BZ92" s="11">
        <f t="shared" si="1670"/>
        <v>0</v>
      </c>
      <c r="CA92" s="11">
        <f t="shared" si="1670"/>
        <v>0</v>
      </c>
      <c r="CB92" s="11">
        <f t="shared" si="1670"/>
        <v>0</v>
      </c>
      <c r="CC92" s="11">
        <f t="shared" si="1670"/>
        <v>0</v>
      </c>
      <c r="CD92" s="11">
        <f t="shared" si="1670"/>
        <v>0</v>
      </c>
      <c r="CE92" s="11">
        <f t="shared" si="1576"/>
        <v>0</v>
      </c>
      <c r="CF92" s="11">
        <f t="shared" si="1577"/>
        <v>0</v>
      </c>
      <c r="CG92" s="149" t="e">
        <f t="shared" si="1578"/>
        <v>#DIV/0!</v>
      </c>
      <c r="CH92" s="149" t="e">
        <f t="shared" si="1579"/>
        <v>#DIV/0!</v>
      </c>
      <c r="CI92" s="149" t="e">
        <f t="shared" si="1580"/>
        <v>#DIV/0!</v>
      </c>
      <c r="CJ92" s="11"/>
      <c r="CK92" s="11"/>
      <c r="CL92" s="15">
        <f t="shared" si="1581"/>
        <v>0</v>
      </c>
      <c r="CM92" s="14">
        <v>5</v>
      </c>
      <c r="CN92" s="11">
        <f t="shared" ref="CN92:CV92" si="1671">CN8+CN22+CN36+CN50+CN64+CN78</f>
        <v>0</v>
      </c>
      <c r="CO92" s="11">
        <f t="shared" si="1671"/>
        <v>0</v>
      </c>
      <c r="CP92" s="11">
        <f t="shared" si="1671"/>
        <v>0</v>
      </c>
      <c r="CQ92" s="11">
        <f t="shared" si="1671"/>
        <v>0</v>
      </c>
      <c r="CR92" s="11">
        <f t="shared" si="1671"/>
        <v>0</v>
      </c>
      <c r="CS92" s="11">
        <f t="shared" si="1671"/>
        <v>0</v>
      </c>
      <c r="CT92" s="11">
        <f t="shared" si="1671"/>
        <v>0</v>
      </c>
      <c r="CU92" s="11">
        <f t="shared" si="1671"/>
        <v>0</v>
      </c>
      <c r="CV92" s="11">
        <f t="shared" si="1671"/>
        <v>0</v>
      </c>
      <c r="CW92" s="11">
        <f t="shared" si="1583"/>
        <v>0</v>
      </c>
      <c r="CX92" s="11">
        <f t="shared" si="1584"/>
        <v>0</v>
      </c>
      <c r="CY92" s="149" t="e">
        <f t="shared" si="1585"/>
        <v>#DIV/0!</v>
      </c>
      <c r="CZ92" s="149" t="e">
        <f t="shared" si="1586"/>
        <v>#DIV/0!</v>
      </c>
      <c r="DA92" s="149" t="e">
        <f t="shared" si="1587"/>
        <v>#DIV/0!</v>
      </c>
      <c r="DB92" s="11"/>
      <c r="DC92" s="11"/>
      <c r="DD92" s="15">
        <f t="shared" si="1588"/>
        <v>0</v>
      </c>
      <c r="DE92" s="14">
        <v>5</v>
      </c>
      <c r="DF92" s="11">
        <f t="shared" ref="DF92:DN92" si="1672">DF8+DF22+DF36+DF50+DF64+DF78</f>
        <v>0</v>
      </c>
      <c r="DG92" s="11">
        <f t="shared" si="1672"/>
        <v>0</v>
      </c>
      <c r="DH92" s="11">
        <f t="shared" si="1672"/>
        <v>0</v>
      </c>
      <c r="DI92" s="11">
        <f t="shared" si="1672"/>
        <v>0</v>
      </c>
      <c r="DJ92" s="11">
        <f t="shared" si="1672"/>
        <v>0</v>
      </c>
      <c r="DK92" s="11">
        <f t="shared" si="1672"/>
        <v>0</v>
      </c>
      <c r="DL92" s="11">
        <f t="shared" si="1672"/>
        <v>0</v>
      </c>
      <c r="DM92" s="11">
        <f t="shared" si="1672"/>
        <v>0</v>
      </c>
      <c r="DN92" s="11">
        <f t="shared" si="1672"/>
        <v>0</v>
      </c>
      <c r="DO92" s="11">
        <f t="shared" ref="DO92:DO97" si="1673">DK92+DM92</f>
        <v>0</v>
      </c>
      <c r="DP92" s="11">
        <f t="shared" ref="DP92:DP97" si="1674">DL92+DN92</f>
        <v>0</v>
      </c>
      <c r="DQ92" s="149" t="e">
        <f t="shared" si="1592"/>
        <v>#DIV/0!</v>
      </c>
      <c r="DR92" s="149" t="e">
        <f t="shared" si="1593"/>
        <v>#DIV/0!</v>
      </c>
      <c r="DS92" s="149" t="e">
        <f t="shared" si="1594"/>
        <v>#DIV/0!</v>
      </c>
      <c r="DT92" s="11"/>
      <c r="DU92" s="11"/>
      <c r="DV92" s="15">
        <f t="shared" si="1595"/>
        <v>0</v>
      </c>
      <c r="DW92" s="14">
        <v>5</v>
      </c>
      <c r="DX92" s="11">
        <f t="shared" ref="DX92:EF92" si="1675">DX8+DX22+DX36+DX50+DX64+DX78</f>
        <v>0</v>
      </c>
      <c r="DY92" s="11">
        <f t="shared" si="1675"/>
        <v>0</v>
      </c>
      <c r="DZ92" s="11">
        <f t="shared" si="1675"/>
        <v>0</v>
      </c>
      <c r="EA92" s="11">
        <f t="shared" si="1675"/>
        <v>0</v>
      </c>
      <c r="EB92" s="11">
        <f t="shared" si="1675"/>
        <v>0</v>
      </c>
      <c r="EC92" s="11">
        <f t="shared" si="1675"/>
        <v>0</v>
      </c>
      <c r="ED92" s="11">
        <f t="shared" si="1675"/>
        <v>0</v>
      </c>
      <c r="EE92" s="11">
        <f t="shared" si="1675"/>
        <v>0</v>
      </c>
      <c r="EF92" s="11">
        <f t="shared" si="1675"/>
        <v>0</v>
      </c>
      <c r="EG92" s="11">
        <f t="shared" si="1597"/>
        <v>0</v>
      </c>
      <c r="EH92" s="11">
        <f t="shared" si="1598"/>
        <v>0</v>
      </c>
      <c r="EI92" s="149" t="e">
        <f t="shared" si="1599"/>
        <v>#DIV/0!</v>
      </c>
      <c r="EJ92" s="149" t="e">
        <f t="shared" si="1600"/>
        <v>#DIV/0!</v>
      </c>
      <c r="EK92" s="149" t="e">
        <f t="shared" si="1601"/>
        <v>#DIV/0!</v>
      </c>
      <c r="EL92" s="11"/>
      <c r="EM92" s="11"/>
      <c r="EN92" s="15">
        <f t="shared" si="1602"/>
        <v>0</v>
      </c>
      <c r="EO92" s="14">
        <v>5</v>
      </c>
      <c r="EP92" s="11">
        <f t="shared" ref="EP92:EX92" si="1676">EP8+EP22+EP36+EP50+EP64+EP78</f>
        <v>0</v>
      </c>
      <c r="EQ92" s="11">
        <f t="shared" si="1676"/>
        <v>0</v>
      </c>
      <c r="ER92" s="11">
        <f t="shared" si="1676"/>
        <v>0</v>
      </c>
      <c r="ES92" s="11">
        <f t="shared" si="1676"/>
        <v>0</v>
      </c>
      <c r="ET92" s="11">
        <f t="shared" si="1676"/>
        <v>0</v>
      </c>
      <c r="EU92" s="11">
        <f t="shared" si="1676"/>
        <v>0</v>
      </c>
      <c r="EV92" s="11">
        <f t="shared" si="1676"/>
        <v>0</v>
      </c>
      <c r="EW92" s="11">
        <f t="shared" si="1676"/>
        <v>0</v>
      </c>
      <c r="EX92" s="11">
        <f t="shared" si="1676"/>
        <v>0</v>
      </c>
      <c r="EY92" s="11">
        <f t="shared" si="1604"/>
        <v>0</v>
      </c>
      <c r="EZ92" s="11">
        <f t="shared" si="1605"/>
        <v>0</v>
      </c>
      <c r="FA92" s="149" t="e">
        <f t="shared" si="1606"/>
        <v>#DIV/0!</v>
      </c>
      <c r="FB92" s="149" t="e">
        <f t="shared" si="1607"/>
        <v>#DIV/0!</v>
      </c>
      <c r="FC92" s="149" t="e">
        <f t="shared" si="1608"/>
        <v>#DIV/0!</v>
      </c>
      <c r="FD92" s="11"/>
      <c r="FE92" s="11"/>
      <c r="FF92" s="15">
        <f t="shared" si="1609"/>
        <v>0</v>
      </c>
      <c r="FG92" s="14">
        <v>5</v>
      </c>
      <c r="FH92" s="11">
        <f t="shared" ref="FH92:FP92" si="1677">FH8+FH22+FH36+FH50+FH64+FH78</f>
        <v>0</v>
      </c>
      <c r="FI92" s="11">
        <f t="shared" si="1677"/>
        <v>0</v>
      </c>
      <c r="FJ92" s="11">
        <f t="shared" si="1677"/>
        <v>0</v>
      </c>
      <c r="FK92" s="11">
        <f t="shared" si="1677"/>
        <v>0</v>
      </c>
      <c r="FL92" s="11">
        <f t="shared" si="1677"/>
        <v>0</v>
      </c>
      <c r="FM92" s="11">
        <f t="shared" si="1677"/>
        <v>0</v>
      </c>
      <c r="FN92" s="11">
        <f t="shared" si="1677"/>
        <v>0</v>
      </c>
      <c r="FO92" s="11">
        <f t="shared" si="1677"/>
        <v>0</v>
      </c>
      <c r="FP92" s="11">
        <f t="shared" si="1677"/>
        <v>0</v>
      </c>
      <c r="FQ92" s="11">
        <f t="shared" si="1611"/>
        <v>0</v>
      </c>
      <c r="FR92" s="11">
        <f t="shared" si="1612"/>
        <v>0</v>
      </c>
      <c r="FS92" s="149" t="e">
        <f t="shared" si="1613"/>
        <v>#DIV/0!</v>
      </c>
      <c r="FT92" s="149" t="e">
        <f t="shared" si="1614"/>
        <v>#DIV/0!</v>
      </c>
      <c r="FU92" s="149" t="e">
        <f t="shared" si="1615"/>
        <v>#DIV/0!</v>
      </c>
      <c r="FV92" s="11"/>
      <c r="FW92" s="11"/>
      <c r="FX92" s="15">
        <f t="shared" si="1616"/>
        <v>0</v>
      </c>
      <c r="FY92" s="14">
        <v>5</v>
      </c>
      <c r="FZ92" s="11">
        <f t="shared" ref="FZ92:GH92" si="1678">FZ8+FZ22+FZ36+FZ50+FZ64+FZ78</f>
        <v>0</v>
      </c>
      <c r="GA92" s="11">
        <f t="shared" si="1678"/>
        <v>0</v>
      </c>
      <c r="GB92" s="11">
        <f t="shared" si="1678"/>
        <v>0</v>
      </c>
      <c r="GC92" s="11">
        <f t="shared" si="1678"/>
        <v>0</v>
      </c>
      <c r="GD92" s="11">
        <f t="shared" si="1678"/>
        <v>0</v>
      </c>
      <c r="GE92" s="11">
        <f t="shared" si="1678"/>
        <v>0</v>
      </c>
      <c r="GF92" s="11">
        <f t="shared" si="1678"/>
        <v>0</v>
      </c>
      <c r="GG92" s="11">
        <f t="shared" si="1678"/>
        <v>0</v>
      </c>
      <c r="GH92" s="11">
        <f t="shared" si="1678"/>
        <v>0</v>
      </c>
      <c r="GI92" s="11">
        <f t="shared" si="1659"/>
        <v>0</v>
      </c>
      <c r="GJ92" s="11">
        <f t="shared" si="1660"/>
        <v>0</v>
      </c>
      <c r="GK92" s="149" t="e">
        <f t="shared" si="1661"/>
        <v>#DIV/0!</v>
      </c>
      <c r="GL92" s="149" t="e">
        <f t="shared" si="1662"/>
        <v>#DIV/0!</v>
      </c>
      <c r="GM92" s="149" t="e">
        <f t="shared" si="1663"/>
        <v>#DIV/0!</v>
      </c>
      <c r="GN92" s="11"/>
      <c r="GO92" s="11"/>
      <c r="GP92" s="15">
        <f t="shared" si="1664"/>
        <v>0</v>
      </c>
      <c r="GQ92" s="14">
        <v>5</v>
      </c>
      <c r="GR92" s="11">
        <f t="shared" ref="GR92:HB92" si="1679">GR8+GR22+GR36</f>
        <v>0</v>
      </c>
      <c r="GS92" s="11">
        <f t="shared" si="1679"/>
        <v>0</v>
      </c>
      <c r="GT92" s="11">
        <f t="shared" si="1679"/>
        <v>0</v>
      </c>
      <c r="GU92" s="11">
        <f t="shared" si="1679"/>
        <v>0</v>
      </c>
      <c r="GV92" s="11">
        <f t="shared" si="1679"/>
        <v>0</v>
      </c>
      <c r="GW92" s="11">
        <f t="shared" si="1679"/>
        <v>0</v>
      </c>
      <c r="GX92" s="11">
        <f t="shared" si="1679"/>
        <v>0</v>
      </c>
      <c r="GY92" s="11">
        <f t="shared" si="1679"/>
        <v>0</v>
      </c>
      <c r="GZ92" s="11">
        <f t="shared" si="1679"/>
        <v>0</v>
      </c>
      <c r="HA92" s="11">
        <f t="shared" si="1679"/>
        <v>0</v>
      </c>
      <c r="HB92" s="11">
        <f t="shared" si="1679"/>
        <v>0</v>
      </c>
      <c r="HC92" s="149" t="e">
        <f t="shared" si="1619"/>
        <v>#DIV/0!</v>
      </c>
      <c r="HD92" s="149" t="e">
        <f t="shared" si="1620"/>
        <v>#DIV/0!</v>
      </c>
      <c r="HE92" s="149" t="e">
        <f t="shared" si="1621"/>
        <v>#DIV/0!</v>
      </c>
      <c r="HF92" s="11"/>
      <c r="HG92" s="11"/>
      <c r="HH92" s="15">
        <f t="shared" si="1622"/>
        <v>0</v>
      </c>
      <c r="HI92" s="14">
        <v>5</v>
      </c>
      <c r="HJ92" s="11">
        <f t="shared" ref="HJ92:HR92" si="1680">HJ8+HJ22+HJ36+HJ50+HJ64+HJ78</f>
        <v>0</v>
      </c>
      <c r="HK92" s="11">
        <f t="shared" si="1680"/>
        <v>0</v>
      </c>
      <c r="HL92" s="11">
        <f t="shared" si="1680"/>
        <v>0</v>
      </c>
      <c r="HM92" s="11">
        <f t="shared" si="1680"/>
        <v>0</v>
      </c>
      <c r="HN92" s="11">
        <f t="shared" si="1680"/>
        <v>0</v>
      </c>
      <c r="HO92" s="11">
        <f t="shared" si="1680"/>
        <v>0</v>
      </c>
      <c r="HP92" s="11">
        <f t="shared" si="1680"/>
        <v>0</v>
      </c>
      <c r="HQ92" s="11">
        <f t="shared" si="1680"/>
        <v>0</v>
      </c>
      <c r="HR92" s="11">
        <f t="shared" si="1680"/>
        <v>0</v>
      </c>
      <c r="HS92" s="11">
        <f t="shared" si="1624"/>
        <v>0</v>
      </c>
      <c r="HT92" s="11">
        <f t="shared" si="1625"/>
        <v>0</v>
      </c>
      <c r="HU92" s="149" t="e">
        <f t="shared" si="1626"/>
        <v>#DIV/0!</v>
      </c>
      <c r="HV92" s="149" t="e">
        <f t="shared" si="1627"/>
        <v>#DIV/0!</v>
      </c>
      <c r="HW92" s="149" t="e">
        <f t="shared" si="1628"/>
        <v>#DIV/0!</v>
      </c>
      <c r="HX92" s="11"/>
      <c r="HY92" s="11"/>
      <c r="HZ92" s="15">
        <f t="shared" si="1629"/>
        <v>0</v>
      </c>
    </row>
    <row r="93" spans="19:234">
      <c r="S93" s="14">
        <v>6</v>
      </c>
      <c r="T93" s="11">
        <f t="shared" ref="T93:AB93" si="1681">T9+T23+T37+T51+T65+T79</f>
        <v>0</v>
      </c>
      <c r="U93" s="11">
        <f t="shared" si="1681"/>
        <v>0</v>
      </c>
      <c r="V93" s="11">
        <f t="shared" si="1681"/>
        <v>0</v>
      </c>
      <c r="W93" s="11">
        <f t="shared" si="1681"/>
        <v>0</v>
      </c>
      <c r="X93" s="11">
        <f t="shared" si="1681"/>
        <v>0</v>
      </c>
      <c r="Y93" s="11">
        <f t="shared" si="1681"/>
        <v>0</v>
      </c>
      <c r="Z93" s="11">
        <f t="shared" si="1681"/>
        <v>0</v>
      </c>
      <c r="AA93" s="11">
        <f t="shared" si="1681"/>
        <v>0</v>
      </c>
      <c r="AB93" s="11">
        <f t="shared" si="1681"/>
        <v>0</v>
      </c>
      <c r="AC93" s="11">
        <f t="shared" si="1643"/>
        <v>0</v>
      </c>
      <c r="AD93" s="11">
        <f t="shared" si="1644"/>
        <v>0</v>
      </c>
      <c r="AE93" s="149" t="e">
        <f t="shared" si="1645"/>
        <v>#DIV/0!</v>
      </c>
      <c r="AF93" s="149" t="e">
        <f t="shared" si="1646"/>
        <v>#DIV/0!</v>
      </c>
      <c r="AG93" s="149" t="e">
        <f t="shared" si="1647"/>
        <v>#DIV/0!</v>
      </c>
      <c r="AH93" s="11"/>
      <c r="AI93" s="11"/>
      <c r="AJ93" s="15">
        <f t="shared" si="1648"/>
        <v>0</v>
      </c>
      <c r="AK93" s="14">
        <v>6</v>
      </c>
      <c r="AL93" s="11">
        <f t="shared" ref="AL93:AT93" si="1682">AL9+AL23+AL37+AL51+AL65+AL79</f>
        <v>0</v>
      </c>
      <c r="AM93" s="11">
        <f t="shared" si="1682"/>
        <v>0</v>
      </c>
      <c r="AN93" s="11">
        <f t="shared" si="1682"/>
        <v>0</v>
      </c>
      <c r="AO93" s="11">
        <f t="shared" si="1682"/>
        <v>0</v>
      </c>
      <c r="AP93" s="11">
        <f t="shared" si="1682"/>
        <v>0</v>
      </c>
      <c r="AQ93" s="11">
        <f t="shared" si="1682"/>
        <v>0</v>
      </c>
      <c r="AR93" s="11">
        <f t="shared" si="1682"/>
        <v>0</v>
      </c>
      <c r="AS93" s="11">
        <f t="shared" si="1682"/>
        <v>0</v>
      </c>
      <c r="AT93" s="11">
        <f t="shared" si="1682"/>
        <v>0</v>
      </c>
      <c r="AU93" s="11">
        <f t="shared" si="1563"/>
        <v>0</v>
      </c>
      <c r="AV93" s="11">
        <f t="shared" si="1564"/>
        <v>0</v>
      </c>
      <c r="AW93" s="149" t="e">
        <f t="shared" si="1565"/>
        <v>#DIV/0!</v>
      </c>
      <c r="AX93" s="149" t="e">
        <f t="shared" si="1566"/>
        <v>#DIV/0!</v>
      </c>
      <c r="AY93" s="149" t="e">
        <f t="shared" si="1567"/>
        <v>#DIV/0!</v>
      </c>
      <c r="AZ93" s="11"/>
      <c r="BA93" s="11"/>
      <c r="BB93" s="15">
        <f t="shared" si="1568"/>
        <v>0</v>
      </c>
      <c r="BC93" s="14">
        <v>6</v>
      </c>
      <c r="BD93" s="11">
        <f t="shared" ref="BD93:BL93" si="1683">BD9+BD23+BD37+BD51+BD65+BD79</f>
        <v>0</v>
      </c>
      <c r="BE93" s="11">
        <f t="shared" si="1683"/>
        <v>0</v>
      </c>
      <c r="BF93" s="11">
        <f t="shared" si="1683"/>
        <v>0</v>
      </c>
      <c r="BG93" s="11">
        <f t="shared" si="1683"/>
        <v>0</v>
      </c>
      <c r="BH93" s="11">
        <f t="shared" si="1683"/>
        <v>0</v>
      </c>
      <c r="BI93" s="11">
        <f t="shared" si="1683"/>
        <v>0</v>
      </c>
      <c r="BJ93" s="11">
        <f t="shared" si="1683"/>
        <v>0</v>
      </c>
      <c r="BK93" s="11">
        <f t="shared" si="1683"/>
        <v>0</v>
      </c>
      <c r="BL93" s="11">
        <f t="shared" si="1683"/>
        <v>0</v>
      </c>
      <c r="BM93" s="11">
        <f t="shared" si="1570"/>
        <v>0</v>
      </c>
      <c r="BN93" s="11">
        <f t="shared" si="1571"/>
        <v>0</v>
      </c>
      <c r="BO93" s="149" t="e">
        <f t="shared" si="1572"/>
        <v>#DIV/0!</v>
      </c>
      <c r="BP93" s="149" t="e">
        <f t="shared" si="1573"/>
        <v>#DIV/0!</v>
      </c>
      <c r="BQ93" s="149" t="e">
        <f t="shared" si="1574"/>
        <v>#DIV/0!</v>
      </c>
      <c r="BR93" s="11"/>
      <c r="BS93" s="11"/>
      <c r="BT93" s="15">
        <f t="shared" si="1651"/>
        <v>0</v>
      </c>
      <c r="BU93" s="14">
        <v>6</v>
      </c>
      <c r="BV93" s="11">
        <f t="shared" ref="BV93:CD93" si="1684">BV9+BV23+BV37+BV51+BV65+BV79</f>
        <v>0</v>
      </c>
      <c r="BW93" s="11">
        <f t="shared" si="1684"/>
        <v>0</v>
      </c>
      <c r="BX93" s="11">
        <f t="shared" si="1684"/>
        <v>0</v>
      </c>
      <c r="BY93" s="11">
        <f t="shared" si="1684"/>
        <v>0</v>
      </c>
      <c r="BZ93" s="11">
        <f t="shared" si="1684"/>
        <v>0</v>
      </c>
      <c r="CA93" s="11">
        <f t="shared" si="1684"/>
        <v>0</v>
      </c>
      <c r="CB93" s="11">
        <f t="shared" si="1684"/>
        <v>0</v>
      </c>
      <c r="CC93" s="11">
        <f t="shared" si="1684"/>
        <v>0</v>
      </c>
      <c r="CD93" s="11">
        <f t="shared" si="1684"/>
        <v>0</v>
      </c>
      <c r="CE93" s="11">
        <f t="shared" si="1576"/>
        <v>0</v>
      </c>
      <c r="CF93" s="11">
        <f t="shared" si="1577"/>
        <v>0</v>
      </c>
      <c r="CG93" s="149" t="e">
        <f t="shared" si="1578"/>
        <v>#DIV/0!</v>
      </c>
      <c r="CH93" s="149" t="e">
        <f t="shared" si="1579"/>
        <v>#DIV/0!</v>
      </c>
      <c r="CI93" s="149" t="e">
        <f t="shared" si="1580"/>
        <v>#DIV/0!</v>
      </c>
      <c r="CJ93" s="11"/>
      <c r="CK93" s="11"/>
      <c r="CL93" s="15">
        <f t="shared" si="1581"/>
        <v>0</v>
      </c>
      <c r="CM93" s="14">
        <v>6</v>
      </c>
      <c r="CN93" s="11">
        <f t="shared" ref="CN93:CV93" si="1685">CN9+CN23+CN37+CN51+CN65+CN79</f>
        <v>0</v>
      </c>
      <c r="CO93" s="11">
        <f t="shared" si="1685"/>
        <v>0</v>
      </c>
      <c r="CP93" s="11">
        <f t="shared" si="1685"/>
        <v>0</v>
      </c>
      <c r="CQ93" s="11">
        <f t="shared" si="1685"/>
        <v>0</v>
      </c>
      <c r="CR93" s="11">
        <f t="shared" si="1685"/>
        <v>0</v>
      </c>
      <c r="CS93" s="11">
        <f t="shared" si="1685"/>
        <v>0</v>
      </c>
      <c r="CT93" s="11">
        <f t="shared" si="1685"/>
        <v>0</v>
      </c>
      <c r="CU93" s="11">
        <f t="shared" si="1685"/>
        <v>0</v>
      </c>
      <c r="CV93" s="11">
        <f t="shared" si="1685"/>
        <v>0</v>
      </c>
      <c r="CW93" s="11">
        <f t="shared" si="1583"/>
        <v>0</v>
      </c>
      <c r="CX93" s="11">
        <f t="shared" si="1584"/>
        <v>0</v>
      </c>
      <c r="CY93" s="149" t="e">
        <f t="shared" si="1585"/>
        <v>#DIV/0!</v>
      </c>
      <c r="CZ93" s="149" t="e">
        <f t="shared" si="1586"/>
        <v>#DIV/0!</v>
      </c>
      <c r="DA93" s="149" t="e">
        <f t="shared" si="1587"/>
        <v>#DIV/0!</v>
      </c>
      <c r="DB93" s="11"/>
      <c r="DC93" s="11"/>
      <c r="DD93" s="15">
        <f t="shared" si="1588"/>
        <v>0</v>
      </c>
      <c r="DE93" s="14">
        <v>6</v>
      </c>
      <c r="DF93" s="11">
        <f t="shared" ref="DF93:DN93" si="1686">DF9+DF23+DF37+DF51+DF65+DF79</f>
        <v>0</v>
      </c>
      <c r="DG93" s="11">
        <f t="shared" si="1686"/>
        <v>0</v>
      </c>
      <c r="DH93" s="11">
        <f t="shared" si="1686"/>
        <v>0</v>
      </c>
      <c r="DI93" s="11">
        <f t="shared" si="1686"/>
        <v>0</v>
      </c>
      <c r="DJ93" s="11">
        <f t="shared" si="1686"/>
        <v>0</v>
      </c>
      <c r="DK93" s="11">
        <f t="shared" si="1686"/>
        <v>0</v>
      </c>
      <c r="DL93" s="11">
        <f t="shared" si="1686"/>
        <v>0</v>
      </c>
      <c r="DM93" s="11">
        <f t="shared" si="1686"/>
        <v>0</v>
      </c>
      <c r="DN93" s="11">
        <f t="shared" si="1686"/>
        <v>0</v>
      </c>
      <c r="DO93" s="11">
        <f t="shared" si="1673"/>
        <v>0</v>
      </c>
      <c r="DP93" s="11">
        <f t="shared" si="1674"/>
        <v>0</v>
      </c>
      <c r="DQ93" s="149" t="e">
        <f t="shared" si="1592"/>
        <v>#DIV/0!</v>
      </c>
      <c r="DR93" s="149" t="e">
        <f t="shared" si="1593"/>
        <v>#DIV/0!</v>
      </c>
      <c r="DS93" s="149" t="e">
        <f t="shared" si="1594"/>
        <v>#DIV/0!</v>
      </c>
      <c r="DT93" s="11"/>
      <c r="DU93" s="11"/>
      <c r="DV93" s="15">
        <f t="shared" si="1595"/>
        <v>0</v>
      </c>
      <c r="DW93" s="14">
        <v>6</v>
      </c>
      <c r="DX93" s="11">
        <f t="shared" ref="DX93:EF93" si="1687">DX9+DX23+DX37+DX51+DX65+DX79</f>
        <v>0</v>
      </c>
      <c r="DY93" s="11">
        <f t="shared" si="1687"/>
        <v>0</v>
      </c>
      <c r="DZ93" s="11">
        <f t="shared" si="1687"/>
        <v>0</v>
      </c>
      <c r="EA93" s="11">
        <f t="shared" si="1687"/>
        <v>0</v>
      </c>
      <c r="EB93" s="11">
        <f t="shared" si="1687"/>
        <v>0</v>
      </c>
      <c r="EC93" s="11">
        <f t="shared" si="1687"/>
        <v>0</v>
      </c>
      <c r="ED93" s="11">
        <f t="shared" si="1687"/>
        <v>0</v>
      </c>
      <c r="EE93" s="11">
        <f t="shared" si="1687"/>
        <v>0</v>
      </c>
      <c r="EF93" s="11">
        <f t="shared" si="1687"/>
        <v>0</v>
      </c>
      <c r="EG93" s="11">
        <f t="shared" si="1597"/>
        <v>0</v>
      </c>
      <c r="EH93" s="11">
        <f t="shared" si="1598"/>
        <v>0</v>
      </c>
      <c r="EI93" s="149" t="e">
        <f t="shared" si="1599"/>
        <v>#DIV/0!</v>
      </c>
      <c r="EJ93" s="149" t="e">
        <f t="shared" si="1600"/>
        <v>#DIV/0!</v>
      </c>
      <c r="EK93" s="149" t="e">
        <f t="shared" si="1601"/>
        <v>#DIV/0!</v>
      </c>
      <c r="EL93" s="11"/>
      <c r="EM93" s="11"/>
      <c r="EN93" s="15">
        <f t="shared" si="1602"/>
        <v>0</v>
      </c>
      <c r="EO93" s="14">
        <v>6</v>
      </c>
      <c r="EP93" s="11">
        <f t="shared" ref="EP93:EX93" si="1688">EP9+EP23+EP37+EP51+EP65+EP79</f>
        <v>0</v>
      </c>
      <c r="EQ93" s="11">
        <f t="shared" si="1688"/>
        <v>0</v>
      </c>
      <c r="ER93" s="11">
        <f t="shared" si="1688"/>
        <v>0</v>
      </c>
      <c r="ES93" s="11">
        <f t="shared" si="1688"/>
        <v>0</v>
      </c>
      <c r="ET93" s="11">
        <f t="shared" si="1688"/>
        <v>0</v>
      </c>
      <c r="EU93" s="11">
        <f t="shared" si="1688"/>
        <v>0</v>
      </c>
      <c r="EV93" s="11">
        <f t="shared" si="1688"/>
        <v>0</v>
      </c>
      <c r="EW93" s="11">
        <f t="shared" si="1688"/>
        <v>0</v>
      </c>
      <c r="EX93" s="11">
        <f t="shared" si="1688"/>
        <v>0</v>
      </c>
      <c r="EY93" s="11">
        <f t="shared" si="1604"/>
        <v>0</v>
      </c>
      <c r="EZ93" s="11">
        <f t="shared" si="1605"/>
        <v>0</v>
      </c>
      <c r="FA93" s="149" t="e">
        <f t="shared" si="1606"/>
        <v>#DIV/0!</v>
      </c>
      <c r="FB93" s="149" t="e">
        <f t="shared" si="1607"/>
        <v>#DIV/0!</v>
      </c>
      <c r="FC93" s="149" t="e">
        <f t="shared" si="1608"/>
        <v>#DIV/0!</v>
      </c>
      <c r="FD93" s="11"/>
      <c r="FE93" s="11"/>
      <c r="FF93" s="15">
        <f t="shared" si="1609"/>
        <v>0</v>
      </c>
      <c r="FG93" s="14">
        <v>6</v>
      </c>
      <c r="FH93" s="11">
        <f t="shared" ref="FH93:FP93" si="1689">FH9+FH23+FH37+FH51+FH65+FH79</f>
        <v>0</v>
      </c>
      <c r="FI93" s="11">
        <f t="shared" si="1689"/>
        <v>0</v>
      </c>
      <c r="FJ93" s="11">
        <f t="shared" si="1689"/>
        <v>0</v>
      </c>
      <c r="FK93" s="11">
        <f t="shared" si="1689"/>
        <v>0</v>
      </c>
      <c r="FL93" s="11">
        <f t="shared" si="1689"/>
        <v>0</v>
      </c>
      <c r="FM93" s="11">
        <f t="shared" si="1689"/>
        <v>0</v>
      </c>
      <c r="FN93" s="11">
        <f t="shared" si="1689"/>
        <v>0</v>
      </c>
      <c r="FO93" s="11">
        <f t="shared" si="1689"/>
        <v>0</v>
      </c>
      <c r="FP93" s="11">
        <f t="shared" si="1689"/>
        <v>0</v>
      </c>
      <c r="FQ93" s="11">
        <f t="shared" si="1611"/>
        <v>0</v>
      </c>
      <c r="FR93" s="11">
        <f t="shared" si="1612"/>
        <v>0</v>
      </c>
      <c r="FS93" s="149" t="e">
        <f t="shared" si="1613"/>
        <v>#DIV/0!</v>
      </c>
      <c r="FT93" s="149" t="e">
        <f t="shared" si="1614"/>
        <v>#DIV/0!</v>
      </c>
      <c r="FU93" s="149" t="e">
        <f t="shared" si="1615"/>
        <v>#DIV/0!</v>
      </c>
      <c r="FV93" s="11"/>
      <c r="FW93" s="11"/>
      <c r="FX93" s="15">
        <f t="shared" si="1616"/>
        <v>0</v>
      </c>
      <c r="FY93" s="14">
        <v>6</v>
      </c>
      <c r="FZ93" s="11">
        <f t="shared" ref="FZ93:GH93" si="1690">FZ9+FZ23+FZ37+FZ51+FZ65+FZ79</f>
        <v>0</v>
      </c>
      <c r="GA93" s="11">
        <f t="shared" si="1690"/>
        <v>0</v>
      </c>
      <c r="GB93" s="11">
        <f t="shared" si="1690"/>
        <v>0</v>
      </c>
      <c r="GC93" s="11">
        <f t="shared" si="1690"/>
        <v>0</v>
      </c>
      <c r="GD93" s="11">
        <f t="shared" si="1690"/>
        <v>0</v>
      </c>
      <c r="GE93" s="11">
        <f t="shared" si="1690"/>
        <v>0</v>
      </c>
      <c r="GF93" s="11">
        <f t="shared" si="1690"/>
        <v>0</v>
      </c>
      <c r="GG93" s="11">
        <f t="shared" si="1690"/>
        <v>0</v>
      </c>
      <c r="GH93" s="11">
        <f t="shared" si="1690"/>
        <v>0</v>
      </c>
      <c r="GI93" s="11">
        <f t="shared" si="1659"/>
        <v>0</v>
      </c>
      <c r="GJ93" s="11">
        <f t="shared" si="1660"/>
        <v>0</v>
      </c>
      <c r="GK93" s="149" t="e">
        <f t="shared" si="1661"/>
        <v>#DIV/0!</v>
      </c>
      <c r="GL93" s="149" t="e">
        <f t="shared" si="1662"/>
        <v>#DIV/0!</v>
      </c>
      <c r="GM93" s="149" t="e">
        <f t="shared" si="1663"/>
        <v>#DIV/0!</v>
      </c>
      <c r="GN93" s="11"/>
      <c r="GO93" s="11"/>
      <c r="GP93" s="15">
        <f t="shared" si="1664"/>
        <v>0</v>
      </c>
      <c r="GQ93" s="14">
        <v>6</v>
      </c>
      <c r="GR93" s="11">
        <f t="shared" ref="GR93:HB93" si="1691">GR9+GR23+GR37</f>
        <v>0</v>
      </c>
      <c r="GS93" s="11">
        <f t="shared" si="1691"/>
        <v>0</v>
      </c>
      <c r="GT93" s="11">
        <f t="shared" si="1691"/>
        <v>0</v>
      </c>
      <c r="GU93" s="11">
        <f t="shared" si="1691"/>
        <v>0</v>
      </c>
      <c r="GV93" s="11">
        <f t="shared" si="1691"/>
        <v>0</v>
      </c>
      <c r="GW93" s="11">
        <f t="shared" si="1691"/>
        <v>0</v>
      </c>
      <c r="GX93" s="11">
        <f t="shared" si="1691"/>
        <v>0</v>
      </c>
      <c r="GY93" s="11">
        <f t="shared" si="1691"/>
        <v>0</v>
      </c>
      <c r="GZ93" s="11">
        <f t="shared" si="1691"/>
        <v>0</v>
      </c>
      <c r="HA93" s="11">
        <f t="shared" si="1691"/>
        <v>0</v>
      </c>
      <c r="HB93" s="11">
        <f t="shared" si="1691"/>
        <v>0</v>
      </c>
      <c r="HC93" s="149" t="e">
        <f t="shared" si="1619"/>
        <v>#DIV/0!</v>
      </c>
      <c r="HD93" s="149" t="e">
        <f t="shared" si="1620"/>
        <v>#DIV/0!</v>
      </c>
      <c r="HE93" s="149" t="e">
        <f t="shared" si="1621"/>
        <v>#DIV/0!</v>
      </c>
      <c r="HF93" s="11"/>
      <c r="HG93" s="11"/>
      <c r="HH93" s="15">
        <f t="shared" si="1622"/>
        <v>0</v>
      </c>
      <c r="HI93" s="14">
        <v>6</v>
      </c>
      <c r="HJ93" s="11">
        <f t="shared" ref="HJ93:HR93" si="1692">HJ9+HJ23+HJ37+HJ51+HJ65+HJ79</f>
        <v>0</v>
      </c>
      <c r="HK93" s="11">
        <f t="shared" si="1692"/>
        <v>0</v>
      </c>
      <c r="HL93" s="11">
        <f t="shared" si="1692"/>
        <v>0</v>
      </c>
      <c r="HM93" s="11">
        <f t="shared" si="1692"/>
        <v>0</v>
      </c>
      <c r="HN93" s="11">
        <f t="shared" si="1692"/>
        <v>0</v>
      </c>
      <c r="HO93" s="11">
        <f t="shared" si="1692"/>
        <v>0</v>
      </c>
      <c r="HP93" s="11">
        <f t="shared" si="1692"/>
        <v>0</v>
      </c>
      <c r="HQ93" s="11">
        <f t="shared" si="1692"/>
        <v>0</v>
      </c>
      <c r="HR93" s="11">
        <f t="shared" si="1692"/>
        <v>0</v>
      </c>
      <c r="HS93" s="11">
        <f t="shared" si="1624"/>
        <v>0</v>
      </c>
      <c r="HT93" s="11">
        <f t="shared" si="1625"/>
        <v>0</v>
      </c>
      <c r="HU93" s="149" t="e">
        <f t="shared" si="1626"/>
        <v>#DIV/0!</v>
      </c>
      <c r="HV93" s="149" t="e">
        <f t="shared" si="1627"/>
        <v>#DIV/0!</v>
      </c>
      <c r="HW93" s="149" t="e">
        <f t="shared" si="1628"/>
        <v>#DIV/0!</v>
      </c>
      <c r="HX93" s="11"/>
      <c r="HY93" s="11"/>
      <c r="HZ93" s="15">
        <f t="shared" si="1629"/>
        <v>0</v>
      </c>
    </row>
    <row r="94" spans="19:234">
      <c r="S94" s="14">
        <v>7</v>
      </c>
      <c r="T94" s="11">
        <f t="shared" ref="T94:AB94" si="1693">T10+T24+T38+T52+T66+T80</f>
        <v>0</v>
      </c>
      <c r="U94" s="11">
        <f t="shared" si="1693"/>
        <v>0</v>
      </c>
      <c r="V94" s="11">
        <f t="shared" si="1693"/>
        <v>0</v>
      </c>
      <c r="W94" s="11">
        <f t="shared" si="1693"/>
        <v>0</v>
      </c>
      <c r="X94" s="11">
        <f t="shared" si="1693"/>
        <v>0</v>
      </c>
      <c r="Y94" s="11">
        <f t="shared" si="1693"/>
        <v>0</v>
      </c>
      <c r="Z94" s="11">
        <f t="shared" si="1693"/>
        <v>0</v>
      </c>
      <c r="AA94" s="11">
        <f t="shared" si="1693"/>
        <v>0</v>
      </c>
      <c r="AB94" s="11">
        <f t="shared" si="1693"/>
        <v>0</v>
      </c>
      <c r="AC94" s="11">
        <f t="shared" si="1643"/>
        <v>0</v>
      </c>
      <c r="AD94" s="11">
        <f t="shared" si="1644"/>
        <v>0</v>
      </c>
      <c r="AE94" s="149" t="e">
        <f t="shared" si="1645"/>
        <v>#DIV/0!</v>
      </c>
      <c r="AF94" s="149" t="e">
        <f t="shared" si="1646"/>
        <v>#DIV/0!</v>
      </c>
      <c r="AG94" s="149" t="e">
        <f t="shared" si="1647"/>
        <v>#DIV/0!</v>
      </c>
      <c r="AH94" s="11"/>
      <c r="AI94" s="11"/>
      <c r="AJ94" s="15">
        <f t="shared" si="1648"/>
        <v>0</v>
      </c>
      <c r="AK94" s="14">
        <v>7</v>
      </c>
      <c r="AL94" s="11">
        <f t="shared" ref="AL94:AT94" si="1694">AL10+AL24+AL38+AL52+AL66+AL80</f>
        <v>0</v>
      </c>
      <c r="AM94" s="11">
        <f t="shared" si="1694"/>
        <v>0</v>
      </c>
      <c r="AN94" s="11">
        <f t="shared" si="1694"/>
        <v>0</v>
      </c>
      <c r="AO94" s="11">
        <f t="shared" si="1694"/>
        <v>0</v>
      </c>
      <c r="AP94" s="11">
        <f t="shared" si="1694"/>
        <v>0</v>
      </c>
      <c r="AQ94" s="11">
        <f t="shared" si="1694"/>
        <v>0</v>
      </c>
      <c r="AR94" s="11">
        <f t="shared" si="1694"/>
        <v>0</v>
      </c>
      <c r="AS94" s="11">
        <f t="shared" si="1694"/>
        <v>0</v>
      </c>
      <c r="AT94" s="11">
        <f t="shared" si="1694"/>
        <v>0</v>
      </c>
      <c r="AU94" s="11">
        <f t="shared" si="1563"/>
        <v>0</v>
      </c>
      <c r="AV94" s="11">
        <f t="shared" si="1564"/>
        <v>0</v>
      </c>
      <c r="AW94" s="149" t="e">
        <f t="shared" si="1565"/>
        <v>#DIV/0!</v>
      </c>
      <c r="AX94" s="149" t="e">
        <f t="shared" si="1566"/>
        <v>#DIV/0!</v>
      </c>
      <c r="AY94" s="149" t="e">
        <f t="shared" si="1567"/>
        <v>#DIV/0!</v>
      </c>
      <c r="AZ94" s="11"/>
      <c r="BA94" s="11"/>
      <c r="BB94" s="15">
        <f t="shared" si="1568"/>
        <v>0</v>
      </c>
      <c r="BC94" s="14">
        <v>7</v>
      </c>
      <c r="BD94" s="11">
        <f t="shared" ref="BD94:BL94" si="1695">BD10+BD24+BD38+BD52+BD66+BD80</f>
        <v>0</v>
      </c>
      <c r="BE94" s="11">
        <f t="shared" si="1695"/>
        <v>0</v>
      </c>
      <c r="BF94" s="11">
        <f t="shared" si="1695"/>
        <v>0</v>
      </c>
      <c r="BG94" s="11">
        <f t="shared" si="1695"/>
        <v>0</v>
      </c>
      <c r="BH94" s="11">
        <f t="shared" si="1695"/>
        <v>0</v>
      </c>
      <c r="BI94" s="11">
        <f t="shared" si="1695"/>
        <v>0</v>
      </c>
      <c r="BJ94" s="11">
        <f t="shared" si="1695"/>
        <v>0</v>
      </c>
      <c r="BK94" s="11">
        <f t="shared" si="1695"/>
        <v>0</v>
      </c>
      <c r="BL94" s="11">
        <f t="shared" si="1695"/>
        <v>0</v>
      </c>
      <c r="BM94" s="11">
        <f t="shared" si="1570"/>
        <v>0</v>
      </c>
      <c r="BN94" s="11">
        <f t="shared" si="1571"/>
        <v>0</v>
      </c>
      <c r="BO94" s="149" t="e">
        <f t="shared" si="1572"/>
        <v>#DIV/0!</v>
      </c>
      <c r="BP94" s="149" t="e">
        <f t="shared" si="1573"/>
        <v>#DIV/0!</v>
      </c>
      <c r="BQ94" s="149" t="e">
        <f t="shared" si="1574"/>
        <v>#DIV/0!</v>
      </c>
      <c r="BR94" s="11"/>
      <c r="BS94" s="11"/>
      <c r="BT94" s="15">
        <f t="shared" si="1651"/>
        <v>0</v>
      </c>
      <c r="BU94" s="14">
        <v>7</v>
      </c>
      <c r="BV94" s="11">
        <f t="shared" ref="BV94:CD94" si="1696">BV10+BV24+BV38+BV52+BV66+BV80</f>
        <v>0</v>
      </c>
      <c r="BW94" s="11">
        <f t="shared" si="1696"/>
        <v>0</v>
      </c>
      <c r="BX94" s="11">
        <f t="shared" si="1696"/>
        <v>0</v>
      </c>
      <c r="BY94" s="11">
        <f t="shared" si="1696"/>
        <v>0</v>
      </c>
      <c r="BZ94" s="11">
        <f t="shared" si="1696"/>
        <v>0</v>
      </c>
      <c r="CA94" s="11">
        <f t="shared" si="1696"/>
        <v>0</v>
      </c>
      <c r="CB94" s="11">
        <f t="shared" si="1696"/>
        <v>0</v>
      </c>
      <c r="CC94" s="11">
        <f t="shared" si="1696"/>
        <v>0</v>
      </c>
      <c r="CD94" s="11">
        <f t="shared" si="1696"/>
        <v>0</v>
      </c>
      <c r="CE94" s="11">
        <f t="shared" si="1576"/>
        <v>0</v>
      </c>
      <c r="CF94" s="11">
        <f t="shared" si="1577"/>
        <v>0</v>
      </c>
      <c r="CG94" s="149" t="e">
        <f t="shared" si="1578"/>
        <v>#DIV/0!</v>
      </c>
      <c r="CH94" s="149" t="e">
        <f t="shared" si="1579"/>
        <v>#DIV/0!</v>
      </c>
      <c r="CI94" s="149" t="e">
        <f t="shared" si="1580"/>
        <v>#DIV/0!</v>
      </c>
      <c r="CJ94" s="11"/>
      <c r="CK94" s="11"/>
      <c r="CL94" s="15">
        <f t="shared" si="1581"/>
        <v>0</v>
      </c>
      <c r="CM94" s="14">
        <v>7</v>
      </c>
      <c r="CN94" s="11">
        <f t="shared" ref="CN94:CV94" si="1697">CN10+CN24+CN38+CN52+CN66+CN80</f>
        <v>0</v>
      </c>
      <c r="CO94" s="11">
        <f t="shared" si="1697"/>
        <v>0</v>
      </c>
      <c r="CP94" s="11">
        <f t="shared" si="1697"/>
        <v>0</v>
      </c>
      <c r="CQ94" s="11">
        <f t="shared" si="1697"/>
        <v>0</v>
      </c>
      <c r="CR94" s="11">
        <f t="shared" si="1697"/>
        <v>0</v>
      </c>
      <c r="CS94" s="11">
        <f t="shared" si="1697"/>
        <v>0</v>
      </c>
      <c r="CT94" s="11">
        <f t="shared" si="1697"/>
        <v>0</v>
      </c>
      <c r="CU94" s="11">
        <f t="shared" si="1697"/>
        <v>0</v>
      </c>
      <c r="CV94" s="11">
        <f t="shared" si="1697"/>
        <v>0</v>
      </c>
      <c r="CW94" s="11">
        <f t="shared" si="1583"/>
        <v>0</v>
      </c>
      <c r="CX94" s="11">
        <f t="shared" si="1584"/>
        <v>0</v>
      </c>
      <c r="CY94" s="149" t="e">
        <f t="shared" si="1585"/>
        <v>#DIV/0!</v>
      </c>
      <c r="CZ94" s="149" t="e">
        <f t="shared" si="1586"/>
        <v>#DIV/0!</v>
      </c>
      <c r="DA94" s="149" t="e">
        <f t="shared" si="1587"/>
        <v>#DIV/0!</v>
      </c>
      <c r="DB94" s="11"/>
      <c r="DC94" s="11"/>
      <c r="DD94" s="15">
        <f t="shared" si="1588"/>
        <v>0</v>
      </c>
      <c r="DE94" s="14">
        <v>7</v>
      </c>
      <c r="DF94" s="11">
        <f t="shared" ref="DF94:DN94" si="1698">DF10+DF24+DF38+DF52+DF66+DF80</f>
        <v>0</v>
      </c>
      <c r="DG94" s="11">
        <f t="shared" si="1698"/>
        <v>0</v>
      </c>
      <c r="DH94" s="11">
        <f t="shared" si="1698"/>
        <v>0</v>
      </c>
      <c r="DI94" s="11">
        <f t="shared" si="1698"/>
        <v>0</v>
      </c>
      <c r="DJ94" s="11">
        <f t="shared" si="1698"/>
        <v>0</v>
      </c>
      <c r="DK94" s="11">
        <f t="shared" si="1698"/>
        <v>0</v>
      </c>
      <c r="DL94" s="11">
        <f t="shared" si="1698"/>
        <v>0</v>
      </c>
      <c r="DM94" s="11">
        <f t="shared" si="1698"/>
        <v>0</v>
      </c>
      <c r="DN94" s="11">
        <f t="shared" si="1698"/>
        <v>0</v>
      </c>
      <c r="DO94" s="11">
        <f t="shared" si="1673"/>
        <v>0</v>
      </c>
      <c r="DP94" s="11">
        <f t="shared" si="1674"/>
        <v>0</v>
      </c>
      <c r="DQ94" s="149" t="e">
        <f t="shared" si="1592"/>
        <v>#DIV/0!</v>
      </c>
      <c r="DR94" s="149" t="e">
        <f t="shared" si="1593"/>
        <v>#DIV/0!</v>
      </c>
      <c r="DS94" s="149" t="e">
        <f t="shared" si="1594"/>
        <v>#DIV/0!</v>
      </c>
      <c r="DT94" s="11"/>
      <c r="DU94" s="11"/>
      <c r="DV94" s="15">
        <f t="shared" si="1595"/>
        <v>0</v>
      </c>
      <c r="DW94" s="14">
        <v>7</v>
      </c>
      <c r="DX94" s="11">
        <f t="shared" ref="DX94:EF94" si="1699">DX10+DX24+DX38+DX52+DX66+DX80</f>
        <v>0</v>
      </c>
      <c r="DY94" s="11">
        <f t="shared" si="1699"/>
        <v>0</v>
      </c>
      <c r="DZ94" s="11">
        <f t="shared" si="1699"/>
        <v>0</v>
      </c>
      <c r="EA94" s="11">
        <f t="shared" si="1699"/>
        <v>0</v>
      </c>
      <c r="EB94" s="11">
        <f t="shared" si="1699"/>
        <v>0</v>
      </c>
      <c r="EC94" s="11">
        <f t="shared" si="1699"/>
        <v>0</v>
      </c>
      <c r="ED94" s="11">
        <f t="shared" si="1699"/>
        <v>0</v>
      </c>
      <c r="EE94" s="11">
        <f t="shared" si="1699"/>
        <v>0</v>
      </c>
      <c r="EF94" s="11">
        <f t="shared" si="1699"/>
        <v>0</v>
      </c>
      <c r="EG94" s="11">
        <f t="shared" si="1597"/>
        <v>0</v>
      </c>
      <c r="EH94" s="11">
        <f t="shared" si="1598"/>
        <v>0</v>
      </c>
      <c r="EI94" s="149" t="e">
        <f t="shared" si="1599"/>
        <v>#DIV/0!</v>
      </c>
      <c r="EJ94" s="149" t="e">
        <f t="shared" si="1600"/>
        <v>#DIV/0!</v>
      </c>
      <c r="EK94" s="149" t="e">
        <f t="shared" si="1601"/>
        <v>#DIV/0!</v>
      </c>
      <c r="EL94" s="11"/>
      <c r="EM94" s="11"/>
      <c r="EN94" s="15">
        <f t="shared" si="1602"/>
        <v>0</v>
      </c>
      <c r="EO94" s="14">
        <v>7</v>
      </c>
      <c r="EP94" s="11">
        <f t="shared" ref="EP94:EX94" si="1700">EP10+EP24+EP38+EP52+EP66+EP80</f>
        <v>0</v>
      </c>
      <c r="EQ94" s="11">
        <f t="shared" si="1700"/>
        <v>0</v>
      </c>
      <c r="ER94" s="11">
        <f t="shared" si="1700"/>
        <v>0</v>
      </c>
      <c r="ES94" s="11">
        <f t="shared" si="1700"/>
        <v>0</v>
      </c>
      <c r="ET94" s="11">
        <f t="shared" si="1700"/>
        <v>0</v>
      </c>
      <c r="EU94" s="11">
        <f t="shared" si="1700"/>
        <v>0</v>
      </c>
      <c r="EV94" s="11">
        <f t="shared" si="1700"/>
        <v>0</v>
      </c>
      <c r="EW94" s="11">
        <f t="shared" si="1700"/>
        <v>0</v>
      </c>
      <c r="EX94" s="11">
        <f t="shared" si="1700"/>
        <v>0</v>
      </c>
      <c r="EY94" s="11">
        <f t="shared" si="1604"/>
        <v>0</v>
      </c>
      <c r="EZ94" s="11">
        <f t="shared" si="1605"/>
        <v>0</v>
      </c>
      <c r="FA94" s="149" t="e">
        <f t="shared" si="1606"/>
        <v>#DIV/0!</v>
      </c>
      <c r="FB94" s="149" t="e">
        <f t="shared" si="1607"/>
        <v>#DIV/0!</v>
      </c>
      <c r="FC94" s="149" t="e">
        <f t="shared" si="1608"/>
        <v>#DIV/0!</v>
      </c>
      <c r="FD94" s="11"/>
      <c r="FE94" s="11"/>
      <c r="FF94" s="15">
        <f t="shared" si="1609"/>
        <v>0</v>
      </c>
      <c r="FG94" s="14">
        <v>7</v>
      </c>
      <c r="FH94" s="11">
        <f t="shared" ref="FH94:FP94" si="1701">FH10+FH24+FH38+FH52+FH66+FH80</f>
        <v>0</v>
      </c>
      <c r="FI94" s="11">
        <f t="shared" si="1701"/>
        <v>0</v>
      </c>
      <c r="FJ94" s="11">
        <f t="shared" si="1701"/>
        <v>0</v>
      </c>
      <c r="FK94" s="11">
        <f t="shared" si="1701"/>
        <v>0</v>
      </c>
      <c r="FL94" s="11">
        <f t="shared" si="1701"/>
        <v>0</v>
      </c>
      <c r="FM94" s="11">
        <f t="shared" si="1701"/>
        <v>0</v>
      </c>
      <c r="FN94" s="11">
        <f t="shared" si="1701"/>
        <v>0</v>
      </c>
      <c r="FO94" s="11">
        <f t="shared" si="1701"/>
        <v>0</v>
      </c>
      <c r="FP94" s="11">
        <f t="shared" si="1701"/>
        <v>0</v>
      </c>
      <c r="FQ94" s="11">
        <f t="shared" si="1611"/>
        <v>0</v>
      </c>
      <c r="FR94" s="11">
        <f t="shared" si="1612"/>
        <v>0</v>
      </c>
      <c r="FS94" s="149" t="e">
        <f t="shared" si="1613"/>
        <v>#DIV/0!</v>
      </c>
      <c r="FT94" s="149" t="e">
        <f t="shared" si="1614"/>
        <v>#DIV/0!</v>
      </c>
      <c r="FU94" s="149" t="e">
        <f t="shared" si="1615"/>
        <v>#DIV/0!</v>
      </c>
      <c r="FV94" s="11"/>
      <c r="FW94" s="11"/>
      <c r="FX94" s="15">
        <f t="shared" si="1616"/>
        <v>0</v>
      </c>
      <c r="FY94" s="14">
        <v>7</v>
      </c>
      <c r="FZ94" s="11">
        <f t="shared" ref="FZ94:GH94" si="1702">FZ10+FZ24+FZ38+FZ52+FZ66+FZ80</f>
        <v>0</v>
      </c>
      <c r="GA94" s="11">
        <f t="shared" si="1702"/>
        <v>0</v>
      </c>
      <c r="GB94" s="11">
        <f t="shared" si="1702"/>
        <v>0</v>
      </c>
      <c r="GC94" s="11">
        <f t="shared" si="1702"/>
        <v>0</v>
      </c>
      <c r="GD94" s="11">
        <f t="shared" si="1702"/>
        <v>0</v>
      </c>
      <c r="GE94" s="11">
        <f t="shared" si="1702"/>
        <v>0</v>
      </c>
      <c r="GF94" s="11">
        <f t="shared" si="1702"/>
        <v>0</v>
      </c>
      <c r="GG94" s="11">
        <f t="shared" si="1702"/>
        <v>0</v>
      </c>
      <c r="GH94" s="11">
        <f t="shared" si="1702"/>
        <v>0</v>
      </c>
      <c r="GI94" s="11">
        <f t="shared" si="1659"/>
        <v>0</v>
      </c>
      <c r="GJ94" s="11">
        <f t="shared" si="1660"/>
        <v>0</v>
      </c>
      <c r="GK94" s="149" t="e">
        <f t="shared" si="1661"/>
        <v>#DIV/0!</v>
      </c>
      <c r="GL94" s="149" t="e">
        <f t="shared" si="1662"/>
        <v>#DIV/0!</v>
      </c>
      <c r="GM94" s="149" t="e">
        <f t="shared" si="1663"/>
        <v>#DIV/0!</v>
      </c>
      <c r="GN94" s="11"/>
      <c r="GO94" s="11"/>
      <c r="GP94" s="15">
        <f t="shared" si="1664"/>
        <v>0</v>
      </c>
      <c r="GQ94" s="14">
        <v>7</v>
      </c>
      <c r="GR94" s="11">
        <f t="shared" ref="GR94:HB94" si="1703">GR10+GR24+GR38</f>
        <v>0</v>
      </c>
      <c r="GS94" s="11">
        <f t="shared" si="1703"/>
        <v>0</v>
      </c>
      <c r="GT94" s="11">
        <f t="shared" si="1703"/>
        <v>0</v>
      </c>
      <c r="GU94" s="11">
        <f t="shared" si="1703"/>
        <v>0</v>
      </c>
      <c r="GV94" s="11">
        <f t="shared" si="1703"/>
        <v>0</v>
      </c>
      <c r="GW94" s="11">
        <f t="shared" si="1703"/>
        <v>0</v>
      </c>
      <c r="GX94" s="11">
        <f t="shared" si="1703"/>
        <v>0</v>
      </c>
      <c r="GY94" s="11">
        <f t="shared" si="1703"/>
        <v>0</v>
      </c>
      <c r="GZ94" s="11">
        <f t="shared" si="1703"/>
        <v>0</v>
      </c>
      <c r="HA94" s="11">
        <f t="shared" si="1703"/>
        <v>0</v>
      </c>
      <c r="HB94" s="11">
        <f t="shared" si="1703"/>
        <v>0</v>
      </c>
      <c r="HC94" s="149" t="e">
        <f t="shared" si="1619"/>
        <v>#DIV/0!</v>
      </c>
      <c r="HD94" s="149" t="e">
        <f t="shared" si="1620"/>
        <v>#DIV/0!</v>
      </c>
      <c r="HE94" s="149" t="e">
        <f t="shared" si="1621"/>
        <v>#DIV/0!</v>
      </c>
      <c r="HF94" s="11"/>
      <c r="HG94" s="11"/>
      <c r="HH94" s="15">
        <f t="shared" si="1622"/>
        <v>0</v>
      </c>
      <c r="HI94" s="14">
        <v>7</v>
      </c>
      <c r="HJ94" s="11">
        <f t="shared" ref="HJ94:HR94" si="1704">HJ10+HJ24+HJ38+HJ52+HJ66+HJ80</f>
        <v>0</v>
      </c>
      <c r="HK94" s="11">
        <f t="shared" si="1704"/>
        <v>0</v>
      </c>
      <c r="HL94" s="11">
        <f t="shared" si="1704"/>
        <v>0</v>
      </c>
      <c r="HM94" s="11">
        <f t="shared" si="1704"/>
        <v>0</v>
      </c>
      <c r="HN94" s="11">
        <f t="shared" si="1704"/>
        <v>0</v>
      </c>
      <c r="HO94" s="11">
        <f t="shared" si="1704"/>
        <v>0</v>
      </c>
      <c r="HP94" s="11">
        <f t="shared" si="1704"/>
        <v>0</v>
      </c>
      <c r="HQ94" s="11">
        <f t="shared" si="1704"/>
        <v>0</v>
      </c>
      <c r="HR94" s="11">
        <f t="shared" si="1704"/>
        <v>0</v>
      </c>
      <c r="HS94" s="11">
        <f t="shared" si="1624"/>
        <v>0</v>
      </c>
      <c r="HT94" s="11">
        <f t="shared" si="1625"/>
        <v>0</v>
      </c>
      <c r="HU94" s="149" t="e">
        <f t="shared" si="1626"/>
        <v>#DIV/0!</v>
      </c>
      <c r="HV94" s="149" t="e">
        <f t="shared" si="1627"/>
        <v>#DIV/0!</v>
      </c>
      <c r="HW94" s="149" t="e">
        <f t="shared" si="1628"/>
        <v>#DIV/0!</v>
      </c>
      <c r="HX94" s="11"/>
      <c r="HY94" s="11"/>
      <c r="HZ94" s="15">
        <f t="shared" si="1629"/>
        <v>0</v>
      </c>
    </row>
    <row r="95" spans="19:234">
      <c r="S95" s="14">
        <v>8</v>
      </c>
      <c r="T95" s="11">
        <f t="shared" ref="T95:AB95" si="1705">T11+T25+T39+T53+T67+T81</f>
        <v>0</v>
      </c>
      <c r="U95" s="11">
        <f t="shared" si="1705"/>
        <v>0</v>
      </c>
      <c r="V95" s="11">
        <f t="shared" si="1705"/>
        <v>0</v>
      </c>
      <c r="W95" s="11">
        <f t="shared" si="1705"/>
        <v>0</v>
      </c>
      <c r="X95" s="11">
        <f t="shared" si="1705"/>
        <v>0</v>
      </c>
      <c r="Y95" s="11">
        <f t="shared" si="1705"/>
        <v>0</v>
      </c>
      <c r="Z95" s="11">
        <f t="shared" si="1705"/>
        <v>0</v>
      </c>
      <c r="AA95" s="11">
        <f t="shared" si="1705"/>
        <v>0</v>
      </c>
      <c r="AB95" s="11">
        <f t="shared" si="1705"/>
        <v>0</v>
      </c>
      <c r="AC95" s="11">
        <f t="shared" si="1643"/>
        <v>0</v>
      </c>
      <c r="AD95" s="11">
        <f t="shared" si="1644"/>
        <v>0</v>
      </c>
      <c r="AE95" s="149" t="e">
        <f t="shared" si="1645"/>
        <v>#DIV/0!</v>
      </c>
      <c r="AF95" s="149" t="e">
        <f t="shared" si="1646"/>
        <v>#DIV/0!</v>
      </c>
      <c r="AG95" s="149" t="e">
        <f t="shared" si="1647"/>
        <v>#DIV/0!</v>
      </c>
      <c r="AH95" s="11"/>
      <c r="AI95" s="11"/>
      <c r="AJ95" s="15">
        <f t="shared" si="1648"/>
        <v>0</v>
      </c>
      <c r="AK95" s="14">
        <v>8</v>
      </c>
      <c r="AL95" s="11">
        <f t="shared" ref="AL95:AT95" si="1706">AL11+AL25+AL39+AL53+AL67+AL81</f>
        <v>0</v>
      </c>
      <c r="AM95" s="11">
        <f t="shared" si="1706"/>
        <v>0</v>
      </c>
      <c r="AN95" s="11">
        <f t="shared" si="1706"/>
        <v>0</v>
      </c>
      <c r="AO95" s="11">
        <f t="shared" si="1706"/>
        <v>0</v>
      </c>
      <c r="AP95" s="11">
        <f t="shared" si="1706"/>
        <v>0</v>
      </c>
      <c r="AQ95" s="11">
        <f t="shared" si="1706"/>
        <v>0</v>
      </c>
      <c r="AR95" s="11">
        <f t="shared" si="1706"/>
        <v>0</v>
      </c>
      <c r="AS95" s="11">
        <f t="shared" si="1706"/>
        <v>0</v>
      </c>
      <c r="AT95" s="11">
        <f t="shared" si="1706"/>
        <v>0</v>
      </c>
      <c r="AU95" s="11">
        <f t="shared" si="1563"/>
        <v>0</v>
      </c>
      <c r="AV95" s="11">
        <f t="shared" si="1564"/>
        <v>0</v>
      </c>
      <c r="AW95" s="149" t="e">
        <f t="shared" si="1565"/>
        <v>#DIV/0!</v>
      </c>
      <c r="AX95" s="149" t="e">
        <f t="shared" si="1566"/>
        <v>#DIV/0!</v>
      </c>
      <c r="AY95" s="149" t="e">
        <f t="shared" si="1567"/>
        <v>#DIV/0!</v>
      </c>
      <c r="AZ95" s="11"/>
      <c r="BA95" s="11"/>
      <c r="BB95" s="15">
        <f t="shared" si="1568"/>
        <v>0</v>
      </c>
      <c r="BC95" s="14">
        <v>8</v>
      </c>
      <c r="BD95" s="11">
        <f t="shared" ref="BD95:BL95" si="1707">BD11+BD25+BD39+BD53+BD67+BD81</f>
        <v>0</v>
      </c>
      <c r="BE95" s="11">
        <f t="shared" si="1707"/>
        <v>0</v>
      </c>
      <c r="BF95" s="11">
        <f t="shared" si="1707"/>
        <v>0</v>
      </c>
      <c r="BG95" s="11">
        <f t="shared" si="1707"/>
        <v>0</v>
      </c>
      <c r="BH95" s="11">
        <f t="shared" si="1707"/>
        <v>0</v>
      </c>
      <c r="BI95" s="11">
        <f t="shared" si="1707"/>
        <v>0</v>
      </c>
      <c r="BJ95" s="11">
        <f t="shared" si="1707"/>
        <v>0</v>
      </c>
      <c r="BK95" s="11">
        <f t="shared" si="1707"/>
        <v>0</v>
      </c>
      <c r="BL95" s="11">
        <f t="shared" si="1707"/>
        <v>0</v>
      </c>
      <c r="BM95" s="11">
        <f t="shared" si="1570"/>
        <v>0</v>
      </c>
      <c r="BN95" s="11">
        <f t="shared" si="1571"/>
        <v>0</v>
      </c>
      <c r="BO95" s="149" t="e">
        <f t="shared" si="1572"/>
        <v>#DIV/0!</v>
      </c>
      <c r="BP95" s="149" t="e">
        <f t="shared" si="1573"/>
        <v>#DIV/0!</v>
      </c>
      <c r="BQ95" s="149" t="e">
        <f t="shared" si="1574"/>
        <v>#DIV/0!</v>
      </c>
      <c r="BR95" s="11"/>
      <c r="BS95" s="11"/>
      <c r="BT95" s="15">
        <f t="shared" si="1651"/>
        <v>0</v>
      </c>
      <c r="BU95" s="14">
        <v>8</v>
      </c>
      <c r="BV95" s="11">
        <f t="shared" ref="BV95:CD95" si="1708">BV11+BV25+BV39+BV53+BV67+BV81</f>
        <v>0</v>
      </c>
      <c r="BW95" s="11">
        <f t="shared" si="1708"/>
        <v>0</v>
      </c>
      <c r="BX95" s="11">
        <f t="shared" si="1708"/>
        <v>0</v>
      </c>
      <c r="BY95" s="11">
        <f t="shared" si="1708"/>
        <v>0</v>
      </c>
      <c r="BZ95" s="11">
        <f t="shared" si="1708"/>
        <v>0</v>
      </c>
      <c r="CA95" s="11">
        <f t="shared" si="1708"/>
        <v>0</v>
      </c>
      <c r="CB95" s="11">
        <f t="shared" si="1708"/>
        <v>0</v>
      </c>
      <c r="CC95" s="11">
        <f t="shared" si="1708"/>
        <v>0</v>
      </c>
      <c r="CD95" s="11">
        <f t="shared" si="1708"/>
        <v>0</v>
      </c>
      <c r="CE95" s="11">
        <f t="shared" si="1576"/>
        <v>0</v>
      </c>
      <c r="CF95" s="11">
        <f t="shared" si="1577"/>
        <v>0</v>
      </c>
      <c r="CG95" s="149" t="e">
        <f t="shared" si="1578"/>
        <v>#DIV/0!</v>
      </c>
      <c r="CH95" s="149" t="e">
        <f t="shared" si="1579"/>
        <v>#DIV/0!</v>
      </c>
      <c r="CI95" s="149" t="e">
        <f t="shared" si="1580"/>
        <v>#DIV/0!</v>
      </c>
      <c r="CJ95" s="11"/>
      <c r="CK95" s="11"/>
      <c r="CL95" s="15">
        <f t="shared" si="1581"/>
        <v>0</v>
      </c>
      <c r="CM95" s="14">
        <v>8</v>
      </c>
      <c r="CN95" s="11">
        <f t="shared" ref="CN95:CV95" si="1709">CN11+CN25+CN39+CN53+CN67+CN81</f>
        <v>0</v>
      </c>
      <c r="CO95" s="11">
        <f t="shared" si="1709"/>
        <v>0</v>
      </c>
      <c r="CP95" s="11">
        <f t="shared" si="1709"/>
        <v>0</v>
      </c>
      <c r="CQ95" s="11">
        <f t="shared" si="1709"/>
        <v>0</v>
      </c>
      <c r="CR95" s="11">
        <f t="shared" si="1709"/>
        <v>0</v>
      </c>
      <c r="CS95" s="11">
        <f t="shared" si="1709"/>
        <v>0</v>
      </c>
      <c r="CT95" s="11">
        <f t="shared" si="1709"/>
        <v>0</v>
      </c>
      <c r="CU95" s="11">
        <f t="shared" si="1709"/>
        <v>0</v>
      </c>
      <c r="CV95" s="11">
        <f t="shared" si="1709"/>
        <v>0</v>
      </c>
      <c r="CW95" s="11">
        <f t="shared" si="1583"/>
        <v>0</v>
      </c>
      <c r="CX95" s="11">
        <f t="shared" si="1584"/>
        <v>0</v>
      </c>
      <c r="CY95" s="149" t="e">
        <f t="shared" si="1585"/>
        <v>#DIV/0!</v>
      </c>
      <c r="CZ95" s="149" t="e">
        <f t="shared" si="1586"/>
        <v>#DIV/0!</v>
      </c>
      <c r="DA95" s="149" t="e">
        <f t="shared" si="1587"/>
        <v>#DIV/0!</v>
      </c>
      <c r="DB95" s="11"/>
      <c r="DC95" s="11"/>
      <c r="DD95" s="15">
        <f t="shared" si="1588"/>
        <v>0</v>
      </c>
      <c r="DE95" s="14">
        <v>8</v>
      </c>
      <c r="DF95" s="11">
        <f t="shared" ref="DF95:DN95" si="1710">DF11+DF25+DF39+DF53+DF67+DF81</f>
        <v>0</v>
      </c>
      <c r="DG95" s="11">
        <f t="shared" si="1710"/>
        <v>0</v>
      </c>
      <c r="DH95" s="11">
        <f t="shared" si="1710"/>
        <v>0</v>
      </c>
      <c r="DI95" s="11">
        <f t="shared" si="1710"/>
        <v>0</v>
      </c>
      <c r="DJ95" s="11">
        <f t="shared" si="1710"/>
        <v>0</v>
      </c>
      <c r="DK95" s="11">
        <f t="shared" si="1710"/>
        <v>0</v>
      </c>
      <c r="DL95" s="11">
        <f t="shared" si="1710"/>
        <v>0</v>
      </c>
      <c r="DM95" s="11">
        <f t="shared" si="1710"/>
        <v>0</v>
      </c>
      <c r="DN95" s="11">
        <f t="shared" si="1710"/>
        <v>0</v>
      </c>
      <c r="DO95" s="11">
        <f t="shared" si="1673"/>
        <v>0</v>
      </c>
      <c r="DP95" s="11">
        <f t="shared" si="1674"/>
        <v>0</v>
      </c>
      <c r="DQ95" s="149" t="e">
        <f t="shared" si="1592"/>
        <v>#DIV/0!</v>
      </c>
      <c r="DR95" s="149" t="e">
        <f t="shared" si="1593"/>
        <v>#DIV/0!</v>
      </c>
      <c r="DS95" s="149" t="e">
        <f t="shared" si="1594"/>
        <v>#DIV/0!</v>
      </c>
      <c r="DT95" s="11"/>
      <c r="DU95" s="11"/>
      <c r="DV95" s="15">
        <f t="shared" si="1595"/>
        <v>0</v>
      </c>
      <c r="DW95" s="14">
        <v>8</v>
      </c>
      <c r="DX95" s="11">
        <f t="shared" ref="DX95:EF95" si="1711">DX11+DX25+DX39+DX53+DX67+DX81</f>
        <v>0</v>
      </c>
      <c r="DY95" s="11">
        <f t="shared" si="1711"/>
        <v>0</v>
      </c>
      <c r="DZ95" s="11">
        <f t="shared" si="1711"/>
        <v>0</v>
      </c>
      <c r="EA95" s="11">
        <f t="shared" si="1711"/>
        <v>0</v>
      </c>
      <c r="EB95" s="11">
        <f t="shared" si="1711"/>
        <v>0</v>
      </c>
      <c r="EC95" s="11">
        <f t="shared" si="1711"/>
        <v>0</v>
      </c>
      <c r="ED95" s="11">
        <f t="shared" si="1711"/>
        <v>0</v>
      </c>
      <c r="EE95" s="11">
        <f t="shared" si="1711"/>
        <v>0</v>
      </c>
      <c r="EF95" s="11">
        <f t="shared" si="1711"/>
        <v>0</v>
      </c>
      <c r="EG95" s="11">
        <f t="shared" si="1597"/>
        <v>0</v>
      </c>
      <c r="EH95" s="11">
        <f t="shared" si="1598"/>
        <v>0</v>
      </c>
      <c r="EI95" s="149" t="e">
        <f t="shared" si="1599"/>
        <v>#DIV/0!</v>
      </c>
      <c r="EJ95" s="149" t="e">
        <f t="shared" si="1600"/>
        <v>#DIV/0!</v>
      </c>
      <c r="EK95" s="149" t="e">
        <f t="shared" si="1601"/>
        <v>#DIV/0!</v>
      </c>
      <c r="EL95" s="11"/>
      <c r="EM95" s="11"/>
      <c r="EN95" s="15">
        <f t="shared" si="1602"/>
        <v>0</v>
      </c>
      <c r="EO95" s="14">
        <v>8</v>
      </c>
      <c r="EP95" s="11">
        <f t="shared" ref="EP95:EX95" si="1712">EP11+EP25+EP39+EP53+EP67+EP81</f>
        <v>0</v>
      </c>
      <c r="EQ95" s="11">
        <f t="shared" si="1712"/>
        <v>0</v>
      </c>
      <c r="ER95" s="11">
        <f t="shared" si="1712"/>
        <v>0</v>
      </c>
      <c r="ES95" s="11">
        <f t="shared" si="1712"/>
        <v>0</v>
      </c>
      <c r="ET95" s="11">
        <f t="shared" si="1712"/>
        <v>0</v>
      </c>
      <c r="EU95" s="11">
        <f t="shared" si="1712"/>
        <v>0</v>
      </c>
      <c r="EV95" s="11">
        <f t="shared" si="1712"/>
        <v>0</v>
      </c>
      <c r="EW95" s="11">
        <f t="shared" si="1712"/>
        <v>0</v>
      </c>
      <c r="EX95" s="11">
        <f t="shared" si="1712"/>
        <v>0</v>
      </c>
      <c r="EY95" s="11">
        <f t="shared" si="1604"/>
        <v>0</v>
      </c>
      <c r="EZ95" s="11">
        <f t="shared" si="1605"/>
        <v>0</v>
      </c>
      <c r="FA95" s="149" t="e">
        <f t="shared" si="1606"/>
        <v>#DIV/0!</v>
      </c>
      <c r="FB95" s="149" t="e">
        <f t="shared" si="1607"/>
        <v>#DIV/0!</v>
      </c>
      <c r="FC95" s="149" t="e">
        <f t="shared" si="1608"/>
        <v>#DIV/0!</v>
      </c>
      <c r="FD95" s="11"/>
      <c r="FE95" s="11"/>
      <c r="FF95" s="15">
        <f t="shared" si="1609"/>
        <v>0</v>
      </c>
      <c r="FG95" s="14">
        <v>8</v>
      </c>
      <c r="FH95" s="11">
        <f t="shared" ref="FH95:FP95" si="1713">FH11+FH25+FH39+FH53+FH67+FH81</f>
        <v>0</v>
      </c>
      <c r="FI95" s="11">
        <f t="shared" si="1713"/>
        <v>0</v>
      </c>
      <c r="FJ95" s="11">
        <f t="shared" si="1713"/>
        <v>0</v>
      </c>
      <c r="FK95" s="11">
        <f t="shared" si="1713"/>
        <v>0</v>
      </c>
      <c r="FL95" s="11">
        <f t="shared" si="1713"/>
        <v>0</v>
      </c>
      <c r="FM95" s="11">
        <f t="shared" si="1713"/>
        <v>0</v>
      </c>
      <c r="FN95" s="11">
        <f t="shared" si="1713"/>
        <v>0</v>
      </c>
      <c r="FO95" s="11">
        <f t="shared" si="1713"/>
        <v>0</v>
      </c>
      <c r="FP95" s="11">
        <f t="shared" si="1713"/>
        <v>0</v>
      </c>
      <c r="FQ95" s="11">
        <f t="shared" si="1611"/>
        <v>0</v>
      </c>
      <c r="FR95" s="11">
        <f t="shared" si="1612"/>
        <v>0</v>
      </c>
      <c r="FS95" s="149" t="e">
        <f t="shared" si="1613"/>
        <v>#DIV/0!</v>
      </c>
      <c r="FT95" s="149" t="e">
        <f t="shared" si="1614"/>
        <v>#DIV/0!</v>
      </c>
      <c r="FU95" s="149" t="e">
        <f t="shared" si="1615"/>
        <v>#DIV/0!</v>
      </c>
      <c r="FV95" s="11"/>
      <c r="FW95" s="11"/>
      <c r="FX95" s="15">
        <f t="shared" si="1616"/>
        <v>0</v>
      </c>
      <c r="FY95" s="14">
        <v>8</v>
      </c>
      <c r="FZ95" s="11">
        <f t="shared" ref="FZ95:GH95" si="1714">FZ11+FZ25+FZ39+FZ53+FZ67+FZ81</f>
        <v>0</v>
      </c>
      <c r="GA95" s="11">
        <f t="shared" si="1714"/>
        <v>0</v>
      </c>
      <c r="GB95" s="11">
        <f t="shared" si="1714"/>
        <v>0</v>
      </c>
      <c r="GC95" s="11">
        <f t="shared" si="1714"/>
        <v>0</v>
      </c>
      <c r="GD95" s="11">
        <f t="shared" si="1714"/>
        <v>0</v>
      </c>
      <c r="GE95" s="11">
        <f t="shared" si="1714"/>
        <v>0</v>
      </c>
      <c r="GF95" s="11">
        <f t="shared" si="1714"/>
        <v>0</v>
      </c>
      <c r="GG95" s="11">
        <f t="shared" si="1714"/>
        <v>0</v>
      </c>
      <c r="GH95" s="11">
        <f t="shared" si="1714"/>
        <v>0</v>
      </c>
      <c r="GI95" s="11">
        <f t="shared" si="1659"/>
        <v>0</v>
      </c>
      <c r="GJ95" s="11">
        <f t="shared" si="1660"/>
        <v>0</v>
      </c>
      <c r="GK95" s="149" t="e">
        <f t="shared" si="1661"/>
        <v>#DIV/0!</v>
      </c>
      <c r="GL95" s="149" t="e">
        <f t="shared" si="1662"/>
        <v>#DIV/0!</v>
      </c>
      <c r="GM95" s="149" t="e">
        <f t="shared" si="1663"/>
        <v>#DIV/0!</v>
      </c>
      <c r="GN95" s="11"/>
      <c r="GO95" s="11"/>
      <c r="GP95" s="15">
        <f t="shared" si="1664"/>
        <v>0</v>
      </c>
      <c r="GQ95" s="14">
        <v>8</v>
      </c>
      <c r="GR95" s="11">
        <f t="shared" ref="GR95:HB95" si="1715">GR11+GR25+GR39</f>
        <v>0</v>
      </c>
      <c r="GS95" s="11">
        <f t="shared" si="1715"/>
        <v>0</v>
      </c>
      <c r="GT95" s="11">
        <f t="shared" si="1715"/>
        <v>0</v>
      </c>
      <c r="GU95" s="11">
        <f t="shared" si="1715"/>
        <v>0</v>
      </c>
      <c r="GV95" s="11">
        <f t="shared" si="1715"/>
        <v>0</v>
      </c>
      <c r="GW95" s="11">
        <f t="shared" si="1715"/>
        <v>0</v>
      </c>
      <c r="GX95" s="11">
        <f t="shared" si="1715"/>
        <v>0</v>
      </c>
      <c r="GY95" s="11">
        <f t="shared" si="1715"/>
        <v>0</v>
      </c>
      <c r="GZ95" s="11">
        <f t="shared" si="1715"/>
        <v>0</v>
      </c>
      <c r="HA95" s="11">
        <f t="shared" si="1715"/>
        <v>0</v>
      </c>
      <c r="HB95" s="11">
        <f t="shared" si="1715"/>
        <v>0</v>
      </c>
      <c r="HC95" s="149" t="e">
        <f t="shared" si="1619"/>
        <v>#DIV/0!</v>
      </c>
      <c r="HD95" s="149" t="e">
        <f t="shared" si="1620"/>
        <v>#DIV/0!</v>
      </c>
      <c r="HE95" s="149" t="e">
        <f t="shared" si="1621"/>
        <v>#DIV/0!</v>
      </c>
      <c r="HF95" s="11"/>
      <c r="HG95" s="11"/>
      <c r="HH95" s="15">
        <f t="shared" si="1622"/>
        <v>0</v>
      </c>
      <c r="HI95" s="14">
        <v>8</v>
      </c>
      <c r="HJ95" s="11">
        <f t="shared" ref="HJ95:HR95" si="1716">HJ11+HJ25+HJ39+HJ53+HJ67+HJ81</f>
        <v>0</v>
      </c>
      <c r="HK95" s="11">
        <f t="shared" si="1716"/>
        <v>0</v>
      </c>
      <c r="HL95" s="11">
        <f t="shared" si="1716"/>
        <v>0</v>
      </c>
      <c r="HM95" s="11">
        <f t="shared" si="1716"/>
        <v>0</v>
      </c>
      <c r="HN95" s="11">
        <f t="shared" si="1716"/>
        <v>0</v>
      </c>
      <c r="HO95" s="11">
        <f t="shared" si="1716"/>
        <v>0</v>
      </c>
      <c r="HP95" s="11">
        <f t="shared" si="1716"/>
        <v>0</v>
      </c>
      <c r="HQ95" s="11">
        <f t="shared" si="1716"/>
        <v>0</v>
      </c>
      <c r="HR95" s="11">
        <f t="shared" si="1716"/>
        <v>0</v>
      </c>
      <c r="HS95" s="11">
        <f t="shared" si="1624"/>
        <v>0</v>
      </c>
      <c r="HT95" s="11">
        <f t="shared" si="1625"/>
        <v>0</v>
      </c>
      <c r="HU95" s="149" t="e">
        <f t="shared" si="1626"/>
        <v>#DIV/0!</v>
      </c>
      <c r="HV95" s="149" t="e">
        <f t="shared" si="1627"/>
        <v>#DIV/0!</v>
      </c>
      <c r="HW95" s="149" t="e">
        <f t="shared" si="1628"/>
        <v>#DIV/0!</v>
      </c>
      <c r="HX95" s="11"/>
      <c r="HY95" s="11"/>
      <c r="HZ95" s="15">
        <f t="shared" si="1629"/>
        <v>0</v>
      </c>
    </row>
    <row r="96" spans="19:234">
      <c r="S96" s="14">
        <v>9</v>
      </c>
      <c r="T96" s="11">
        <f t="shared" ref="T96:AB96" si="1717">T12+T26+T40+T54+T68+T82</f>
        <v>0</v>
      </c>
      <c r="U96" s="11">
        <f t="shared" si="1717"/>
        <v>0</v>
      </c>
      <c r="V96" s="11">
        <f t="shared" si="1717"/>
        <v>0</v>
      </c>
      <c r="W96" s="11">
        <f t="shared" si="1717"/>
        <v>0</v>
      </c>
      <c r="X96" s="11">
        <f t="shared" si="1717"/>
        <v>0</v>
      </c>
      <c r="Y96" s="11">
        <f t="shared" si="1717"/>
        <v>0</v>
      </c>
      <c r="Z96" s="11">
        <f t="shared" si="1717"/>
        <v>0</v>
      </c>
      <c r="AA96" s="11">
        <f t="shared" si="1717"/>
        <v>0</v>
      </c>
      <c r="AB96" s="11">
        <f t="shared" si="1717"/>
        <v>0</v>
      </c>
      <c r="AC96" s="11">
        <f t="shared" si="1643"/>
        <v>0</v>
      </c>
      <c r="AD96" s="11">
        <f t="shared" si="1644"/>
        <v>0</v>
      </c>
      <c r="AE96" s="149" t="e">
        <f t="shared" si="1645"/>
        <v>#DIV/0!</v>
      </c>
      <c r="AF96" s="149" t="e">
        <f t="shared" si="1646"/>
        <v>#DIV/0!</v>
      </c>
      <c r="AG96" s="149" t="e">
        <f t="shared" si="1647"/>
        <v>#DIV/0!</v>
      </c>
      <c r="AH96" s="11"/>
      <c r="AI96" s="11"/>
      <c r="AJ96" s="15">
        <f t="shared" si="1648"/>
        <v>0</v>
      </c>
      <c r="AK96" s="14">
        <v>9</v>
      </c>
      <c r="AL96" s="11">
        <f t="shared" ref="AL96:AT96" si="1718">AL12+AL26+AL40+AL54+AL68+AL82</f>
        <v>0</v>
      </c>
      <c r="AM96" s="11">
        <f t="shared" si="1718"/>
        <v>0</v>
      </c>
      <c r="AN96" s="11">
        <f t="shared" si="1718"/>
        <v>0</v>
      </c>
      <c r="AO96" s="11">
        <f t="shared" si="1718"/>
        <v>0</v>
      </c>
      <c r="AP96" s="11">
        <f t="shared" si="1718"/>
        <v>0</v>
      </c>
      <c r="AQ96" s="11">
        <f t="shared" si="1718"/>
        <v>0</v>
      </c>
      <c r="AR96" s="11">
        <f t="shared" si="1718"/>
        <v>0</v>
      </c>
      <c r="AS96" s="11">
        <f t="shared" si="1718"/>
        <v>0</v>
      </c>
      <c r="AT96" s="11">
        <f t="shared" si="1718"/>
        <v>0</v>
      </c>
      <c r="AU96" s="11">
        <f t="shared" si="1563"/>
        <v>0</v>
      </c>
      <c r="AV96" s="11">
        <f t="shared" si="1564"/>
        <v>0</v>
      </c>
      <c r="AW96" s="149" t="e">
        <f t="shared" si="1565"/>
        <v>#DIV/0!</v>
      </c>
      <c r="AX96" s="149" t="e">
        <f t="shared" si="1566"/>
        <v>#DIV/0!</v>
      </c>
      <c r="AY96" s="149" t="e">
        <f t="shared" si="1567"/>
        <v>#DIV/0!</v>
      </c>
      <c r="AZ96" s="11"/>
      <c r="BA96" s="11"/>
      <c r="BB96" s="15">
        <f t="shared" si="1568"/>
        <v>0</v>
      </c>
      <c r="BC96" s="14">
        <v>9</v>
      </c>
      <c r="BD96" s="11">
        <f t="shared" ref="BD96:BL96" si="1719">BD12+BD26+BD40+BD54+BD68+BD82</f>
        <v>0</v>
      </c>
      <c r="BE96" s="11">
        <f t="shared" si="1719"/>
        <v>0</v>
      </c>
      <c r="BF96" s="11">
        <f t="shared" si="1719"/>
        <v>0</v>
      </c>
      <c r="BG96" s="11">
        <f t="shared" si="1719"/>
        <v>0</v>
      </c>
      <c r="BH96" s="11">
        <f t="shared" si="1719"/>
        <v>0</v>
      </c>
      <c r="BI96" s="11">
        <f t="shared" si="1719"/>
        <v>0</v>
      </c>
      <c r="BJ96" s="11">
        <f t="shared" si="1719"/>
        <v>0</v>
      </c>
      <c r="BK96" s="11">
        <f t="shared" si="1719"/>
        <v>0</v>
      </c>
      <c r="BL96" s="11">
        <f t="shared" si="1719"/>
        <v>0</v>
      </c>
      <c r="BM96" s="11">
        <f t="shared" si="1570"/>
        <v>0</v>
      </c>
      <c r="BN96" s="11">
        <f t="shared" si="1571"/>
        <v>0</v>
      </c>
      <c r="BO96" s="149" t="e">
        <f t="shared" si="1572"/>
        <v>#DIV/0!</v>
      </c>
      <c r="BP96" s="149" t="e">
        <f t="shared" si="1573"/>
        <v>#DIV/0!</v>
      </c>
      <c r="BQ96" s="149" t="e">
        <f t="shared" si="1574"/>
        <v>#DIV/0!</v>
      </c>
      <c r="BR96" s="11"/>
      <c r="BS96" s="11"/>
      <c r="BT96" s="15">
        <f t="shared" si="1651"/>
        <v>0</v>
      </c>
      <c r="BU96" s="14">
        <v>9</v>
      </c>
      <c r="BV96" s="11">
        <f t="shared" ref="BV96:CD96" si="1720">BV12+BV26+BV40+BV54+BV68+BV82</f>
        <v>0</v>
      </c>
      <c r="BW96" s="11">
        <f t="shared" si="1720"/>
        <v>0</v>
      </c>
      <c r="BX96" s="11">
        <f t="shared" si="1720"/>
        <v>0</v>
      </c>
      <c r="BY96" s="11">
        <f t="shared" si="1720"/>
        <v>0</v>
      </c>
      <c r="BZ96" s="11">
        <f t="shared" si="1720"/>
        <v>0</v>
      </c>
      <c r="CA96" s="11">
        <f t="shared" si="1720"/>
        <v>0</v>
      </c>
      <c r="CB96" s="11">
        <f t="shared" si="1720"/>
        <v>0</v>
      </c>
      <c r="CC96" s="11">
        <f t="shared" si="1720"/>
        <v>0</v>
      </c>
      <c r="CD96" s="11">
        <f t="shared" si="1720"/>
        <v>0</v>
      </c>
      <c r="CE96" s="11">
        <f t="shared" si="1576"/>
        <v>0</v>
      </c>
      <c r="CF96" s="11">
        <f t="shared" si="1577"/>
        <v>0</v>
      </c>
      <c r="CG96" s="149" t="e">
        <f t="shared" si="1578"/>
        <v>#DIV/0!</v>
      </c>
      <c r="CH96" s="149" t="e">
        <f t="shared" si="1579"/>
        <v>#DIV/0!</v>
      </c>
      <c r="CI96" s="149" t="e">
        <f t="shared" si="1580"/>
        <v>#DIV/0!</v>
      </c>
      <c r="CJ96" s="11"/>
      <c r="CK96" s="11"/>
      <c r="CL96" s="15">
        <f t="shared" si="1581"/>
        <v>0</v>
      </c>
      <c r="CM96" s="14">
        <v>9</v>
      </c>
      <c r="CN96" s="11">
        <f t="shared" ref="CN96:CV96" si="1721">CN12+CN26+CN40+CN54+CN68+CN82</f>
        <v>0</v>
      </c>
      <c r="CO96" s="11">
        <f t="shared" si="1721"/>
        <v>0</v>
      </c>
      <c r="CP96" s="11">
        <f t="shared" si="1721"/>
        <v>0</v>
      </c>
      <c r="CQ96" s="11">
        <f t="shared" si="1721"/>
        <v>0</v>
      </c>
      <c r="CR96" s="11">
        <f t="shared" si="1721"/>
        <v>0</v>
      </c>
      <c r="CS96" s="11">
        <f t="shared" si="1721"/>
        <v>0</v>
      </c>
      <c r="CT96" s="11">
        <f t="shared" si="1721"/>
        <v>0</v>
      </c>
      <c r="CU96" s="11">
        <f t="shared" si="1721"/>
        <v>0</v>
      </c>
      <c r="CV96" s="11">
        <f t="shared" si="1721"/>
        <v>0</v>
      </c>
      <c r="CW96" s="11">
        <f t="shared" si="1583"/>
        <v>0</v>
      </c>
      <c r="CX96" s="11">
        <f t="shared" si="1584"/>
        <v>0</v>
      </c>
      <c r="CY96" s="149" t="e">
        <f t="shared" si="1585"/>
        <v>#DIV/0!</v>
      </c>
      <c r="CZ96" s="149" t="e">
        <f t="shared" si="1586"/>
        <v>#DIV/0!</v>
      </c>
      <c r="DA96" s="149" t="e">
        <f t="shared" si="1587"/>
        <v>#DIV/0!</v>
      </c>
      <c r="DB96" s="11"/>
      <c r="DC96" s="11"/>
      <c r="DD96" s="15">
        <f t="shared" si="1588"/>
        <v>0</v>
      </c>
      <c r="DE96" s="14">
        <v>9</v>
      </c>
      <c r="DF96" s="11">
        <f t="shared" ref="DF96:DN96" si="1722">DF12+DF26+DF40+DF54+DF68+DF82</f>
        <v>0</v>
      </c>
      <c r="DG96" s="11">
        <f t="shared" si="1722"/>
        <v>0</v>
      </c>
      <c r="DH96" s="11">
        <f t="shared" si="1722"/>
        <v>0</v>
      </c>
      <c r="DI96" s="11">
        <f t="shared" si="1722"/>
        <v>0</v>
      </c>
      <c r="DJ96" s="11">
        <f t="shared" si="1722"/>
        <v>0</v>
      </c>
      <c r="DK96" s="11">
        <f t="shared" si="1722"/>
        <v>0</v>
      </c>
      <c r="DL96" s="11">
        <f t="shared" si="1722"/>
        <v>0</v>
      </c>
      <c r="DM96" s="11">
        <f t="shared" si="1722"/>
        <v>0</v>
      </c>
      <c r="DN96" s="11">
        <f t="shared" si="1722"/>
        <v>0</v>
      </c>
      <c r="DO96" s="11">
        <f t="shared" si="1673"/>
        <v>0</v>
      </c>
      <c r="DP96" s="11">
        <f t="shared" si="1674"/>
        <v>0</v>
      </c>
      <c r="DQ96" s="149" t="e">
        <f t="shared" si="1592"/>
        <v>#DIV/0!</v>
      </c>
      <c r="DR96" s="149" t="e">
        <f t="shared" si="1593"/>
        <v>#DIV/0!</v>
      </c>
      <c r="DS96" s="149" t="e">
        <f t="shared" si="1594"/>
        <v>#DIV/0!</v>
      </c>
      <c r="DT96" s="11"/>
      <c r="DU96" s="11"/>
      <c r="DV96" s="15">
        <f t="shared" si="1595"/>
        <v>0</v>
      </c>
      <c r="DW96" s="14">
        <v>9</v>
      </c>
      <c r="DX96" s="11">
        <f t="shared" ref="DX96:EF96" si="1723">DX12+DX26+DX40+DX54+DX68+DX82</f>
        <v>0</v>
      </c>
      <c r="DY96" s="11">
        <f t="shared" si="1723"/>
        <v>0</v>
      </c>
      <c r="DZ96" s="11">
        <f t="shared" si="1723"/>
        <v>0</v>
      </c>
      <c r="EA96" s="11">
        <f t="shared" si="1723"/>
        <v>0</v>
      </c>
      <c r="EB96" s="11">
        <f t="shared" si="1723"/>
        <v>0</v>
      </c>
      <c r="EC96" s="11">
        <f t="shared" si="1723"/>
        <v>0</v>
      </c>
      <c r="ED96" s="11">
        <f t="shared" si="1723"/>
        <v>0</v>
      </c>
      <c r="EE96" s="11">
        <f t="shared" si="1723"/>
        <v>0</v>
      </c>
      <c r="EF96" s="11">
        <f t="shared" si="1723"/>
        <v>0</v>
      </c>
      <c r="EG96" s="11">
        <f t="shared" si="1597"/>
        <v>0</v>
      </c>
      <c r="EH96" s="11">
        <f t="shared" si="1598"/>
        <v>0</v>
      </c>
      <c r="EI96" s="149" t="e">
        <f t="shared" si="1599"/>
        <v>#DIV/0!</v>
      </c>
      <c r="EJ96" s="149" t="e">
        <f t="shared" si="1600"/>
        <v>#DIV/0!</v>
      </c>
      <c r="EK96" s="149" t="e">
        <f t="shared" si="1601"/>
        <v>#DIV/0!</v>
      </c>
      <c r="EL96" s="11"/>
      <c r="EM96" s="11"/>
      <c r="EN96" s="15">
        <f t="shared" si="1602"/>
        <v>0</v>
      </c>
      <c r="EO96" s="14">
        <v>9</v>
      </c>
      <c r="EP96" s="11">
        <f t="shared" ref="EP96:EX96" si="1724">EP12+EP26+EP40+EP54+EP68+EP82</f>
        <v>0</v>
      </c>
      <c r="EQ96" s="11">
        <f t="shared" si="1724"/>
        <v>0</v>
      </c>
      <c r="ER96" s="11">
        <f t="shared" si="1724"/>
        <v>0</v>
      </c>
      <c r="ES96" s="11">
        <f t="shared" si="1724"/>
        <v>0</v>
      </c>
      <c r="ET96" s="11">
        <f t="shared" si="1724"/>
        <v>0</v>
      </c>
      <c r="EU96" s="11">
        <f t="shared" si="1724"/>
        <v>0</v>
      </c>
      <c r="EV96" s="11">
        <f t="shared" si="1724"/>
        <v>0</v>
      </c>
      <c r="EW96" s="11">
        <f t="shared" si="1724"/>
        <v>0</v>
      </c>
      <c r="EX96" s="11">
        <f t="shared" si="1724"/>
        <v>0</v>
      </c>
      <c r="EY96" s="11">
        <f t="shared" si="1604"/>
        <v>0</v>
      </c>
      <c r="EZ96" s="11">
        <f t="shared" si="1605"/>
        <v>0</v>
      </c>
      <c r="FA96" s="149" t="e">
        <f t="shared" si="1606"/>
        <v>#DIV/0!</v>
      </c>
      <c r="FB96" s="149" t="e">
        <f t="shared" si="1607"/>
        <v>#DIV/0!</v>
      </c>
      <c r="FC96" s="149" t="e">
        <f t="shared" si="1608"/>
        <v>#DIV/0!</v>
      </c>
      <c r="FD96" s="11"/>
      <c r="FE96" s="11"/>
      <c r="FF96" s="15">
        <f t="shared" si="1609"/>
        <v>0</v>
      </c>
      <c r="FG96" s="14">
        <v>9</v>
      </c>
      <c r="FH96" s="11">
        <f t="shared" ref="FH96:FP96" si="1725">FH12+FH26+FH40+FH54+FH68+FH82</f>
        <v>0</v>
      </c>
      <c r="FI96" s="11">
        <f t="shared" si="1725"/>
        <v>0</v>
      </c>
      <c r="FJ96" s="11">
        <f t="shared" si="1725"/>
        <v>0</v>
      </c>
      <c r="FK96" s="11">
        <f t="shared" si="1725"/>
        <v>0</v>
      </c>
      <c r="FL96" s="11">
        <f t="shared" si="1725"/>
        <v>0</v>
      </c>
      <c r="FM96" s="11">
        <f t="shared" si="1725"/>
        <v>0</v>
      </c>
      <c r="FN96" s="11">
        <f t="shared" si="1725"/>
        <v>0</v>
      </c>
      <c r="FO96" s="11">
        <f t="shared" si="1725"/>
        <v>0</v>
      </c>
      <c r="FP96" s="11">
        <f t="shared" si="1725"/>
        <v>0</v>
      </c>
      <c r="FQ96" s="11">
        <f t="shared" si="1611"/>
        <v>0</v>
      </c>
      <c r="FR96" s="11">
        <f t="shared" si="1612"/>
        <v>0</v>
      </c>
      <c r="FS96" s="149" t="e">
        <f t="shared" si="1613"/>
        <v>#DIV/0!</v>
      </c>
      <c r="FT96" s="149" t="e">
        <f t="shared" si="1614"/>
        <v>#DIV/0!</v>
      </c>
      <c r="FU96" s="149" t="e">
        <f t="shared" si="1615"/>
        <v>#DIV/0!</v>
      </c>
      <c r="FV96" s="11"/>
      <c r="FW96" s="11"/>
      <c r="FX96" s="15">
        <f t="shared" si="1616"/>
        <v>0</v>
      </c>
      <c r="FY96" s="14">
        <v>9</v>
      </c>
      <c r="FZ96" s="11">
        <f t="shared" ref="FZ96:GH96" si="1726">FZ12+FZ26+FZ40+FZ54+FZ68+FZ82</f>
        <v>0</v>
      </c>
      <c r="GA96" s="11">
        <f t="shared" si="1726"/>
        <v>0</v>
      </c>
      <c r="GB96" s="11">
        <f t="shared" si="1726"/>
        <v>0</v>
      </c>
      <c r="GC96" s="11">
        <f t="shared" si="1726"/>
        <v>0</v>
      </c>
      <c r="GD96" s="11">
        <f t="shared" si="1726"/>
        <v>0</v>
      </c>
      <c r="GE96" s="11">
        <f t="shared" si="1726"/>
        <v>0</v>
      </c>
      <c r="GF96" s="11">
        <f t="shared" si="1726"/>
        <v>0</v>
      </c>
      <c r="GG96" s="11">
        <f t="shared" si="1726"/>
        <v>0</v>
      </c>
      <c r="GH96" s="11">
        <f t="shared" si="1726"/>
        <v>0</v>
      </c>
      <c r="GI96" s="11">
        <f t="shared" si="1659"/>
        <v>0</v>
      </c>
      <c r="GJ96" s="11">
        <f t="shared" si="1660"/>
        <v>0</v>
      </c>
      <c r="GK96" s="149" t="e">
        <f t="shared" si="1661"/>
        <v>#DIV/0!</v>
      </c>
      <c r="GL96" s="149" t="e">
        <f t="shared" si="1662"/>
        <v>#DIV/0!</v>
      </c>
      <c r="GM96" s="149" t="e">
        <f t="shared" si="1663"/>
        <v>#DIV/0!</v>
      </c>
      <c r="GN96" s="11"/>
      <c r="GO96" s="11"/>
      <c r="GP96" s="15">
        <f t="shared" si="1664"/>
        <v>0</v>
      </c>
      <c r="GQ96" s="14">
        <v>9</v>
      </c>
      <c r="GR96" s="11">
        <f t="shared" ref="GR96:HB96" si="1727">GR12+GR26+GR40</f>
        <v>0</v>
      </c>
      <c r="GS96" s="11">
        <f t="shared" si="1727"/>
        <v>0</v>
      </c>
      <c r="GT96" s="11">
        <f t="shared" si="1727"/>
        <v>0</v>
      </c>
      <c r="GU96" s="11">
        <f t="shared" si="1727"/>
        <v>0</v>
      </c>
      <c r="GV96" s="11">
        <f t="shared" si="1727"/>
        <v>0</v>
      </c>
      <c r="GW96" s="11">
        <f t="shared" si="1727"/>
        <v>0</v>
      </c>
      <c r="GX96" s="11">
        <f t="shared" si="1727"/>
        <v>0</v>
      </c>
      <c r="GY96" s="11">
        <f t="shared" si="1727"/>
        <v>0</v>
      </c>
      <c r="GZ96" s="11">
        <f t="shared" si="1727"/>
        <v>0</v>
      </c>
      <c r="HA96" s="11">
        <f t="shared" si="1727"/>
        <v>0</v>
      </c>
      <c r="HB96" s="11">
        <f t="shared" si="1727"/>
        <v>0</v>
      </c>
      <c r="HC96" s="149" t="e">
        <f t="shared" si="1619"/>
        <v>#DIV/0!</v>
      </c>
      <c r="HD96" s="149" t="e">
        <f t="shared" si="1620"/>
        <v>#DIV/0!</v>
      </c>
      <c r="HE96" s="149" t="e">
        <f t="shared" si="1621"/>
        <v>#DIV/0!</v>
      </c>
      <c r="HF96" s="11"/>
      <c r="HG96" s="11"/>
      <c r="HH96" s="15">
        <f t="shared" si="1622"/>
        <v>0</v>
      </c>
      <c r="HI96" s="14">
        <v>9</v>
      </c>
      <c r="HJ96" s="11">
        <f t="shared" ref="HJ96:HR96" si="1728">HJ12+HJ26+HJ40+HJ54+HJ68+HJ82</f>
        <v>0</v>
      </c>
      <c r="HK96" s="11">
        <f t="shared" si="1728"/>
        <v>0</v>
      </c>
      <c r="HL96" s="11">
        <f t="shared" si="1728"/>
        <v>0</v>
      </c>
      <c r="HM96" s="11">
        <f t="shared" si="1728"/>
        <v>0</v>
      </c>
      <c r="HN96" s="11">
        <f t="shared" si="1728"/>
        <v>0</v>
      </c>
      <c r="HO96" s="11">
        <f t="shared" si="1728"/>
        <v>0</v>
      </c>
      <c r="HP96" s="11">
        <f t="shared" si="1728"/>
        <v>0</v>
      </c>
      <c r="HQ96" s="11">
        <f t="shared" si="1728"/>
        <v>0</v>
      </c>
      <c r="HR96" s="11">
        <f t="shared" si="1728"/>
        <v>0</v>
      </c>
      <c r="HS96" s="11">
        <f t="shared" si="1624"/>
        <v>0</v>
      </c>
      <c r="HT96" s="11">
        <f t="shared" si="1625"/>
        <v>0</v>
      </c>
      <c r="HU96" s="149" t="e">
        <f t="shared" si="1626"/>
        <v>#DIV/0!</v>
      </c>
      <c r="HV96" s="149" t="e">
        <f t="shared" si="1627"/>
        <v>#DIV/0!</v>
      </c>
      <c r="HW96" s="149" t="e">
        <f t="shared" si="1628"/>
        <v>#DIV/0!</v>
      </c>
      <c r="HX96" s="11"/>
      <c r="HY96" s="11"/>
      <c r="HZ96" s="15">
        <f t="shared" si="1629"/>
        <v>0</v>
      </c>
    </row>
    <row r="97" spans="19:234">
      <c r="S97" s="14">
        <v>10</v>
      </c>
      <c r="T97" s="11">
        <f t="shared" ref="T97:AB97" si="1729">T13+T27+T41+T55+T69+T83</f>
        <v>0</v>
      </c>
      <c r="U97" s="11">
        <f t="shared" si="1729"/>
        <v>0</v>
      </c>
      <c r="V97" s="11">
        <f t="shared" si="1729"/>
        <v>0</v>
      </c>
      <c r="W97" s="11">
        <f t="shared" si="1729"/>
        <v>0</v>
      </c>
      <c r="X97" s="11">
        <f t="shared" si="1729"/>
        <v>0</v>
      </c>
      <c r="Y97" s="11">
        <f t="shared" si="1729"/>
        <v>0</v>
      </c>
      <c r="Z97" s="11">
        <f t="shared" si="1729"/>
        <v>0</v>
      </c>
      <c r="AA97" s="11">
        <f t="shared" si="1729"/>
        <v>0</v>
      </c>
      <c r="AB97" s="11">
        <f t="shared" si="1729"/>
        <v>0</v>
      </c>
      <c r="AC97" s="11">
        <f t="shared" si="1643"/>
        <v>0</v>
      </c>
      <c r="AD97" s="11">
        <f t="shared" si="1644"/>
        <v>0</v>
      </c>
      <c r="AE97" s="149" t="e">
        <f t="shared" si="1645"/>
        <v>#DIV/0!</v>
      </c>
      <c r="AF97" s="149" t="e">
        <f t="shared" si="1646"/>
        <v>#DIV/0!</v>
      </c>
      <c r="AG97" s="149" t="e">
        <f t="shared" si="1647"/>
        <v>#DIV/0!</v>
      </c>
      <c r="AH97" s="11"/>
      <c r="AI97" s="11"/>
      <c r="AJ97" s="15">
        <f>AH97+AI97</f>
        <v>0</v>
      </c>
      <c r="AK97" s="14">
        <v>10</v>
      </c>
      <c r="AL97" s="11">
        <f t="shared" ref="AL97:AT97" si="1730">AL13+AL27+AL41+AL55+AL69+AL83</f>
        <v>0</v>
      </c>
      <c r="AM97" s="11">
        <f t="shared" si="1730"/>
        <v>0</v>
      </c>
      <c r="AN97" s="11">
        <f t="shared" si="1730"/>
        <v>0</v>
      </c>
      <c r="AO97" s="11">
        <f t="shared" si="1730"/>
        <v>0</v>
      </c>
      <c r="AP97" s="11">
        <f t="shared" si="1730"/>
        <v>0</v>
      </c>
      <c r="AQ97" s="11">
        <f t="shared" si="1730"/>
        <v>0</v>
      </c>
      <c r="AR97" s="11">
        <f t="shared" si="1730"/>
        <v>0</v>
      </c>
      <c r="AS97" s="11">
        <f t="shared" si="1730"/>
        <v>0</v>
      </c>
      <c r="AT97" s="11">
        <f t="shared" si="1730"/>
        <v>0</v>
      </c>
      <c r="AU97" s="11">
        <f t="shared" si="1563"/>
        <v>0</v>
      </c>
      <c r="AV97" s="11">
        <f t="shared" si="1564"/>
        <v>0</v>
      </c>
      <c r="AW97" s="149" t="e">
        <f t="shared" si="1565"/>
        <v>#DIV/0!</v>
      </c>
      <c r="AX97" s="149" t="e">
        <f t="shared" si="1566"/>
        <v>#DIV/0!</v>
      </c>
      <c r="AY97" s="149" t="e">
        <f t="shared" si="1567"/>
        <v>#DIV/0!</v>
      </c>
      <c r="AZ97" s="11"/>
      <c r="BA97" s="11"/>
      <c r="BB97" s="15">
        <f t="shared" si="1568"/>
        <v>0</v>
      </c>
      <c r="BC97" s="14">
        <v>10</v>
      </c>
      <c r="BD97" s="11">
        <f t="shared" ref="BD97:BL97" si="1731">BD13+BD27+BD41+BD55+BD69+BD83</f>
        <v>0</v>
      </c>
      <c r="BE97" s="11">
        <f t="shared" si="1731"/>
        <v>0</v>
      </c>
      <c r="BF97" s="11">
        <f t="shared" si="1731"/>
        <v>0</v>
      </c>
      <c r="BG97" s="11">
        <f t="shared" si="1731"/>
        <v>0</v>
      </c>
      <c r="BH97" s="11">
        <f t="shared" si="1731"/>
        <v>0</v>
      </c>
      <c r="BI97" s="11">
        <f t="shared" si="1731"/>
        <v>0</v>
      </c>
      <c r="BJ97" s="11">
        <f t="shared" si="1731"/>
        <v>0</v>
      </c>
      <c r="BK97" s="11">
        <f t="shared" si="1731"/>
        <v>0</v>
      </c>
      <c r="BL97" s="11">
        <f t="shared" si="1731"/>
        <v>0</v>
      </c>
      <c r="BM97" s="11">
        <f t="shared" si="1570"/>
        <v>0</v>
      </c>
      <c r="BN97" s="11">
        <f t="shared" si="1571"/>
        <v>0</v>
      </c>
      <c r="BO97" s="149" t="e">
        <f t="shared" si="1572"/>
        <v>#DIV/0!</v>
      </c>
      <c r="BP97" s="149" t="e">
        <f t="shared" si="1573"/>
        <v>#DIV/0!</v>
      </c>
      <c r="BQ97" s="149" t="e">
        <f t="shared" si="1574"/>
        <v>#DIV/0!</v>
      </c>
      <c r="BR97" s="11"/>
      <c r="BS97" s="11"/>
      <c r="BT97" s="15">
        <f t="shared" si="1651"/>
        <v>0</v>
      </c>
      <c r="BU97" s="14">
        <v>10</v>
      </c>
      <c r="BV97" s="11">
        <f t="shared" ref="BV97:CD97" si="1732">BV13+BV27+BV41+BV55+BV69+BV83</f>
        <v>0</v>
      </c>
      <c r="BW97" s="11">
        <f t="shared" si="1732"/>
        <v>0</v>
      </c>
      <c r="BX97" s="11">
        <f t="shared" si="1732"/>
        <v>0</v>
      </c>
      <c r="BY97" s="11">
        <f t="shared" si="1732"/>
        <v>0</v>
      </c>
      <c r="BZ97" s="11">
        <f t="shared" si="1732"/>
        <v>0</v>
      </c>
      <c r="CA97" s="11">
        <f t="shared" si="1732"/>
        <v>0</v>
      </c>
      <c r="CB97" s="11">
        <f t="shared" si="1732"/>
        <v>0</v>
      </c>
      <c r="CC97" s="11">
        <f t="shared" si="1732"/>
        <v>0</v>
      </c>
      <c r="CD97" s="11">
        <f t="shared" si="1732"/>
        <v>0</v>
      </c>
      <c r="CE97" s="11">
        <f t="shared" si="1576"/>
        <v>0</v>
      </c>
      <c r="CF97" s="11">
        <f t="shared" si="1577"/>
        <v>0</v>
      </c>
      <c r="CG97" s="149" t="e">
        <f t="shared" si="1578"/>
        <v>#DIV/0!</v>
      </c>
      <c r="CH97" s="149" t="e">
        <f t="shared" si="1579"/>
        <v>#DIV/0!</v>
      </c>
      <c r="CI97" s="149" t="e">
        <f t="shared" si="1580"/>
        <v>#DIV/0!</v>
      </c>
      <c r="CJ97" s="11"/>
      <c r="CK97" s="11"/>
      <c r="CL97" s="15">
        <f t="shared" si="1581"/>
        <v>0</v>
      </c>
      <c r="CM97" s="14">
        <v>10</v>
      </c>
      <c r="CN97" s="11">
        <f t="shared" ref="CN97:CV97" si="1733">CN13+CN27+CN41+CN55+CN69+CN83</f>
        <v>0</v>
      </c>
      <c r="CO97" s="11">
        <f t="shared" si="1733"/>
        <v>0</v>
      </c>
      <c r="CP97" s="11">
        <f t="shared" si="1733"/>
        <v>0</v>
      </c>
      <c r="CQ97" s="11">
        <f t="shared" si="1733"/>
        <v>0</v>
      </c>
      <c r="CR97" s="11">
        <f t="shared" si="1733"/>
        <v>0</v>
      </c>
      <c r="CS97" s="11">
        <f t="shared" si="1733"/>
        <v>0</v>
      </c>
      <c r="CT97" s="11">
        <f t="shared" si="1733"/>
        <v>0</v>
      </c>
      <c r="CU97" s="11">
        <f t="shared" si="1733"/>
        <v>0</v>
      </c>
      <c r="CV97" s="11">
        <f t="shared" si="1733"/>
        <v>0</v>
      </c>
      <c r="CW97" s="11">
        <f t="shared" si="1583"/>
        <v>0</v>
      </c>
      <c r="CX97" s="11">
        <f t="shared" si="1584"/>
        <v>0</v>
      </c>
      <c r="CY97" s="149" t="e">
        <f t="shared" si="1585"/>
        <v>#DIV/0!</v>
      </c>
      <c r="CZ97" s="149" t="e">
        <f t="shared" si="1586"/>
        <v>#DIV/0!</v>
      </c>
      <c r="DA97" s="149" t="e">
        <f t="shared" si="1587"/>
        <v>#DIV/0!</v>
      </c>
      <c r="DB97" s="11"/>
      <c r="DC97" s="11"/>
      <c r="DD97" s="15">
        <f t="shared" si="1588"/>
        <v>0</v>
      </c>
      <c r="DE97" s="14">
        <v>10</v>
      </c>
      <c r="DF97" s="11">
        <f t="shared" ref="DF97:DN97" si="1734">DF13+DF27+DF41+DF55+DF69+DF83</f>
        <v>0</v>
      </c>
      <c r="DG97" s="11">
        <f t="shared" si="1734"/>
        <v>0</v>
      </c>
      <c r="DH97" s="11">
        <f t="shared" si="1734"/>
        <v>0</v>
      </c>
      <c r="DI97" s="11">
        <f t="shared" si="1734"/>
        <v>0</v>
      </c>
      <c r="DJ97" s="11">
        <f t="shared" si="1734"/>
        <v>0</v>
      </c>
      <c r="DK97" s="11">
        <f t="shared" si="1734"/>
        <v>0</v>
      </c>
      <c r="DL97" s="11">
        <f t="shared" si="1734"/>
        <v>0</v>
      </c>
      <c r="DM97" s="11">
        <f t="shared" si="1734"/>
        <v>0</v>
      </c>
      <c r="DN97" s="11">
        <f t="shared" si="1734"/>
        <v>0</v>
      </c>
      <c r="DO97" s="11">
        <f t="shared" si="1673"/>
        <v>0</v>
      </c>
      <c r="DP97" s="11">
        <f t="shared" si="1674"/>
        <v>0</v>
      </c>
      <c r="DQ97" s="149" t="e">
        <f t="shared" si="1592"/>
        <v>#DIV/0!</v>
      </c>
      <c r="DR97" s="149" t="e">
        <f t="shared" si="1593"/>
        <v>#DIV/0!</v>
      </c>
      <c r="DS97" s="149" t="e">
        <f t="shared" si="1594"/>
        <v>#DIV/0!</v>
      </c>
      <c r="DT97" s="11"/>
      <c r="DU97" s="11"/>
      <c r="DV97" s="15">
        <f t="shared" si="1595"/>
        <v>0</v>
      </c>
      <c r="DW97" s="14">
        <v>10</v>
      </c>
      <c r="DX97" s="11">
        <f t="shared" ref="DX97:EF97" si="1735">DX13+DX27+DX41+DX55+DX69+DX83</f>
        <v>0</v>
      </c>
      <c r="DY97" s="11">
        <f t="shared" si="1735"/>
        <v>0</v>
      </c>
      <c r="DZ97" s="11">
        <f t="shared" si="1735"/>
        <v>0</v>
      </c>
      <c r="EA97" s="11">
        <f t="shared" si="1735"/>
        <v>0</v>
      </c>
      <c r="EB97" s="11">
        <f t="shared" si="1735"/>
        <v>0</v>
      </c>
      <c r="EC97" s="11">
        <f t="shared" si="1735"/>
        <v>0</v>
      </c>
      <c r="ED97" s="11">
        <f t="shared" si="1735"/>
        <v>0</v>
      </c>
      <c r="EE97" s="11">
        <f t="shared" si="1735"/>
        <v>0</v>
      </c>
      <c r="EF97" s="11">
        <f t="shared" si="1735"/>
        <v>0</v>
      </c>
      <c r="EG97" s="11">
        <f t="shared" si="1597"/>
        <v>0</v>
      </c>
      <c r="EH97" s="11">
        <f t="shared" si="1598"/>
        <v>0</v>
      </c>
      <c r="EI97" s="149" t="e">
        <f t="shared" si="1599"/>
        <v>#DIV/0!</v>
      </c>
      <c r="EJ97" s="149" t="e">
        <f t="shared" si="1600"/>
        <v>#DIV/0!</v>
      </c>
      <c r="EK97" s="149" t="e">
        <f t="shared" si="1601"/>
        <v>#DIV/0!</v>
      </c>
      <c r="EL97" s="11"/>
      <c r="EM97" s="11"/>
      <c r="EN97" s="15">
        <f t="shared" si="1602"/>
        <v>0</v>
      </c>
      <c r="EO97" s="14">
        <v>10</v>
      </c>
      <c r="EP97" s="11">
        <f t="shared" ref="EP97:EX97" si="1736">EP13+EP27+EP41+EP55+EP69+EP83</f>
        <v>0</v>
      </c>
      <c r="EQ97" s="11">
        <f t="shared" si="1736"/>
        <v>0</v>
      </c>
      <c r="ER97" s="11">
        <f t="shared" si="1736"/>
        <v>0</v>
      </c>
      <c r="ES97" s="11">
        <f t="shared" si="1736"/>
        <v>0</v>
      </c>
      <c r="ET97" s="11">
        <f t="shared" si="1736"/>
        <v>0</v>
      </c>
      <c r="EU97" s="11">
        <f t="shared" si="1736"/>
        <v>0</v>
      </c>
      <c r="EV97" s="11">
        <f t="shared" si="1736"/>
        <v>0</v>
      </c>
      <c r="EW97" s="11">
        <f t="shared" si="1736"/>
        <v>0</v>
      </c>
      <c r="EX97" s="11">
        <f t="shared" si="1736"/>
        <v>0</v>
      </c>
      <c r="EY97" s="11">
        <f t="shared" si="1604"/>
        <v>0</v>
      </c>
      <c r="EZ97" s="11">
        <f t="shared" si="1605"/>
        <v>0</v>
      </c>
      <c r="FA97" s="149" t="e">
        <f t="shared" si="1606"/>
        <v>#DIV/0!</v>
      </c>
      <c r="FB97" s="149" t="e">
        <f t="shared" si="1607"/>
        <v>#DIV/0!</v>
      </c>
      <c r="FC97" s="149" t="e">
        <f t="shared" si="1608"/>
        <v>#DIV/0!</v>
      </c>
      <c r="FD97" s="11"/>
      <c r="FE97" s="11"/>
      <c r="FF97" s="15">
        <f t="shared" si="1609"/>
        <v>0</v>
      </c>
      <c r="FG97" s="14">
        <v>10</v>
      </c>
      <c r="FH97" s="11">
        <f t="shared" ref="FH97:FP97" si="1737">FH13+FH27+FH41+FH55+FH69+FH83</f>
        <v>0</v>
      </c>
      <c r="FI97" s="11">
        <f t="shared" si="1737"/>
        <v>0</v>
      </c>
      <c r="FJ97" s="11">
        <f t="shared" si="1737"/>
        <v>0</v>
      </c>
      <c r="FK97" s="11">
        <f t="shared" si="1737"/>
        <v>0</v>
      </c>
      <c r="FL97" s="11">
        <f t="shared" si="1737"/>
        <v>0</v>
      </c>
      <c r="FM97" s="11">
        <f t="shared" si="1737"/>
        <v>0</v>
      </c>
      <c r="FN97" s="11">
        <f t="shared" si="1737"/>
        <v>0</v>
      </c>
      <c r="FO97" s="11">
        <f t="shared" si="1737"/>
        <v>0</v>
      </c>
      <c r="FP97" s="11">
        <f t="shared" si="1737"/>
        <v>0</v>
      </c>
      <c r="FQ97" s="11">
        <f t="shared" si="1611"/>
        <v>0</v>
      </c>
      <c r="FR97" s="11">
        <f t="shared" si="1612"/>
        <v>0</v>
      </c>
      <c r="FS97" s="149" t="e">
        <f t="shared" si="1613"/>
        <v>#DIV/0!</v>
      </c>
      <c r="FT97" s="149" t="e">
        <f t="shared" si="1614"/>
        <v>#DIV/0!</v>
      </c>
      <c r="FU97" s="149" t="e">
        <f t="shared" si="1615"/>
        <v>#DIV/0!</v>
      </c>
      <c r="FV97" s="11"/>
      <c r="FW97" s="11"/>
      <c r="FX97" s="15">
        <f t="shared" si="1616"/>
        <v>0</v>
      </c>
      <c r="FY97" s="14">
        <v>10</v>
      </c>
      <c r="FZ97" s="11">
        <f t="shared" ref="FZ97:GH97" si="1738">FZ13+FZ27+FZ41+FZ55+FZ69+FZ83</f>
        <v>0</v>
      </c>
      <c r="GA97" s="11">
        <f t="shared" si="1738"/>
        <v>0</v>
      </c>
      <c r="GB97" s="11">
        <f t="shared" si="1738"/>
        <v>0</v>
      </c>
      <c r="GC97" s="11">
        <f t="shared" si="1738"/>
        <v>0</v>
      </c>
      <c r="GD97" s="11">
        <f t="shared" si="1738"/>
        <v>0</v>
      </c>
      <c r="GE97" s="11">
        <f t="shared" si="1738"/>
        <v>0</v>
      </c>
      <c r="GF97" s="11">
        <f t="shared" si="1738"/>
        <v>0</v>
      </c>
      <c r="GG97" s="11">
        <f t="shared" si="1738"/>
        <v>0</v>
      </c>
      <c r="GH97" s="11">
        <f t="shared" si="1738"/>
        <v>0</v>
      </c>
      <c r="GI97" s="11">
        <f t="shared" si="1659"/>
        <v>0</v>
      </c>
      <c r="GJ97" s="11">
        <f t="shared" si="1660"/>
        <v>0</v>
      </c>
      <c r="GK97" s="149" t="e">
        <f t="shared" si="1661"/>
        <v>#DIV/0!</v>
      </c>
      <c r="GL97" s="149" t="e">
        <f t="shared" si="1662"/>
        <v>#DIV/0!</v>
      </c>
      <c r="GM97" s="149" t="e">
        <f t="shared" si="1663"/>
        <v>#DIV/0!</v>
      </c>
      <c r="GN97" s="11"/>
      <c r="GO97" s="11"/>
      <c r="GP97" s="15">
        <f t="shared" si="1664"/>
        <v>0</v>
      </c>
      <c r="GQ97" s="14">
        <v>10</v>
      </c>
      <c r="GR97" s="11">
        <f t="shared" ref="GR97:HB97" si="1739">GR13+GR27+GR41</f>
        <v>0</v>
      </c>
      <c r="GS97" s="11">
        <f t="shared" si="1739"/>
        <v>0</v>
      </c>
      <c r="GT97" s="11">
        <f t="shared" si="1739"/>
        <v>0</v>
      </c>
      <c r="GU97" s="11">
        <f t="shared" si="1739"/>
        <v>0</v>
      </c>
      <c r="GV97" s="11">
        <f t="shared" si="1739"/>
        <v>0</v>
      </c>
      <c r="GW97" s="11">
        <f t="shared" si="1739"/>
        <v>0</v>
      </c>
      <c r="GX97" s="11">
        <f t="shared" si="1739"/>
        <v>0</v>
      </c>
      <c r="GY97" s="11">
        <f t="shared" si="1739"/>
        <v>0</v>
      </c>
      <c r="GZ97" s="11">
        <f t="shared" si="1739"/>
        <v>0</v>
      </c>
      <c r="HA97" s="11">
        <f t="shared" si="1739"/>
        <v>0</v>
      </c>
      <c r="HB97" s="11">
        <f t="shared" si="1739"/>
        <v>0</v>
      </c>
      <c r="HC97" s="149" t="e">
        <f t="shared" si="1619"/>
        <v>#DIV/0!</v>
      </c>
      <c r="HD97" s="149" t="e">
        <f t="shared" si="1620"/>
        <v>#DIV/0!</v>
      </c>
      <c r="HE97" s="149" t="e">
        <f t="shared" si="1621"/>
        <v>#DIV/0!</v>
      </c>
      <c r="HF97" s="11"/>
      <c r="HG97" s="11"/>
      <c r="HH97" s="15">
        <f t="shared" si="1622"/>
        <v>0</v>
      </c>
      <c r="HI97" s="14">
        <v>10</v>
      </c>
      <c r="HJ97" s="11">
        <f t="shared" ref="HJ97:HR97" si="1740">HJ13+HJ27+HJ41+HJ55+HJ69+HJ83</f>
        <v>0</v>
      </c>
      <c r="HK97" s="11">
        <f t="shared" si="1740"/>
        <v>0</v>
      </c>
      <c r="HL97" s="11">
        <f t="shared" si="1740"/>
        <v>0</v>
      </c>
      <c r="HM97" s="11">
        <f t="shared" si="1740"/>
        <v>0</v>
      </c>
      <c r="HN97" s="11">
        <f t="shared" si="1740"/>
        <v>0</v>
      </c>
      <c r="HO97" s="11">
        <f t="shared" si="1740"/>
        <v>0</v>
      </c>
      <c r="HP97" s="11">
        <f t="shared" si="1740"/>
        <v>0</v>
      </c>
      <c r="HQ97" s="11">
        <f t="shared" si="1740"/>
        <v>0</v>
      </c>
      <c r="HR97" s="11">
        <f t="shared" si="1740"/>
        <v>0</v>
      </c>
      <c r="HS97" s="11">
        <f t="shared" si="1624"/>
        <v>0</v>
      </c>
      <c r="HT97" s="11">
        <f t="shared" si="1625"/>
        <v>0</v>
      </c>
      <c r="HU97" s="149" t="e">
        <f t="shared" si="1626"/>
        <v>#DIV/0!</v>
      </c>
      <c r="HV97" s="149" t="e">
        <f t="shared" si="1627"/>
        <v>#DIV/0!</v>
      </c>
      <c r="HW97" s="149" t="e">
        <f t="shared" si="1628"/>
        <v>#DIV/0!</v>
      </c>
      <c r="HX97" s="11"/>
      <c r="HY97" s="11"/>
      <c r="HZ97" s="15">
        <f t="shared" si="1629"/>
        <v>0</v>
      </c>
    </row>
    <row r="98" spans="19:234">
      <c r="S98" s="14" t="s">
        <v>22</v>
      </c>
      <c r="T98" s="11">
        <f>SUM(T90:T97)</f>
        <v>93</v>
      </c>
      <c r="U98" s="11">
        <f t="shared" ref="U98:AD98" si="1741">SUM(U90:U97)</f>
        <v>50</v>
      </c>
      <c r="V98" s="11">
        <f t="shared" si="1741"/>
        <v>5</v>
      </c>
      <c r="W98" s="11">
        <f t="shared" si="1741"/>
        <v>3</v>
      </c>
      <c r="X98" s="11">
        <f t="shared" si="1741"/>
        <v>6</v>
      </c>
      <c r="Y98" s="11">
        <f t="shared" si="1741"/>
        <v>21</v>
      </c>
      <c r="Z98" s="11">
        <f t="shared" si="1741"/>
        <v>47</v>
      </c>
      <c r="AA98" s="11">
        <f t="shared" si="1741"/>
        <v>17</v>
      </c>
      <c r="AB98" s="11">
        <f t="shared" si="1741"/>
        <v>57</v>
      </c>
      <c r="AC98" s="11">
        <f t="shared" si="1741"/>
        <v>38</v>
      </c>
      <c r="AD98" s="11">
        <f t="shared" si="1741"/>
        <v>104</v>
      </c>
      <c r="AE98" s="570">
        <f>Y98/Z98</f>
        <v>0.44680851063829785</v>
      </c>
      <c r="AF98" s="570">
        <f>AA98/AB98</f>
        <v>0.2982456140350877</v>
      </c>
      <c r="AG98" s="570">
        <f>AC98/AD98</f>
        <v>0.36538461538461536</v>
      </c>
      <c r="AH98" s="11">
        <f>SUM(AH90:AH97)</f>
        <v>0</v>
      </c>
      <c r="AI98" s="11">
        <f t="shared" ref="AI98:AJ98" si="1742">SUM(AI90:AI97)</f>
        <v>2</v>
      </c>
      <c r="AJ98" s="11">
        <f t="shared" si="1742"/>
        <v>2</v>
      </c>
      <c r="AK98" s="14" t="s">
        <v>22</v>
      </c>
      <c r="AL98" s="11">
        <f>SUM(AL88:AL97)</f>
        <v>168</v>
      </c>
      <c r="AM98" s="11">
        <f t="shared" ref="AM98:AV98" si="1743">SUM(AM88:AM97)</f>
        <v>108</v>
      </c>
      <c r="AN98" s="11">
        <f t="shared" si="1743"/>
        <v>25</v>
      </c>
      <c r="AO98" s="11">
        <f t="shared" si="1743"/>
        <v>11</v>
      </c>
      <c r="AP98" s="11">
        <f t="shared" si="1743"/>
        <v>12</v>
      </c>
      <c r="AQ98" s="11">
        <f t="shared" si="1743"/>
        <v>54</v>
      </c>
      <c r="AR98" s="11">
        <f t="shared" si="1743"/>
        <v>123</v>
      </c>
      <c r="AS98" s="11">
        <f t="shared" si="1743"/>
        <v>20</v>
      </c>
      <c r="AT98" s="11">
        <f t="shared" si="1743"/>
        <v>79</v>
      </c>
      <c r="AU98" s="11">
        <f t="shared" si="1743"/>
        <v>74</v>
      </c>
      <c r="AV98" s="11">
        <f t="shared" si="1743"/>
        <v>202</v>
      </c>
      <c r="AW98" s="570">
        <f>AQ98/AR98</f>
        <v>0.43902439024390244</v>
      </c>
      <c r="AX98" s="570">
        <f>AS98/AT98</f>
        <v>0.25316455696202533</v>
      </c>
      <c r="AY98" s="570">
        <f>AU98/AV98</f>
        <v>0.36633663366336633</v>
      </c>
      <c r="AZ98" s="11">
        <f>SUM(AZ88:AZ97)</f>
        <v>1</v>
      </c>
      <c r="BA98" s="11">
        <f t="shared" ref="BA98:BB98" si="1744">SUM(BA88:BA97)</f>
        <v>3</v>
      </c>
      <c r="BB98" s="11">
        <f t="shared" si="1744"/>
        <v>4</v>
      </c>
      <c r="BC98" s="14" t="s">
        <v>22</v>
      </c>
      <c r="BD98" s="11">
        <f>SUM(BD88:BD97)</f>
        <v>135</v>
      </c>
      <c r="BE98" s="11">
        <f t="shared" ref="BE98:BN98" si="1745">SUM(BE88:BE97)</f>
        <v>93</v>
      </c>
      <c r="BF98" s="11">
        <f t="shared" si="1745"/>
        <v>14</v>
      </c>
      <c r="BG98" s="11">
        <f t="shared" si="1745"/>
        <v>8</v>
      </c>
      <c r="BH98" s="11">
        <f t="shared" si="1745"/>
        <v>11</v>
      </c>
      <c r="BI98" s="11">
        <f t="shared" si="1745"/>
        <v>39</v>
      </c>
      <c r="BJ98" s="11">
        <f t="shared" si="1745"/>
        <v>120</v>
      </c>
      <c r="BK98" s="11">
        <f t="shared" si="1745"/>
        <v>19</v>
      </c>
      <c r="BL98" s="11">
        <f t="shared" si="1745"/>
        <v>62</v>
      </c>
      <c r="BM98" s="11">
        <f t="shared" si="1745"/>
        <v>58</v>
      </c>
      <c r="BN98" s="11">
        <f t="shared" si="1745"/>
        <v>182</v>
      </c>
      <c r="BO98" s="570">
        <f>BI98/BJ98</f>
        <v>0.32500000000000001</v>
      </c>
      <c r="BP98" s="570">
        <f>BK98/BL98</f>
        <v>0.30645161290322581</v>
      </c>
      <c r="BQ98" s="570">
        <f>BM98/BN98</f>
        <v>0.31868131868131866</v>
      </c>
      <c r="BR98" s="11">
        <f>SUM(BR88:BR97)</f>
        <v>1</v>
      </c>
      <c r="BS98" s="11">
        <f t="shared" ref="BS98:BT98" si="1746">SUM(BS88:BS97)</f>
        <v>2</v>
      </c>
      <c r="BT98" s="11">
        <f t="shared" si="1746"/>
        <v>3</v>
      </c>
      <c r="BU98" s="14" t="s">
        <v>22</v>
      </c>
      <c r="BV98" s="11">
        <f>SUM(BV88:BV97)</f>
        <v>193</v>
      </c>
      <c r="BW98" s="11">
        <f t="shared" ref="BW98:CF98" si="1747">SUM(BW88:BW97)</f>
        <v>148</v>
      </c>
      <c r="BX98" s="11">
        <f t="shared" si="1747"/>
        <v>43</v>
      </c>
      <c r="BY98" s="11">
        <f t="shared" si="1747"/>
        <v>10</v>
      </c>
      <c r="BZ98" s="11">
        <f t="shared" si="1747"/>
        <v>17</v>
      </c>
      <c r="CA98" s="11">
        <f t="shared" si="1747"/>
        <v>86</v>
      </c>
      <c r="CB98" s="11">
        <f t="shared" si="1747"/>
        <v>192</v>
      </c>
      <c r="CC98" s="11">
        <f t="shared" si="1747"/>
        <v>7</v>
      </c>
      <c r="CD98" s="11">
        <f t="shared" si="1747"/>
        <v>36</v>
      </c>
      <c r="CE98" s="11">
        <f t="shared" si="1747"/>
        <v>93</v>
      </c>
      <c r="CF98" s="11">
        <f t="shared" si="1747"/>
        <v>228</v>
      </c>
      <c r="CG98" s="570">
        <f>CA98/CB98</f>
        <v>0.44791666666666669</v>
      </c>
      <c r="CH98" s="570">
        <f>CC98/CD98</f>
        <v>0.19444444444444445</v>
      </c>
      <c r="CI98" s="570">
        <f>CE98/CF98</f>
        <v>0.40789473684210525</v>
      </c>
      <c r="CJ98" s="11">
        <f>SUM(CJ88:CJ97)</f>
        <v>3</v>
      </c>
      <c r="CK98" s="11">
        <f t="shared" ref="CK98:CL98" si="1748">SUM(CK88:CK97)</f>
        <v>1</v>
      </c>
      <c r="CL98" s="11">
        <f t="shared" si="1748"/>
        <v>4</v>
      </c>
      <c r="CM98" s="14" t="s">
        <v>22</v>
      </c>
      <c r="CN98" s="11">
        <f>SUM(CN88:CN97)</f>
        <v>136</v>
      </c>
      <c r="CO98" s="11">
        <f t="shared" ref="CO98:CX98" si="1749">SUM(CO88:CO97)</f>
        <v>132</v>
      </c>
      <c r="CP98" s="11">
        <f t="shared" si="1749"/>
        <v>14</v>
      </c>
      <c r="CQ98" s="11">
        <f t="shared" si="1749"/>
        <v>5</v>
      </c>
      <c r="CR98" s="11">
        <f t="shared" si="1749"/>
        <v>15</v>
      </c>
      <c r="CS98" s="11">
        <f t="shared" si="1749"/>
        <v>52</v>
      </c>
      <c r="CT98" s="11">
        <f t="shared" si="1749"/>
        <v>142</v>
      </c>
      <c r="CU98" s="11">
        <f t="shared" si="1749"/>
        <v>10</v>
      </c>
      <c r="CV98" s="11">
        <f t="shared" si="1749"/>
        <v>69</v>
      </c>
      <c r="CW98" s="11">
        <f t="shared" si="1749"/>
        <v>62</v>
      </c>
      <c r="CX98" s="11">
        <f t="shared" si="1749"/>
        <v>211</v>
      </c>
      <c r="CY98" s="570">
        <f>CS98/CT98</f>
        <v>0.36619718309859156</v>
      </c>
      <c r="CZ98" s="570">
        <f>CU98/CV98</f>
        <v>0.14492753623188406</v>
      </c>
      <c r="DA98" s="570">
        <f>CW98/CX98</f>
        <v>0.29383886255924169</v>
      </c>
      <c r="DB98" s="11">
        <f>SUM(DB88:DB97)</f>
        <v>1</v>
      </c>
      <c r="DC98" s="11">
        <f t="shared" ref="DC98:DD98" si="1750">SUM(DC88:DC97)</f>
        <v>2</v>
      </c>
      <c r="DD98" s="11">
        <f t="shared" si="1750"/>
        <v>3</v>
      </c>
      <c r="DE98" s="14" t="s">
        <v>22</v>
      </c>
      <c r="DF98" s="11">
        <f>SUM(DF88:DF97)</f>
        <v>178</v>
      </c>
      <c r="DG98" s="11">
        <f t="shared" ref="DG98:DP98" si="1751">SUM(DG88:DG97)</f>
        <v>109</v>
      </c>
      <c r="DH98" s="11">
        <f t="shared" si="1751"/>
        <v>21</v>
      </c>
      <c r="DI98" s="11">
        <f t="shared" si="1751"/>
        <v>14</v>
      </c>
      <c r="DJ98" s="11">
        <f t="shared" si="1751"/>
        <v>11</v>
      </c>
      <c r="DK98" s="11">
        <f t="shared" si="1751"/>
        <v>45</v>
      </c>
      <c r="DL98" s="11">
        <f t="shared" si="1751"/>
        <v>125</v>
      </c>
      <c r="DM98" s="11">
        <f t="shared" si="1751"/>
        <v>30</v>
      </c>
      <c r="DN98" s="11">
        <f t="shared" si="1751"/>
        <v>112</v>
      </c>
      <c r="DO98" s="11">
        <f t="shared" si="1751"/>
        <v>75</v>
      </c>
      <c r="DP98" s="11">
        <f t="shared" si="1751"/>
        <v>237</v>
      </c>
      <c r="DQ98" s="570">
        <f>DK98/DL98</f>
        <v>0.36</v>
      </c>
      <c r="DR98" s="570">
        <f>DM98/DN98</f>
        <v>0.26785714285714285</v>
      </c>
      <c r="DS98" s="570">
        <f>DO98/DP98</f>
        <v>0.31645569620253167</v>
      </c>
      <c r="DT98" s="11">
        <f>SUM(DT88:DT97)</f>
        <v>2</v>
      </c>
      <c r="DU98" s="11">
        <f t="shared" ref="DU98:DV98" si="1752">SUM(DU88:DU97)</f>
        <v>2</v>
      </c>
      <c r="DV98" s="11">
        <f t="shared" si="1752"/>
        <v>4</v>
      </c>
      <c r="DW98" s="14" t="s">
        <v>22</v>
      </c>
      <c r="DX98" s="11">
        <f>SUM(DX88:DX97)</f>
        <v>203</v>
      </c>
      <c r="DY98" s="11">
        <f t="shared" ref="DY98:EH98" si="1753">SUM(DY88:DY97)</f>
        <v>128</v>
      </c>
      <c r="DZ98" s="11">
        <f t="shared" si="1753"/>
        <v>24</v>
      </c>
      <c r="EA98" s="11">
        <f t="shared" si="1753"/>
        <v>13</v>
      </c>
      <c r="EB98" s="11">
        <f t="shared" si="1753"/>
        <v>15</v>
      </c>
      <c r="EC98" s="11">
        <f t="shared" si="1753"/>
        <v>55</v>
      </c>
      <c r="ED98" s="11">
        <f t="shared" si="1753"/>
        <v>127</v>
      </c>
      <c r="EE98" s="11">
        <f t="shared" si="1753"/>
        <v>31</v>
      </c>
      <c r="EF98" s="11">
        <f t="shared" si="1753"/>
        <v>98</v>
      </c>
      <c r="EG98" s="11">
        <f t="shared" si="1753"/>
        <v>86</v>
      </c>
      <c r="EH98" s="11">
        <f t="shared" si="1753"/>
        <v>225</v>
      </c>
      <c r="EI98" s="570">
        <f>EC98/ED98</f>
        <v>0.43307086614173229</v>
      </c>
      <c r="EJ98" s="570">
        <f>EE98/EF98</f>
        <v>0.31632653061224492</v>
      </c>
      <c r="EK98" s="570">
        <f>EG98/EH98</f>
        <v>0.38222222222222224</v>
      </c>
      <c r="EL98" s="11">
        <f>SUM(EL88:EL97)</f>
        <v>3</v>
      </c>
      <c r="EM98" s="11">
        <f t="shared" ref="EM98:EN98" si="1754">SUM(EM88:EM97)</f>
        <v>1</v>
      </c>
      <c r="EN98" s="11">
        <f t="shared" si="1754"/>
        <v>4</v>
      </c>
      <c r="EO98" s="14" t="s">
        <v>22</v>
      </c>
      <c r="EP98" s="11">
        <f>SUM(EP88:EP97)</f>
        <v>166</v>
      </c>
      <c r="EQ98" s="11">
        <f t="shared" ref="EQ98:EZ98" si="1755">SUM(EQ88:EQ97)</f>
        <v>121</v>
      </c>
      <c r="ER98" s="11">
        <f t="shared" si="1755"/>
        <v>23</v>
      </c>
      <c r="ES98" s="11">
        <f t="shared" si="1755"/>
        <v>9</v>
      </c>
      <c r="ET98" s="11">
        <f t="shared" si="1755"/>
        <v>19</v>
      </c>
      <c r="EU98" s="11">
        <f t="shared" si="1755"/>
        <v>56</v>
      </c>
      <c r="EV98" s="11">
        <f t="shared" si="1755"/>
        <v>139</v>
      </c>
      <c r="EW98" s="11">
        <f t="shared" si="1755"/>
        <v>18</v>
      </c>
      <c r="EX98" s="11">
        <f t="shared" si="1755"/>
        <v>107</v>
      </c>
      <c r="EY98" s="11">
        <f t="shared" si="1755"/>
        <v>74</v>
      </c>
      <c r="EZ98" s="11">
        <f t="shared" si="1755"/>
        <v>246</v>
      </c>
      <c r="FA98" s="570">
        <f>EU98/EV98</f>
        <v>0.40287769784172661</v>
      </c>
      <c r="FB98" s="570">
        <f>EW98/EX98</f>
        <v>0.16822429906542055</v>
      </c>
      <c r="FC98" s="570">
        <f>EY98/EZ98</f>
        <v>0.30081300813008133</v>
      </c>
      <c r="FD98" s="11">
        <f>SUM(FD88:FD97)</f>
        <v>1</v>
      </c>
      <c r="FE98" s="11">
        <f t="shared" ref="FE98:FF98" si="1756">SUM(FE88:FE97)</f>
        <v>3</v>
      </c>
      <c r="FF98" s="11">
        <f t="shared" si="1756"/>
        <v>4</v>
      </c>
      <c r="FG98" s="14" t="s">
        <v>22</v>
      </c>
      <c r="FH98" s="11">
        <f>SUM(FH88:FH97)</f>
        <v>194</v>
      </c>
      <c r="FI98" s="11">
        <f t="shared" ref="FI98:FR98" si="1757">SUM(FI88:FI97)</f>
        <v>87</v>
      </c>
      <c r="FJ98" s="11">
        <f t="shared" si="1757"/>
        <v>31</v>
      </c>
      <c r="FK98" s="11">
        <f t="shared" si="1757"/>
        <v>16</v>
      </c>
      <c r="FL98" s="11">
        <f t="shared" si="1757"/>
        <v>16</v>
      </c>
      <c r="FM98" s="11">
        <f t="shared" si="1757"/>
        <v>47</v>
      </c>
      <c r="FN98" s="11">
        <f t="shared" si="1757"/>
        <v>112</v>
      </c>
      <c r="FO98" s="11">
        <f t="shared" si="1757"/>
        <v>34</v>
      </c>
      <c r="FP98" s="11">
        <f t="shared" si="1757"/>
        <v>84</v>
      </c>
      <c r="FQ98" s="11">
        <f t="shared" si="1757"/>
        <v>81</v>
      </c>
      <c r="FR98" s="11">
        <f t="shared" si="1757"/>
        <v>196</v>
      </c>
      <c r="FS98" s="570">
        <f>FM98/FN98</f>
        <v>0.41964285714285715</v>
      </c>
      <c r="FT98" s="570">
        <f>FO98/FP98</f>
        <v>0.40476190476190477</v>
      </c>
      <c r="FU98" s="570">
        <f>FQ98/FR98</f>
        <v>0.41326530612244899</v>
      </c>
      <c r="FV98" s="11">
        <f>SUM(FV88:FV97)</f>
        <v>3</v>
      </c>
      <c r="FW98" s="11">
        <f t="shared" ref="FW98:FX98" si="1758">SUM(FW88:FW97)</f>
        <v>1</v>
      </c>
      <c r="FX98" s="11">
        <f t="shared" si="1758"/>
        <v>4</v>
      </c>
      <c r="FY98" s="14" t="s">
        <v>22</v>
      </c>
      <c r="FZ98" s="11">
        <f>SUM(FZ90:FZ97)</f>
        <v>77</v>
      </c>
      <c r="GA98" s="11">
        <f t="shared" ref="GA98:GJ98" si="1759">SUM(GA90:GA97)</f>
        <v>72</v>
      </c>
      <c r="GB98" s="11">
        <f t="shared" si="1759"/>
        <v>4</v>
      </c>
      <c r="GC98" s="11">
        <f t="shared" si="1759"/>
        <v>3</v>
      </c>
      <c r="GD98" s="11">
        <f t="shared" si="1759"/>
        <v>15</v>
      </c>
      <c r="GE98" s="11">
        <f t="shared" si="1759"/>
        <v>19</v>
      </c>
      <c r="GF98" s="11">
        <f t="shared" si="1759"/>
        <v>72</v>
      </c>
      <c r="GG98" s="11">
        <f t="shared" si="1759"/>
        <v>13</v>
      </c>
      <c r="GH98" s="11">
        <f t="shared" si="1759"/>
        <v>62</v>
      </c>
      <c r="GI98" s="11">
        <f t="shared" si="1759"/>
        <v>32</v>
      </c>
      <c r="GJ98" s="11">
        <f t="shared" si="1759"/>
        <v>134</v>
      </c>
      <c r="GK98" s="570">
        <f>GE98/GF98</f>
        <v>0.2638888888888889</v>
      </c>
      <c r="GL98" s="570">
        <f>GG98/GH98</f>
        <v>0.20967741935483872</v>
      </c>
      <c r="GM98" s="570">
        <f>GI98/GJ98</f>
        <v>0.23880597014925373</v>
      </c>
      <c r="GN98" s="11">
        <f>SUM(GN88:GN97)</f>
        <v>0</v>
      </c>
      <c r="GO98" s="11">
        <f t="shared" ref="GO98:GP98" si="1760">SUM(GO88:GO97)</f>
        <v>2</v>
      </c>
      <c r="GP98" s="11">
        <f t="shared" si="1760"/>
        <v>2</v>
      </c>
      <c r="GQ98" s="14" t="s">
        <v>22</v>
      </c>
      <c r="GR98" s="11">
        <f>SUM(GR88:GR97)</f>
        <v>201</v>
      </c>
      <c r="GS98" s="11">
        <f t="shared" ref="GS98:HB98" si="1761">SUM(GS88:GS97)</f>
        <v>133</v>
      </c>
      <c r="GT98" s="11">
        <f t="shared" si="1761"/>
        <v>20</v>
      </c>
      <c r="GU98" s="11">
        <f t="shared" si="1761"/>
        <v>8</v>
      </c>
      <c r="GV98" s="11">
        <f t="shared" si="1761"/>
        <v>25</v>
      </c>
      <c r="GW98" s="11">
        <f t="shared" si="1761"/>
        <v>51</v>
      </c>
      <c r="GX98" s="11">
        <f t="shared" si="1761"/>
        <v>117</v>
      </c>
      <c r="GY98" s="11">
        <f t="shared" si="1761"/>
        <v>33</v>
      </c>
      <c r="GZ98" s="11">
        <f t="shared" si="1761"/>
        <v>106</v>
      </c>
      <c r="HA98" s="11">
        <f t="shared" si="1761"/>
        <v>84</v>
      </c>
      <c r="HB98" s="11">
        <f t="shared" si="1761"/>
        <v>225</v>
      </c>
      <c r="HC98" s="570">
        <f>GW98/GX98</f>
        <v>0.4358974358974359</v>
      </c>
      <c r="HD98" s="570">
        <f>GY98/GZ98</f>
        <v>0.31132075471698112</v>
      </c>
      <c r="HE98" s="570">
        <f>HA98/HB98</f>
        <v>0.37333333333333335</v>
      </c>
      <c r="HF98" s="11">
        <f>SUM(HF88:HF97)</f>
        <v>4</v>
      </c>
      <c r="HG98" s="11">
        <f>SUM(HG88:HG97)</f>
        <v>0</v>
      </c>
      <c r="HH98" s="15">
        <f>SUM(HH88:HH97)</f>
        <v>4</v>
      </c>
      <c r="HI98" s="14" t="s">
        <v>22</v>
      </c>
      <c r="HJ98" s="11">
        <f>SUM(HJ88:HJ97)</f>
        <v>181</v>
      </c>
      <c r="HK98" s="11">
        <f t="shared" ref="HK98:HT98" si="1762">SUM(HK88:HK97)</f>
        <v>106</v>
      </c>
      <c r="HL98" s="11">
        <f t="shared" si="1762"/>
        <v>30</v>
      </c>
      <c r="HM98" s="11">
        <f t="shared" si="1762"/>
        <v>13</v>
      </c>
      <c r="HN98" s="11">
        <f t="shared" si="1762"/>
        <v>10</v>
      </c>
      <c r="HO98" s="11">
        <f t="shared" si="1762"/>
        <v>46</v>
      </c>
      <c r="HP98" s="11">
        <f t="shared" si="1762"/>
        <v>111</v>
      </c>
      <c r="HQ98" s="11">
        <f t="shared" si="1762"/>
        <v>29</v>
      </c>
      <c r="HR98" s="11">
        <f t="shared" si="1762"/>
        <v>101</v>
      </c>
      <c r="HS98" s="11">
        <f t="shared" si="1762"/>
        <v>75</v>
      </c>
      <c r="HT98" s="11">
        <f t="shared" si="1762"/>
        <v>212</v>
      </c>
      <c r="HU98" s="570">
        <f>HO98/HP98</f>
        <v>0.4144144144144144</v>
      </c>
      <c r="HV98" s="570">
        <f>HQ98/HR98</f>
        <v>0.28712871287128711</v>
      </c>
      <c r="HW98" s="570">
        <f>HS98/HT98</f>
        <v>0.35377358490566035</v>
      </c>
      <c r="HX98" s="11">
        <f>SUM(HX88:HX97)</f>
        <v>2</v>
      </c>
      <c r="HY98" s="11">
        <f t="shared" ref="HY98:HZ98" si="1763">SUM(HY88:HY97)</f>
        <v>2</v>
      </c>
      <c r="HZ98" s="11">
        <f t="shared" si="1763"/>
        <v>4</v>
      </c>
    </row>
    <row r="99" spans="19:234" ht="17" thickBot="1">
      <c r="S99" s="16" t="s">
        <v>63</v>
      </c>
      <c r="T99" s="17">
        <f>T98/$AJ98</f>
        <v>46.5</v>
      </c>
      <c r="U99" s="17">
        <f t="shared" ref="U99:AD99" si="1764">U98/$AJ98</f>
        <v>25</v>
      </c>
      <c r="V99" s="17">
        <f t="shared" si="1764"/>
        <v>2.5</v>
      </c>
      <c r="W99" s="17">
        <f t="shared" si="1764"/>
        <v>1.5</v>
      </c>
      <c r="X99" s="17">
        <f t="shared" si="1764"/>
        <v>3</v>
      </c>
      <c r="Y99" s="17">
        <f t="shared" si="1764"/>
        <v>10.5</v>
      </c>
      <c r="Z99" s="17">
        <f t="shared" si="1764"/>
        <v>23.5</v>
      </c>
      <c r="AA99" s="17">
        <f t="shared" si="1764"/>
        <v>8.5</v>
      </c>
      <c r="AB99" s="17">
        <f t="shared" si="1764"/>
        <v>28.5</v>
      </c>
      <c r="AC99" s="17">
        <f t="shared" si="1764"/>
        <v>19</v>
      </c>
      <c r="AD99" s="17">
        <f t="shared" si="1764"/>
        <v>52</v>
      </c>
      <c r="AE99" s="573"/>
      <c r="AF99" s="573"/>
      <c r="AG99" s="573"/>
      <c r="AH99" s="17" t="e">
        <v>#DIV/0!</v>
      </c>
      <c r="AI99" s="17"/>
      <c r="AJ99" s="390"/>
      <c r="AK99" s="16" t="s">
        <v>63</v>
      </c>
      <c r="AL99" s="17">
        <f>AL98/$BB98</f>
        <v>42</v>
      </c>
      <c r="AM99" s="17">
        <f t="shared" ref="AM99:AV99" si="1765">AM98/$BB98</f>
        <v>27</v>
      </c>
      <c r="AN99" s="17">
        <f t="shared" si="1765"/>
        <v>6.25</v>
      </c>
      <c r="AO99" s="17">
        <f t="shared" si="1765"/>
        <v>2.75</v>
      </c>
      <c r="AP99" s="17">
        <f t="shared" si="1765"/>
        <v>3</v>
      </c>
      <c r="AQ99" s="17">
        <f t="shared" si="1765"/>
        <v>13.5</v>
      </c>
      <c r="AR99" s="17">
        <f t="shared" si="1765"/>
        <v>30.75</v>
      </c>
      <c r="AS99" s="17">
        <f t="shared" si="1765"/>
        <v>5</v>
      </c>
      <c r="AT99" s="17">
        <f t="shared" si="1765"/>
        <v>19.75</v>
      </c>
      <c r="AU99" s="17">
        <f t="shared" si="1765"/>
        <v>18.5</v>
      </c>
      <c r="AV99" s="17">
        <f t="shared" si="1765"/>
        <v>50.5</v>
      </c>
      <c r="AW99" s="573"/>
      <c r="AX99" s="573"/>
      <c r="AY99" s="573"/>
      <c r="AZ99" s="17" t="e">
        <v>#DIV/0!</v>
      </c>
      <c r="BA99" s="17"/>
      <c r="BB99" s="390"/>
      <c r="BC99" s="16" t="s">
        <v>63</v>
      </c>
      <c r="BD99" s="17">
        <f>BD98/$BT98</f>
        <v>45</v>
      </c>
      <c r="BE99" s="17">
        <f t="shared" ref="BE99:BN99" si="1766">BE98/$BT98</f>
        <v>31</v>
      </c>
      <c r="BF99" s="17">
        <f t="shared" si="1766"/>
        <v>4.666666666666667</v>
      </c>
      <c r="BG99" s="17">
        <f t="shared" si="1766"/>
        <v>2.6666666666666665</v>
      </c>
      <c r="BH99" s="17">
        <f t="shared" si="1766"/>
        <v>3.6666666666666665</v>
      </c>
      <c r="BI99" s="17">
        <f t="shared" si="1766"/>
        <v>13</v>
      </c>
      <c r="BJ99" s="17">
        <f t="shared" si="1766"/>
        <v>40</v>
      </c>
      <c r="BK99" s="17">
        <f t="shared" si="1766"/>
        <v>6.333333333333333</v>
      </c>
      <c r="BL99" s="17">
        <f t="shared" si="1766"/>
        <v>20.666666666666668</v>
      </c>
      <c r="BM99" s="17">
        <f t="shared" si="1766"/>
        <v>19.333333333333332</v>
      </c>
      <c r="BN99" s="17">
        <f t="shared" si="1766"/>
        <v>60.666666666666664</v>
      </c>
      <c r="BO99" s="573"/>
      <c r="BP99" s="573"/>
      <c r="BQ99" s="573"/>
      <c r="BR99" s="17" t="e">
        <v>#DIV/0!</v>
      </c>
      <c r="BS99" s="17"/>
      <c r="BT99" s="390"/>
      <c r="BU99" s="16" t="s">
        <v>63</v>
      </c>
      <c r="BV99" s="17">
        <f>BV98/$CL$98</f>
        <v>48.25</v>
      </c>
      <c r="BW99" s="17">
        <f t="shared" ref="BW99:CF99" si="1767">BW98/$CL$98</f>
        <v>37</v>
      </c>
      <c r="BX99" s="17">
        <f t="shared" si="1767"/>
        <v>10.75</v>
      </c>
      <c r="BY99" s="17">
        <f t="shared" si="1767"/>
        <v>2.5</v>
      </c>
      <c r="BZ99" s="17">
        <f t="shared" si="1767"/>
        <v>4.25</v>
      </c>
      <c r="CA99" s="17">
        <f t="shared" si="1767"/>
        <v>21.5</v>
      </c>
      <c r="CB99" s="17">
        <f t="shared" si="1767"/>
        <v>48</v>
      </c>
      <c r="CC99" s="17">
        <f t="shared" si="1767"/>
        <v>1.75</v>
      </c>
      <c r="CD99" s="17">
        <f t="shared" si="1767"/>
        <v>9</v>
      </c>
      <c r="CE99" s="17">
        <f t="shared" si="1767"/>
        <v>23.25</v>
      </c>
      <c r="CF99" s="17">
        <f t="shared" si="1767"/>
        <v>57</v>
      </c>
      <c r="CG99" s="573"/>
      <c r="CH99" s="573"/>
      <c r="CI99" s="573"/>
      <c r="CJ99" s="17" t="e">
        <v>#DIV/0!</v>
      </c>
      <c r="CK99" s="17"/>
      <c r="CL99" s="390"/>
      <c r="CM99" s="16" t="s">
        <v>63</v>
      </c>
      <c r="CN99" s="17">
        <f>CN98/$DD98</f>
        <v>45.333333333333336</v>
      </c>
      <c r="CO99" s="17">
        <f t="shared" ref="CO99:CX99" si="1768">CO98/$DD98</f>
        <v>44</v>
      </c>
      <c r="CP99" s="17">
        <f t="shared" si="1768"/>
        <v>4.666666666666667</v>
      </c>
      <c r="CQ99" s="17">
        <f t="shared" si="1768"/>
        <v>1.6666666666666667</v>
      </c>
      <c r="CR99" s="17">
        <f t="shared" si="1768"/>
        <v>5</v>
      </c>
      <c r="CS99" s="17">
        <f t="shared" si="1768"/>
        <v>17.333333333333332</v>
      </c>
      <c r="CT99" s="17">
        <f t="shared" si="1768"/>
        <v>47.333333333333336</v>
      </c>
      <c r="CU99" s="17">
        <f t="shared" si="1768"/>
        <v>3.3333333333333335</v>
      </c>
      <c r="CV99" s="17">
        <f t="shared" si="1768"/>
        <v>23</v>
      </c>
      <c r="CW99" s="17">
        <f t="shared" si="1768"/>
        <v>20.666666666666668</v>
      </c>
      <c r="CX99" s="17">
        <f t="shared" si="1768"/>
        <v>70.333333333333329</v>
      </c>
      <c r="CY99" s="573"/>
      <c r="CZ99" s="573"/>
      <c r="DA99" s="573"/>
      <c r="DB99" s="17" t="e">
        <v>#DIV/0!</v>
      </c>
      <c r="DC99" s="17"/>
      <c r="DD99" s="390"/>
      <c r="DE99" s="16" t="s">
        <v>63</v>
      </c>
      <c r="DF99" s="17">
        <f>DF98/$DV$98</f>
        <v>44.5</v>
      </c>
      <c r="DG99" s="17">
        <f t="shared" ref="DG99:DP99" si="1769">DG98/$DV$98</f>
        <v>27.25</v>
      </c>
      <c r="DH99" s="17">
        <f t="shared" si="1769"/>
        <v>5.25</v>
      </c>
      <c r="DI99" s="17">
        <f t="shared" si="1769"/>
        <v>3.5</v>
      </c>
      <c r="DJ99" s="17">
        <f t="shared" si="1769"/>
        <v>2.75</v>
      </c>
      <c r="DK99" s="17">
        <f t="shared" si="1769"/>
        <v>11.25</v>
      </c>
      <c r="DL99" s="17">
        <f t="shared" si="1769"/>
        <v>31.25</v>
      </c>
      <c r="DM99" s="17">
        <f t="shared" si="1769"/>
        <v>7.5</v>
      </c>
      <c r="DN99" s="17">
        <f t="shared" si="1769"/>
        <v>28</v>
      </c>
      <c r="DO99" s="17">
        <f t="shared" si="1769"/>
        <v>18.75</v>
      </c>
      <c r="DP99" s="17">
        <f t="shared" si="1769"/>
        <v>59.25</v>
      </c>
      <c r="DQ99" s="573"/>
      <c r="DR99" s="573"/>
      <c r="DS99" s="573"/>
      <c r="DT99" s="17" t="e">
        <v>#DIV/0!</v>
      </c>
      <c r="DU99" s="17"/>
      <c r="DV99" s="390"/>
      <c r="DW99" s="16" t="s">
        <v>63</v>
      </c>
      <c r="DX99" s="17">
        <f>DX98/$EN98</f>
        <v>50.75</v>
      </c>
      <c r="DY99" s="17">
        <f t="shared" ref="DY99:EH99" si="1770">DY98/$EN98</f>
        <v>32</v>
      </c>
      <c r="DZ99" s="17">
        <f t="shared" si="1770"/>
        <v>6</v>
      </c>
      <c r="EA99" s="17">
        <f t="shared" si="1770"/>
        <v>3.25</v>
      </c>
      <c r="EB99" s="17">
        <f t="shared" si="1770"/>
        <v>3.75</v>
      </c>
      <c r="EC99" s="17">
        <f t="shared" si="1770"/>
        <v>13.75</v>
      </c>
      <c r="ED99" s="17">
        <f t="shared" si="1770"/>
        <v>31.75</v>
      </c>
      <c r="EE99" s="17">
        <f t="shared" si="1770"/>
        <v>7.75</v>
      </c>
      <c r="EF99" s="17">
        <f t="shared" si="1770"/>
        <v>24.5</v>
      </c>
      <c r="EG99" s="17">
        <f t="shared" si="1770"/>
        <v>21.5</v>
      </c>
      <c r="EH99" s="17">
        <f t="shared" si="1770"/>
        <v>56.25</v>
      </c>
      <c r="EI99" s="573"/>
      <c r="EJ99" s="573"/>
      <c r="EK99" s="573"/>
      <c r="EL99" s="17" t="e">
        <v>#DIV/0!</v>
      </c>
      <c r="EM99" s="17"/>
      <c r="EN99" s="390"/>
      <c r="EO99" s="16" t="s">
        <v>63</v>
      </c>
      <c r="EP99" s="17">
        <f>EP98/$FF$98</f>
        <v>41.5</v>
      </c>
      <c r="EQ99" s="17">
        <f t="shared" ref="EQ99:EZ99" si="1771">EQ98/$FF$98</f>
        <v>30.25</v>
      </c>
      <c r="ER99" s="17">
        <f t="shared" si="1771"/>
        <v>5.75</v>
      </c>
      <c r="ES99" s="17">
        <f t="shared" si="1771"/>
        <v>2.25</v>
      </c>
      <c r="ET99" s="17">
        <f t="shared" si="1771"/>
        <v>4.75</v>
      </c>
      <c r="EU99" s="17">
        <f t="shared" si="1771"/>
        <v>14</v>
      </c>
      <c r="EV99" s="17">
        <f t="shared" si="1771"/>
        <v>34.75</v>
      </c>
      <c r="EW99" s="17">
        <f t="shared" si="1771"/>
        <v>4.5</v>
      </c>
      <c r="EX99" s="17">
        <f t="shared" si="1771"/>
        <v>26.75</v>
      </c>
      <c r="EY99" s="17">
        <f t="shared" si="1771"/>
        <v>18.5</v>
      </c>
      <c r="EZ99" s="17">
        <f t="shared" si="1771"/>
        <v>61.5</v>
      </c>
      <c r="FA99" s="573"/>
      <c r="FB99" s="573"/>
      <c r="FC99" s="573"/>
      <c r="FD99" s="17" t="e">
        <v>#DIV/0!</v>
      </c>
      <c r="FE99" s="17"/>
      <c r="FF99" s="390"/>
      <c r="FG99" s="16" t="s">
        <v>63</v>
      </c>
      <c r="FH99" s="17">
        <f>FH98/$FX$98</f>
        <v>48.5</v>
      </c>
      <c r="FI99" s="17">
        <f t="shared" ref="FI99:FR99" si="1772">FI98/$FX$98</f>
        <v>21.75</v>
      </c>
      <c r="FJ99" s="17">
        <f t="shared" si="1772"/>
        <v>7.75</v>
      </c>
      <c r="FK99" s="17">
        <f t="shared" si="1772"/>
        <v>4</v>
      </c>
      <c r="FL99" s="17">
        <f t="shared" si="1772"/>
        <v>4</v>
      </c>
      <c r="FM99" s="17">
        <f t="shared" si="1772"/>
        <v>11.75</v>
      </c>
      <c r="FN99" s="17">
        <f t="shared" si="1772"/>
        <v>28</v>
      </c>
      <c r="FO99" s="17">
        <f t="shared" si="1772"/>
        <v>8.5</v>
      </c>
      <c r="FP99" s="17">
        <f t="shared" si="1772"/>
        <v>21</v>
      </c>
      <c r="FQ99" s="17">
        <f t="shared" si="1772"/>
        <v>20.25</v>
      </c>
      <c r="FR99" s="17">
        <f t="shared" si="1772"/>
        <v>49</v>
      </c>
      <c r="FS99" s="573"/>
      <c r="FT99" s="573"/>
      <c r="FU99" s="573"/>
      <c r="FV99" s="17" t="e">
        <v>#DIV/0!</v>
      </c>
      <c r="FW99" s="17"/>
      <c r="FX99" s="390"/>
      <c r="FY99" s="16" t="s">
        <v>63</v>
      </c>
      <c r="FZ99" s="17">
        <f>FZ98/$GP$98</f>
        <v>38.5</v>
      </c>
      <c r="GA99" s="17">
        <f t="shared" ref="GA99:GJ99" si="1773">GA98/$GP$98</f>
        <v>36</v>
      </c>
      <c r="GB99" s="17">
        <f t="shared" si="1773"/>
        <v>2</v>
      </c>
      <c r="GC99" s="17">
        <f t="shared" si="1773"/>
        <v>1.5</v>
      </c>
      <c r="GD99" s="17">
        <f t="shared" si="1773"/>
        <v>7.5</v>
      </c>
      <c r="GE99" s="17">
        <f t="shared" si="1773"/>
        <v>9.5</v>
      </c>
      <c r="GF99" s="17">
        <f t="shared" si="1773"/>
        <v>36</v>
      </c>
      <c r="GG99" s="17">
        <f t="shared" si="1773"/>
        <v>6.5</v>
      </c>
      <c r="GH99" s="17">
        <f t="shared" si="1773"/>
        <v>31</v>
      </c>
      <c r="GI99" s="17">
        <f t="shared" si="1773"/>
        <v>16</v>
      </c>
      <c r="GJ99" s="17">
        <f t="shared" si="1773"/>
        <v>67</v>
      </c>
      <c r="GK99" s="573"/>
      <c r="GL99" s="573"/>
      <c r="GM99" s="573"/>
      <c r="GN99" s="17" t="e">
        <v>#DIV/0!</v>
      </c>
      <c r="GO99" s="17"/>
      <c r="GP99" s="390"/>
      <c r="GQ99" s="16" t="s">
        <v>63</v>
      </c>
      <c r="GR99" s="17">
        <f>GR98/$HH$98</f>
        <v>50.25</v>
      </c>
      <c r="GS99" s="17">
        <f t="shared" ref="GS99:HB99" si="1774">GS98/$HH$98</f>
        <v>33.25</v>
      </c>
      <c r="GT99" s="17">
        <f t="shared" si="1774"/>
        <v>5</v>
      </c>
      <c r="GU99" s="17">
        <f t="shared" si="1774"/>
        <v>2</v>
      </c>
      <c r="GV99" s="17">
        <f t="shared" si="1774"/>
        <v>6.25</v>
      </c>
      <c r="GW99" s="17">
        <f t="shared" si="1774"/>
        <v>12.75</v>
      </c>
      <c r="GX99" s="17">
        <f t="shared" si="1774"/>
        <v>29.25</v>
      </c>
      <c r="GY99" s="17">
        <f t="shared" si="1774"/>
        <v>8.25</v>
      </c>
      <c r="GZ99" s="17">
        <f t="shared" si="1774"/>
        <v>26.5</v>
      </c>
      <c r="HA99" s="17">
        <f t="shared" si="1774"/>
        <v>21</v>
      </c>
      <c r="HB99" s="17">
        <f t="shared" si="1774"/>
        <v>56.25</v>
      </c>
      <c r="HC99" s="571"/>
      <c r="HD99" s="571"/>
      <c r="HE99" s="571"/>
      <c r="HF99" s="17" t="e">
        <v>#DIV/0!</v>
      </c>
      <c r="HG99" s="17"/>
      <c r="HH99" s="390"/>
      <c r="HI99" s="16" t="s">
        <v>63</v>
      </c>
      <c r="HJ99" s="17">
        <f>HJ98/$HZ98</f>
        <v>45.25</v>
      </c>
      <c r="HK99" s="17">
        <f t="shared" ref="HK99:HT99" si="1775">HK98/$HZ98</f>
        <v>26.5</v>
      </c>
      <c r="HL99" s="17">
        <f t="shared" si="1775"/>
        <v>7.5</v>
      </c>
      <c r="HM99" s="17">
        <f t="shared" si="1775"/>
        <v>3.25</v>
      </c>
      <c r="HN99" s="17">
        <f t="shared" si="1775"/>
        <v>2.5</v>
      </c>
      <c r="HO99" s="17">
        <f t="shared" si="1775"/>
        <v>11.5</v>
      </c>
      <c r="HP99" s="17">
        <f t="shared" si="1775"/>
        <v>27.75</v>
      </c>
      <c r="HQ99" s="17">
        <f t="shared" si="1775"/>
        <v>7.25</v>
      </c>
      <c r="HR99" s="17">
        <f t="shared" si="1775"/>
        <v>25.25</v>
      </c>
      <c r="HS99" s="17">
        <f t="shared" si="1775"/>
        <v>18.75</v>
      </c>
      <c r="HT99" s="17">
        <f t="shared" si="1775"/>
        <v>53</v>
      </c>
      <c r="HU99" s="571"/>
      <c r="HV99" s="571"/>
      <c r="HW99" s="571"/>
      <c r="HX99" s="17" t="e">
        <v>#DIV/0!</v>
      </c>
      <c r="HY99" s="17"/>
      <c r="HZ99" s="390"/>
    </row>
    <row r="100" spans="19:234">
      <c r="S100" s="10" t="s">
        <v>535</v>
      </c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3"/>
      <c r="AK100" s="10" t="s">
        <v>535</v>
      </c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3"/>
      <c r="BC100" s="10" t="s">
        <v>535</v>
      </c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3"/>
      <c r="BU100" s="10" t="s">
        <v>535</v>
      </c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3"/>
      <c r="CM100" s="10" t="s">
        <v>535</v>
      </c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3"/>
      <c r="DE100" s="10" t="s">
        <v>535</v>
      </c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3"/>
      <c r="DW100" s="10" t="s">
        <v>535</v>
      </c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3"/>
      <c r="EO100" s="10" t="s">
        <v>535</v>
      </c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3"/>
      <c r="FG100" s="10" t="s">
        <v>535</v>
      </c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3"/>
      <c r="FY100" s="10" t="s">
        <v>535</v>
      </c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3"/>
      <c r="GQ100" s="14" t="s">
        <v>535</v>
      </c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5"/>
      <c r="HI100" s="10" t="s">
        <v>77</v>
      </c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3"/>
    </row>
    <row r="101" spans="19:234">
      <c r="S101" s="14" t="s">
        <v>12</v>
      </c>
      <c r="T101" s="11" t="s">
        <v>13</v>
      </c>
      <c r="U101" s="11" t="s">
        <v>14</v>
      </c>
      <c r="V101" s="11" t="s">
        <v>15</v>
      </c>
      <c r="W101" s="11" t="s">
        <v>16</v>
      </c>
      <c r="X101" s="11" t="s">
        <v>17</v>
      </c>
      <c r="Y101" s="11" t="s">
        <v>28</v>
      </c>
      <c r="Z101" s="11" t="s">
        <v>27</v>
      </c>
      <c r="AA101" s="11" t="s">
        <v>21</v>
      </c>
      <c r="AB101" s="11" t="s">
        <v>20</v>
      </c>
      <c r="AC101" s="11" t="s">
        <v>19</v>
      </c>
      <c r="AD101" s="11" t="s">
        <v>18</v>
      </c>
      <c r="AE101" s="149">
        <v>0.02</v>
      </c>
      <c r="AF101" s="149">
        <v>0.03</v>
      </c>
      <c r="AG101" s="11" t="s">
        <v>213</v>
      </c>
      <c r="AH101" s="11" t="s">
        <v>80</v>
      </c>
      <c r="AI101" s="11" t="s">
        <v>81</v>
      </c>
      <c r="AJ101" s="15" t="s">
        <v>531</v>
      </c>
      <c r="AK101" s="14" t="s">
        <v>12</v>
      </c>
      <c r="AL101" s="11" t="s">
        <v>13</v>
      </c>
      <c r="AM101" s="11" t="s">
        <v>14</v>
      </c>
      <c r="AN101" s="11" t="s">
        <v>15</v>
      </c>
      <c r="AO101" s="11" t="s">
        <v>16</v>
      </c>
      <c r="AP101" s="11" t="s">
        <v>17</v>
      </c>
      <c r="AQ101" s="11" t="s">
        <v>28</v>
      </c>
      <c r="AR101" s="11" t="s">
        <v>27</v>
      </c>
      <c r="AS101" s="11" t="s">
        <v>21</v>
      </c>
      <c r="AT101" s="11" t="s">
        <v>20</v>
      </c>
      <c r="AU101" s="11" t="s">
        <v>19</v>
      </c>
      <c r="AV101" s="11" t="s">
        <v>18</v>
      </c>
      <c r="AW101" s="149">
        <v>0.02</v>
      </c>
      <c r="AX101" s="149">
        <v>0.03</v>
      </c>
      <c r="AY101" s="11" t="s">
        <v>213</v>
      </c>
      <c r="AZ101" s="11" t="s">
        <v>80</v>
      </c>
      <c r="BA101" s="11" t="s">
        <v>81</v>
      </c>
      <c r="BB101" s="15" t="s">
        <v>531</v>
      </c>
      <c r="BC101" s="14" t="s">
        <v>12</v>
      </c>
      <c r="BD101" s="11" t="s">
        <v>13</v>
      </c>
      <c r="BE101" s="11" t="s">
        <v>14</v>
      </c>
      <c r="BF101" s="11" t="s">
        <v>15</v>
      </c>
      <c r="BG101" s="11" t="s">
        <v>16</v>
      </c>
      <c r="BH101" s="11" t="s">
        <v>17</v>
      </c>
      <c r="BI101" s="11" t="s">
        <v>28</v>
      </c>
      <c r="BJ101" s="11" t="s">
        <v>27</v>
      </c>
      <c r="BK101" s="11" t="s">
        <v>21</v>
      </c>
      <c r="BL101" s="11" t="s">
        <v>20</v>
      </c>
      <c r="BM101" s="11" t="s">
        <v>19</v>
      </c>
      <c r="BN101" s="11" t="s">
        <v>18</v>
      </c>
      <c r="BO101" s="149">
        <v>0.02</v>
      </c>
      <c r="BP101" s="149">
        <v>0.03</v>
      </c>
      <c r="BQ101" s="11" t="s">
        <v>213</v>
      </c>
      <c r="BR101" s="11" t="s">
        <v>80</v>
      </c>
      <c r="BS101" s="11" t="s">
        <v>81</v>
      </c>
      <c r="BT101" s="15" t="s">
        <v>531</v>
      </c>
      <c r="BU101" s="14" t="s">
        <v>12</v>
      </c>
      <c r="BV101" s="11" t="s">
        <v>13</v>
      </c>
      <c r="BW101" s="11" t="s">
        <v>14</v>
      </c>
      <c r="BX101" s="11" t="s">
        <v>15</v>
      </c>
      <c r="BY101" s="11" t="s">
        <v>16</v>
      </c>
      <c r="BZ101" s="11" t="s">
        <v>17</v>
      </c>
      <c r="CA101" s="11" t="s">
        <v>28</v>
      </c>
      <c r="CB101" s="11" t="s">
        <v>27</v>
      </c>
      <c r="CC101" s="11" t="s">
        <v>21</v>
      </c>
      <c r="CD101" s="11" t="s">
        <v>20</v>
      </c>
      <c r="CE101" s="11" t="s">
        <v>19</v>
      </c>
      <c r="CF101" s="11" t="s">
        <v>18</v>
      </c>
      <c r="CG101" s="149">
        <v>0.02</v>
      </c>
      <c r="CH101" s="149">
        <v>0.03</v>
      </c>
      <c r="CI101" s="11" t="s">
        <v>213</v>
      </c>
      <c r="CJ101" s="11" t="s">
        <v>80</v>
      </c>
      <c r="CK101" s="11" t="s">
        <v>81</v>
      </c>
      <c r="CL101" s="15" t="s">
        <v>531</v>
      </c>
      <c r="CM101" s="14" t="s">
        <v>12</v>
      </c>
      <c r="CN101" s="11" t="s">
        <v>13</v>
      </c>
      <c r="CO101" s="11" t="s">
        <v>14</v>
      </c>
      <c r="CP101" s="11" t="s">
        <v>15</v>
      </c>
      <c r="CQ101" s="11" t="s">
        <v>16</v>
      </c>
      <c r="CR101" s="11" t="s">
        <v>17</v>
      </c>
      <c r="CS101" s="11" t="s">
        <v>28</v>
      </c>
      <c r="CT101" s="11" t="s">
        <v>27</v>
      </c>
      <c r="CU101" s="11" t="s">
        <v>21</v>
      </c>
      <c r="CV101" s="11" t="s">
        <v>20</v>
      </c>
      <c r="CW101" s="11" t="s">
        <v>19</v>
      </c>
      <c r="CX101" s="11" t="s">
        <v>18</v>
      </c>
      <c r="CY101" s="149">
        <v>0.02</v>
      </c>
      <c r="CZ101" s="149">
        <v>0.03</v>
      </c>
      <c r="DA101" s="11" t="s">
        <v>213</v>
      </c>
      <c r="DB101" s="11" t="s">
        <v>80</v>
      </c>
      <c r="DC101" s="11" t="s">
        <v>81</v>
      </c>
      <c r="DD101" s="15" t="s">
        <v>531</v>
      </c>
      <c r="DE101" s="14" t="s">
        <v>12</v>
      </c>
      <c r="DF101" s="11" t="s">
        <v>13</v>
      </c>
      <c r="DG101" s="11" t="s">
        <v>14</v>
      </c>
      <c r="DH101" s="11" t="s">
        <v>15</v>
      </c>
      <c r="DI101" s="11" t="s">
        <v>16</v>
      </c>
      <c r="DJ101" s="11" t="s">
        <v>17</v>
      </c>
      <c r="DK101" s="11" t="s">
        <v>28</v>
      </c>
      <c r="DL101" s="11" t="s">
        <v>27</v>
      </c>
      <c r="DM101" s="11" t="s">
        <v>21</v>
      </c>
      <c r="DN101" s="11" t="s">
        <v>20</v>
      </c>
      <c r="DO101" s="11" t="s">
        <v>19</v>
      </c>
      <c r="DP101" s="11" t="s">
        <v>18</v>
      </c>
      <c r="DQ101" s="149">
        <v>0.02</v>
      </c>
      <c r="DR101" s="149">
        <v>0.03</v>
      </c>
      <c r="DS101" s="11" t="s">
        <v>213</v>
      </c>
      <c r="DT101" s="11" t="s">
        <v>80</v>
      </c>
      <c r="DU101" s="11" t="s">
        <v>81</v>
      </c>
      <c r="DV101" s="15" t="s">
        <v>531</v>
      </c>
      <c r="DW101" s="14" t="s">
        <v>12</v>
      </c>
      <c r="DX101" s="11" t="s">
        <v>13</v>
      </c>
      <c r="DY101" s="11" t="s">
        <v>14</v>
      </c>
      <c r="DZ101" s="11" t="s">
        <v>15</v>
      </c>
      <c r="EA101" s="11" t="s">
        <v>16</v>
      </c>
      <c r="EB101" s="11" t="s">
        <v>17</v>
      </c>
      <c r="EC101" s="11" t="s">
        <v>28</v>
      </c>
      <c r="ED101" s="11" t="s">
        <v>27</v>
      </c>
      <c r="EE101" s="11" t="s">
        <v>21</v>
      </c>
      <c r="EF101" s="11" t="s">
        <v>20</v>
      </c>
      <c r="EG101" s="11" t="s">
        <v>19</v>
      </c>
      <c r="EH101" s="11" t="s">
        <v>18</v>
      </c>
      <c r="EI101" s="149">
        <v>0.02</v>
      </c>
      <c r="EJ101" s="149">
        <v>0.03</v>
      </c>
      <c r="EK101" s="11" t="s">
        <v>213</v>
      </c>
      <c r="EL101" s="11" t="s">
        <v>80</v>
      </c>
      <c r="EM101" s="11" t="s">
        <v>81</v>
      </c>
      <c r="EN101" s="15" t="s">
        <v>531</v>
      </c>
      <c r="EO101" s="14" t="s">
        <v>12</v>
      </c>
      <c r="EP101" s="11" t="s">
        <v>13</v>
      </c>
      <c r="EQ101" s="11" t="s">
        <v>14</v>
      </c>
      <c r="ER101" s="11" t="s">
        <v>15</v>
      </c>
      <c r="ES101" s="11" t="s">
        <v>16</v>
      </c>
      <c r="ET101" s="11" t="s">
        <v>17</v>
      </c>
      <c r="EU101" s="11" t="s">
        <v>28</v>
      </c>
      <c r="EV101" s="11" t="s">
        <v>27</v>
      </c>
      <c r="EW101" s="11" t="s">
        <v>21</v>
      </c>
      <c r="EX101" s="11" t="s">
        <v>20</v>
      </c>
      <c r="EY101" s="11" t="s">
        <v>19</v>
      </c>
      <c r="EZ101" s="11" t="s">
        <v>18</v>
      </c>
      <c r="FA101" s="149">
        <v>0.02</v>
      </c>
      <c r="FB101" s="149">
        <v>0.03</v>
      </c>
      <c r="FC101" s="11" t="s">
        <v>213</v>
      </c>
      <c r="FD101" s="11" t="s">
        <v>80</v>
      </c>
      <c r="FE101" s="11" t="s">
        <v>81</v>
      </c>
      <c r="FF101" s="15" t="s">
        <v>531</v>
      </c>
      <c r="FG101" s="14" t="s">
        <v>12</v>
      </c>
      <c r="FH101" s="11" t="s">
        <v>13</v>
      </c>
      <c r="FI101" s="11" t="s">
        <v>14</v>
      </c>
      <c r="FJ101" s="11" t="s">
        <v>15</v>
      </c>
      <c r="FK101" s="11" t="s">
        <v>16</v>
      </c>
      <c r="FL101" s="11" t="s">
        <v>17</v>
      </c>
      <c r="FM101" s="11" t="s">
        <v>28</v>
      </c>
      <c r="FN101" s="11" t="s">
        <v>27</v>
      </c>
      <c r="FO101" s="11" t="s">
        <v>21</v>
      </c>
      <c r="FP101" s="11" t="s">
        <v>20</v>
      </c>
      <c r="FQ101" s="11" t="s">
        <v>19</v>
      </c>
      <c r="FR101" s="11" t="s">
        <v>18</v>
      </c>
      <c r="FS101" s="149">
        <v>0.02</v>
      </c>
      <c r="FT101" s="149">
        <v>0.03</v>
      </c>
      <c r="FU101" s="11" t="s">
        <v>213</v>
      </c>
      <c r="FV101" s="11" t="s">
        <v>80</v>
      </c>
      <c r="FW101" s="11" t="s">
        <v>81</v>
      </c>
      <c r="FX101" s="15" t="s">
        <v>531</v>
      </c>
      <c r="FY101" s="14" t="s">
        <v>12</v>
      </c>
      <c r="FZ101" s="11" t="s">
        <v>13</v>
      </c>
      <c r="GA101" s="11" t="s">
        <v>14</v>
      </c>
      <c r="GB101" s="11" t="s">
        <v>15</v>
      </c>
      <c r="GC101" s="11" t="s">
        <v>16</v>
      </c>
      <c r="GD101" s="11" t="s">
        <v>17</v>
      </c>
      <c r="GE101" s="11" t="s">
        <v>28</v>
      </c>
      <c r="GF101" s="11" t="s">
        <v>27</v>
      </c>
      <c r="GG101" s="11" t="s">
        <v>21</v>
      </c>
      <c r="GH101" s="11" t="s">
        <v>20</v>
      </c>
      <c r="GI101" s="11" t="s">
        <v>19</v>
      </c>
      <c r="GJ101" s="11" t="s">
        <v>18</v>
      </c>
      <c r="GK101" s="149">
        <v>0.02</v>
      </c>
      <c r="GL101" s="149">
        <v>0.03</v>
      </c>
      <c r="GM101" s="11" t="s">
        <v>213</v>
      </c>
      <c r="GN101" s="11" t="s">
        <v>80</v>
      </c>
      <c r="GO101" s="11" t="s">
        <v>81</v>
      </c>
      <c r="GP101" s="15" t="s">
        <v>531</v>
      </c>
      <c r="GQ101" s="14" t="s">
        <v>12</v>
      </c>
      <c r="GR101" s="11" t="s">
        <v>13</v>
      </c>
      <c r="GS101" s="11" t="s">
        <v>14</v>
      </c>
      <c r="GT101" s="11" t="s">
        <v>15</v>
      </c>
      <c r="GU101" s="11" t="s">
        <v>16</v>
      </c>
      <c r="GV101" s="11" t="s">
        <v>17</v>
      </c>
      <c r="GW101" s="11" t="s">
        <v>28</v>
      </c>
      <c r="GX101" s="11" t="s">
        <v>27</v>
      </c>
      <c r="GY101" s="11" t="s">
        <v>21</v>
      </c>
      <c r="GZ101" s="11" t="s">
        <v>20</v>
      </c>
      <c r="HA101" s="11" t="s">
        <v>19</v>
      </c>
      <c r="HB101" s="11" t="s">
        <v>18</v>
      </c>
      <c r="HC101" s="149">
        <v>0.02</v>
      </c>
      <c r="HD101" s="149">
        <v>0.03</v>
      </c>
      <c r="HE101" s="11" t="s">
        <v>213</v>
      </c>
      <c r="HF101" s="11" t="s">
        <v>80</v>
      </c>
      <c r="HG101" s="11" t="s">
        <v>81</v>
      </c>
      <c r="HH101" s="15" t="s">
        <v>531</v>
      </c>
      <c r="HI101" s="14" t="s">
        <v>12</v>
      </c>
      <c r="HJ101" s="11" t="s">
        <v>13</v>
      </c>
      <c r="HK101" s="11" t="s">
        <v>14</v>
      </c>
      <c r="HL101" s="11" t="s">
        <v>15</v>
      </c>
      <c r="HM101" s="11" t="s">
        <v>16</v>
      </c>
      <c r="HN101" s="11" t="s">
        <v>17</v>
      </c>
      <c r="HO101" s="11" t="s">
        <v>28</v>
      </c>
      <c r="HP101" s="11" t="s">
        <v>27</v>
      </c>
      <c r="HQ101" s="11" t="s">
        <v>21</v>
      </c>
      <c r="HR101" s="11" t="s">
        <v>20</v>
      </c>
      <c r="HS101" s="11" t="s">
        <v>19</v>
      </c>
      <c r="HT101" s="11" t="s">
        <v>18</v>
      </c>
      <c r="HU101" s="149">
        <v>0.02</v>
      </c>
      <c r="HV101" s="149">
        <v>0.03</v>
      </c>
      <c r="HW101" s="11" t="s">
        <v>213</v>
      </c>
      <c r="HX101" s="11" t="s">
        <v>80</v>
      </c>
      <c r="HY101" s="11" t="s">
        <v>81</v>
      </c>
      <c r="HZ101" s="15" t="s">
        <v>531</v>
      </c>
    </row>
    <row r="102" spans="19:234">
      <c r="S102" s="14" t="s">
        <v>565</v>
      </c>
      <c r="T102" s="431"/>
      <c r="U102" s="431"/>
      <c r="V102" s="431"/>
      <c r="W102" s="431"/>
      <c r="X102" s="431"/>
      <c r="Y102" s="431"/>
      <c r="Z102" s="431"/>
      <c r="AA102" s="431"/>
      <c r="AB102" s="431"/>
      <c r="AC102" s="431">
        <v>0</v>
      </c>
      <c r="AD102" s="431">
        <v>0</v>
      </c>
      <c r="AE102" s="432" t="e">
        <v>#DIV/0!</v>
      </c>
      <c r="AF102" s="432" t="e">
        <v>#DIV/0!</v>
      </c>
      <c r="AG102" s="432" t="e">
        <v>#DIV/0!</v>
      </c>
      <c r="AH102" s="431"/>
      <c r="AI102" s="431"/>
      <c r="AJ102" s="433">
        <v>0</v>
      </c>
      <c r="AK102" s="14" t="s">
        <v>563</v>
      </c>
      <c r="AL102" s="11">
        <f>BV88</f>
        <v>51</v>
      </c>
      <c r="AM102" s="11">
        <f t="shared" ref="AM102:AT102" si="1776">BW88</f>
        <v>37</v>
      </c>
      <c r="AN102" s="11">
        <f t="shared" si="1776"/>
        <v>15</v>
      </c>
      <c r="AO102" s="11">
        <f t="shared" si="1776"/>
        <v>1</v>
      </c>
      <c r="AP102" s="11">
        <f t="shared" si="1776"/>
        <v>4</v>
      </c>
      <c r="AQ102" s="11">
        <f t="shared" si="1776"/>
        <v>21</v>
      </c>
      <c r="AR102" s="11">
        <f t="shared" si="1776"/>
        <v>47</v>
      </c>
      <c r="AS102" s="11">
        <f t="shared" si="1776"/>
        <v>3</v>
      </c>
      <c r="AT102" s="11">
        <f t="shared" si="1776"/>
        <v>14</v>
      </c>
      <c r="AU102" s="11">
        <f>AQ102+AS102</f>
        <v>24</v>
      </c>
      <c r="AV102" s="11">
        <f>AR102+AT102</f>
        <v>61</v>
      </c>
      <c r="AW102" s="149">
        <f>AQ102/AR102</f>
        <v>0.44680851063829785</v>
      </c>
      <c r="AX102" s="149">
        <f>AS102/AT102</f>
        <v>0.21428571428571427</v>
      </c>
      <c r="AY102" s="149">
        <f>AU102/AV102</f>
        <v>0.39344262295081966</v>
      </c>
      <c r="AZ102" s="11">
        <v>1</v>
      </c>
      <c r="BA102" s="11">
        <v>0</v>
      </c>
      <c r="BB102" s="15">
        <f>AZ102+BA102</f>
        <v>1</v>
      </c>
      <c r="BC102" s="14" t="s">
        <v>575</v>
      </c>
      <c r="BD102" s="11">
        <f>HJ88</f>
        <v>50</v>
      </c>
      <c r="BE102" s="11">
        <f t="shared" ref="BE102:BL102" si="1777">HK88</f>
        <v>40</v>
      </c>
      <c r="BF102" s="11">
        <f t="shared" si="1777"/>
        <v>10</v>
      </c>
      <c r="BG102" s="11">
        <f t="shared" si="1777"/>
        <v>5</v>
      </c>
      <c r="BH102" s="11">
        <f t="shared" si="1777"/>
        <v>2</v>
      </c>
      <c r="BI102" s="11">
        <f t="shared" si="1777"/>
        <v>16</v>
      </c>
      <c r="BJ102" s="11">
        <f t="shared" si="1777"/>
        <v>35</v>
      </c>
      <c r="BK102" s="11">
        <f t="shared" si="1777"/>
        <v>6</v>
      </c>
      <c r="BL102" s="11">
        <f t="shared" si="1777"/>
        <v>28</v>
      </c>
      <c r="BM102" s="11">
        <f>BI102+BK102</f>
        <v>22</v>
      </c>
      <c r="BN102" s="11">
        <f>BJ102+BL102</f>
        <v>63</v>
      </c>
      <c r="BO102" s="149">
        <f>BI102/BJ102</f>
        <v>0.45714285714285713</v>
      </c>
      <c r="BP102" s="149">
        <f>BK102/BL102</f>
        <v>0.21428571428571427</v>
      </c>
      <c r="BQ102" s="149">
        <f>BM102/BN102</f>
        <v>0.34920634920634919</v>
      </c>
      <c r="BR102" s="11">
        <v>1</v>
      </c>
      <c r="BS102" s="11">
        <v>0</v>
      </c>
      <c r="BT102" s="15">
        <v>1</v>
      </c>
      <c r="BU102" s="14" t="s">
        <v>562</v>
      </c>
      <c r="BV102" s="11">
        <f>AL88</f>
        <v>34</v>
      </c>
      <c r="BW102" s="11">
        <f t="shared" ref="BW102:CD102" si="1778">AM88</f>
        <v>18</v>
      </c>
      <c r="BX102" s="11">
        <f t="shared" si="1778"/>
        <v>3</v>
      </c>
      <c r="BY102" s="11">
        <f t="shared" si="1778"/>
        <v>0</v>
      </c>
      <c r="BZ102" s="11">
        <f t="shared" si="1778"/>
        <v>3</v>
      </c>
      <c r="CA102" s="11">
        <f t="shared" si="1778"/>
        <v>11</v>
      </c>
      <c r="CB102" s="11">
        <f t="shared" si="1778"/>
        <v>26</v>
      </c>
      <c r="CC102" s="11">
        <f t="shared" si="1778"/>
        <v>4</v>
      </c>
      <c r="CD102" s="11">
        <f t="shared" si="1778"/>
        <v>22</v>
      </c>
      <c r="CE102" s="11">
        <f>CA102+CC102</f>
        <v>15</v>
      </c>
      <c r="CF102" s="11">
        <f>CB102+CD102</f>
        <v>48</v>
      </c>
      <c r="CG102" s="149">
        <f>CA102/CB102</f>
        <v>0.42307692307692307</v>
      </c>
      <c r="CH102" s="149">
        <f>CC102/CD102</f>
        <v>0.18181818181818182</v>
      </c>
      <c r="CI102" s="149">
        <f>CE102/CF102</f>
        <v>0.3125</v>
      </c>
      <c r="CJ102" s="11">
        <v>0</v>
      </c>
      <c r="CK102" s="11">
        <v>1</v>
      </c>
      <c r="CL102" s="15">
        <f>CJ102+CK102</f>
        <v>1</v>
      </c>
      <c r="CM102" s="14" t="s">
        <v>576</v>
      </c>
      <c r="CN102" s="11">
        <f>DF88</f>
        <v>39</v>
      </c>
      <c r="CO102" s="11">
        <f t="shared" ref="CO102:CV102" si="1779">DG88</f>
        <v>29</v>
      </c>
      <c r="CP102" s="11">
        <f t="shared" si="1779"/>
        <v>6</v>
      </c>
      <c r="CQ102" s="11">
        <f t="shared" si="1779"/>
        <v>6</v>
      </c>
      <c r="CR102" s="11">
        <f t="shared" si="1779"/>
        <v>4</v>
      </c>
      <c r="CS102" s="11">
        <f t="shared" si="1779"/>
        <v>12</v>
      </c>
      <c r="CT102" s="11">
        <f t="shared" si="1779"/>
        <v>34</v>
      </c>
      <c r="CU102" s="11">
        <f t="shared" si="1779"/>
        <v>5</v>
      </c>
      <c r="CV102" s="11">
        <f t="shared" si="1779"/>
        <v>27</v>
      </c>
      <c r="CW102" s="11">
        <f>CS102+CU102</f>
        <v>17</v>
      </c>
      <c r="CX102" s="11">
        <f>CT102+CV102</f>
        <v>61</v>
      </c>
      <c r="CY102" s="149">
        <f>CS102/CT102</f>
        <v>0.35294117647058826</v>
      </c>
      <c r="CZ102" s="149">
        <f>CU102/CV102</f>
        <v>0.18518518518518517</v>
      </c>
      <c r="DA102" s="149">
        <f>CW102/CX102</f>
        <v>0.27868852459016391</v>
      </c>
      <c r="DB102" s="11">
        <v>0</v>
      </c>
      <c r="DC102" s="11">
        <v>1</v>
      </c>
      <c r="DD102" s="15">
        <f>DB102+DC102</f>
        <v>1</v>
      </c>
      <c r="DE102" s="14" t="s">
        <v>539</v>
      </c>
      <c r="DF102" s="11">
        <f>CN88</f>
        <v>50</v>
      </c>
      <c r="DG102" s="11">
        <f t="shared" ref="DG102:DN102" si="1780">CO88</f>
        <v>56</v>
      </c>
      <c r="DH102" s="11">
        <f t="shared" si="1780"/>
        <v>6</v>
      </c>
      <c r="DI102" s="11">
        <f t="shared" si="1780"/>
        <v>2</v>
      </c>
      <c r="DJ102" s="11">
        <f t="shared" si="1780"/>
        <v>5</v>
      </c>
      <c r="DK102" s="11">
        <f t="shared" si="1780"/>
        <v>18</v>
      </c>
      <c r="DL102" s="11">
        <f t="shared" si="1780"/>
        <v>51</v>
      </c>
      <c r="DM102" s="11">
        <f t="shared" si="1780"/>
        <v>4</v>
      </c>
      <c r="DN102" s="11">
        <f t="shared" si="1780"/>
        <v>27</v>
      </c>
      <c r="DO102" s="11">
        <f>DK102+DM102</f>
        <v>22</v>
      </c>
      <c r="DP102" s="11">
        <f>DL102+DN102</f>
        <v>78</v>
      </c>
      <c r="DQ102" s="149">
        <f>DK102/DL102</f>
        <v>0.35294117647058826</v>
      </c>
      <c r="DR102" s="149">
        <f>DM102/DN102</f>
        <v>0.14814814814814814</v>
      </c>
      <c r="DS102" s="149">
        <f>DO102/DP102</f>
        <v>0.28205128205128205</v>
      </c>
      <c r="DT102" s="11">
        <v>1</v>
      </c>
      <c r="DU102" s="11">
        <v>0</v>
      </c>
      <c r="DV102" s="15">
        <f>DT102+DU102</f>
        <v>1</v>
      </c>
      <c r="DW102" s="14" t="s">
        <v>571</v>
      </c>
      <c r="DX102" s="11">
        <f>EP88</f>
        <v>44</v>
      </c>
      <c r="DY102" s="11">
        <f t="shared" ref="DY102:EF102" si="1781">EQ88</f>
        <v>36</v>
      </c>
      <c r="DZ102" s="11">
        <f t="shared" si="1781"/>
        <v>5</v>
      </c>
      <c r="EA102" s="11">
        <f t="shared" si="1781"/>
        <v>2</v>
      </c>
      <c r="EB102" s="11">
        <f t="shared" si="1781"/>
        <v>4</v>
      </c>
      <c r="EC102" s="11">
        <f t="shared" si="1781"/>
        <v>13</v>
      </c>
      <c r="ED102" s="11">
        <f t="shared" si="1781"/>
        <v>34</v>
      </c>
      <c r="EE102" s="11">
        <f t="shared" si="1781"/>
        <v>6</v>
      </c>
      <c r="EF102" s="11">
        <f t="shared" si="1781"/>
        <v>27</v>
      </c>
      <c r="EG102" s="11">
        <f>EC102+EE102</f>
        <v>19</v>
      </c>
      <c r="EH102" s="11">
        <f>ED102+EF102</f>
        <v>61</v>
      </c>
      <c r="EI102" s="149">
        <f>EC102/ED102</f>
        <v>0.38235294117647056</v>
      </c>
      <c r="EJ102" s="149">
        <f>EE102/EF102</f>
        <v>0.22222222222222221</v>
      </c>
      <c r="EK102" s="149">
        <f>EG102/EH102</f>
        <v>0.31147540983606559</v>
      </c>
      <c r="EL102" s="11">
        <v>0</v>
      </c>
      <c r="EM102" s="11">
        <v>1</v>
      </c>
      <c r="EN102" s="15">
        <f>EL102+EM102</f>
        <v>1</v>
      </c>
      <c r="EO102" s="14" t="s">
        <v>541</v>
      </c>
      <c r="EP102" s="11">
        <f>DX88</f>
        <v>51</v>
      </c>
      <c r="EQ102" s="11">
        <f t="shared" ref="EQ102:EX102" si="1782">DY88</f>
        <v>27</v>
      </c>
      <c r="ER102" s="11">
        <f t="shared" si="1782"/>
        <v>9</v>
      </c>
      <c r="ES102" s="11">
        <f t="shared" si="1782"/>
        <v>0</v>
      </c>
      <c r="ET102" s="11">
        <f t="shared" si="1782"/>
        <v>2</v>
      </c>
      <c r="EU102" s="11">
        <f t="shared" si="1782"/>
        <v>15</v>
      </c>
      <c r="EV102" s="11">
        <f t="shared" si="1782"/>
        <v>37</v>
      </c>
      <c r="EW102" s="11">
        <f t="shared" si="1782"/>
        <v>7</v>
      </c>
      <c r="EX102" s="11">
        <f t="shared" si="1782"/>
        <v>17</v>
      </c>
      <c r="EY102" s="11">
        <f>EU102+EW102</f>
        <v>22</v>
      </c>
      <c r="EZ102" s="11">
        <f>EV102+EX102</f>
        <v>54</v>
      </c>
      <c r="FA102" s="149">
        <f>EU102/EV102</f>
        <v>0.40540540540540543</v>
      </c>
      <c r="FB102" s="149">
        <f>EW102/EX102</f>
        <v>0.41176470588235292</v>
      </c>
      <c r="FC102" s="149">
        <f>EY102/EZ102</f>
        <v>0.40740740740740738</v>
      </c>
      <c r="FD102" s="11">
        <v>1</v>
      </c>
      <c r="FE102" s="11">
        <v>0</v>
      </c>
      <c r="FF102" s="15">
        <f>FD102+FE102</f>
        <v>1</v>
      </c>
      <c r="FG102" s="14" t="s">
        <v>545</v>
      </c>
      <c r="FH102" s="11">
        <f>GR88</f>
        <v>50</v>
      </c>
      <c r="FI102" s="11">
        <f t="shared" ref="FI102:FP102" si="1783">GS88</f>
        <v>35</v>
      </c>
      <c r="FJ102" s="11">
        <f t="shared" si="1783"/>
        <v>4</v>
      </c>
      <c r="FK102" s="11">
        <f t="shared" si="1783"/>
        <v>1</v>
      </c>
      <c r="FL102" s="11">
        <f t="shared" si="1783"/>
        <v>10</v>
      </c>
      <c r="FM102" s="11">
        <f t="shared" si="1783"/>
        <v>10</v>
      </c>
      <c r="FN102" s="11">
        <f t="shared" si="1783"/>
        <v>26</v>
      </c>
      <c r="FO102" s="11">
        <f t="shared" si="1783"/>
        <v>10</v>
      </c>
      <c r="FP102" s="11">
        <f t="shared" si="1783"/>
        <v>31</v>
      </c>
      <c r="FQ102" s="11">
        <f>FM102+FO102</f>
        <v>20</v>
      </c>
      <c r="FR102" s="11">
        <f>FN102+FP102</f>
        <v>57</v>
      </c>
      <c r="FS102" s="149">
        <f>FM102/FN102</f>
        <v>0.38461538461538464</v>
      </c>
      <c r="FT102" s="149">
        <f>FO102/FP102</f>
        <v>0.32258064516129031</v>
      </c>
      <c r="FU102" s="149">
        <f>FQ102/FR102</f>
        <v>0.35087719298245612</v>
      </c>
      <c r="FV102" s="11">
        <v>1</v>
      </c>
      <c r="FW102" s="11">
        <v>0</v>
      </c>
      <c r="FX102" s="15">
        <f>FV102+FW102</f>
        <v>1</v>
      </c>
      <c r="FY102" s="14" t="s">
        <v>561</v>
      </c>
      <c r="FZ102" s="212"/>
      <c r="GA102" s="212"/>
      <c r="GB102" s="212"/>
      <c r="GC102" s="212"/>
      <c r="GD102" s="212"/>
      <c r="GE102" s="212"/>
      <c r="GF102" s="212"/>
      <c r="GG102" s="212"/>
      <c r="GH102" s="212"/>
      <c r="GI102" s="212">
        <v>0</v>
      </c>
      <c r="GJ102" s="212">
        <v>0</v>
      </c>
      <c r="GK102" s="427" t="e">
        <v>#DIV/0!</v>
      </c>
      <c r="GL102" s="427" t="e">
        <v>#DIV/0!</v>
      </c>
      <c r="GM102" s="427" t="e">
        <v>#DIV/0!</v>
      </c>
      <c r="GN102" s="212"/>
      <c r="GO102" s="212"/>
      <c r="GP102" s="428">
        <v>0</v>
      </c>
      <c r="GQ102" s="14" t="s">
        <v>574</v>
      </c>
      <c r="GR102" s="11">
        <f>FH88</f>
        <v>41</v>
      </c>
      <c r="GS102" s="11">
        <f t="shared" ref="GS102:GZ102" si="1784">FI88</f>
        <v>27</v>
      </c>
      <c r="GT102" s="11">
        <f t="shared" si="1784"/>
        <v>9</v>
      </c>
      <c r="GU102" s="11">
        <f t="shared" si="1784"/>
        <v>4</v>
      </c>
      <c r="GV102" s="11">
        <f t="shared" si="1784"/>
        <v>7</v>
      </c>
      <c r="GW102" s="11">
        <f t="shared" si="1784"/>
        <v>14</v>
      </c>
      <c r="GX102" s="11">
        <f t="shared" si="1784"/>
        <v>34</v>
      </c>
      <c r="GY102" s="11">
        <f t="shared" si="1784"/>
        <v>5</v>
      </c>
      <c r="GZ102" s="11">
        <f t="shared" si="1784"/>
        <v>14</v>
      </c>
      <c r="HA102" s="11">
        <f>GW102+GY102</f>
        <v>19</v>
      </c>
      <c r="HB102" s="11">
        <f>GX102+GZ102</f>
        <v>48</v>
      </c>
      <c r="HC102" s="149">
        <f>GW102/GX102</f>
        <v>0.41176470588235292</v>
      </c>
      <c r="HD102" s="149">
        <f>GY102/GZ102</f>
        <v>0.35714285714285715</v>
      </c>
      <c r="HE102" s="149">
        <f>HA102/HB102</f>
        <v>0.39583333333333331</v>
      </c>
      <c r="HF102" s="11">
        <v>0</v>
      </c>
      <c r="HG102" s="11">
        <v>1</v>
      </c>
      <c r="HH102" s="15">
        <f>HF102+HG102</f>
        <v>1</v>
      </c>
      <c r="HI102" s="14" t="s">
        <v>537</v>
      </c>
      <c r="HJ102" s="11">
        <f>BD88</f>
        <v>39</v>
      </c>
      <c r="HK102" s="11">
        <f t="shared" ref="HK102:HR102" si="1785">BE88</f>
        <v>26</v>
      </c>
      <c r="HL102" s="11">
        <f t="shared" si="1785"/>
        <v>4</v>
      </c>
      <c r="HM102" s="11">
        <f t="shared" si="1785"/>
        <v>3</v>
      </c>
      <c r="HN102" s="11">
        <f t="shared" si="1785"/>
        <v>4</v>
      </c>
      <c r="HO102" s="11">
        <f t="shared" si="1785"/>
        <v>12</v>
      </c>
      <c r="HP102" s="11">
        <f t="shared" si="1785"/>
        <v>46</v>
      </c>
      <c r="HQ102" s="11">
        <f t="shared" si="1785"/>
        <v>5</v>
      </c>
      <c r="HR102" s="11">
        <f t="shared" si="1785"/>
        <v>22</v>
      </c>
      <c r="HS102" s="11">
        <f>HO102+HQ102</f>
        <v>17</v>
      </c>
      <c r="HT102" s="11">
        <f>HP102+HR102</f>
        <v>68</v>
      </c>
      <c r="HU102" s="149">
        <f>HO102/HP102</f>
        <v>0.2608695652173913</v>
      </c>
      <c r="HV102" s="149">
        <f>HQ102/HR102</f>
        <v>0.22727272727272727</v>
      </c>
      <c r="HW102" s="149">
        <f>HS102/HT102</f>
        <v>0.25</v>
      </c>
      <c r="HX102" s="11">
        <v>0</v>
      </c>
      <c r="HY102" s="11">
        <v>1</v>
      </c>
      <c r="HZ102" s="15">
        <f>HX102+HY102</f>
        <v>1</v>
      </c>
    </row>
    <row r="103" spans="19:234">
      <c r="S103" s="14" t="s">
        <v>539</v>
      </c>
      <c r="T103" s="212"/>
      <c r="U103" s="212"/>
      <c r="V103" s="212"/>
      <c r="W103" s="212"/>
      <c r="X103" s="212"/>
      <c r="Y103" s="212"/>
      <c r="Z103" s="212"/>
      <c r="AA103" s="212"/>
      <c r="AB103" s="212"/>
      <c r="AC103" s="212">
        <v>0</v>
      </c>
      <c r="AD103" s="212">
        <v>0</v>
      </c>
      <c r="AE103" s="427" t="e">
        <v>#DIV/0!</v>
      </c>
      <c r="AF103" s="427" t="e">
        <v>#DIV/0!</v>
      </c>
      <c r="AG103" s="427" t="e">
        <v>#DIV/0!</v>
      </c>
      <c r="AH103" s="212"/>
      <c r="AI103" s="212"/>
      <c r="AJ103" s="428">
        <v>0</v>
      </c>
      <c r="AK103" s="14" t="s">
        <v>541</v>
      </c>
      <c r="AL103" s="11">
        <f>DX89</f>
        <v>50</v>
      </c>
      <c r="AM103" s="11">
        <f t="shared" ref="AM103:AT103" si="1786">DY89</f>
        <v>24</v>
      </c>
      <c r="AN103" s="11">
        <f t="shared" si="1786"/>
        <v>5</v>
      </c>
      <c r="AO103" s="11">
        <f t="shared" si="1786"/>
        <v>4</v>
      </c>
      <c r="AP103" s="11">
        <f t="shared" si="1786"/>
        <v>4</v>
      </c>
      <c r="AQ103" s="11">
        <f t="shared" si="1786"/>
        <v>10</v>
      </c>
      <c r="AR103" s="11">
        <f t="shared" si="1786"/>
        <v>21</v>
      </c>
      <c r="AS103" s="11">
        <f t="shared" si="1786"/>
        <v>10</v>
      </c>
      <c r="AT103" s="11">
        <f t="shared" si="1786"/>
        <v>25</v>
      </c>
      <c r="AU103" s="11">
        <f t="shared" ref="AU103:AU111" si="1787">AQ103+AS103</f>
        <v>20</v>
      </c>
      <c r="AV103" s="11">
        <f t="shared" ref="AV103:AV111" si="1788">AR103+AT103</f>
        <v>46</v>
      </c>
      <c r="AW103" s="149">
        <f t="shared" ref="AW103:AW111" si="1789">AQ103/AR103</f>
        <v>0.47619047619047616</v>
      </c>
      <c r="AX103" s="149">
        <f t="shared" ref="AX103:AX111" si="1790">AS103/AT103</f>
        <v>0.4</v>
      </c>
      <c r="AY103" s="149">
        <f t="shared" ref="AY103:AY111" si="1791">AU103/AV103</f>
        <v>0.43478260869565216</v>
      </c>
      <c r="AZ103" s="11">
        <v>1</v>
      </c>
      <c r="BA103" s="11">
        <v>0</v>
      </c>
      <c r="BB103" s="15">
        <f t="shared" ref="BB103:BB111" si="1792">AZ103+BA103</f>
        <v>1</v>
      </c>
      <c r="BC103" s="14">
        <v>2</v>
      </c>
      <c r="BD103" s="431"/>
      <c r="BE103" s="431"/>
      <c r="BF103" s="431"/>
      <c r="BG103" s="431"/>
      <c r="BH103" s="431"/>
      <c r="BI103" s="431"/>
      <c r="BJ103" s="431"/>
      <c r="BK103" s="431"/>
      <c r="BL103" s="431"/>
      <c r="BM103" s="431">
        <f t="shared" ref="BM103:BM111" si="1793">BI103+BK103</f>
        <v>0</v>
      </c>
      <c r="BN103" s="431">
        <f t="shared" ref="BN103:BN111" si="1794">BJ103+BL103</f>
        <v>0</v>
      </c>
      <c r="BO103" s="432" t="e">
        <f t="shared" ref="BO103:BO111" si="1795">BI103/BJ103</f>
        <v>#DIV/0!</v>
      </c>
      <c r="BP103" s="432" t="e">
        <f t="shared" ref="BP103:BP111" si="1796">BK103/BL103</f>
        <v>#DIV/0!</v>
      </c>
      <c r="BQ103" s="432" t="e">
        <f t="shared" ref="BQ103:BQ111" si="1797">BM103/BN103</f>
        <v>#DIV/0!</v>
      </c>
      <c r="BR103" s="431"/>
      <c r="BS103" s="431"/>
      <c r="BT103" s="433">
        <v>0</v>
      </c>
      <c r="BU103" s="14" t="s">
        <v>574</v>
      </c>
      <c r="BV103" s="11">
        <f>FH89</f>
        <v>50</v>
      </c>
      <c r="BW103" s="11">
        <f t="shared" ref="BW103:CD103" si="1798">FI89</f>
        <v>14</v>
      </c>
      <c r="BX103" s="11">
        <f t="shared" si="1798"/>
        <v>6</v>
      </c>
      <c r="BY103" s="11">
        <f t="shared" si="1798"/>
        <v>3</v>
      </c>
      <c r="BZ103" s="11">
        <f t="shared" si="1798"/>
        <v>6</v>
      </c>
      <c r="CA103" s="11">
        <f t="shared" si="1798"/>
        <v>4</v>
      </c>
      <c r="CB103" s="11">
        <f t="shared" si="1798"/>
        <v>17</v>
      </c>
      <c r="CC103" s="11">
        <f t="shared" si="1798"/>
        <v>14</v>
      </c>
      <c r="CD103" s="11">
        <f t="shared" si="1798"/>
        <v>31</v>
      </c>
      <c r="CE103" s="11">
        <f t="shared" ref="CE103:CE111" si="1799">CA103+CC103</f>
        <v>18</v>
      </c>
      <c r="CF103" s="11">
        <f t="shared" ref="CF103:CF111" si="1800">CB103+CD103</f>
        <v>48</v>
      </c>
      <c r="CG103" s="149">
        <f t="shared" ref="CG103:CG111" si="1801">CA103/CB103</f>
        <v>0.23529411764705882</v>
      </c>
      <c r="CH103" s="149">
        <f t="shared" ref="CH103:CH111" si="1802">CC103/CD103</f>
        <v>0.45161290322580644</v>
      </c>
      <c r="CI103" s="149">
        <f t="shared" ref="CI103:CI111" si="1803">CE103/CF103</f>
        <v>0.375</v>
      </c>
      <c r="CJ103" s="11">
        <v>1</v>
      </c>
      <c r="CK103" s="11">
        <v>0</v>
      </c>
      <c r="CL103" s="15">
        <f t="shared" ref="CL103:CL112" si="1804">CJ103+CK103</f>
        <v>1</v>
      </c>
      <c r="CM103" s="14" t="s">
        <v>561</v>
      </c>
      <c r="CN103" s="431"/>
      <c r="CO103" s="431"/>
      <c r="CP103" s="431"/>
      <c r="CQ103" s="431"/>
      <c r="CR103" s="431"/>
      <c r="CS103" s="431"/>
      <c r="CT103" s="431"/>
      <c r="CU103" s="431"/>
      <c r="CV103" s="431"/>
      <c r="CW103" s="431">
        <f t="shared" ref="CW103:CW111" si="1805">CS103+CU103</f>
        <v>0</v>
      </c>
      <c r="CX103" s="431">
        <f t="shared" ref="CX103:CX111" si="1806">CT103+CV103</f>
        <v>0</v>
      </c>
      <c r="CY103" s="432" t="e">
        <f t="shared" ref="CY103:CY111" si="1807">CS103/CT103</f>
        <v>#DIV/0!</v>
      </c>
      <c r="CZ103" s="432" t="e">
        <f t="shared" ref="CZ103:CZ111" si="1808">CU103/CV103</f>
        <v>#DIV/0!</v>
      </c>
      <c r="DA103" s="432" t="e">
        <f t="shared" ref="DA103:DA111" si="1809">CW103/CX103</f>
        <v>#DIV/0!</v>
      </c>
      <c r="DB103" s="431"/>
      <c r="DC103" s="431"/>
      <c r="DD103" s="433">
        <f t="shared" ref="DD103:DD111" si="1810">DB103+DC103</f>
        <v>0</v>
      </c>
      <c r="DE103" s="14" t="s">
        <v>571</v>
      </c>
      <c r="DF103" s="11">
        <f>EP89</f>
        <v>39</v>
      </c>
      <c r="DG103" s="11">
        <f t="shared" ref="DG103" si="1811">EQ89</f>
        <v>34</v>
      </c>
      <c r="DH103" s="11">
        <f t="shared" ref="DH103" si="1812">ER89</f>
        <v>5</v>
      </c>
      <c r="DI103" s="11">
        <f t="shared" ref="DI103" si="1813">ES89</f>
        <v>4</v>
      </c>
      <c r="DJ103" s="11">
        <f t="shared" ref="DJ103" si="1814">ET89</f>
        <v>8</v>
      </c>
      <c r="DK103" s="11">
        <f t="shared" ref="DK103" si="1815">EU89</f>
        <v>9</v>
      </c>
      <c r="DL103" s="11">
        <f t="shared" ref="DL103" si="1816">EV89</f>
        <v>29</v>
      </c>
      <c r="DM103" s="11">
        <f t="shared" ref="DM103" si="1817">EW89</f>
        <v>7</v>
      </c>
      <c r="DN103" s="11">
        <f t="shared" ref="DN103" si="1818">EX89</f>
        <v>42</v>
      </c>
      <c r="DO103" s="11">
        <f t="shared" ref="DO103:DO111" si="1819">DK103+DM103</f>
        <v>16</v>
      </c>
      <c r="DP103" s="11">
        <f t="shared" ref="DP103:DP111" si="1820">DL103+DN103</f>
        <v>71</v>
      </c>
      <c r="DQ103" s="149">
        <f t="shared" ref="DQ103:DQ111" si="1821">DK103/DL103</f>
        <v>0.31034482758620691</v>
      </c>
      <c r="DR103" s="149">
        <f t="shared" ref="DR103:DR111" si="1822">DM103/DN103</f>
        <v>0.16666666666666666</v>
      </c>
      <c r="DS103" s="149">
        <f t="shared" ref="DS103:DS111" si="1823">DO103/DP103</f>
        <v>0.22535211267605634</v>
      </c>
      <c r="DT103" s="11">
        <v>0</v>
      </c>
      <c r="DU103" s="11">
        <v>1</v>
      </c>
      <c r="DV103" s="15">
        <f t="shared" ref="DV103:DV111" si="1824">DT103+DU103</f>
        <v>1</v>
      </c>
      <c r="DW103" s="14" t="s">
        <v>562</v>
      </c>
      <c r="DX103" s="11">
        <f>AL89</f>
        <v>35</v>
      </c>
      <c r="DY103" s="11">
        <f t="shared" ref="DY103:EF103" si="1825">AM89</f>
        <v>19</v>
      </c>
      <c r="DZ103" s="11">
        <f t="shared" si="1825"/>
        <v>5</v>
      </c>
      <c r="EA103" s="11">
        <f t="shared" si="1825"/>
        <v>1</v>
      </c>
      <c r="EB103" s="11">
        <f t="shared" si="1825"/>
        <v>2</v>
      </c>
      <c r="EC103" s="11">
        <f t="shared" si="1825"/>
        <v>10</v>
      </c>
      <c r="ED103" s="11">
        <f t="shared" si="1825"/>
        <v>25</v>
      </c>
      <c r="EE103" s="11">
        <f t="shared" si="1825"/>
        <v>5</v>
      </c>
      <c r="EF103" s="11">
        <f t="shared" si="1825"/>
        <v>17</v>
      </c>
      <c r="EG103" s="11">
        <f t="shared" ref="EG103:EG111" si="1826">EC103+EE103</f>
        <v>15</v>
      </c>
      <c r="EH103" s="11">
        <f t="shared" ref="EH103:EH111" si="1827">ED103+EF103</f>
        <v>42</v>
      </c>
      <c r="EI103" s="149">
        <f t="shared" ref="EI103:EI111" si="1828">EC103/ED103</f>
        <v>0.4</v>
      </c>
      <c r="EJ103" s="149">
        <f t="shared" ref="EJ103:EJ111" si="1829">EE103/EF103</f>
        <v>0.29411764705882354</v>
      </c>
      <c r="EK103" s="149">
        <f t="shared" ref="EK103:EK111" si="1830">EG103/EH103</f>
        <v>0.35714285714285715</v>
      </c>
      <c r="EL103" s="11">
        <v>0</v>
      </c>
      <c r="EM103" s="11">
        <v>1</v>
      </c>
      <c r="EN103" s="15">
        <f t="shared" ref="EN103:EN111" si="1831">EL103+EM103</f>
        <v>1</v>
      </c>
      <c r="EO103" s="14" t="s">
        <v>218</v>
      </c>
      <c r="EP103" s="11">
        <f>DF89</f>
        <v>51</v>
      </c>
      <c r="EQ103" s="11">
        <f t="shared" ref="EQ103:EX103" si="1832">DG89</f>
        <v>30</v>
      </c>
      <c r="ER103" s="11">
        <f t="shared" si="1832"/>
        <v>3</v>
      </c>
      <c r="ES103" s="11">
        <f t="shared" si="1832"/>
        <v>5</v>
      </c>
      <c r="ET103" s="11">
        <f t="shared" si="1832"/>
        <v>3</v>
      </c>
      <c r="EU103" s="11">
        <f t="shared" si="1832"/>
        <v>12</v>
      </c>
      <c r="EV103" s="11">
        <f t="shared" si="1832"/>
        <v>36</v>
      </c>
      <c r="EW103" s="11">
        <f t="shared" si="1832"/>
        <v>9</v>
      </c>
      <c r="EX103" s="11">
        <f t="shared" si="1832"/>
        <v>27</v>
      </c>
      <c r="EY103" s="11">
        <f t="shared" ref="EY103:EY110" si="1833">EU103+EW103</f>
        <v>21</v>
      </c>
      <c r="EZ103" s="11">
        <f>EV103+EX103</f>
        <v>63</v>
      </c>
      <c r="FA103" s="149">
        <f t="shared" ref="FA103:FA110" si="1834">EU103/EV103</f>
        <v>0.33333333333333331</v>
      </c>
      <c r="FB103" s="149">
        <f t="shared" ref="FB103:FB110" si="1835">EW103/EX103</f>
        <v>0.33333333333333331</v>
      </c>
      <c r="FC103" s="149">
        <f t="shared" ref="FC103:FC110" si="1836">EY103/EZ103</f>
        <v>0.33333333333333331</v>
      </c>
      <c r="FD103" s="11">
        <v>1</v>
      </c>
      <c r="FE103" s="11">
        <v>0</v>
      </c>
      <c r="FF103" s="15">
        <f t="shared" ref="FF103:FF111" si="1837">FD103+FE103</f>
        <v>1</v>
      </c>
      <c r="FG103" s="14" t="s">
        <v>563</v>
      </c>
      <c r="FH103" s="11">
        <f>BV89</f>
        <v>41</v>
      </c>
      <c r="FI103" s="11">
        <f t="shared" ref="FI103:FP103" si="1838">BW89</f>
        <v>29</v>
      </c>
      <c r="FJ103" s="11">
        <f t="shared" si="1838"/>
        <v>10</v>
      </c>
      <c r="FK103" s="11">
        <f t="shared" si="1838"/>
        <v>2</v>
      </c>
      <c r="FL103" s="11">
        <f t="shared" si="1838"/>
        <v>3</v>
      </c>
      <c r="FM103" s="11">
        <f t="shared" si="1838"/>
        <v>19</v>
      </c>
      <c r="FN103" s="11">
        <f t="shared" si="1838"/>
        <v>42</v>
      </c>
      <c r="FO103" s="11">
        <f t="shared" si="1838"/>
        <v>1</v>
      </c>
      <c r="FP103" s="11">
        <f t="shared" si="1838"/>
        <v>5</v>
      </c>
      <c r="FQ103" s="11">
        <f t="shared" ref="FQ103:FQ111" si="1839">FM103+FO103</f>
        <v>20</v>
      </c>
      <c r="FR103" s="11">
        <f t="shared" ref="FR103:FR111" si="1840">FN103+FP103</f>
        <v>47</v>
      </c>
      <c r="FS103" s="149">
        <f t="shared" ref="FS103:FS111" si="1841">FM103/FN103</f>
        <v>0.45238095238095238</v>
      </c>
      <c r="FT103" s="149">
        <f t="shared" ref="FT103:FT111" si="1842">FO103/FP103</f>
        <v>0.2</v>
      </c>
      <c r="FU103" s="149">
        <f t="shared" ref="FU103:FU111" si="1843">FQ103/FR103</f>
        <v>0.42553191489361702</v>
      </c>
      <c r="FV103" s="11">
        <v>0</v>
      </c>
      <c r="FW103" s="11">
        <v>1</v>
      </c>
      <c r="FX103" s="15">
        <f t="shared" ref="FX103:FX111" si="1844">FV103+FW103</f>
        <v>1</v>
      </c>
      <c r="FY103" s="14" t="s">
        <v>537</v>
      </c>
      <c r="FZ103" s="212"/>
      <c r="GA103" s="212"/>
      <c r="GB103" s="212"/>
      <c r="GC103" s="212"/>
      <c r="GD103" s="212"/>
      <c r="GE103" s="212"/>
      <c r="GF103" s="212"/>
      <c r="GG103" s="212"/>
      <c r="GH103" s="212"/>
      <c r="GI103" s="212">
        <v>0</v>
      </c>
      <c r="GJ103" s="212">
        <v>0</v>
      </c>
      <c r="GK103" s="427" t="e">
        <v>#DIV/0!</v>
      </c>
      <c r="GL103" s="427" t="e">
        <v>#DIV/0!</v>
      </c>
      <c r="GM103" s="427" t="e">
        <v>#DIV/0!</v>
      </c>
      <c r="GN103" s="212"/>
      <c r="GO103" s="212"/>
      <c r="GP103" s="428">
        <v>0</v>
      </c>
      <c r="GQ103" s="14" t="s">
        <v>575</v>
      </c>
      <c r="GR103" s="11">
        <f>HJ89</f>
        <v>46</v>
      </c>
      <c r="GS103" s="11">
        <f t="shared" ref="GS103:GZ103" si="1845">HK89</f>
        <v>17</v>
      </c>
      <c r="GT103" s="11">
        <f t="shared" si="1845"/>
        <v>5</v>
      </c>
      <c r="GU103" s="11">
        <f t="shared" si="1845"/>
        <v>3</v>
      </c>
      <c r="GV103" s="11">
        <f t="shared" si="1845"/>
        <v>4</v>
      </c>
      <c r="GW103" s="11">
        <f t="shared" si="1845"/>
        <v>11</v>
      </c>
      <c r="GX103" s="11">
        <f t="shared" si="1845"/>
        <v>22</v>
      </c>
      <c r="GY103" s="11">
        <f t="shared" si="1845"/>
        <v>8</v>
      </c>
      <c r="GZ103" s="11">
        <f t="shared" si="1845"/>
        <v>26</v>
      </c>
      <c r="HA103" s="11">
        <f t="shared" ref="HA103:HA111" si="1846">GW103+GY103</f>
        <v>19</v>
      </c>
      <c r="HB103" s="11">
        <f t="shared" ref="HB103:HB111" si="1847">GX103+GZ103</f>
        <v>48</v>
      </c>
      <c r="HC103" s="149">
        <f t="shared" ref="HC103:HC111" si="1848">GW103/GX103</f>
        <v>0.5</v>
      </c>
      <c r="HD103" s="149">
        <f t="shared" ref="HD103:HD111" si="1849">GY103/GZ103</f>
        <v>0.30769230769230771</v>
      </c>
      <c r="HE103" s="149">
        <f t="shared" ref="HE103:HE111" si="1850">HA103/HB103</f>
        <v>0.39583333333333331</v>
      </c>
      <c r="HF103" s="11">
        <v>0</v>
      </c>
      <c r="HG103" s="11">
        <v>1</v>
      </c>
      <c r="HH103" s="15">
        <f t="shared" ref="HH103:HH111" si="1851">HF103+HG103</f>
        <v>1</v>
      </c>
      <c r="HI103" s="14" t="s">
        <v>545</v>
      </c>
      <c r="HJ103" s="11">
        <f>GR89</f>
        <v>50</v>
      </c>
      <c r="HK103" s="11">
        <f t="shared" ref="HK103:HR103" si="1852">GS89</f>
        <v>24</v>
      </c>
      <c r="HL103" s="11">
        <f t="shared" si="1852"/>
        <v>2</v>
      </c>
      <c r="HM103" s="11">
        <f t="shared" si="1852"/>
        <v>2</v>
      </c>
      <c r="HN103" s="11">
        <f t="shared" si="1852"/>
        <v>4</v>
      </c>
      <c r="HO103" s="11">
        <f t="shared" si="1852"/>
        <v>13</v>
      </c>
      <c r="HP103" s="11">
        <f t="shared" si="1852"/>
        <v>28</v>
      </c>
      <c r="HQ103" s="11">
        <f t="shared" si="1852"/>
        <v>8</v>
      </c>
      <c r="HR103" s="11">
        <f t="shared" si="1852"/>
        <v>21</v>
      </c>
      <c r="HS103" s="11">
        <f t="shared" ref="HS103:HS111" si="1853">HO103+HQ103</f>
        <v>21</v>
      </c>
      <c r="HT103" s="11">
        <f t="shared" ref="HT103:HT111" si="1854">HP103+HR103</f>
        <v>49</v>
      </c>
      <c r="HU103" s="149">
        <f t="shared" ref="HU103:HU111" si="1855">HO103/HP103</f>
        <v>0.4642857142857143</v>
      </c>
      <c r="HV103" s="149">
        <f t="shared" ref="HV103:HV111" si="1856">HQ103/HR103</f>
        <v>0.38095238095238093</v>
      </c>
      <c r="HW103" s="149">
        <f t="shared" ref="HW103:HW111" si="1857">HS103/HT103</f>
        <v>0.42857142857142855</v>
      </c>
      <c r="HX103" s="11">
        <v>1</v>
      </c>
      <c r="HY103" s="11">
        <v>0</v>
      </c>
      <c r="HZ103" s="15">
        <f t="shared" ref="HZ103:HZ111" si="1858">HX103+HY103</f>
        <v>1</v>
      </c>
    </row>
    <row r="104" spans="19:234">
      <c r="S104" s="14" t="s">
        <v>563</v>
      </c>
      <c r="T104" s="11">
        <f>BV90</f>
        <v>51</v>
      </c>
      <c r="U104" s="11">
        <f t="shared" ref="U104:AB104" si="1859">BW90</f>
        <v>31</v>
      </c>
      <c r="V104" s="11">
        <f t="shared" si="1859"/>
        <v>9</v>
      </c>
      <c r="W104" s="11">
        <f t="shared" si="1859"/>
        <v>5</v>
      </c>
      <c r="X104" s="11">
        <f t="shared" si="1859"/>
        <v>3</v>
      </c>
      <c r="Y104" s="11">
        <f t="shared" si="1859"/>
        <v>24</v>
      </c>
      <c r="Z104" s="11">
        <f t="shared" si="1859"/>
        <v>44</v>
      </c>
      <c r="AA104" s="11">
        <f t="shared" si="1859"/>
        <v>1</v>
      </c>
      <c r="AB104" s="11">
        <f t="shared" si="1859"/>
        <v>4</v>
      </c>
      <c r="AC104" s="11">
        <f>Y104+AA104</f>
        <v>25</v>
      </c>
      <c r="AD104" s="11">
        <f>Z104+AB104</f>
        <v>48</v>
      </c>
      <c r="AE104" s="149">
        <f>Y104/Z104</f>
        <v>0.54545454545454541</v>
      </c>
      <c r="AF104" s="149">
        <f>AA104/AB104</f>
        <v>0.25</v>
      </c>
      <c r="AG104" s="149">
        <f>AC104/AD104</f>
        <v>0.52083333333333337</v>
      </c>
      <c r="AH104" s="11">
        <v>1</v>
      </c>
      <c r="AI104" s="11">
        <v>0</v>
      </c>
      <c r="AJ104" s="15">
        <f>AH104+AI104</f>
        <v>1</v>
      </c>
      <c r="AK104" s="14" t="s">
        <v>539</v>
      </c>
      <c r="AL104" s="11">
        <f>CN90</f>
        <v>36</v>
      </c>
      <c r="AM104" s="11">
        <f t="shared" ref="AM104:AT104" si="1860">CO90</f>
        <v>30</v>
      </c>
      <c r="AN104" s="11">
        <f t="shared" si="1860"/>
        <v>2</v>
      </c>
      <c r="AO104" s="11">
        <f t="shared" si="1860"/>
        <v>1</v>
      </c>
      <c r="AP104" s="11">
        <f t="shared" si="1860"/>
        <v>5</v>
      </c>
      <c r="AQ104" s="11">
        <f t="shared" si="1860"/>
        <v>12</v>
      </c>
      <c r="AR104" s="11">
        <f t="shared" si="1860"/>
        <v>35</v>
      </c>
      <c r="AS104" s="11">
        <f t="shared" si="1860"/>
        <v>4</v>
      </c>
      <c r="AT104" s="11">
        <f t="shared" si="1860"/>
        <v>18</v>
      </c>
      <c r="AU104" s="11">
        <f t="shared" si="1787"/>
        <v>16</v>
      </c>
      <c r="AV104" s="11">
        <f t="shared" si="1788"/>
        <v>53</v>
      </c>
      <c r="AW104" s="149">
        <f t="shared" si="1789"/>
        <v>0.34285714285714286</v>
      </c>
      <c r="AX104" s="149">
        <f t="shared" si="1790"/>
        <v>0.22222222222222221</v>
      </c>
      <c r="AY104" s="149">
        <f t="shared" si="1791"/>
        <v>0.30188679245283018</v>
      </c>
      <c r="AZ104" s="11">
        <v>0</v>
      </c>
      <c r="BA104" s="11">
        <v>1</v>
      </c>
      <c r="BB104" s="15">
        <f t="shared" si="1792"/>
        <v>1</v>
      </c>
      <c r="BC104" s="14" t="s">
        <v>541</v>
      </c>
      <c r="BD104" s="11">
        <f>DX90</f>
        <v>49</v>
      </c>
      <c r="BE104" s="11">
        <f t="shared" ref="BE104:BL104" si="1861">DY90</f>
        <v>36</v>
      </c>
      <c r="BF104" s="11">
        <f t="shared" si="1861"/>
        <v>5</v>
      </c>
      <c r="BG104" s="11">
        <f t="shared" si="1861"/>
        <v>7</v>
      </c>
      <c r="BH104" s="11">
        <f t="shared" si="1861"/>
        <v>3</v>
      </c>
      <c r="BI104" s="11">
        <f t="shared" si="1861"/>
        <v>11</v>
      </c>
      <c r="BJ104" s="11">
        <f t="shared" si="1861"/>
        <v>31</v>
      </c>
      <c r="BK104" s="11">
        <f t="shared" si="1861"/>
        <v>9</v>
      </c>
      <c r="BL104" s="11">
        <f t="shared" si="1861"/>
        <v>24</v>
      </c>
      <c r="BM104" s="11">
        <f t="shared" si="1793"/>
        <v>20</v>
      </c>
      <c r="BN104" s="11">
        <f t="shared" si="1794"/>
        <v>55</v>
      </c>
      <c r="BO104" s="149">
        <f t="shared" si="1795"/>
        <v>0.35483870967741937</v>
      </c>
      <c r="BP104" s="149">
        <f t="shared" si="1796"/>
        <v>0.375</v>
      </c>
      <c r="BQ104" s="149">
        <f t="shared" si="1797"/>
        <v>0.36363636363636365</v>
      </c>
      <c r="BR104" s="11">
        <v>0</v>
      </c>
      <c r="BS104" s="11">
        <v>1</v>
      </c>
      <c r="BT104" s="15">
        <f>BR104+BS104</f>
        <v>1</v>
      </c>
      <c r="BU104" s="14" t="s">
        <v>561</v>
      </c>
      <c r="BV104" s="11">
        <f>T90</f>
        <v>46</v>
      </c>
      <c r="BW104" s="11">
        <f t="shared" ref="BW104:CD104" si="1862">U90</f>
        <v>16</v>
      </c>
      <c r="BX104" s="11">
        <f t="shared" si="1862"/>
        <v>3</v>
      </c>
      <c r="BY104" s="11">
        <f t="shared" si="1862"/>
        <v>1</v>
      </c>
      <c r="BZ104" s="11">
        <f t="shared" si="1862"/>
        <v>4</v>
      </c>
      <c r="CA104" s="11">
        <f t="shared" si="1862"/>
        <v>5</v>
      </c>
      <c r="CB104" s="11">
        <f t="shared" si="1862"/>
        <v>14</v>
      </c>
      <c r="CC104" s="11">
        <f t="shared" si="1862"/>
        <v>12</v>
      </c>
      <c r="CD104" s="11">
        <f t="shared" si="1862"/>
        <v>31</v>
      </c>
      <c r="CE104" s="11">
        <f t="shared" si="1799"/>
        <v>17</v>
      </c>
      <c r="CF104" s="11">
        <f t="shared" si="1800"/>
        <v>45</v>
      </c>
      <c r="CG104" s="149">
        <f t="shared" si="1801"/>
        <v>0.35714285714285715</v>
      </c>
      <c r="CH104" s="149">
        <f t="shared" si="1802"/>
        <v>0.38709677419354838</v>
      </c>
      <c r="CI104" s="149">
        <f t="shared" si="1803"/>
        <v>0.37777777777777777</v>
      </c>
      <c r="CJ104" s="11">
        <v>0</v>
      </c>
      <c r="CK104" s="11">
        <v>1</v>
      </c>
      <c r="CL104" s="15">
        <f t="shared" si="1804"/>
        <v>1</v>
      </c>
      <c r="CM104" s="14" t="s">
        <v>562</v>
      </c>
      <c r="CN104" s="11">
        <f>AL90</f>
        <v>50</v>
      </c>
      <c r="CO104" s="11">
        <f t="shared" ref="CO104:CV104" si="1863">AM90</f>
        <v>39</v>
      </c>
      <c r="CP104" s="11">
        <f t="shared" si="1863"/>
        <v>8</v>
      </c>
      <c r="CQ104" s="11">
        <f t="shared" si="1863"/>
        <v>7</v>
      </c>
      <c r="CR104" s="11">
        <f t="shared" si="1863"/>
        <v>5</v>
      </c>
      <c r="CS104" s="11">
        <f t="shared" si="1863"/>
        <v>13</v>
      </c>
      <c r="CT104" s="11">
        <f t="shared" si="1863"/>
        <v>37</v>
      </c>
      <c r="CU104" s="11">
        <f t="shared" si="1863"/>
        <v>8</v>
      </c>
      <c r="CV104" s="11">
        <f t="shared" si="1863"/>
        <v>26</v>
      </c>
      <c r="CW104" s="11">
        <f t="shared" si="1805"/>
        <v>21</v>
      </c>
      <c r="CX104" s="11">
        <f t="shared" si="1806"/>
        <v>63</v>
      </c>
      <c r="CY104" s="149">
        <f t="shared" si="1807"/>
        <v>0.35135135135135137</v>
      </c>
      <c r="CZ104" s="149">
        <f t="shared" si="1808"/>
        <v>0.30769230769230771</v>
      </c>
      <c r="DA104" s="149">
        <f t="shared" si="1809"/>
        <v>0.33333333333333331</v>
      </c>
      <c r="DB104" s="11">
        <v>1</v>
      </c>
      <c r="DC104" s="11">
        <v>0</v>
      </c>
      <c r="DD104" s="15">
        <f t="shared" si="1810"/>
        <v>1</v>
      </c>
      <c r="DE104" s="14" t="s">
        <v>574</v>
      </c>
      <c r="DF104" s="11">
        <f>FH90</f>
        <v>52</v>
      </c>
      <c r="DG104" s="11">
        <f t="shared" ref="DG104:DN104" si="1864">FI90</f>
        <v>20</v>
      </c>
      <c r="DH104" s="11">
        <f t="shared" si="1864"/>
        <v>10</v>
      </c>
      <c r="DI104" s="11">
        <f t="shared" si="1864"/>
        <v>7</v>
      </c>
      <c r="DJ104" s="11">
        <f t="shared" si="1864"/>
        <v>2</v>
      </c>
      <c r="DK104" s="11">
        <f t="shared" si="1864"/>
        <v>11</v>
      </c>
      <c r="DL104" s="11">
        <f t="shared" si="1864"/>
        <v>22</v>
      </c>
      <c r="DM104" s="11">
        <f t="shared" si="1864"/>
        <v>10</v>
      </c>
      <c r="DN104" s="11">
        <f t="shared" si="1864"/>
        <v>24</v>
      </c>
      <c r="DO104" s="11">
        <f t="shared" si="1819"/>
        <v>21</v>
      </c>
      <c r="DP104" s="11">
        <f t="shared" si="1820"/>
        <v>46</v>
      </c>
      <c r="DQ104" s="149">
        <f t="shared" si="1821"/>
        <v>0.5</v>
      </c>
      <c r="DR104" s="149">
        <f t="shared" si="1822"/>
        <v>0.41666666666666669</v>
      </c>
      <c r="DS104" s="149">
        <f t="shared" si="1823"/>
        <v>0.45652173913043476</v>
      </c>
      <c r="DT104" s="11">
        <v>1</v>
      </c>
      <c r="DU104" s="11">
        <v>0</v>
      </c>
      <c r="DV104" s="15">
        <f t="shared" si="1824"/>
        <v>1</v>
      </c>
      <c r="DW104" s="14" t="s">
        <v>537</v>
      </c>
      <c r="DX104" s="11">
        <f>BD90</f>
        <v>52</v>
      </c>
      <c r="DY104" s="11">
        <f t="shared" ref="DY104:EF104" si="1865">BE90</f>
        <v>30</v>
      </c>
      <c r="DZ104" s="11">
        <f t="shared" si="1865"/>
        <v>4</v>
      </c>
      <c r="EA104" s="11">
        <f t="shared" si="1865"/>
        <v>4</v>
      </c>
      <c r="EB104" s="11">
        <f t="shared" si="1865"/>
        <v>5</v>
      </c>
      <c r="EC104" s="11">
        <f t="shared" si="1865"/>
        <v>8</v>
      </c>
      <c r="ED104" s="11">
        <f t="shared" si="1865"/>
        <v>33</v>
      </c>
      <c r="EE104" s="11">
        <f t="shared" si="1865"/>
        <v>12</v>
      </c>
      <c r="EF104" s="11">
        <f t="shared" si="1865"/>
        <v>26</v>
      </c>
      <c r="EG104" s="11">
        <f t="shared" si="1826"/>
        <v>20</v>
      </c>
      <c r="EH104" s="11">
        <f t="shared" si="1827"/>
        <v>59</v>
      </c>
      <c r="EI104" s="149">
        <f t="shared" si="1828"/>
        <v>0.24242424242424243</v>
      </c>
      <c r="EJ104" s="149">
        <f t="shared" si="1829"/>
        <v>0.46153846153846156</v>
      </c>
      <c r="EK104" s="149">
        <f t="shared" si="1830"/>
        <v>0.33898305084745761</v>
      </c>
      <c r="EL104" s="11">
        <v>1</v>
      </c>
      <c r="EM104" s="11">
        <v>0</v>
      </c>
      <c r="EN104" s="15">
        <f t="shared" si="1831"/>
        <v>1</v>
      </c>
      <c r="EO104" s="14" t="s">
        <v>545</v>
      </c>
      <c r="EP104" s="11">
        <f>GR90</f>
        <v>51</v>
      </c>
      <c r="EQ104" s="11">
        <f t="shared" ref="EQ104:EX104" si="1866">GS90</f>
        <v>41</v>
      </c>
      <c r="ER104" s="11">
        <f t="shared" si="1866"/>
        <v>8</v>
      </c>
      <c r="ES104" s="11">
        <f t="shared" si="1866"/>
        <v>1</v>
      </c>
      <c r="ET104" s="11">
        <f t="shared" si="1866"/>
        <v>3</v>
      </c>
      <c r="EU104" s="11">
        <f t="shared" si="1866"/>
        <v>12</v>
      </c>
      <c r="EV104" s="11">
        <f t="shared" si="1866"/>
        <v>33</v>
      </c>
      <c r="EW104" s="11">
        <f t="shared" si="1866"/>
        <v>9</v>
      </c>
      <c r="EX104" s="11">
        <f t="shared" si="1866"/>
        <v>24</v>
      </c>
      <c r="EY104" s="11">
        <f t="shared" si="1833"/>
        <v>21</v>
      </c>
      <c r="EZ104" s="11">
        <f t="shared" ref="EZ104:EZ110" si="1867">EV104+EX104</f>
        <v>57</v>
      </c>
      <c r="FA104" s="149">
        <f t="shared" si="1834"/>
        <v>0.36363636363636365</v>
      </c>
      <c r="FB104" s="149">
        <f t="shared" si="1835"/>
        <v>0.375</v>
      </c>
      <c r="FC104" s="149">
        <f t="shared" si="1836"/>
        <v>0.36842105263157893</v>
      </c>
      <c r="FD104" s="11">
        <v>1</v>
      </c>
      <c r="FE104" s="11">
        <v>0</v>
      </c>
      <c r="FF104" s="15">
        <f t="shared" si="1837"/>
        <v>1</v>
      </c>
      <c r="FG104" s="14" t="s">
        <v>218</v>
      </c>
      <c r="FH104" s="11">
        <f>DF90</f>
        <v>35</v>
      </c>
      <c r="FI104" s="11">
        <f t="shared" ref="FI104:FP104" si="1868">DG90</f>
        <v>21</v>
      </c>
      <c r="FJ104" s="11">
        <f t="shared" si="1868"/>
        <v>4</v>
      </c>
      <c r="FK104" s="11">
        <f t="shared" si="1868"/>
        <v>0</v>
      </c>
      <c r="FL104" s="11">
        <f t="shared" si="1868"/>
        <v>0</v>
      </c>
      <c r="FM104" s="11">
        <f t="shared" si="1868"/>
        <v>11</v>
      </c>
      <c r="FN104" s="11">
        <f t="shared" si="1868"/>
        <v>25</v>
      </c>
      <c r="FO104" s="11">
        <f t="shared" si="1868"/>
        <v>5</v>
      </c>
      <c r="FP104" s="11">
        <f t="shared" si="1868"/>
        <v>22</v>
      </c>
      <c r="FQ104" s="11">
        <f t="shared" si="1839"/>
        <v>16</v>
      </c>
      <c r="FR104" s="11">
        <f t="shared" si="1840"/>
        <v>47</v>
      </c>
      <c r="FS104" s="149">
        <f t="shared" si="1841"/>
        <v>0.44</v>
      </c>
      <c r="FT104" s="149">
        <f t="shared" si="1842"/>
        <v>0.22727272727272727</v>
      </c>
      <c r="FU104" s="149">
        <f t="shared" si="1843"/>
        <v>0.34042553191489361</v>
      </c>
      <c r="FV104" s="11">
        <v>0</v>
      </c>
      <c r="FW104" s="11">
        <v>1</v>
      </c>
      <c r="FX104" s="15">
        <f t="shared" si="1844"/>
        <v>1</v>
      </c>
      <c r="FY104" s="14" t="s">
        <v>575</v>
      </c>
      <c r="FZ104" s="11">
        <f>HJ90</f>
        <v>50</v>
      </c>
      <c r="GA104" s="11">
        <f t="shared" ref="GA104:GH104" si="1869">HK90</f>
        <v>32</v>
      </c>
      <c r="GB104" s="11">
        <f t="shared" si="1869"/>
        <v>9</v>
      </c>
      <c r="GC104" s="11">
        <f t="shared" si="1869"/>
        <v>0</v>
      </c>
      <c r="GD104" s="11">
        <f t="shared" si="1869"/>
        <v>2</v>
      </c>
      <c r="GE104" s="11">
        <f t="shared" si="1869"/>
        <v>13</v>
      </c>
      <c r="GF104" s="11">
        <f t="shared" si="1869"/>
        <v>36</v>
      </c>
      <c r="GG104" s="11">
        <f t="shared" si="1869"/>
        <v>8</v>
      </c>
      <c r="GH104" s="11">
        <f t="shared" si="1869"/>
        <v>24</v>
      </c>
      <c r="GI104" s="11">
        <f>GE104+GG104</f>
        <v>21</v>
      </c>
      <c r="GJ104" s="11">
        <f>GF104+GH104</f>
        <v>60</v>
      </c>
      <c r="GK104" s="149">
        <f>GE104/GF104</f>
        <v>0.3611111111111111</v>
      </c>
      <c r="GL104" s="149">
        <f>GG104/GH104</f>
        <v>0.33333333333333331</v>
      </c>
      <c r="GM104" s="149">
        <f>GI104/GJ104</f>
        <v>0.35</v>
      </c>
      <c r="GN104" s="11">
        <v>1</v>
      </c>
      <c r="GO104" s="11">
        <v>0</v>
      </c>
      <c r="GP104" s="15">
        <f>GN104+GO104</f>
        <v>1</v>
      </c>
      <c r="GQ104" s="14" t="s">
        <v>571</v>
      </c>
      <c r="GR104" s="11">
        <f>EP90</f>
        <v>32</v>
      </c>
      <c r="GS104" s="11">
        <f t="shared" ref="GS104:GZ104" si="1870">EQ90</f>
        <v>22</v>
      </c>
      <c r="GT104" s="11">
        <f t="shared" si="1870"/>
        <v>3</v>
      </c>
      <c r="GU104" s="11">
        <f t="shared" si="1870"/>
        <v>2</v>
      </c>
      <c r="GV104" s="11">
        <f t="shared" si="1870"/>
        <v>6</v>
      </c>
      <c r="GW104" s="11">
        <f t="shared" si="1870"/>
        <v>13</v>
      </c>
      <c r="GX104" s="11">
        <f t="shared" si="1870"/>
        <v>29</v>
      </c>
      <c r="GY104" s="11">
        <f t="shared" si="1870"/>
        <v>2</v>
      </c>
      <c r="GZ104" s="11">
        <f t="shared" si="1870"/>
        <v>25</v>
      </c>
      <c r="HA104" s="11">
        <f t="shared" si="1846"/>
        <v>15</v>
      </c>
      <c r="HB104" s="11">
        <f t="shared" si="1847"/>
        <v>54</v>
      </c>
      <c r="HC104" s="149">
        <f t="shared" si="1848"/>
        <v>0.44827586206896552</v>
      </c>
      <c r="HD104" s="149">
        <f t="shared" si="1849"/>
        <v>0.08</v>
      </c>
      <c r="HE104" s="149">
        <f t="shared" si="1850"/>
        <v>0.27777777777777779</v>
      </c>
      <c r="HF104" s="11">
        <v>0</v>
      </c>
      <c r="HG104" s="11">
        <v>1</v>
      </c>
      <c r="HH104" s="15">
        <f t="shared" si="1851"/>
        <v>1</v>
      </c>
      <c r="HI104" s="14" t="s">
        <v>565</v>
      </c>
      <c r="HJ104" s="11">
        <f>FZ90</f>
        <v>44</v>
      </c>
      <c r="HK104" s="11">
        <f t="shared" ref="HK104:HR104" si="1871">GA90</f>
        <v>31</v>
      </c>
      <c r="HL104" s="11">
        <f t="shared" si="1871"/>
        <v>2</v>
      </c>
      <c r="HM104" s="11">
        <f t="shared" si="1871"/>
        <v>2</v>
      </c>
      <c r="HN104" s="11">
        <f t="shared" si="1871"/>
        <v>6</v>
      </c>
      <c r="HO104" s="11">
        <f t="shared" si="1871"/>
        <v>10</v>
      </c>
      <c r="HP104" s="11">
        <f t="shared" si="1871"/>
        <v>34</v>
      </c>
      <c r="HQ104" s="11">
        <f t="shared" si="1871"/>
        <v>8</v>
      </c>
      <c r="HR104" s="11">
        <f t="shared" si="1871"/>
        <v>28</v>
      </c>
      <c r="HS104" s="11">
        <f t="shared" si="1853"/>
        <v>18</v>
      </c>
      <c r="HT104" s="11">
        <f t="shared" si="1854"/>
        <v>62</v>
      </c>
      <c r="HU104" s="149">
        <f t="shared" si="1855"/>
        <v>0.29411764705882354</v>
      </c>
      <c r="HV104" s="149">
        <f t="shared" si="1856"/>
        <v>0.2857142857142857</v>
      </c>
      <c r="HW104" s="149">
        <f t="shared" si="1857"/>
        <v>0.29032258064516131</v>
      </c>
      <c r="HX104" s="11">
        <v>0</v>
      </c>
      <c r="HY104" s="11">
        <v>1</v>
      </c>
      <c r="HZ104" s="15">
        <f t="shared" si="1858"/>
        <v>1</v>
      </c>
    </row>
    <row r="105" spans="19:234">
      <c r="S105" s="14" t="s">
        <v>571</v>
      </c>
      <c r="T105" s="11">
        <f>EP91</f>
        <v>51</v>
      </c>
      <c r="U105" s="11">
        <f t="shared" ref="U105:AB105" si="1872">EQ91</f>
        <v>29</v>
      </c>
      <c r="V105" s="11">
        <f t="shared" si="1872"/>
        <v>10</v>
      </c>
      <c r="W105" s="11">
        <f t="shared" si="1872"/>
        <v>1</v>
      </c>
      <c r="X105" s="11">
        <f t="shared" si="1872"/>
        <v>1</v>
      </c>
      <c r="Y105" s="11">
        <f t="shared" si="1872"/>
        <v>21</v>
      </c>
      <c r="Z105" s="11">
        <f t="shared" si="1872"/>
        <v>47</v>
      </c>
      <c r="AA105" s="11">
        <f t="shared" si="1872"/>
        <v>3</v>
      </c>
      <c r="AB105" s="11">
        <f t="shared" si="1872"/>
        <v>13</v>
      </c>
      <c r="AC105" s="11">
        <f t="shared" ref="AC105:AC111" si="1873">Y105+AA105</f>
        <v>24</v>
      </c>
      <c r="AD105" s="11">
        <f t="shared" ref="AD105:AD111" si="1874">Z105+AB105</f>
        <v>60</v>
      </c>
      <c r="AE105" s="149">
        <f t="shared" ref="AE105:AE111" si="1875">Y105/Z105</f>
        <v>0.44680851063829785</v>
      </c>
      <c r="AF105" s="149">
        <f t="shared" ref="AF105:AF111" si="1876">AA105/AB105</f>
        <v>0.23076923076923078</v>
      </c>
      <c r="AG105" s="149">
        <f t="shared" ref="AG105:AG111" si="1877">AC105/AD105</f>
        <v>0.4</v>
      </c>
      <c r="AH105" s="11">
        <v>1</v>
      </c>
      <c r="AI105" s="11">
        <v>0</v>
      </c>
      <c r="AJ105" s="15">
        <f t="shared" ref="AJ105:AJ110" si="1878">AH105+AI105</f>
        <v>1</v>
      </c>
      <c r="AK105" s="14" t="s">
        <v>218</v>
      </c>
      <c r="AL105" s="11">
        <f>DF91</f>
        <v>53</v>
      </c>
      <c r="AM105" s="11">
        <f t="shared" ref="AM105:AT105" si="1879">DG91</f>
        <v>29</v>
      </c>
      <c r="AN105" s="11">
        <f t="shared" si="1879"/>
        <v>8</v>
      </c>
      <c r="AO105" s="11">
        <f t="shared" si="1879"/>
        <v>3</v>
      </c>
      <c r="AP105" s="11">
        <f t="shared" si="1879"/>
        <v>4</v>
      </c>
      <c r="AQ105" s="11">
        <f t="shared" si="1879"/>
        <v>10</v>
      </c>
      <c r="AR105" s="11">
        <f t="shared" si="1879"/>
        <v>30</v>
      </c>
      <c r="AS105" s="11">
        <f t="shared" si="1879"/>
        <v>11</v>
      </c>
      <c r="AT105" s="11">
        <f t="shared" si="1879"/>
        <v>36</v>
      </c>
      <c r="AU105" s="11">
        <f t="shared" si="1787"/>
        <v>21</v>
      </c>
      <c r="AV105" s="11">
        <f t="shared" si="1788"/>
        <v>66</v>
      </c>
      <c r="AW105" s="149">
        <f t="shared" si="1789"/>
        <v>0.33333333333333331</v>
      </c>
      <c r="AX105" s="149">
        <f t="shared" si="1790"/>
        <v>0.30555555555555558</v>
      </c>
      <c r="AY105" s="149">
        <f t="shared" si="1791"/>
        <v>0.31818181818181818</v>
      </c>
      <c r="AZ105" s="11">
        <v>1</v>
      </c>
      <c r="BA105" s="11">
        <v>0</v>
      </c>
      <c r="BB105" s="15">
        <f t="shared" si="1792"/>
        <v>1</v>
      </c>
      <c r="BC105" s="14" t="s">
        <v>545</v>
      </c>
      <c r="BD105" s="11">
        <f>GR91</f>
        <v>50</v>
      </c>
      <c r="BE105" s="11">
        <f t="shared" ref="BE105:BL105" si="1880">GS91</f>
        <v>33</v>
      </c>
      <c r="BF105" s="11">
        <f t="shared" si="1880"/>
        <v>6</v>
      </c>
      <c r="BG105" s="11">
        <f t="shared" si="1880"/>
        <v>4</v>
      </c>
      <c r="BH105" s="11">
        <f t="shared" si="1880"/>
        <v>8</v>
      </c>
      <c r="BI105" s="11">
        <f t="shared" si="1880"/>
        <v>16</v>
      </c>
      <c r="BJ105" s="11">
        <f t="shared" si="1880"/>
        <v>30</v>
      </c>
      <c r="BK105" s="11">
        <f t="shared" si="1880"/>
        <v>6</v>
      </c>
      <c r="BL105" s="11">
        <f t="shared" si="1880"/>
        <v>30</v>
      </c>
      <c r="BM105" s="11">
        <f t="shared" si="1793"/>
        <v>22</v>
      </c>
      <c r="BN105" s="11">
        <f t="shared" si="1794"/>
        <v>60</v>
      </c>
      <c r="BO105" s="149">
        <f t="shared" si="1795"/>
        <v>0.53333333333333333</v>
      </c>
      <c r="BP105" s="149">
        <f t="shared" si="1796"/>
        <v>0.2</v>
      </c>
      <c r="BQ105" s="149">
        <f t="shared" si="1797"/>
        <v>0.36666666666666664</v>
      </c>
      <c r="BR105" s="11">
        <v>1</v>
      </c>
      <c r="BS105" s="11">
        <v>0</v>
      </c>
      <c r="BT105" s="15">
        <f t="shared" ref="BT105:BT111" si="1881">BR105+BS105</f>
        <v>1</v>
      </c>
      <c r="BU105" s="14" t="s">
        <v>565</v>
      </c>
      <c r="BV105" s="11">
        <f>FZ91</f>
        <v>33</v>
      </c>
      <c r="BW105" s="11">
        <f t="shared" ref="BW105:CD105" si="1882">GA91</f>
        <v>41</v>
      </c>
      <c r="BX105" s="11">
        <f t="shared" si="1882"/>
        <v>2</v>
      </c>
      <c r="BY105" s="11">
        <f t="shared" si="1882"/>
        <v>1</v>
      </c>
      <c r="BZ105" s="11">
        <f t="shared" si="1882"/>
        <v>9</v>
      </c>
      <c r="CA105" s="11">
        <f t="shared" si="1882"/>
        <v>9</v>
      </c>
      <c r="CB105" s="11">
        <f t="shared" si="1882"/>
        <v>38</v>
      </c>
      <c r="CC105" s="11">
        <f t="shared" si="1882"/>
        <v>5</v>
      </c>
      <c r="CD105" s="11">
        <f t="shared" si="1882"/>
        <v>34</v>
      </c>
      <c r="CE105" s="11">
        <f t="shared" si="1799"/>
        <v>14</v>
      </c>
      <c r="CF105" s="11">
        <f t="shared" si="1800"/>
        <v>72</v>
      </c>
      <c r="CG105" s="149">
        <f t="shared" si="1801"/>
        <v>0.23684210526315788</v>
      </c>
      <c r="CH105" s="149">
        <f t="shared" si="1802"/>
        <v>0.14705882352941177</v>
      </c>
      <c r="CI105" s="149">
        <f t="shared" si="1803"/>
        <v>0.19444444444444445</v>
      </c>
      <c r="CJ105" s="11">
        <v>0</v>
      </c>
      <c r="CK105" s="11">
        <v>1</v>
      </c>
      <c r="CL105" s="15">
        <f t="shared" si="1804"/>
        <v>1</v>
      </c>
      <c r="CM105" s="14" t="s">
        <v>541</v>
      </c>
      <c r="CN105" s="11">
        <f>DX91</f>
        <v>53</v>
      </c>
      <c r="CO105" s="11">
        <f t="shared" ref="CO105:CV105" si="1883">DY91</f>
        <v>41</v>
      </c>
      <c r="CP105" s="11">
        <f t="shared" si="1883"/>
        <v>5</v>
      </c>
      <c r="CQ105" s="11">
        <f t="shared" si="1883"/>
        <v>2</v>
      </c>
      <c r="CR105" s="11">
        <f t="shared" si="1883"/>
        <v>6</v>
      </c>
      <c r="CS105" s="11">
        <f t="shared" si="1883"/>
        <v>19</v>
      </c>
      <c r="CT105" s="11">
        <f t="shared" si="1883"/>
        <v>38</v>
      </c>
      <c r="CU105" s="11">
        <f t="shared" si="1883"/>
        <v>5</v>
      </c>
      <c r="CV105" s="11">
        <f t="shared" si="1883"/>
        <v>32</v>
      </c>
      <c r="CW105" s="11">
        <f t="shared" si="1805"/>
        <v>24</v>
      </c>
      <c r="CX105" s="11">
        <f t="shared" si="1806"/>
        <v>70</v>
      </c>
      <c r="CY105" s="149">
        <f t="shared" si="1807"/>
        <v>0.5</v>
      </c>
      <c r="CZ105" s="149">
        <f t="shared" si="1808"/>
        <v>0.15625</v>
      </c>
      <c r="DA105" s="149">
        <f t="shared" si="1809"/>
        <v>0.34285714285714286</v>
      </c>
      <c r="DB105" s="11">
        <v>1</v>
      </c>
      <c r="DC105" s="11">
        <v>0</v>
      </c>
      <c r="DD105" s="15">
        <f t="shared" si="1810"/>
        <v>1</v>
      </c>
      <c r="DE105" s="14" t="s">
        <v>562</v>
      </c>
      <c r="DF105" s="11">
        <f>AL91</f>
        <v>49</v>
      </c>
      <c r="DG105" s="11">
        <f t="shared" ref="DG105:DN105" si="1884">AM91</f>
        <v>32</v>
      </c>
      <c r="DH105" s="11">
        <f t="shared" si="1884"/>
        <v>9</v>
      </c>
      <c r="DI105" s="11">
        <f t="shared" si="1884"/>
        <v>3</v>
      </c>
      <c r="DJ105" s="11">
        <f t="shared" si="1884"/>
        <v>2</v>
      </c>
      <c r="DK105" s="11">
        <f t="shared" si="1884"/>
        <v>20</v>
      </c>
      <c r="DL105" s="11">
        <f t="shared" si="1884"/>
        <v>35</v>
      </c>
      <c r="DM105" s="11">
        <f t="shared" si="1884"/>
        <v>3</v>
      </c>
      <c r="DN105" s="11">
        <f t="shared" si="1884"/>
        <v>14</v>
      </c>
      <c r="DO105" s="11">
        <f t="shared" si="1819"/>
        <v>23</v>
      </c>
      <c r="DP105" s="11">
        <f t="shared" si="1820"/>
        <v>49</v>
      </c>
      <c r="DQ105" s="149">
        <f t="shared" si="1821"/>
        <v>0.5714285714285714</v>
      </c>
      <c r="DR105" s="149">
        <f t="shared" si="1822"/>
        <v>0.21428571428571427</v>
      </c>
      <c r="DS105" s="149">
        <f t="shared" si="1823"/>
        <v>0.46938775510204084</v>
      </c>
      <c r="DT105" s="11">
        <v>0</v>
      </c>
      <c r="DU105" s="11">
        <v>1</v>
      </c>
      <c r="DV105" s="15">
        <f t="shared" si="1824"/>
        <v>1</v>
      </c>
      <c r="DW105" s="14" t="s">
        <v>539</v>
      </c>
      <c r="DX105" s="11">
        <f>CN91</f>
        <v>50</v>
      </c>
      <c r="DY105" s="11">
        <f t="shared" ref="DY105:EF105" si="1885">CO91</f>
        <v>46</v>
      </c>
      <c r="DZ105" s="11">
        <f t="shared" si="1885"/>
        <v>6</v>
      </c>
      <c r="EA105" s="11">
        <f t="shared" si="1885"/>
        <v>2</v>
      </c>
      <c r="EB105" s="11">
        <f t="shared" si="1885"/>
        <v>5</v>
      </c>
      <c r="EC105" s="11">
        <f t="shared" si="1885"/>
        <v>22</v>
      </c>
      <c r="ED105" s="11">
        <f t="shared" si="1885"/>
        <v>56</v>
      </c>
      <c r="EE105" s="11">
        <f t="shared" si="1885"/>
        <v>2</v>
      </c>
      <c r="EF105" s="11">
        <f t="shared" si="1885"/>
        <v>24</v>
      </c>
      <c r="EG105" s="11">
        <f t="shared" si="1826"/>
        <v>24</v>
      </c>
      <c r="EH105" s="11">
        <f t="shared" si="1827"/>
        <v>80</v>
      </c>
      <c r="EI105" s="149">
        <f t="shared" si="1828"/>
        <v>0.39285714285714285</v>
      </c>
      <c r="EJ105" s="149">
        <f t="shared" si="1829"/>
        <v>8.3333333333333329E-2</v>
      </c>
      <c r="EK105" s="149">
        <f t="shared" si="1830"/>
        <v>0.3</v>
      </c>
      <c r="EL105" s="11">
        <v>0</v>
      </c>
      <c r="EM105" s="11">
        <v>1</v>
      </c>
      <c r="EN105" s="15">
        <f t="shared" si="1831"/>
        <v>1</v>
      </c>
      <c r="EO105" s="14" t="s">
        <v>561</v>
      </c>
      <c r="EP105" s="11">
        <f>T91</f>
        <v>47</v>
      </c>
      <c r="EQ105" s="11">
        <f t="shared" ref="EQ105:EX105" si="1886">U91</f>
        <v>34</v>
      </c>
      <c r="ER105" s="11">
        <f t="shared" si="1886"/>
        <v>2</v>
      </c>
      <c r="ES105" s="11">
        <f t="shared" si="1886"/>
        <v>2</v>
      </c>
      <c r="ET105" s="11">
        <f t="shared" si="1886"/>
        <v>2</v>
      </c>
      <c r="EU105" s="11">
        <f t="shared" si="1886"/>
        <v>16</v>
      </c>
      <c r="EV105" s="11">
        <f t="shared" si="1886"/>
        <v>33</v>
      </c>
      <c r="EW105" s="11">
        <f t="shared" si="1886"/>
        <v>5</v>
      </c>
      <c r="EX105" s="11">
        <f t="shared" si="1886"/>
        <v>26</v>
      </c>
      <c r="EY105" s="11">
        <f t="shared" si="1833"/>
        <v>21</v>
      </c>
      <c r="EZ105" s="11">
        <f t="shared" si="1867"/>
        <v>59</v>
      </c>
      <c r="FA105" s="149">
        <f t="shared" si="1834"/>
        <v>0.48484848484848486</v>
      </c>
      <c r="FB105" s="149">
        <f t="shared" si="1835"/>
        <v>0.19230769230769232</v>
      </c>
      <c r="FC105" s="149">
        <f t="shared" si="1836"/>
        <v>0.3559322033898305</v>
      </c>
      <c r="FD105" s="11">
        <v>0</v>
      </c>
      <c r="FE105" s="11">
        <v>1</v>
      </c>
      <c r="FF105" s="15">
        <f t="shared" si="1837"/>
        <v>1</v>
      </c>
      <c r="FG105" s="14" t="s">
        <v>575</v>
      </c>
      <c r="FH105" s="11">
        <f>HJ91</f>
        <v>35</v>
      </c>
      <c r="FI105" s="11">
        <f t="shared" ref="FI105:FP105" si="1887">HK91</f>
        <v>17</v>
      </c>
      <c r="FJ105" s="11">
        <f t="shared" si="1887"/>
        <v>6</v>
      </c>
      <c r="FK105" s="11">
        <f t="shared" si="1887"/>
        <v>5</v>
      </c>
      <c r="FL105" s="11">
        <f t="shared" si="1887"/>
        <v>2</v>
      </c>
      <c r="FM105" s="11">
        <f t="shared" si="1887"/>
        <v>6</v>
      </c>
      <c r="FN105" s="11">
        <f t="shared" si="1887"/>
        <v>18</v>
      </c>
      <c r="FO105" s="11">
        <f t="shared" si="1887"/>
        <v>7</v>
      </c>
      <c r="FP105" s="11">
        <f t="shared" si="1887"/>
        <v>23</v>
      </c>
      <c r="FQ105" s="11">
        <f t="shared" si="1839"/>
        <v>13</v>
      </c>
      <c r="FR105" s="11">
        <f t="shared" si="1840"/>
        <v>41</v>
      </c>
      <c r="FS105" s="149">
        <f t="shared" si="1841"/>
        <v>0.33333333333333331</v>
      </c>
      <c r="FT105" s="149">
        <f t="shared" si="1842"/>
        <v>0.30434782608695654</v>
      </c>
      <c r="FU105" s="149">
        <f t="shared" si="1843"/>
        <v>0.31707317073170732</v>
      </c>
      <c r="FV105" s="11">
        <v>0</v>
      </c>
      <c r="FW105" s="11">
        <v>1</v>
      </c>
      <c r="FX105" s="15">
        <f t="shared" si="1844"/>
        <v>1</v>
      </c>
      <c r="FY105" s="14" t="s">
        <v>563</v>
      </c>
      <c r="FZ105" s="11">
        <f>BV91</f>
        <v>50</v>
      </c>
      <c r="GA105" s="11">
        <f t="shared" ref="GA105:GH105" si="1888">BW91</f>
        <v>51</v>
      </c>
      <c r="GB105" s="11">
        <f t="shared" si="1888"/>
        <v>9</v>
      </c>
      <c r="GC105" s="11">
        <f t="shared" si="1888"/>
        <v>2</v>
      </c>
      <c r="GD105" s="11">
        <f t="shared" si="1888"/>
        <v>7</v>
      </c>
      <c r="GE105" s="11">
        <f t="shared" si="1888"/>
        <v>22</v>
      </c>
      <c r="GF105" s="11">
        <f t="shared" si="1888"/>
        <v>59</v>
      </c>
      <c r="GG105" s="11">
        <f t="shared" si="1888"/>
        <v>2</v>
      </c>
      <c r="GH105" s="11">
        <f t="shared" si="1888"/>
        <v>13</v>
      </c>
      <c r="GI105" s="11">
        <f t="shared" ref="GI105:GI111" si="1889">GE105+GG105</f>
        <v>24</v>
      </c>
      <c r="GJ105" s="11">
        <f t="shared" ref="GJ105:GJ111" si="1890">GF105+GH105</f>
        <v>72</v>
      </c>
      <c r="GK105" s="149">
        <f t="shared" ref="GK105:GK111" si="1891">GE105/GF105</f>
        <v>0.3728813559322034</v>
      </c>
      <c r="GL105" s="149">
        <f t="shared" ref="GL105:GL111" si="1892">GG105/GH105</f>
        <v>0.15384615384615385</v>
      </c>
      <c r="GM105" s="149">
        <f t="shared" ref="GM105:GM111" si="1893">GI105/GJ105</f>
        <v>0.33333333333333331</v>
      </c>
      <c r="GN105" s="11">
        <v>1</v>
      </c>
      <c r="GO105" s="11">
        <v>0</v>
      </c>
      <c r="GP105" s="15">
        <f t="shared" ref="GP105:GP111" si="1894">GN105+GO105</f>
        <v>1</v>
      </c>
      <c r="GQ105" s="14" t="s">
        <v>537</v>
      </c>
      <c r="GR105" s="11">
        <f>BD91</f>
        <v>44</v>
      </c>
      <c r="GS105" s="11">
        <f t="shared" ref="GS105:GZ105" si="1895">BE91</f>
        <v>37</v>
      </c>
      <c r="GT105" s="11">
        <f t="shared" si="1895"/>
        <v>6</v>
      </c>
      <c r="GU105" s="11">
        <f t="shared" si="1895"/>
        <v>1</v>
      </c>
      <c r="GV105" s="11">
        <f t="shared" si="1895"/>
        <v>2</v>
      </c>
      <c r="GW105" s="11">
        <f t="shared" si="1895"/>
        <v>19</v>
      </c>
      <c r="GX105" s="11">
        <f t="shared" si="1895"/>
        <v>41</v>
      </c>
      <c r="GY105" s="11">
        <f t="shared" si="1895"/>
        <v>2</v>
      </c>
      <c r="GZ105" s="11">
        <f t="shared" si="1895"/>
        <v>14</v>
      </c>
      <c r="HA105" s="11">
        <f t="shared" si="1846"/>
        <v>21</v>
      </c>
      <c r="HB105" s="11">
        <f t="shared" si="1847"/>
        <v>55</v>
      </c>
      <c r="HC105" s="149">
        <f t="shared" si="1848"/>
        <v>0.46341463414634149</v>
      </c>
      <c r="HD105" s="149">
        <f t="shared" si="1849"/>
        <v>0.14285714285714285</v>
      </c>
      <c r="HE105" s="149">
        <f t="shared" si="1850"/>
        <v>0.38181818181818183</v>
      </c>
      <c r="HF105" s="11">
        <v>0</v>
      </c>
      <c r="HG105" s="11">
        <v>1</v>
      </c>
      <c r="HH105" s="15">
        <f t="shared" si="1851"/>
        <v>1</v>
      </c>
      <c r="HI105" s="14" t="s">
        <v>574</v>
      </c>
      <c r="HJ105" s="11">
        <f>FH91</f>
        <v>51</v>
      </c>
      <c r="HK105" s="11">
        <f t="shared" ref="HK105:HR105" si="1896">FI91</f>
        <v>26</v>
      </c>
      <c r="HL105" s="11">
        <f t="shared" si="1896"/>
        <v>6</v>
      </c>
      <c r="HM105" s="11">
        <f t="shared" si="1896"/>
        <v>2</v>
      </c>
      <c r="HN105" s="11">
        <f t="shared" si="1896"/>
        <v>1</v>
      </c>
      <c r="HO105" s="11">
        <f t="shared" si="1896"/>
        <v>18</v>
      </c>
      <c r="HP105" s="11">
        <f t="shared" si="1896"/>
        <v>39</v>
      </c>
      <c r="HQ105" s="11">
        <f t="shared" si="1896"/>
        <v>5</v>
      </c>
      <c r="HR105" s="11">
        <f t="shared" si="1896"/>
        <v>15</v>
      </c>
      <c r="HS105" s="11">
        <f t="shared" si="1853"/>
        <v>23</v>
      </c>
      <c r="HT105" s="11">
        <f t="shared" si="1854"/>
        <v>54</v>
      </c>
      <c r="HU105" s="149">
        <f t="shared" si="1855"/>
        <v>0.46153846153846156</v>
      </c>
      <c r="HV105" s="149">
        <f t="shared" si="1856"/>
        <v>0.33333333333333331</v>
      </c>
      <c r="HW105" s="149">
        <f t="shared" si="1857"/>
        <v>0.42592592592592593</v>
      </c>
      <c r="HX105" s="11">
        <v>1</v>
      </c>
      <c r="HY105" s="11">
        <v>0</v>
      </c>
      <c r="HZ105" s="15">
        <f t="shared" si="1858"/>
        <v>1</v>
      </c>
    </row>
    <row r="106" spans="19:234">
      <c r="S106" s="14">
        <v>5</v>
      </c>
      <c r="T106" s="11"/>
      <c r="U106" s="11"/>
      <c r="V106" s="11"/>
      <c r="W106" s="11"/>
      <c r="X106" s="11"/>
      <c r="Y106" s="11"/>
      <c r="Z106" s="11"/>
      <c r="AA106" s="11"/>
      <c r="AB106" s="11"/>
      <c r="AC106" s="11">
        <f t="shared" si="1873"/>
        <v>0</v>
      </c>
      <c r="AD106" s="11">
        <f t="shared" si="1874"/>
        <v>0</v>
      </c>
      <c r="AE106" s="149" t="e">
        <f t="shared" si="1875"/>
        <v>#DIV/0!</v>
      </c>
      <c r="AF106" s="149" t="e">
        <f t="shared" si="1876"/>
        <v>#DIV/0!</v>
      </c>
      <c r="AG106" s="149" t="e">
        <f t="shared" si="1877"/>
        <v>#DIV/0!</v>
      </c>
      <c r="AH106" s="11"/>
      <c r="AI106" s="11"/>
      <c r="AJ106" s="15">
        <f t="shared" si="1878"/>
        <v>0</v>
      </c>
      <c r="AK106" s="14">
        <v>5</v>
      </c>
      <c r="AL106" s="11"/>
      <c r="AM106" s="11"/>
      <c r="AN106" s="11"/>
      <c r="AO106" s="11"/>
      <c r="AP106" s="11"/>
      <c r="AQ106" s="11"/>
      <c r="AR106" s="11"/>
      <c r="AS106" s="11"/>
      <c r="AT106" s="11"/>
      <c r="AU106" s="11">
        <f t="shared" si="1787"/>
        <v>0</v>
      </c>
      <c r="AV106" s="11">
        <f t="shared" si="1788"/>
        <v>0</v>
      </c>
      <c r="AW106" s="149" t="e">
        <f t="shared" si="1789"/>
        <v>#DIV/0!</v>
      </c>
      <c r="AX106" s="149" t="e">
        <f t="shared" si="1790"/>
        <v>#DIV/0!</v>
      </c>
      <c r="AY106" s="149" t="e">
        <f t="shared" si="1791"/>
        <v>#DIV/0!</v>
      </c>
      <c r="AZ106" s="11"/>
      <c r="BA106" s="11"/>
      <c r="BB106" s="15">
        <f t="shared" si="1792"/>
        <v>0</v>
      </c>
      <c r="BC106" s="14">
        <v>5</v>
      </c>
      <c r="BD106" s="11"/>
      <c r="BE106" s="11"/>
      <c r="BF106" s="11"/>
      <c r="BG106" s="11"/>
      <c r="BH106" s="11"/>
      <c r="BI106" s="11"/>
      <c r="BJ106" s="11"/>
      <c r="BK106" s="11"/>
      <c r="BL106" s="11"/>
      <c r="BM106" s="11">
        <f t="shared" si="1793"/>
        <v>0</v>
      </c>
      <c r="BN106" s="11">
        <f t="shared" si="1794"/>
        <v>0</v>
      </c>
      <c r="BO106" s="149" t="e">
        <f t="shared" si="1795"/>
        <v>#DIV/0!</v>
      </c>
      <c r="BP106" s="149" t="e">
        <f t="shared" si="1796"/>
        <v>#DIV/0!</v>
      </c>
      <c r="BQ106" s="149" t="e">
        <f t="shared" si="1797"/>
        <v>#DIV/0!</v>
      </c>
      <c r="BR106" s="11"/>
      <c r="BS106" s="11"/>
      <c r="BT106" s="15">
        <f t="shared" si="1881"/>
        <v>0</v>
      </c>
      <c r="BU106" s="14">
        <v>5</v>
      </c>
      <c r="BV106" s="11"/>
      <c r="BW106" s="11"/>
      <c r="BX106" s="11"/>
      <c r="BY106" s="11"/>
      <c r="BZ106" s="11"/>
      <c r="CA106" s="11"/>
      <c r="CB106" s="11"/>
      <c r="CC106" s="11"/>
      <c r="CD106" s="11"/>
      <c r="CE106" s="11">
        <f t="shared" si="1799"/>
        <v>0</v>
      </c>
      <c r="CF106" s="11">
        <f t="shared" si="1800"/>
        <v>0</v>
      </c>
      <c r="CG106" s="149" t="e">
        <f t="shared" si="1801"/>
        <v>#DIV/0!</v>
      </c>
      <c r="CH106" s="149" t="e">
        <f t="shared" si="1802"/>
        <v>#DIV/0!</v>
      </c>
      <c r="CI106" s="149" t="e">
        <f t="shared" si="1803"/>
        <v>#DIV/0!</v>
      </c>
      <c r="CJ106" s="11"/>
      <c r="CK106" s="11"/>
      <c r="CL106" s="15">
        <f t="shared" si="1804"/>
        <v>0</v>
      </c>
      <c r="CM106" s="14">
        <v>5</v>
      </c>
      <c r="CN106" s="11"/>
      <c r="CO106" s="11"/>
      <c r="CP106" s="11"/>
      <c r="CQ106" s="11"/>
      <c r="CR106" s="11"/>
      <c r="CS106" s="11"/>
      <c r="CT106" s="11"/>
      <c r="CU106" s="11"/>
      <c r="CV106" s="11"/>
      <c r="CW106" s="11">
        <f t="shared" si="1805"/>
        <v>0</v>
      </c>
      <c r="CX106" s="11">
        <f t="shared" si="1806"/>
        <v>0</v>
      </c>
      <c r="CY106" s="149" t="e">
        <f t="shared" si="1807"/>
        <v>#DIV/0!</v>
      </c>
      <c r="CZ106" s="149" t="e">
        <f t="shared" si="1808"/>
        <v>#DIV/0!</v>
      </c>
      <c r="DA106" s="149" t="e">
        <f t="shared" si="1809"/>
        <v>#DIV/0!</v>
      </c>
      <c r="DB106" s="11"/>
      <c r="DC106" s="11"/>
      <c r="DD106" s="15">
        <f t="shared" si="1810"/>
        <v>0</v>
      </c>
      <c r="DE106" s="14">
        <v>5</v>
      </c>
      <c r="DF106" s="11"/>
      <c r="DG106" s="11"/>
      <c r="DH106" s="11"/>
      <c r="DI106" s="11"/>
      <c r="DJ106" s="11"/>
      <c r="DK106" s="11"/>
      <c r="DL106" s="11"/>
      <c r="DM106" s="11"/>
      <c r="DN106" s="11"/>
      <c r="DO106" s="11">
        <f t="shared" si="1819"/>
        <v>0</v>
      </c>
      <c r="DP106" s="11">
        <f t="shared" si="1820"/>
        <v>0</v>
      </c>
      <c r="DQ106" s="149" t="e">
        <f t="shared" si="1821"/>
        <v>#DIV/0!</v>
      </c>
      <c r="DR106" s="149" t="e">
        <f t="shared" si="1822"/>
        <v>#DIV/0!</v>
      </c>
      <c r="DS106" s="149" t="e">
        <f t="shared" si="1823"/>
        <v>#DIV/0!</v>
      </c>
      <c r="DT106" s="11"/>
      <c r="DU106" s="11"/>
      <c r="DV106" s="15">
        <f t="shared" si="1824"/>
        <v>0</v>
      </c>
      <c r="DW106" s="14">
        <v>5</v>
      </c>
      <c r="DX106" s="11"/>
      <c r="DY106" s="11"/>
      <c r="DZ106" s="11"/>
      <c r="EA106" s="11"/>
      <c r="EB106" s="11"/>
      <c r="EC106" s="11"/>
      <c r="ED106" s="11"/>
      <c r="EE106" s="11"/>
      <c r="EF106" s="11"/>
      <c r="EG106" s="11">
        <f t="shared" si="1826"/>
        <v>0</v>
      </c>
      <c r="EH106" s="11">
        <f t="shared" si="1827"/>
        <v>0</v>
      </c>
      <c r="EI106" s="149" t="e">
        <f t="shared" si="1828"/>
        <v>#DIV/0!</v>
      </c>
      <c r="EJ106" s="149" t="e">
        <f t="shared" si="1829"/>
        <v>#DIV/0!</v>
      </c>
      <c r="EK106" s="149" t="e">
        <f t="shared" si="1830"/>
        <v>#DIV/0!</v>
      </c>
      <c r="EL106" s="11"/>
      <c r="EM106" s="11"/>
      <c r="EN106" s="15">
        <f t="shared" si="1831"/>
        <v>0</v>
      </c>
      <c r="EO106" s="14">
        <v>5</v>
      </c>
      <c r="EP106" s="11"/>
      <c r="EQ106" s="11"/>
      <c r="ER106" s="11"/>
      <c r="ES106" s="11"/>
      <c r="ET106" s="11"/>
      <c r="EU106" s="11"/>
      <c r="EV106" s="11"/>
      <c r="EW106" s="11"/>
      <c r="EX106" s="11"/>
      <c r="EY106" s="11">
        <f t="shared" si="1833"/>
        <v>0</v>
      </c>
      <c r="EZ106" s="11">
        <f t="shared" si="1867"/>
        <v>0</v>
      </c>
      <c r="FA106" s="149" t="e">
        <f t="shared" si="1834"/>
        <v>#DIV/0!</v>
      </c>
      <c r="FB106" s="149" t="e">
        <f t="shared" si="1835"/>
        <v>#DIV/0!</v>
      </c>
      <c r="FC106" s="149" t="e">
        <f t="shared" si="1836"/>
        <v>#DIV/0!</v>
      </c>
      <c r="FD106" s="11"/>
      <c r="FE106" s="11"/>
      <c r="FF106" s="15">
        <f t="shared" si="1837"/>
        <v>0</v>
      </c>
      <c r="FG106" s="14">
        <v>5</v>
      </c>
      <c r="FH106" s="11"/>
      <c r="FI106" s="11"/>
      <c r="FJ106" s="11"/>
      <c r="FK106" s="11"/>
      <c r="FL106" s="11"/>
      <c r="FM106" s="11"/>
      <c r="FN106" s="11"/>
      <c r="FO106" s="11"/>
      <c r="FP106" s="11"/>
      <c r="FQ106" s="11">
        <f t="shared" si="1839"/>
        <v>0</v>
      </c>
      <c r="FR106" s="11">
        <f t="shared" si="1840"/>
        <v>0</v>
      </c>
      <c r="FS106" s="149" t="e">
        <f t="shared" si="1841"/>
        <v>#DIV/0!</v>
      </c>
      <c r="FT106" s="149" t="e">
        <f t="shared" si="1842"/>
        <v>#DIV/0!</v>
      </c>
      <c r="FU106" s="149" t="e">
        <f t="shared" si="1843"/>
        <v>#DIV/0!</v>
      </c>
      <c r="FV106" s="11"/>
      <c r="FW106" s="11"/>
      <c r="FX106" s="15">
        <f t="shared" si="1844"/>
        <v>0</v>
      </c>
      <c r="FY106" s="14">
        <v>5</v>
      </c>
      <c r="FZ106" s="11"/>
      <c r="GA106" s="11"/>
      <c r="GB106" s="11"/>
      <c r="GC106" s="11"/>
      <c r="GD106" s="11"/>
      <c r="GE106" s="11"/>
      <c r="GF106" s="11"/>
      <c r="GG106" s="11"/>
      <c r="GH106" s="11"/>
      <c r="GI106" s="11">
        <f t="shared" si="1889"/>
        <v>0</v>
      </c>
      <c r="GJ106" s="11">
        <f t="shared" si="1890"/>
        <v>0</v>
      </c>
      <c r="GK106" s="149" t="e">
        <f t="shared" si="1891"/>
        <v>#DIV/0!</v>
      </c>
      <c r="GL106" s="149" t="e">
        <f t="shared" si="1892"/>
        <v>#DIV/0!</v>
      </c>
      <c r="GM106" s="149" t="e">
        <f t="shared" si="1893"/>
        <v>#DIV/0!</v>
      </c>
      <c r="GN106" s="11"/>
      <c r="GO106" s="11"/>
      <c r="GP106" s="15">
        <f t="shared" si="1894"/>
        <v>0</v>
      </c>
      <c r="GQ106" s="14">
        <v>5</v>
      </c>
      <c r="GR106" s="11"/>
      <c r="GS106" s="11"/>
      <c r="GT106" s="11"/>
      <c r="GU106" s="11"/>
      <c r="GV106" s="11"/>
      <c r="GW106" s="11"/>
      <c r="GX106" s="11"/>
      <c r="GY106" s="11"/>
      <c r="GZ106" s="11"/>
      <c r="HA106" s="11">
        <f t="shared" si="1846"/>
        <v>0</v>
      </c>
      <c r="HB106" s="11">
        <f t="shared" si="1847"/>
        <v>0</v>
      </c>
      <c r="HC106" s="149" t="e">
        <f t="shared" si="1848"/>
        <v>#DIV/0!</v>
      </c>
      <c r="HD106" s="149" t="e">
        <f t="shared" si="1849"/>
        <v>#DIV/0!</v>
      </c>
      <c r="HE106" s="149" t="e">
        <f t="shared" si="1850"/>
        <v>#DIV/0!</v>
      </c>
      <c r="HF106" s="11"/>
      <c r="HG106" s="11"/>
      <c r="HH106" s="15">
        <f t="shared" si="1851"/>
        <v>0</v>
      </c>
      <c r="HI106" s="14">
        <v>5</v>
      </c>
      <c r="HJ106" s="11"/>
      <c r="HK106" s="11"/>
      <c r="HL106" s="11"/>
      <c r="HM106" s="11"/>
      <c r="HN106" s="11"/>
      <c r="HO106" s="11"/>
      <c r="HP106" s="11"/>
      <c r="HQ106" s="11"/>
      <c r="HR106" s="11"/>
      <c r="HS106" s="11">
        <f t="shared" si="1853"/>
        <v>0</v>
      </c>
      <c r="HT106" s="11">
        <f t="shared" si="1854"/>
        <v>0</v>
      </c>
      <c r="HU106" s="149" t="e">
        <f t="shared" si="1855"/>
        <v>#DIV/0!</v>
      </c>
      <c r="HV106" s="149" t="e">
        <f t="shared" si="1856"/>
        <v>#DIV/0!</v>
      </c>
      <c r="HW106" s="149" t="e">
        <f t="shared" si="1857"/>
        <v>#DIV/0!</v>
      </c>
      <c r="HX106" s="11"/>
      <c r="HY106" s="11"/>
      <c r="HZ106" s="15">
        <f t="shared" si="1858"/>
        <v>0</v>
      </c>
    </row>
    <row r="107" spans="19:234">
      <c r="S107" s="14">
        <v>6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f t="shared" si="1873"/>
        <v>0</v>
      </c>
      <c r="AD107" s="11">
        <f t="shared" si="1874"/>
        <v>0</v>
      </c>
      <c r="AE107" s="149" t="e">
        <f t="shared" si="1875"/>
        <v>#DIV/0!</v>
      </c>
      <c r="AF107" s="149" t="e">
        <f t="shared" si="1876"/>
        <v>#DIV/0!</v>
      </c>
      <c r="AG107" s="149" t="e">
        <f t="shared" si="1877"/>
        <v>#DIV/0!</v>
      </c>
      <c r="AH107" s="11"/>
      <c r="AI107" s="11"/>
      <c r="AJ107" s="15">
        <f t="shared" si="1878"/>
        <v>0</v>
      </c>
      <c r="AK107" s="14">
        <v>6</v>
      </c>
      <c r="AL107" s="11"/>
      <c r="AM107" s="11"/>
      <c r="AN107" s="11"/>
      <c r="AO107" s="11"/>
      <c r="AP107" s="11"/>
      <c r="AQ107" s="11"/>
      <c r="AR107" s="11"/>
      <c r="AS107" s="11"/>
      <c r="AT107" s="11"/>
      <c r="AU107" s="11">
        <f t="shared" si="1787"/>
        <v>0</v>
      </c>
      <c r="AV107" s="11">
        <f t="shared" si="1788"/>
        <v>0</v>
      </c>
      <c r="AW107" s="149" t="e">
        <f t="shared" si="1789"/>
        <v>#DIV/0!</v>
      </c>
      <c r="AX107" s="149" t="e">
        <f t="shared" si="1790"/>
        <v>#DIV/0!</v>
      </c>
      <c r="AY107" s="149" t="e">
        <f t="shared" si="1791"/>
        <v>#DIV/0!</v>
      </c>
      <c r="AZ107" s="11"/>
      <c r="BA107" s="11"/>
      <c r="BB107" s="15">
        <f t="shared" si="1792"/>
        <v>0</v>
      </c>
      <c r="BC107" s="14">
        <v>6</v>
      </c>
      <c r="BD107" s="11"/>
      <c r="BE107" s="11"/>
      <c r="BF107" s="11"/>
      <c r="BG107" s="11"/>
      <c r="BH107" s="11"/>
      <c r="BI107" s="11"/>
      <c r="BJ107" s="11"/>
      <c r="BK107" s="11"/>
      <c r="BL107" s="11"/>
      <c r="BM107" s="11">
        <f t="shared" si="1793"/>
        <v>0</v>
      </c>
      <c r="BN107" s="11">
        <f t="shared" si="1794"/>
        <v>0</v>
      </c>
      <c r="BO107" s="149" t="e">
        <f t="shared" si="1795"/>
        <v>#DIV/0!</v>
      </c>
      <c r="BP107" s="149" t="e">
        <f t="shared" si="1796"/>
        <v>#DIV/0!</v>
      </c>
      <c r="BQ107" s="149" t="e">
        <f t="shared" si="1797"/>
        <v>#DIV/0!</v>
      </c>
      <c r="BR107" s="11"/>
      <c r="BS107" s="11"/>
      <c r="BT107" s="15">
        <f t="shared" si="1881"/>
        <v>0</v>
      </c>
      <c r="BU107" s="14">
        <v>6</v>
      </c>
      <c r="BV107" s="11"/>
      <c r="BW107" s="11"/>
      <c r="BX107" s="11"/>
      <c r="BY107" s="11"/>
      <c r="BZ107" s="11"/>
      <c r="CA107" s="11"/>
      <c r="CB107" s="11"/>
      <c r="CC107" s="11"/>
      <c r="CD107" s="11"/>
      <c r="CE107" s="11">
        <f t="shared" si="1799"/>
        <v>0</v>
      </c>
      <c r="CF107" s="11">
        <f t="shared" si="1800"/>
        <v>0</v>
      </c>
      <c r="CG107" s="149" t="e">
        <f t="shared" si="1801"/>
        <v>#DIV/0!</v>
      </c>
      <c r="CH107" s="149" t="e">
        <f t="shared" si="1802"/>
        <v>#DIV/0!</v>
      </c>
      <c r="CI107" s="149" t="e">
        <f t="shared" si="1803"/>
        <v>#DIV/0!</v>
      </c>
      <c r="CJ107" s="11"/>
      <c r="CK107" s="11"/>
      <c r="CL107" s="15">
        <f t="shared" si="1804"/>
        <v>0</v>
      </c>
      <c r="CM107" s="14">
        <v>6</v>
      </c>
      <c r="CN107" s="11"/>
      <c r="CO107" s="11"/>
      <c r="CP107" s="11"/>
      <c r="CQ107" s="11"/>
      <c r="CR107" s="11"/>
      <c r="CS107" s="11"/>
      <c r="CT107" s="11"/>
      <c r="CU107" s="11"/>
      <c r="CV107" s="11"/>
      <c r="CW107" s="11">
        <f t="shared" si="1805"/>
        <v>0</v>
      </c>
      <c r="CX107" s="11">
        <f t="shared" si="1806"/>
        <v>0</v>
      </c>
      <c r="CY107" s="149" t="e">
        <f t="shared" si="1807"/>
        <v>#DIV/0!</v>
      </c>
      <c r="CZ107" s="149" t="e">
        <f t="shared" si="1808"/>
        <v>#DIV/0!</v>
      </c>
      <c r="DA107" s="149" t="e">
        <f t="shared" si="1809"/>
        <v>#DIV/0!</v>
      </c>
      <c r="DB107" s="11"/>
      <c r="DC107" s="11"/>
      <c r="DD107" s="15">
        <f t="shared" si="1810"/>
        <v>0</v>
      </c>
      <c r="DE107" s="14">
        <v>6</v>
      </c>
      <c r="DF107" s="11"/>
      <c r="DG107" s="11"/>
      <c r="DH107" s="11"/>
      <c r="DI107" s="11"/>
      <c r="DJ107" s="11"/>
      <c r="DK107" s="11"/>
      <c r="DL107" s="11"/>
      <c r="DM107" s="11"/>
      <c r="DN107" s="11"/>
      <c r="DO107" s="11">
        <f t="shared" si="1819"/>
        <v>0</v>
      </c>
      <c r="DP107" s="11">
        <f t="shared" si="1820"/>
        <v>0</v>
      </c>
      <c r="DQ107" s="149" t="e">
        <f t="shared" si="1821"/>
        <v>#DIV/0!</v>
      </c>
      <c r="DR107" s="149" t="e">
        <f t="shared" si="1822"/>
        <v>#DIV/0!</v>
      </c>
      <c r="DS107" s="149" t="e">
        <f t="shared" si="1823"/>
        <v>#DIV/0!</v>
      </c>
      <c r="DT107" s="11"/>
      <c r="DU107" s="11"/>
      <c r="DV107" s="15">
        <f t="shared" si="1824"/>
        <v>0</v>
      </c>
      <c r="DW107" s="14">
        <v>6</v>
      </c>
      <c r="DX107" s="11"/>
      <c r="DY107" s="11"/>
      <c r="DZ107" s="11"/>
      <c r="EA107" s="11"/>
      <c r="EB107" s="11"/>
      <c r="EC107" s="11"/>
      <c r="ED107" s="11"/>
      <c r="EE107" s="11"/>
      <c r="EF107" s="11"/>
      <c r="EG107" s="11">
        <f t="shared" si="1826"/>
        <v>0</v>
      </c>
      <c r="EH107" s="11">
        <f t="shared" si="1827"/>
        <v>0</v>
      </c>
      <c r="EI107" s="149" t="e">
        <f t="shared" si="1828"/>
        <v>#DIV/0!</v>
      </c>
      <c r="EJ107" s="149" t="e">
        <f t="shared" si="1829"/>
        <v>#DIV/0!</v>
      </c>
      <c r="EK107" s="149" t="e">
        <f t="shared" si="1830"/>
        <v>#DIV/0!</v>
      </c>
      <c r="EL107" s="11"/>
      <c r="EM107" s="11"/>
      <c r="EN107" s="15">
        <f t="shared" si="1831"/>
        <v>0</v>
      </c>
      <c r="EO107" s="14">
        <v>6</v>
      </c>
      <c r="EP107" s="11"/>
      <c r="EQ107" s="11"/>
      <c r="ER107" s="11"/>
      <c r="ES107" s="11"/>
      <c r="ET107" s="11"/>
      <c r="EU107" s="11"/>
      <c r="EV107" s="11"/>
      <c r="EW107" s="11"/>
      <c r="EX107" s="11"/>
      <c r="EY107" s="11">
        <f t="shared" si="1833"/>
        <v>0</v>
      </c>
      <c r="EZ107" s="11">
        <f t="shared" si="1867"/>
        <v>0</v>
      </c>
      <c r="FA107" s="149" t="e">
        <f t="shared" si="1834"/>
        <v>#DIV/0!</v>
      </c>
      <c r="FB107" s="149" t="e">
        <f t="shared" si="1835"/>
        <v>#DIV/0!</v>
      </c>
      <c r="FC107" s="149" t="e">
        <f t="shared" si="1836"/>
        <v>#DIV/0!</v>
      </c>
      <c r="FD107" s="11"/>
      <c r="FE107" s="11"/>
      <c r="FF107" s="15">
        <f t="shared" si="1837"/>
        <v>0</v>
      </c>
      <c r="FG107" s="14">
        <v>6</v>
      </c>
      <c r="FH107" s="11"/>
      <c r="FI107" s="11"/>
      <c r="FJ107" s="11"/>
      <c r="FK107" s="11"/>
      <c r="FL107" s="11"/>
      <c r="FM107" s="11"/>
      <c r="FN107" s="11"/>
      <c r="FO107" s="11"/>
      <c r="FP107" s="11"/>
      <c r="FQ107" s="11">
        <f t="shared" si="1839"/>
        <v>0</v>
      </c>
      <c r="FR107" s="11">
        <f t="shared" si="1840"/>
        <v>0</v>
      </c>
      <c r="FS107" s="149" t="e">
        <f t="shared" si="1841"/>
        <v>#DIV/0!</v>
      </c>
      <c r="FT107" s="149" t="e">
        <f t="shared" si="1842"/>
        <v>#DIV/0!</v>
      </c>
      <c r="FU107" s="149" t="e">
        <f t="shared" si="1843"/>
        <v>#DIV/0!</v>
      </c>
      <c r="FV107" s="11"/>
      <c r="FW107" s="11"/>
      <c r="FX107" s="15">
        <f t="shared" si="1844"/>
        <v>0</v>
      </c>
      <c r="FY107" s="14">
        <v>6</v>
      </c>
      <c r="FZ107" s="11"/>
      <c r="GA107" s="11"/>
      <c r="GB107" s="11"/>
      <c r="GC107" s="11"/>
      <c r="GD107" s="11"/>
      <c r="GE107" s="11"/>
      <c r="GF107" s="11"/>
      <c r="GG107" s="11"/>
      <c r="GH107" s="11"/>
      <c r="GI107" s="11">
        <f t="shared" si="1889"/>
        <v>0</v>
      </c>
      <c r="GJ107" s="11">
        <f t="shared" si="1890"/>
        <v>0</v>
      </c>
      <c r="GK107" s="149" t="e">
        <f t="shared" si="1891"/>
        <v>#DIV/0!</v>
      </c>
      <c r="GL107" s="149" t="e">
        <f t="shared" si="1892"/>
        <v>#DIV/0!</v>
      </c>
      <c r="GM107" s="149" t="e">
        <f t="shared" si="1893"/>
        <v>#DIV/0!</v>
      </c>
      <c r="GN107" s="11"/>
      <c r="GO107" s="11"/>
      <c r="GP107" s="15">
        <f t="shared" si="1894"/>
        <v>0</v>
      </c>
      <c r="GQ107" s="14">
        <v>6</v>
      </c>
      <c r="GR107" s="11"/>
      <c r="GS107" s="11"/>
      <c r="GT107" s="11"/>
      <c r="GU107" s="11"/>
      <c r="GV107" s="11"/>
      <c r="GW107" s="11"/>
      <c r="GX107" s="11"/>
      <c r="GY107" s="11"/>
      <c r="GZ107" s="11"/>
      <c r="HA107" s="11">
        <f t="shared" si="1846"/>
        <v>0</v>
      </c>
      <c r="HB107" s="11">
        <f t="shared" si="1847"/>
        <v>0</v>
      </c>
      <c r="HC107" s="149" t="e">
        <f t="shared" si="1848"/>
        <v>#DIV/0!</v>
      </c>
      <c r="HD107" s="149" t="e">
        <f t="shared" si="1849"/>
        <v>#DIV/0!</v>
      </c>
      <c r="HE107" s="149" t="e">
        <f t="shared" si="1850"/>
        <v>#DIV/0!</v>
      </c>
      <c r="HF107" s="11"/>
      <c r="HG107" s="11"/>
      <c r="HH107" s="15">
        <f t="shared" si="1851"/>
        <v>0</v>
      </c>
      <c r="HI107" s="14">
        <v>6</v>
      </c>
      <c r="HJ107" s="11"/>
      <c r="HK107" s="11"/>
      <c r="HL107" s="11"/>
      <c r="HM107" s="11"/>
      <c r="HN107" s="11"/>
      <c r="HO107" s="11"/>
      <c r="HP107" s="11"/>
      <c r="HQ107" s="11"/>
      <c r="HR107" s="11"/>
      <c r="HS107" s="11">
        <f t="shared" si="1853"/>
        <v>0</v>
      </c>
      <c r="HT107" s="11">
        <f t="shared" si="1854"/>
        <v>0</v>
      </c>
      <c r="HU107" s="149" t="e">
        <f t="shared" si="1855"/>
        <v>#DIV/0!</v>
      </c>
      <c r="HV107" s="149" t="e">
        <f t="shared" si="1856"/>
        <v>#DIV/0!</v>
      </c>
      <c r="HW107" s="149" t="e">
        <f t="shared" si="1857"/>
        <v>#DIV/0!</v>
      </c>
      <c r="HX107" s="11"/>
      <c r="HY107" s="11"/>
      <c r="HZ107" s="15">
        <f t="shared" si="1858"/>
        <v>0</v>
      </c>
    </row>
    <row r="108" spans="19:234">
      <c r="S108" s="14">
        <v>7</v>
      </c>
      <c r="T108" s="11"/>
      <c r="U108" s="11"/>
      <c r="V108" s="11"/>
      <c r="W108" s="11"/>
      <c r="X108" s="11"/>
      <c r="Y108" s="11"/>
      <c r="Z108" s="11"/>
      <c r="AA108" s="11"/>
      <c r="AB108" s="11"/>
      <c r="AC108" s="11">
        <f t="shared" si="1873"/>
        <v>0</v>
      </c>
      <c r="AD108" s="11">
        <f t="shared" si="1874"/>
        <v>0</v>
      </c>
      <c r="AE108" s="149" t="e">
        <f t="shared" si="1875"/>
        <v>#DIV/0!</v>
      </c>
      <c r="AF108" s="149" t="e">
        <f t="shared" si="1876"/>
        <v>#DIV/0!</v>
      </c>
      <c r="AG108" s="149" t="e">
        <f t="shared" si="1877"/>
        <v>#DIV/0!</v>
      </c>
      <c r="AH108" s="11"/>
      <c r="AI108" s="11"/>
      <c r="AJ108" s="15">
        <f t="shared" si="1878"/>
        <v>0</v>
      </c>
      <c r="AK108" s="14">
        <v>7</v>
      </c>
      <c r="AL108" s="11"/>
      <c r="AM108" s="11"/>
      <c r="AN108" s="11"/>
      <c r="AO108" s="11"/>
      <c r="AP108" s="11"/>
      <c r="AQ108" s="11"/>
      <c r="AR108" s="11"/>
      <c r="AS108" s="11"/>
      <c r="AT108" s="11"/>
      <c r="AU108" s="11">
        <f t="shared" si="1787"/>
        <v>0</v>
      </c>
      <c r="AV108" s="11">
        <f t="shared" si="1788"/>
        <v>0</v>
      </c>
      <c r="AW108" s="149" t="e">
        <f t="shared" si="1789"/>
        <v>#DIV/0!</v>
      </c>
      <c r="AX108" s="149" t="e">
        <f t="shared" si="1790"/>
        <v>#DIV/0!</v>
      </c>
      <c r="AY108" s="149" t="e">
        <f t="shared" si="1791"/>
        <v>#DIV/0!</v>
      </c>
      <c r="AZ108" s="11"/>
      <c r="BA108" s="11"/>
      <c r="BB108" s="15">
        <f t="shared" si="1792"/>
        <v>0</v>
      </c>
      <c r="BC108" s="14">
        <v>7</v>
      </c>
      <c r="BD108" s="11"/>
      <c r="BE108" s="11"/>
      <c r="BF108" s="11"/>
      <c r="BG108" s="11"/>
      <c r="BH108" s="11"/>
      <c r="BI108" s="11"/>
      <c r="BJ108" s="11"/>
      <c r="BK108" s="11"/>
      <c r="BL108" s="11"/>
      <c r="BM108" s="11">
        <f t="shared" si="1793"/>
        <v>0</v>
      </c>
      <c r="BN108" s="11">
        <f t="shared" si="1794"/>
        <v>0</v>
      </c>
      <c r="BO108" s="149" t="e">
        <f t="shared" si="1795"/>
        <v>#DIV/0!</v>
      </c>
      <c r="BP108" s="149" t="e">
        <f t="shared" si="1796"/>
        <v>#DIV/0!</v>
      </c>
      <c r="BQ108" s="149" t="e">
        <f t="shared" si="1797"/>
        <v>#DIV/0!</v>
      </c>
      <c r="BR108" s="11"/>
      <c r="BS108" s="11"/>
      <c r="BT108" s="15">
        <f t="shared" si="1881"/>
        <v>0</v>
      </c>
      <c r="BU108" s="14">
        <v>7</v>
      </c>
      <c r="BV108" s="11"/>
      <c r="BW108" s="11"/>
      <c r="BX108" s="11"/>
      <c r="BY108" s="11"/>
      <c r="BZ108" s="11"/>
      <c r="CA108" s="11"/>
      <c r="CB108" s="11"/>
      <c r="CC108" s="11"/>
      <c r="CD108" s="11"/>
      <c r="CE108" s="11">
        <f t="shared" si="1799"/>
        <v>0</v>
      </c>
      <c r="CF108" s="11">
        <f t="shared" si="1800"/>
        <v>0</v>
      </c>
      <c r="CG108" s="149" t="e">
        <f t="shared" si="1801"/>
        <v>#DIV/0!</v>
      </c>
      <c r="CH108" s="149" t="e">
        <f t="shared" si="1802"/>
        <v>#DIV/0!</v>
      </c>
      <c r="CI108" s="149" t="e">
        <f t="shared" si="1803"/>
        <v>#DIV/0!</v>
      </c>
      <c r="CJ108" s="11"/>
      <c r="CK108" s="11"/>
      <c r="CL108" s="15">
        <f t="shared" si="1804"/>
        <v>0</v>
      </c>
      <c r="CM108" s="14">
        <v>7</v>
      </c>
      <c r="CN108" s="11"/>
      <c r="CO108" s="11"/>
      <c r="CP108" s="11"/>
      <c r="CQ108" s="11"/>
      <c r="CR108" s="11"/>
      <c r="CS108" s="11"/>
      <c r="CT108" s="11"/>
      <c r="CU108" s="11"/>
      <c r="CV108" s="11"/>
      <c r="CW108" s="11">
        <f t="shared" si="1805"/>
        <v>0</v>
      </c>
      <c r="CX108" s="11">
        <f t="shared" si="1806"/>
        <v>0</v>
      </c>
      <c r="CY108" s="149" t="e">
        <f t="shared" si="1807"/>
        <v>#DIV/0!</v>
      </c>
      <c r="CZ108" s="149" t="e">
        <f t="shared" si="1808"/>
        <v>#DIV/0!</v>
      </c>
      <c r="DA108" s="149" t="e">
        <f t="shared" si="1809"/>
        <v>#DIV/0!</v>
      </c>
      <c r="DB108" s="11"/>
      <c r="DC108" s="11"/>
      <c r="DD108" s="15">
        <f t="shared" si="1810"/>
        <v>0</v>
      </c>
      <c r="DE108" s="14">
        <v>7</v>
      </c>
      <c r="DF108" s="11"/>
      <c r="DG108" s="11"/>
      <c r="DH108" s="11"/>
      <c r="DI108" s="11"/>
      <c r="DJ108" s="11"/>
      <c r="DK108" s="11"/>
      <c r="DL108" s="11"/>
      <c r="DM108" s="11"/>
      <c r="DN108" s="11"/>
      <c r="DO108" s="11">
        <f t="shared" si="1819"/>
        <v>0</v>
      </c>
      <c r="DP108" s="11">
        <f t="shared" si="1820"/>
        <v>0</v>
      </c>
      <c r="DQ108" s="149" t="e">
        <f t="shared" si="1821"/>
        <v>#DIV/0!</v>
      </c>
      <c r="DR108" s="149" t="e">
        <f t="shared" si="1822"/>
        <v>#DIV/0!</v>
      </c>
      <c r="DS108" s="149" t="e">
        <f t="shared" si="1823"/>
        <v>#DIV/0!</v>
      </c>
      <c r="DT108" s="11"/>
      <c r="DU108" s="11"/>
      <c r="DV108" s="15">
        <f t="shared" si="1824"/>
        <v>0</v>
      </c>
      <c r="DW108" s="14">
        <v>7</v>
      </c>
      <c r="DX108" s="11"/>
      <c r="DY108" s="11"/>
      <c r="DZ108" s="11"/>
      <c r="EA108" s="11"/>
      <c r="EB108" s="11"/>
      <c r="EC108" s="11"/>
      <c r="ED108" s="11"/>
      <c r="EE108" s="11"/>
      <c r="EF108" s="11"/>
      <c r="EG108" s="11">
        <f t="shared" si="1826"/>
        <v>0</v>
      </c>
      <c r="EH108" s="11">
        <f t="shared" si="1827"/>
        <v>0</v>
      </c>
      <c r="EI108" s="149" t="e">
        <f t="shared" si="1828"/>
        <v>#DIV/0!</v>
      </c>
      <c r="EJ108" s="149" t="e">
        <f t="shared" si="1829"/>
        <v>#DIV/0!</v>
      </c>
      <c r="EK108" s="149" t="e">
        <f t="shared" si="1830"/>
        <v>#DIV/0!</v>
      </c>
      <c r="EL108" s="11"/>
      <c r="EM108" s="11"/>
      <c r="EN108" s="15">
        <f t="shared" si="1831"/>
        <v>0</v>
      </c>
      <c r="EO108" s="14">
        <v>7</v>
      </c>
      <c r="EP108" s="11"/>
      <c r="EQ108" s="11"/>
      <c r="ER108" s="11"/>
      <c r="ES108" s="11"/>
      <c r="ET108" s="11"/>
      <c r="EU108" s="11"/>
      <c r="EV108" s="11"/>
      <c r="EW108" s="11"/>
      <c r="EX108" s="11"/>
      <c r="EY108" s="11">
        <f t="shared" si="1833"/>
        <v>0</v>
      </c>
      <c r="EZ108" s="11">
        <f t="shared" si="1867"/>
        <v>0</v>
      </c>
      <c r="FA108" s="149" t="e">
        <f t="shared" si="1834"/>
        <v>#DIV/0!</v>
      </c>
      <c r="FB108" s="149" t="e">
        <f t="shared" si="1835"/>
        <v>#DIV/0!</v>
      </c>
      <c r="FC108" s="149" t="e">
        <f t="shared" si="1836"/>
        <v>#DIV/0!</v>
      </c>
      <c r="FD108" s="11"/>
      <c r="FE108" s="11"/>
      <c r="FF108" s="15">
        <f t="shared" si="1837"/>
        <v>0</v>
      </c>
      <c r="FG108" s="14">
        <v>7</v>
      </c>
      <c r="FH108" s="11"/>
      <c r="FI108" s="11"/>
      <c r="FJ108" s="11"/>
      <c r="FK108" s="11"/>
      <c r="FL108" s="11"/>
      <c r="FM108" s="11"/>
      <c r="FN108" s="11"/>
      <c r="FO108" s="11"/>
      <c r="FP108" s="11"/>
      <c r="FQ108" s="11">
        <f t="shared" si="1839"/>
        <v>0</v>
      </c>
      <c r="FR108" s="11">
        <f t="shared" si="1840"/>
        <v>0</v>
      </c>
      <c r="FS108" s="149" t="e">
        <f t="shared" si="1841"/>
        <v>#DIV/0!</v>
      </c>
      <c r="FT108" s="149" t="e">
        <f t="shared" si="1842"/>
        <v>#DIV/0!</v>
      </c>
      <c r="FU108" s="149" t="e">
        <f t="shared" si="1843"/>
        <v>#DIV/0!</v>
      </c>
      <c r="FV108" s="11"/>
      <c r="FW108" s="11"/>
      <c r="FX108" s="15">
        <f t="shared" si="1844"/>
        <v>0</v>
      </c>
      <c r="FY108" s="14">
        <v>7</v>
      </c>
      <c r="FZ108" s="11"/>
      <c r="GA108" s="11"/>
      <c r="GB108" s="11"/>
      <c r="GC108" s="11"/>
      <c r="GD108" s="11"/>
      <c r="GE108" s="11"/>
      <c r="GF108" s="11"/>
      <c r="GG108" s="11"/>
      <c r="GH108" s="11"/>
      <c r="GI108" s="11">
        <f t="shared" si="1889"/>
        <v>0</v>
      </c>
      <c r="GJ108" s="11">
        <f t="shared" si="1890"/>
        <v>0</v>
      </c>
      <c r="GK108" s="149" t="e">
        <f t="shared" si="1891"/>
        <v>#DIV/0!</v>
      </c>
      <c r="GL108" s="149" t="e">
        <f t="shared" si="1892"/>
        <v>#DIV/0!</v>
      </c>
      <c r="GM108" s="149" t="e">
        <f t="shared" si="1893"/>
        <v>#DIV/0!</v>
      </c>
      <c r="GN108" s="11"/>
      <c r="GO108" s="11"/>
      <c r="GP108" s="15">
        <f t="shared" si="1894"/>
        <v>0</v>
      </c>
      <c r="GQ108" s="14">
        <v>7</v>
      </c>
      <c r="GR108" s="11"/>
      <c r="GS108" s="11"/>
      <c r="GT108" s="11"/>
      <c r="GU108" s="11"/>
      <c r="GV108" s="11"/>
      <c r="GW108" s="11"/>
      <c r="GX108" s="11"/>
      <c r="GY108" s="11"/>
      <c r="GZ108" s="11"/>
      <c r="HA108" s="11">
        <f t="shared" si="1846"/>
        <v>0</v>
      </c>
      <c r="HB108" s="11">
        <f t="shared" si="1847"/>
        <v>0</v>
      </c>
      <c r="HC108" s="149" t="e">
        <f t="shared" si="1848"/>
        <v>#DIV/0!</v>
      </c>
      <c r="HD108" s="149" t="e">
        <f t="shared" si="1849"/>
        <v>#DIV/0!</v>
      </c>
      <c r="HE108" s="149" t="e">
        <f t="shared" si="1850"/>
        <v>#DIV/0!</v>
      </c>
      <c r="HF108" s="11"/>
      <c r="HG108" s="11"/>
      <c r="HH108" s="15">
        <f t="shared" si="1851"/>
        <v>0</v>
      </c>
      <c r="HI108" s="14">
        <v>7</v>
      </c>
      <c r="HJ108" s="11"/>
      <c r="HK108" s="11"/>
      <c r="HL108" s="11"/>
      <c r="HM108" s="11"/>
      <c r="HN108" s="11"/>
      <c r="HO108" s="11"/>
      <c r="HP108" s="11"/>
      <c r="HQ108" s="11"/>
      <c r="HR108" s="11"/>
      <c r="HS108" s="11">
        <f t="shared" si="1853"/>
        <v>0</v>
      </c>
      <c r="HT108" s="11">
        <f t="shared" si="1854"/>
        <v>0</v>
      </c>
      <c r="HU108" s="149" t="e">
        <f t="shared" si="1855"/>
        <v>#DIV/0!</v>
      </c>
      <c r="HV108" s="149" t="e">
        <f t="shared" si="1856"/>
        <v>#DIV/0!</v>
      </c>
      <c r="HW108" s="149" t="e">
        <f t="shared" si="1857"/>
        <v>#DIV/0!</v>
      </c>
      <c r="HX108" s="11"/>
      <c r="HY108" s="11"/>
      <c r="HZ108" s="15">
        <f t="shared" si="1858"/>
        <v>0</v>
      </c>
    </row>
    <row r="109" spans="19:234">
      <c r="S109" s="14">
        <v>8</v>
      </c>
      <c r="T109" s="11"/>
      <c r="U109" s="11"/>
      <c r="V109" s="11"/>
      <c r="W109" s="11"/>
      <c r="X109" s="11"/>
      <c r="Y109" s="11"/>
      <c r="Z109" s="11"/>
      <c r="AA109" s="11"/>
      <c r="AB109" s="11"/>
      <c r="AC109" s="11">
        <f t="shared" si="1873"/>
        <v>0</v>
      </c>
      <c r="AD109" s="11">
        <f t="shared" si="1874"/>
        <v>0</v>
      </c>
      <c r="AE109" s="149" t="e">
        <f t="shared" si="1875"/>
        <v>#DIV/0!</v>
      </c>
      <c r="AF109" s="149" t="e">
        <f t="shared" si="1876"/>
        <v>#DIV/0!</v>
      </c>
      <c r="AG109" s="149" t="e">
        <f t="shared" si="1877"/>
        <v>#DIV/0!</v>
      </c>
      <c r="AH109" s="11"/>
      <c r="AI109" s="11"/>
      <c r="AJ109" s="15">
        <f t="shared" si="1878"/>
        <v>0</v>
      </c>
      <c r="AK109" s="14">
        <v>8</v>
      </c>
      <c r="AL109" s="11"/>
      <c r="AM109" s="11"/>
      <c r="AN109" s="11"/>
      <c r="AO109" s="11"/>
      <c r="AP109" s="11"/>
      <c r="AQ109" s="11"/>
      <c r="AR109" s="11"/>
      <c r="AS109" s="11"/>
      <c r="AT109" s="11"/>
      <c r="AU109" s="11">
        <f t="shared" si="1787"/>
        <v>0</v>
      </c>
      <c r="AV109" s="11">
        <f t="shared" si="1788"/>
        <v>0</v>
      </c>
      <c r="AW109" s="149" t="e">
        <f t="shared" si="1789"/>
        <v>#DIV/0!</v>
      </c>
      <c r="AX109" s="149" t="e">
        <f t="shared" si="1790"/>
        <v>#DIV/0!</v>
      </c>
      <c r="AY109" s="149" t="e">
        <f t="shared" si="1791"/>
        <v>#DIV/0!</v>
      </c>
      <c r="AZ109" s="11"/>
      <c r="BA109" s="11"/>
      <c r="BB109" s="15">
        <f t="shared" si="1792"/>
        <v>0</v>
      </c>
      <c r="BC109" s="14">
        <v>8</v>
      </c>
      <c r="BD109" s="11"/>
      <c r="BE109" s="11"/>
      <c r="BF109" s="11"/>
      <c r="BG109" s="11"/>
      <c r="BH109" s="11"/>
      <c r="BI109" s="11"/>
      <c r="BJ109" s="11"/>
      <c r="BK109" s="11"/>
      <c r="BL109" s="11"/>
      <c r="BM109" s="11">
        <f t="shared" si="1793"/>
        <v>0</v>
      </c>
      <c r="BN109" s="11">
        <f t="shared" si="1794"/>
        <v>0</v>
      </c>
      <c r="BO109" s="149" t="e">
        <f t="shared" si="1795"/>
        <v>#DIV/0!</v>
      </c>
      <c r="BP109" s="149" t="e">
        <f t="shared" si="1796"/>
        <v>#DIV/0!</v>
      </c>
      <c r="BQ109" s="149" t="e">
        <f t="shared" si="1797"/>
        <v>#DIV/0!</v>
      </c>
      <c r="BR109" s="11"/>
      <c r="BS109" s="11"/>
      <c r="BT109" s="15">
        <f t="shared" si="1881"/>
        <v>0</v>
      </c>
      <c r="BU109" s="14">
        <v>8</v>
      </c>
      <c r="BV109" s="11"/>
      <c r="BW109" s="11"/>
      <c r="BX109" s="11"/>
      <c r="BY109" s="11"/>
      <c r="BZ109" s="11"/>
      <c r="CA109" s="11"/>
      <c r="CB109" s="11"/>
      <c r="CC109" s="11"/>
      <c r="CD109" s="11"/>
      <c r="CE109" s="11">
        <f t="shared" si="1799"/>
        <v>0</v>
      </c>
      <c r="CF109" s="11">
        <f t="shared" si="1800"/>
        <v>0</v>
      </c>
      <c r="CG109" s="149" t="e">
        <f t="shared" si="1801"/>
        <v>#DIV/0!</v>
      </c>
      <c r="CH109" s="149" t="e">
        <f t="shared" si="1802"/>
        <v>#DIV/0!</v>
      </c>
      <c r="CI109" s="149" t="e">
        <f t="shared" si="1803"/>
        <v>#DIV/0!</v>
      </c>
      <c r="CJ109" s="11"/>
      <c r="CK109" s="11"/>
      <c r="CL109" s="15">
        <f t="shared" si="1804"/>
        <v>0</v>
      </c>
      <c r="CM109" s="14">
        <v>8</v>
      </c>
      <c r="CN109" s="11"/>
      <c r="CO109" s="11"/>
      <c r="CP109" s="11"/>
      <c r="CQ109" s="11"/>
      <c r="CR109" s="11"/>
      <c r="CS109" s="11"/>
      <c r="CT109" s="11"/>
      <c r="CU109" s="11"/>
      <c r="CV109" s="11"/>
      <c r="CW109" s="11">
        <f t="shared" si="1805"/>
        <v>0</v>
      </c>
      <c r="CX109" s="11">
        <f t="shared" si="1806"/>
        <v>0</v>
      </c>
      <c r="CY109" s="149" t="e">
        <f t="shared" si="1807"/>
        <v>#DIV/0!</v>
      </c>
      <c r="CZ109" s="149" t="e">
        <f t="shared" si="1808"/>
        <v>#DIV/0!</v>
      </c>
      <c r="DA109" s="149" t="e">
        <f t="shared" si="1809"/>
        <v>#DIV/0!</v>
      </c>
      <c r="DB109" s="11"/>
      <c r="DC109" s="11"/>
      <c r="DD109" s="15">
        <f t="shared" si="1810"/>
        <v>0</v>
      </c>
      <c r="DE109" s="14">
        <v>8</v>
      </c>
      <c r="DF109" s="11"/>
      <c r="DG109" s="11"/>
      <c r="DH109" s="11"/>
      <c r="DI109" s="11"/>
      <c r="DJ109" s="11"/>
      <c r="DK109" s="11"/>
      <c r="DL109" s="11"/>
      <c r="DM109" s="11"/>
      <c r="DN109" s="11"/>
      <c r="DO109" s="11">
        <f t="shared" si="1819"/>
        <v>0</v>
      </c>
      <c r="DP109" s="11">
        <f t="shared" si="1820"/>
        <v>0</v>
      </c>
      <c r="DQ109" s="149" t="e">
        <f t="shared" si="1821"/>
        <v>#DIV/0!</v>
      </c>
      <c r="DR109" s="149" t="e">
        <f t="shared" si="1822"/>
        <v>#DIV/0!</v>
      </c>
      <c r="DS109" s="149" t="e">
        <f t="shared" si="1823"/>
        <v>#DIV/0!</v>
      </c>
      <c r="DT109" s="11"/>
      <c r="DU109" s="11"/>
      <c r="DV109" s="15">
        <f t="shared" si="1824"/>
        <v>0</v>
      </c>
      <c r="DW109" s="14">
        <v>8</v>
      </c>
      <c r="DX109" s="11"/>
      <c r="DY109" s="11"/>
      <c r="DZ109" s="11"/>
      <c r="EA109" s="11"/>
      <c r="EB109" s="11"/>
      <c r="EC109" s="11"/>
      <c r="ED109" s="11"/>
      <c r="EE109" s="11"/>
      <c r="EF109" s="11"/>
      <c r="EG109" s="11">
        <f t="shared" si="1826"/>
        <v>0</v>
      </c>
      <c r="EH109" s="11">
        <f t="shared" si="1827"/>
        <v>0</v>
      </c>
      <c r="EI109" s="149" t="e">
        <f t="shared" si="1828"/>
        <v>#DIV/0!</v>
      </c>
      <c r="EJ109" s="149" t="e">
        <f t="shared" si="1829"/>
        <v>#DIV/0!</v>
      </c>
      <c r="EK109" s="149" t="e">
        <f t="shared" si="1830"/>
        <v>#DIV/0!</v>
      </c>
      <c r="EL109" s="11"/>
      <c r="EM109" s="11"/>
      <c r="EN109" s="15">
        <f t="shared" si="1831"/>
        <v>0</v>
      </c>
      <c r="EO109" s="14">
        <v>8</v>
      </c>
      <c r="EP109" s="11"/>
      <c r="EQ109" s="11"/>
      <c r="ER109" s="11"/>
      <c r="ES109" s="11"/>
      <c r="ET109" s="11"/>
      <c r="EU109" s="11"/>
      <c r="EV109" s="11"/>
      <c r="EW109" s="11"/>
      <c r="EX109" s="11"/>
      <c r="EY109" s="11">
        <f t="shared" si="1833"/>
        <v>0</v>
      </c>
      <c r="EZ109" s="11">
        <f t="shared" si="1867"/>
        <v>0</v>
      </c>
      <c r="FA109" s="149" t="e">
        <f t="shared" si="1834"/>
        <v>#DIV/0!</v>
      </c>
      <c r="FB109" s="149" t="e">
        <f t="shared" si="1835"/>
        <v>#DIV/0!</v>
      </c>
      <c r="FC109" s="149" t="e">
        <f t="shared" si="1836"/>
        <v>#DIV/0!</v>
      </c>
      <c r="FD109" s="11"/>
      <c r="FE109" s="11"/>
      <c r="FF109" s="15">
        <f t="shared" si="1837"/>
        <v>0</v>
      </c>
      <c r="FG109" s="14">
        <v>8</v>
      </c>
      <c r="FH109" s="11"/>
      <c r="FI109" s="11"/>
      <c r="FJ109" s="11"/>
      <c r="FK109" s="11"/>
      <c r="FL109" s="11"/>
      <c r="FM109" s="11"/>
      <c r="FN109" s="11"/>
      <c r="FO109" s="11"/>
      <c r="FP109" s="11"/>
      <c r="FQ109" s="11">
        <f t="shared" si="1839"/>
        <v>0</v>
      </c>
      <c r="FR109" s="11">
        <f t="shared" si="1840"/>
        <v>0</v>
      </c>
      <c r="FS109" s="149" t="e">
        <f t="shared" si="1841"/>
        <v>#DIV/0!</v>
      </c>
      <c r="FT109" s="149" t="e">
        <f t="shared" si="1842"/>
        <v>#DIV/0!</v>
      </c>
      <c r="FU109" s="149" t="e">
        <f t="shared" si="1843"/>
        <v>#DIV/0!</v>
      </c>
      <c r="FV109" s="11"/>
      <c r="FW109" s="11"/>
      <c r="FX109" s="15">
        <f t="shared" si="1844"/>
        <v>0</v>
      </c>
      <c r="FY109" s="14">
        <v>8</v>
      </c>
      <c r="FZ109" s="11"/>
      <c r="GA109" s="11"/>
      <c r="GB109" s="11"/>
      <c r="GC109" s="11"/>
      <c r="GD109" s="11"/>
      <c r="GE109" s="11"/>
      <c r="GF109" s="11"/>
      <c r="GG109" s="11"/>
      <c r="GH109" s="11"/>
      <c r="GI109" s="11">
        <f t="shared" si="1889"/>
        <v>0</v>
      </c>
      <c r="GJ109" s="11">
        <f t="shared" si="1890"/>
        <v>0</v>
      </c>
      <c r="GK109" s="149" t="e">
        <f t="shared" si="1891"/>
        <v>#DIV/0!</v>
      </c>
      <c r="GL109" s="149" t="e">
        <f t="shared" si="1892"/>
        <v>#DIV/0!</v>
      </c>
      <c r="GM109" s="149" t="e">
        <f t="shared" si="1893"/>
        <v>#DIV/0!</v>
      </c>
      <c r="GN109" s="11"/>
      <c r="GO109" s="11"/>
      <c r="GP109" s="15">
        <f t="shared" si="1894"/>
        <v>0</v>
      </c>
      <c r="GQ109" s="14">
        <v>8</v>
      </c>
      <c r="GR109" s="11"/>
      <c r="GS109" s="11"/>
      <c r="GT109" s="11"/>
      <c r="GU109" s="11"/>
      <c r="GV109" s="11"/>
      <c r="GW109" s="11"/>
      <c r="GX109" s="11"/>
      <c r="GY109" s="11"/>
      <c r="GZ109" s="11"/>
      <c r="HA109" s="11">
        <f t="shared" si="1846"/>
        <v>0</v>
      </c>
      <c r="HB109" s="11">
        <f t="shared" si="1847"/>
        <v>0</v>
      </c>
      <c r="HC109" s="149" t="e">
        <f t="shared" si="1848"/>
        <v>#DIV/0!</v>
      </c>
      <c r="HD109" s="149" t="e">
        <f t="shared" si="1849"/>
        <v>#DIV/0!</v>
      </c>
      <c r="HE109" s="149" t="e">
        <f t="shared" si="1850"/>
        <v>#DIV/0!</v>
      </c>
      <c r="HF109" s="11"/>
      <c r="HG109" s="11"/>
      <c r="HH109" s="15">
        <f t="shared" si="1851"/>
        <v>0</v>
      </c>
      <c r="HI109" s="14">
        <v>8</v>
      </c>
      <c r="HJ109" s="11"/>
      <c r="HK109" s="11"/>
      <c r="HL109" s="11"/>
      <c r="HM109" s="11"/>
      <c r="HN109" s="11"/>
      <c r="HO109" s="11"/>
      <c r="HP109" s="11"/>
      <c r="HQ109" s="11"/>
      <c r="HR109" s="11"/>
      <c r="HS109" s="11">
        <f t="shared" si="1853"/>
        <v>0</v>
      </c>
      <c r="HT109" s="11">
        <f t="shared" si="1854"/>
        <v>0</v>
      </c>
      <c r="HU109" s="149" t="e">
        <f t="shared" si="1855"/>
        <v>#DIV/0!</v>
      </c>
      <c r="HV109" s="149" t="e">
        <f t="shared" si="1856"/>
        <v>#DIV/0!</v>
      </c>
      <c r="HW109" s="149" t="e">
        <f t="shared" si="1857"/>
        <v>#DIV/0!</v>
      </c>
      <c r="HX109" s="11"/>
      <c r="HY109" s="11"/>
      <c r="HZ109" s="15">
        <f t="shared" si="1858"/>
        <v>0</v>
      </c>
    </row>
    <row r="110" spans="19:234">
      <c r="S110" s="14">
        <v>9</v>
      </c>
      <c r="T110" s="11"/>
      <c r="U110" s="11"/>
      <c r="V110" s="11"/>
      <c r="W110" s="11"/>
      <c r="X110" s="11"/>
      <c r="Y110" s="11"/>
      <c r="Z110" s="11"/>
      <c r="AA110" s="11"/>
      <c r="AB110" s="11"/>
      <c r="AC110" s="11">
        <f t="shared" si="1873"/>
        <v>0</v>
      </c>
      <c r="AD110" s="11">
        <f t="shared" si="1874"/>
        <v>0</v>
      </c>
      <c r="AE110" s="149" t="e">
        <f t="shared" si="1875"/>
        <v>#DIV/0!</v>
      </c>
      <c r="AF110" s="149" t="e">
        <f t="shared" si="1876"/>
        <v>#DIV/0!</v>
      </c>
      <c r="AG110" s="149" t="e">
        <f t="shared" si="1877"/>
        <v>#DIV/0!</v>
      </c>
      <c r="AH110" s="11"/>
      <c r="AI110" s="11"/>
      <c r="AJ110" s="15">
        <f t="shared" si="1878"/>
        <v>0</v>
      </c>
      <c r="AK110" s="14">
        <v>9</v>
      </c>
      <c r="AL110" s="11"/>
      <c r="AM110" s="11"/>
      <c r="AN110" s="11"/>
      <c r="AO110" s="11"/>
      <c r="AP110" s="11"/>
      <c r="AQ110" s="11"/>
      <c r="AR110" s="11"/>
      <c r="AS110" s="11"/>
      <c r="AT110" s="11"/>
      <c r="AU110" s="11">
        <f t="shared" si="1787"/>
        <v>0</v>
      </c>
      <c r="AV110" s="11">
        <f t="shared" si="1788"/>
        <v>0</v>
      </c>
      <c r="AW110" s="149" t="e">
        <f t="shared" si="1789"/>
        <v>#DIV/0!</v>
      </c>
      <c r="AX110" s="149" t="e">
        <f t="shared" si="1790"/>
        <v>#DIV/0!</v>
      </c>
      <c r="AY110" s="149" t="e">
        <f t="shared" si="1791"/>
        <v>#DIV/0!</v>
      </c>
      <c r="AZ110" s="11"/>
      <c r="BA110" s="11"/>
      <c r="BB110" s="15">
        <f t="shared" si="1792"/>
        <v>0</v>
      </c>
      <c r="BC110" s="14">
        <v>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>
        <f t="shared" si="1793"/>
        <v>0</v>
      </c>
      <c r="BN110" s="11">
        <f t="shared" si="1794"/>
        <v>0</v>
      </c>
      <c r="BO110" s="149" t="e">
        <f t="shared" si="1795"/>
        <v>#DIV/0!</v>
      </c>
      <c r="BP110" s="149" t="e">
        <f t="shared" si="1796"/>
        <v>#DIV/0!</v>
      </c>
      <c r="BQ110" s="149" t="e">
        <f t="shared" si="1797"/>
        <v>#DIV/0!</v>
      </c>
      <c r="BR110" s="11"/>
      <c r="BS110" s="11"/>
      <c r="BT110" s="15">
        <f t="shared" si="1881"/>
        <v>0</v>
      </c>
      <c r="BU110" s="14">
        <v>9</v>
      </c>
      <c r="BV110" s="11"/>
      <c r="BW110" s="11"/>
      <c r="BX110" s="11"/>
      <c r="BY110" s="11"/>
      <c r="BZ110" s="11"/>
      <c r="CA110" s="11"/>
      <c r="CB110" s="11"/>
      <c r="CC110" s="11"/>
      <c r="CD110" s="11"/>
      <c r="CE110" s="11">
        <f t="shared" si="1799"/>
        <v>0</v>
      </c>
      <c r="CF110" s="11">
        <f t="shared" si="1800"/>
        <v>0</v>
      </c>
      <c r="CG110" s="149" t="e">
        <f t="shared" si="1801"/>
        <v>#DIV/0!</v>
      </c>
      <c r="CH110" s="149" t="e">
        <f t="shared" si="1802"/>
        <v>#DIV/0!</v>
      </c>
      <c r="CI110" s="149" t="e">
        <f t="shared" si="1803"/>
        <v>#DIV/0!</v>
      </c>
      <c r="CJ110" s="11"/>
      <c r="CK110" s="11"/>
      <c r="CL110" s="15">
        <f t="shared" si="1804"/>
        <v>0</v>
      </c>
      <c r="CM110" s="14">
        <v>9</v>
      </c>
      <c r="CN110" s="11"/>
      <c r="CO110" s="11"/>
      <c r="CP110" s="11"/>
      <c r="CQ110" s="11"/>
      <c r="CR110" s="11"/>
      <c r="CS110" s="11"/>
      <c r="CT110" s="11"/>
      <c r="CU110" s="11"/>
      <c r="CV110" s="11"/>
      <c r="CW110" s="11">
        <f t="shared" si="1805"/>
        <v>0</v>
      </c>
      <c r="CX110" s="11">
        <f t="shared" si="1806"/>
        <v>0</v>
      </c>
      <c r="CY110" s="149" t="e">
        <f t="shared" si="1807"/>
        <v>#DIV/0!</v>
      </c>
      <c r="CZ110" s="149" t="e">
        <f t="shared" si="1808"/>
        <v>#DIV/0!</v>
      </c>
      <c r="DA110" s="149" t="e">
        <f t="shared" si="1809"/>
        <v>#DIV/0!</v>
      </c>
      <c r="DB110" s="11"/>
      <c r="DC110" s="11"/>
      <c r="DD110" s="15">
        <f t="shared" si="1810"/>
        <v>0</v>
      </c>
      <c r="DE110" s="14">
        <v>9</v>
      </c>
      <c r="DF110" s="11"/>
      <c r="DG110" s="11"/>
      <c r="DH110" s="11"/>
      <c r="DI110" s="11"/>
      <c r="DJ110" s="11"/>
      <c r="DK110" s="11"/>
      <c r="DL110" s="11"/>
      <c r="DM110" s="11"/>
      <c r="DN110" s="11"/>
      <c r="DO110" s="11">
        <f t="shared" si="1819"/>
        <v>0</v>
      </c>
      <c r="DP110" s="11">
        <f t="shared" si="1820"/>
        <v>0</v>
      </c>
      <c r="DQ110" s="149" t="e">
        <f t="shared" si="1821"/>
        <v>#DIV/0!</v>
      </c>
      <c r="DR110" s="149" t="e">
        <f t="shared" si="1822"/>
        <v>#DIV/0!</v>
      </c>
      <c r="DS110" s="149" t="e">
        <f t="shared" si="1823"/>
        <v>#DIV/0!</v>
      </c>
      <c r="DT110" s="11"/>
      <c r="DU110" s="11"/>
      <c r="DV110" s="15">
        <f t="shared" si="1824"/>
        <v>0</v>
      </c>
      <c r="DW110" s="14">
        <v>9</v>
      </c>
      <c r="DX110" s="11"/>
      <c r="DY110" s="11"/>
      <c r="DZ110" s="11"/>
      <c r="EA110" s="11"/>
      <c r="EB110" s="11"/>
      <c r="EC110" s="11"/>
      <c r="ED110" s="11"/>
      <c r="EE110" s="11"/>
      <c r="EF110" s="11"/>
      <c r="EG110" s="11">
        <f t="shared" si="1826"/>
        <v>0</v>
      </c>
      <c r="EH110" s="11">
        <f t="shared" si="1827"/>
        <v>0</v>
      </c>
      <c r="EI110" s="149" t="e">
        <f t="shared" si="1828"/>
        <v>#DIV/0!</v>
      </c>
      <c r="EJ110" s="149" t="e">
        <f t="shared" si="1829"/>
        <v>#DIV/0!</v>
      </c>
      <c r="EK110" s="149" t="e">
        <f t="shared" si="1830"/>
        <v>#DIV/0!</v>
      </c>
      <c r="EL110" s="11"/>
      <c r="EM110" s="11"/>
      <c r="EN110" s="15">
        <f t="shared" si="1831"/>
        <v>0</v>
      </c>
      <c r="EO110" s="14">
        <v>9</v>
      </c>
      <c r="EP110" s="11"/>
      <c r="EQ110" s="11"/>
      <c r="ER110" s="11"/>
      <c r="ES110" s="11"/>
      <c r="ET110" s="11"/>
      <c r="EU110" s="11"/>
      <c r="EV110" s="11"/>
      <c r="EW110" s="11"/>
      <c r="EX110" s="11"/>
      <c r="EY110" s="11">
        <f t="shared" si="1833"/>
        <v>0</v>
      </c>
      <c r="EZ110" s="11">
        <f t="shared" si="1867"/>
        <v>0</v>
      </c>
      <c r="FA110" s="149" t="e">
        <f t="shared" si="1834"/>
        <v>#DIV/0!</v>
      </c>
      <c r="FB110" s="149" t="e">
        <f t="shared" si="1835"/>
        <v>#DIV/0!</v>
      </c>
      <c r="FC110" s="149" t="e">
        <f t="shared" si="1836"/>
        <v>#DIV/0!</v>
      </c>
      <c r="FD110" s="11"/>
      <c r="FE110" s="11"/>
      <c r="FF110" s="15">
        <f t="shared" si="1837"/>
        <v>0</v>
      </c>
      <c r="FG110" s="14">
        <v>9</v>
      </c>
      <c r="FH110" s="11"/>
      <c r="FI110" s="11"/>
      <c r="FJ110" s="11"/>
      <c r="FK110" s="11"/>
      <c r="FL110" s="11"/>
      <c r="FM110" s="11"/>
      <c r="FN110" s="11"/>
      <c r="FO110" s="11"/>
      <c r="FP110" s="11"/>
      <c r="FQ110" s="11">
        <f t="shared" si="1839"/>
        <v>0</v>
      </c>
      <c r="FR110" s="11">
        <f t="shared" si="1840"/>
        <v>0</v>
      </c>
      <c r="FS110" s="149" t="e">
        <f t="shared" si="1841"/>
        <v>#DIV/0!</v>
      </c>
      <c r="FT110" s="149" t="e">
        <f t="shared" si="1842"/>
        <v>#DIV/0!</v>
      </c>
      <c r="FU110" s="149" t="e">
        <f t="shared" si="1843"/>
        <v>#DIV/0!</v>
      </c>
      <c r="FV110" s="11"/>
      <c r="FW110" s="11"/>
      <c r="FX110" s="15">
        <f t="shared" si="1844"/>
        <v>0</v>
      </c>
      <c r="FY110" s="14">
        <v>9</v>
      </c>
      <c r="FZ110" s="11"/>
      <c r="GA110" s="11"/>
      <c r="GB110" s="11"/>
      <c r="GC110" s="11"/>
      <c r="GD110" s="11"/>
      <c r="GE110" s="11"/>
      <c r="GF110" s="11"/>
      <c r="GG110" s="11"/>
      <c r="GH110" s="11"/>
      <c r="GI110" s="11">
        <f t="shared" si="1889"/>
        <v>0</v>
      </c>
      <c r="GJ110" s="11">
        <f t="shared" si="1890"/>
        <v>0</v>
      </c>
      <c r="GK110" s="149" t="e">
        <f t="shared" si="1891"/>
        <v>#DIV/0!</v>
      </c>
      <c r="GL110" s="149" t="e">
        <f t="shared" si="1892"/>
        <v>#DIV/0!</v>
      </c>
      <c r="GM110" s="149" t="e">
        <f t="shared" si="1893"/>
        <v>#DIV/0!</v>
      </c>
      <c r="GN110" s="11"/>
      <c r="GO110" s="11"/>
      <c r="GP110" s="15">
        <f t="shared" si="1894"/>
        <v>0</v>
      </c>
      <c r="GQ110" s="14">
        <v>9</v>
      </c>
      <c r="GR110" s="11"/>
      <c r="GS110" s="11"/>
      <c r="GT110" s="11"/>
      <c r="GU110" s="11"/>
      <c r="GV110" s="11"/>
      <c r="GW110" s="11"/>
      <c r="GX110" s="11"/>
      <c r="GY110" s="11"/>
      <c r="GZ110" s="11"/>
      <c r="HA110" s="11">
        <f t="shared" si="1846"/>
        <v>0</v>
      </c>
      <c r="HB110" s="11">
        <f t="shared" si="1847"/>
        <v>0</v>
      </c>
      <c r="HC110" s="149" t="e">
        <f t="shared" si="1848"/>
        <v>#DIV/0!</v>
      </c>
      <c r="HD110" s="149" t="e">
        <f t="shared" si="1849"/>
        <v>#DIV/0!</v>
      </c>
      <c r="HE110" s="149" t="e">
        <f t="shared" si="1850"/>
        <v>#DIV/0!</v>
      </c>
      <c r="HF110" s="11"/>
      <c r="HG110" s="11"/>
      <c r="HH110" s="15">
        <f t="shared" si="1851"/>
        <v>0</v>
      </c>
      <c r="HI110" s="14">
        <v>9</v>
      </c>
      <c r="HJ110" s="11"/>
      <c r="HK110" s="11"/>
      <c r="HL110" s="11"/>
      <c r="HM110" s="11"/>
      <c r="HN110" s="11"/>
      <c r="HO110" s="11"/>
      <c r="HP110" s="11"/>
      <c r="HQ110" s="11"/>
      <c r="HR110" s="11"/>
      <c r="HS110" s="11">
        <f t="shared" si="1853"/>
        <v>0</v>
      </c>
      <c r="HT110" s="11">
        <f t="shared" si="1854"/>
        <v>0</v>
      </c>
      <c r="HU110" s="149" t="e">
        <f t="shared" si="1855"/>
        <v>#DIV/0!</v>
      </c>
      <c r="HV110" s="149" t="e">
        <f t="shared" si="1856"/>
        <v>#DIV/0!</v>
      </c>
      <c r="HW110" s="149" t="e">
        <f t="shared" si="1857"/>
        <v>#DIV/0!</v>
      </c>
      <c r="HX110" s="11"/>
      <c r="HY110" s="11"/>
      <c r="HZ110" s="15">
        <f t="shared" si="1858"/>
        <v>0</v>
      </c>
    </row>
    <row r="111" spans="19:234">
      <c r="S111" s="14">
        <v>10</v>
      </c>
      <c r="T111" s="11"/>
      <c r="U111" s="11"/>
      <c r="V111" s="11"/>
      <c r="W111" s="11"/>
      <c r="X111" s="11"/>
      <c r="Y111" s="11"/>
      <c r="Z111" s="11"/>
      <c r="AA111" s="11"/>
      <c r="AB111" s="11"/>
      <c r="AC111" s="11">
        <f t="shared" si="1873"/>
        <v>0</v>
      </c>
      <c r="AD111" s="11">
        <f t="shared" si="1874"/>
        <v>0</v>
      </c>
      <c r="AE111" s="149" t="e">
        <f t="shared" si="1875"/>
        <v>#DIV/0!</v>
      </c>
      <c r="AF111" s="149" t="e">
        <f t="shared" si="1876"/>
        <v>#DIV/0!</v>
      </c>
      <c r="AG111" s="149" t="e">
        <f t="shared" si="1877"/>
        <v>#DIV/0!</v>
      </c>
      <c r="AH111" s="11"/>
      <c r="AI111" s="11"/>
      <c r="AJ111" s="15">
        <f>AH111+AI111</f>
        <v>0</v>
      </c>
      <c r="AK111" s="14">
        <v>10</v>
      </c>
      <c r="AL111" s="11"/>
      <c r="AM111" s="11"/>
      <c r="AN111" s="11"/>
      <c r="AO111" s="11"/>
      <c r="AP111" s="11"/>
      <c r="AQ111" s="11"/>
      <c r="AR111" s="11"/>
      <c r="AS111" s="11"/>
      <c r="AT111" s="11"/>
      <c r="AU111" s="11">
        <f t="shared" si="1787"/>
        <v>0</v>
      </c>
      <c r="AV111" s="11">
        <f t="shared" si="1788"/>
        <v>0</v>
      </c>
      <c r="AW111" s="149" t="e">
        <f t="shared" si="1789"/>
        <v>#DIV/0!</v>
      </c>
      <c r="AX111" s="149" t="e">
        <f t="shared" si="1790"/>
        <v>#DIV/0!</v>
      </c>
      <c r="AY111" s="149" t="e">
        <f t="shared" si="1791"/>
        <v>#DIV/0!</v>
      </c>
      <c r="AZ111" s="11"/>
      <c r="BA111" s="11"/>
      <c r="BB111" s="15">
        <f t="shared" si="1792"/>
        <v>0</v>
      </c>
      <c r="BC111" s="14">
        <v>10</v>
      </c>
      <c r="BD111" s="11"/>
      <c r="BE111" s="11"/>
      <c r="BF111" s="11"/>
      <c r="BG111" s="11"/>
      <c r="BH111" s="11"/>
      <c r="BI111" s="11"/>
      <c r="BJ111" s="11"/>
      <c r="BK111" s="11"/>
      <c r="BL111" s="11"/>
      <c r="BM111" s="11">
        <f t="shared" si="1793"/>
        <v>0</v>
      </c>
      <c r="BN111" s="11">
        <f t="shared" si="1794"/>
        <v>0</v>
      </c>
      <c r="BO111" s="149" t="e">
        <f t="shared" si="1795"/>
        <v>#DIV/0!</v>
      </c>
      <c r="BP111" s="149" t="e">
        <f t="shared" si="1796"/>
        <v>#DIV/0!</v>
      </c>
      <c r="BQ111" s="149" t="e">
        <f t="shared" si="1797"/>
        <v>#DIV/0!</v>
      </c>
      <c r="BR111" s="11"/>
      <c r="BS111" s="11"/>
      <c r="BT111" s="15">
        <f t="shared" si="1881"/>
        <v>0</v>
      </c>
      <c r="BU111" s="14">
        <v>10</v>
      </c>
      <c r="BV111" s="11"/>
      <c r="BW111" s="11"/>
      <c r="BX111" s="11"/>
      <c r="BY111" s="11"/>
      <c r="BZ111" s="11"/>
      <c r="CA111" s="11"/>
      <c r="CB111" s="11"/>
      <c r="CC111" s="11"/>
      <c r="CD111" s="11"/>
      <c r="CE111" s="11">
        <f t="shared" si="1799"/>
        <v>0</v>
      </c>
      <c r="CF111" s="11">
        <f t="shared" si="1800"/>
        <v>0</v>
      </c>
      <c r="CG111" s="149" t="e">
        <f t="shared" si="1801"/>
        <v>#DIV/0!</v>
      </c>
      <c r="CH111" s="149" t="e">
        <f t="shared" si="1802"/>
        <v>#DIV/0!</v>
      </c>
      <c r="CI111" s="149" t="e">
        <f t="shared" si="1803"/>
        <v>#DIV/0!</v>
      </c>
      <c r="CJ111" s="11"/>
      <c r="CK111" s="11"/>
      <c r="CL111" s="15">
        <f t="shared" si="1804"/>
        <v>0</v>
      </c>
      <c r="CM111" s="14">
        <v>10</v>
      </c>
      <c r="CN111" s="11"/>
      <c r="CO111" s="11"/>
      <c r="CP111" s="11"/>
      <c r="CQ111" s="11"/>
      <c r="CR111" s="11"/>
      <c r="CS111" s="11"/>
      <c r="CT111" s="11"/>
      <c r="CU111" s="11"/>
      <c r="CV111" s="11"/>
      <c r="CW111" s="11">
        <f t="shared" si="1805"/>
        <v>0</v>
      </c>
      <c r="CX111" s="11">
        <f t="shared" si="1806"/>
        <v>0</v>
      </c>
      <c r="CY111" s="149" t="e">
        <f t="shared" si="1807"/>
        <v>#DIV/0!</v>
      </c>
      <c r="CZ111" s="149" t="e">
        <f t="shared" si="1808"/>
        <v>#DIV/0!</v>
      </c>
      <c r="DA111" s="149" t="e">
        <f t="shared" si="1809"/>
        <v>#DIV/0!</v>
      </c>
      <c r="DB111" s="11"/>
      <c r="DC111" s="11"/>
      <c r="DD111" s="15">
        <f t="shared" si="1810"/>
        <v>0</v>
      </c>
      <c r="DE111" s="14">
        <v>10</v>
      </c>
      <c r="DF111" s="11"/>
      <c r="DG111" s="11"/>
      <c r="DH111" s="11"/>
      <c r="DI111" s="11"/>
      <c r="DJ111" s="11"/>
      <c r="DK111" s="11"/>
      <c r="DL111" s="11"/>
      <c r="DM111" s="11"/>
      <c r="DN111" s="11"/>
      <c r="DO111" s="11">
        <f t="shared" si="1819"/>
        <v>0</v>
      </c>
      <c r="DP111" s="11">
        <f t="shared" si="1820"/>
        <v>0</v>
      </c>
      <c r="DQ111" s="149" t="e">
        <f t="shared" si="1821"/>
        <v>#DIV/0!</v>
      </c>
      <c r="DR111" s="149" t="e">
        <f t="shared" si="1822"/>
        <v>#DIV/0!</v>
      </c>
      <c r="DS111" s="149" t="e">
        <f t="shared" si="1823"/>
        <v>#DIV/0!</v>
      </c>
      <c r="DT111" s="11"/>
      <c r="DU111" s="11"/>
      <c r="DV111" s="15">
        <f t="shared" si="1824"/>
        <v>0</v>
      </c>
      <c r="DW111" s="14">
        <v>10</v>
      </c>
      <c r="DX111" s="11"/>
      <c r="DY111" s="11"/>
      <c r="DZ111" s="11"/>
      <c r="EA111" s="11"/>
      <c r="EB111" s="11"/>
      <c r="EC111" s="11"/>
      <c r="ED111" s="11"/>
      <c r="EE111" s="11"/>
      <c r="EF111" s="11"/>
      <c r="EG111" s="11">
        <f t="shared" si="1826"/>
        <v>0</v>
      </c>
      <c r="EH111" s="11">
        <f t="shared" si="1827"/>
        <v>0</v>
      </c>
      <c r="EI111" s="149" t="e">
        <f t="shared" si="1828"/>
        <v>#DIV/0!</v>
      </c>
      <c r="EJ111" s="149" t="e">
        <f t="shared" si="1829"/>
        <v>#DIV/0!</v>
      </c>
      <c r="EK111" s="149" t="e">
        <f t="shared" si="1830"/>
        <v>#DIV/0!</v>
      </c>
      <c r="EL111" s="11"/>
      <c r="EM111" s="11"/>
      <c r="EN111" s="15">
        <f t="shared" si="1831"/>
        <v>0</v>
      </c>
      <c r="EO111" s="14">
        <v>10</v>
      </c>
      <c r="EP111" s="11"/>
      <c r="EQ111" s="11"/>
      <c r="ER111" s="11"/>
      <c r="ES111" s="11"/>
      <c r="ET111" s="11"/>
      <c r="EU111" s="11"/>
      <c r="EV111" s="11"/>
      <c r="EW111" s="11"/>
      <c r="EX111" s="11"/>
      <c r="EY111" s="11">
        <f>EU111+EW111</f>
        <v>0</v>
      </c>
      <c r="EZ111" s="11">
        <f>EV111+EX111</f>
        <v>0</v>
      </c>
      <c r="FA111" s="149" t="e">
        <f>EU111/EV111</f>
        <v>#DIV/0!</v>
      </c>
      <c r="FB111" s="149" t="e">
        <f>EW111/EX111</f>
        <v>#DIV/0!</v>
      </c>
      <c r="FC111" s="149" t="e">
        <f>EY111/EZ111</f>
        <v>#DIV/0!</v>
      </c>
      <c r="FD111" s="11"/>
      <c r="FE111" s="11"/>
      <c r="FF111" s="15">
        <f t="shared" si="1837"/>
        <v>0</v>
      </c>
      <c r="FG111" s="14">
        <v>10</v>
      </c>
      <c r="FH111" s="11"/>
      <c r="FI111" s="11"/>
      <c r="FJ111" s="11"/>
      <c r="FK111" s="11"/>
      <c r="FL111" s="11"/>
      <c r="FM111" s="11"/>
      <c r="FN111" s="11"/>
      <c r="FO111" s="11"/>
      <c r="FP111" s="11"/>
      <c r="FQ111" s="11">
        <f t="shared" si="1839"/>
        <v>0</v>
      </c>
      <c r="FR111" s="11">
        <f t="shared" si="1840"/>
        <v>0</v>
      </c>
      <c r="FS111" s="149" t="e">
        <f t="shared" si="1841"/>
        <v>#DIV/0!</v>
      </c>
      <c r="FT111" s="149" t="e">
        <f t="shared" si="1842"/>
        <v>#DIV/0!</v>
      </c>
      <c r="FU111" s="149" t="e">
        <f t="shared" si="1843"/>
        <v>#DIV/0!</v>
      </c>
      <c r="FV111" s="11"/>
      <c r="FW111" s="11"/>
      <c r="FX111" s="15">
        <f t="shared" si="1844"/>
        <v>0</v>
      </c>
      <c r="FY111" s="14">
        <v>10</v>
      </c>
      <c r="FZ111" s="11"/>
      <c r="GA111" s="11"/>
      <c r="GB111" s="11"/>
      <c r="GC111" s="11"/>
      <c r="GD111" s="11"/>
      <c r="GE111" s="11"/>
      <c r="GF111" s="11"/>
      <c r="GG111" s="11"/>
      <c r="GH111" s="11"/>
      <c r="GI111" s="11">
        <f t="shared" si="1889"/>
        <v>0</v>
      </c>
      <c r="GJ111" s="11">
        <f t="shared" si="1890"/>
        <v>0</v>
      </c>
      <c r="GK111" s="149" t="e">
        <f t="shared" si="1891"/>
        <v>#DIV/0!</v>
      </c>
      <c r="GL111" s="149" t="e">
        <f t="shared" si="1892"/>
        <v>#DIV/0!</v>
      </c>
      <c r="GM111" s="149" t="e">
        <f t="shared" si="1893"/>
        <v>#DIV/0!</v>
      </c>
      <c r="GN111" s="11"/>
      <c r="GO111" s="11"/>
      <c r="GP111" s="15">
        <f t="shared" si="1894"/>
        <v>0</v>
      </c>
      <c r="GQ111" s="14">
        <v>10</v>
      </c>
      <c r="GR111" s="11"/>
      <c r="GS111" s="11"/>
      <c r="GT111" s="11"/>
      <c r="GU111" s="11"/>
      <c r="GV111" s="11"/>
      <c r="GW111" s="11"/>
      <c r="GX111" s="11"/>
      <c r="GY111" s="11"/>
      <c r="GZ111" s="11"/>
      <c r="HA111" s="11">
        <f t="shared" si="1846"/>
        <v>0</v>
      </c>
      <c r="HB111" s="11">
        <f t="shared" si="1847"/>
        <v>0</v>
      </c>
      <c r="HC111" s="149" t="e">
        <f t="shared" si="1848"/>
        <v>#DIV/0!</v>
      </c>
      <c r="HD111" s="149" t="e">
        <f t="shared" si="1849"/>
        <v>#DIV/0!</v>
      </c>
      <c r="HE111" s="149" t="e">
        <f t="shared" si="1850"/>
        <v>#DIV/0!</v>
      </c>
      <c r="HF111" s="11"/>
      <c r="HG111" s="11"/>
      <c r="HH111" s="15">
        <f t="shared" si="1851"/>
        <v>0</v>
      </c>
      <c r="HI111" s="14">
        <v>10</v>
      </c>
      <c r="HJ111" s="11"/>
      <c r="HK111" s="11"/>
      <c r="HL111" s="11"/>
      <c r="HM111" s="11"/>
      <c r="HN111" s="11"/>
      <c r="HO111" s="11"/>
      <c r="HP111" s="11"/>
      <c r="HQ111" s="11"/>
      <c r="HR111" s="11"/>
      <c r="HS111" s="11">
        <f t="shared" si="1853"/>
        <v>0</v>
      </c>
      <c r="HT111" s="11">
        <f t="shared" si="1854"/>
        <v>0</v>
      </c>
      <c r="HU111" s="149" t="e">
        <f t="shared" si="1855"/>
        <v>#DIV/0!</v>
      </c>
      <c r="HV111" s="149" t="e">
        <f t="shared" si="1856"/>
        <v>#DIV/0!</v>
      </c>
      <c r="HW111" s="149" t="e">
        <f t="shared" si="1857"/>
        <v>#DIV/0!</v>
      </c>
      <c r="HX111" s="11"/>
      <c r="HY111" s="11"/>
      <c r="HZ111" s="15">
        <f t="shared" si="1858"/>
        <v>0</v>
      </c>
    </row>
    <row r="112" spans="19:234">
      <c r="S112" s="14" t="s">
        <v>22</v>
      </c>
      <c r="T112" s="11">
        <f>SUM(T104:T111)</f>
        <v>102</v>
      </c>
      <c r="U112" s="11">
        <f t="shared" ref="U112" si="1897">SUM(U104:U111)</f>
        <v>60</v>
      </c>
      <c r="V112" s="11">
        <f t="shared" ref="V112" si="1898">SUM(V104:V111)</f>
        <v>19</v>
      </c>
      <c r="W112" s="11">
        <f t="shared" ref="W112" si="1899">SUM(W104:W111)</f>
        <v>6</v>
      </c>
      <c r="X112" s="11">
        <f t="shared" ref="X112" si="1900">SUM(X104:X111)</f>
        <v>4</v>
      </c>
      <c r="Y112" s="11">
        <f t="shared" ref="Y112" si="1901">SUM(Y104:Y111)</f>
        <v>45</v>
      </c>
      <c r="Z112" s="11">
        <f t="shared" ref="Z112" si="1902">SUM(Z104:Z111)</f>
        <v>91</v>
      </c>
      <c r="AA112" s="11">
        <f t="shared" ref="AA112" si="1903">SUM(AA104:AA111)</f>
        <v>4</v>
      </c>
      <c r="AB112" s="11">
        <f t="shared" ref="AB112" si="1904">SUM(AB104:AB111)</f>
        <v>17</v>
      </c>
      <c r="AC112" s="11">
        <f t="shared" ref="AC112" si="1905">SUM(AC104:AC111)</f>
        <v>49</v>
      </c>
      <c r="AD112" s="11">
        <f t="shared" ref="AD112" si="1906">SUM(AD104:AD111)</f>
        <v>108</v>
      </c>
      <c r="AE112" s="570">
        <f>Y112/Z112</f>
        <v>0.49450549450549453</v>
      </c>
      <c r="AF112" s="570">
        <f>AA112/AB112</f>
        <v>0.23529411764705882</v>
      </c>
      <c r="AG112" s="570">
        <f>AC112/AD112</f>
        <v>0.45370370370370372</v>
      </c>
      <c r="AH112" s="11">
        <f>SUM(AH104:AH111)</f>
        <v>2</v>
      </c>
      <c r="AI112" s="11">
        <f t="shared" ref="AI112" si="1907">SUM(AI104:AI111)</f>
        <v>0</v>
      </c>
      <c r="AJ112" s="11">
        <f t="shared" ref="AJ112" si="1908">SUM(AJ104:AJ111)</f>
        <v>2</v>
      </c>
      <c r="AK112" s="14" t="s">
        <v>22</v>
      </c>
      <c r="AL112" s="11">
        <f>SUM(AL102:AL111)</f>
        <v>190</v>
      </c>
      <c r="AM112" s="11">
        <f t="shared" ref="AM112:AV112" si="1909">SUM(AM102:AM111)</f>
        <v>120</v>
      </c>
      <c r="AN112" s="11">
        <f t="shared" si="1909"/>
        <v>30</v>
      </c>
      <c r="AO112" s="11">
        <f t="shared" si="1909"/>
        <v>9</v>
      </c>
      <c r="AP112" s="11">
        <f t="shared" si="1909"/>
        <v>17</v>
      </c>
      <c r="AQ112" s="11">
        <f t="shared" si="1909"/>
        <v>53</v>
      </c>
      <c r="AR112" s="11">
        <f t="shared" si="1909"/>
        <v>133</v>
      </c>
      <c r="AS112" s="11">
        <f t="shared" si="1909"/>
        <v>28</v>
      </c>
      <c r="AT112" s="11">
        <f t="shared" si="1909"/>
        <v>93</v>
      </c>
      <c r="AU112" s="11">
        <f t="shared" si="1909"/>
        <v>81</v>
      </c>
      <c r="AV112" s="11">
        <f t="shared" si="1909"/>
        <v>226</v>
      </c>
      <c r="AW112" s="570">
        <f>AQ112/AR112</f>
        <v>0.39849624060150374</v>
      </c>
      <c r="AX112" s="570">
        <f>AS112/AT112</f>
        <v>0.30107526881720431</v>
      </c>
      <c r="AY112" s="570">
        <f>AU112/AV112</f>
        <v>0.3584070796460177</v>
      </c>
      <c r="AZ112" s="11">
        <f>SUM(AZ102:AZ111)</f>
        <v>3</v>
      </c>
      <c r="BA112" s="11">
        <f t="shared" ref="BA112:BB112" si="1910">SUM(BA102:BA111)</f>
        <v>1</v>
      </c>
      <c r="BB112" s="11">
        <f t="shared" si="1910"/>
        <v>4</v>
      </c>
      <c r="BC112" s="14" t="s">
        <v>22</v>
      </c>
      <c r="BD112" s="11">
        <f>SUM(BD102:BD111)</f>
        <v>149</v>
      </c>
      <c r="BE112" s="11">
        <f t="shared" ref="BE112:BN112" si="1911">SUM(BE102:BE111)</f>
        <v>109</v>
      </c>
      <c r="BF112" s="11">
        <f t="shared" si="1911"/>
        <v>21</v>
      </c>
      <c r="BG112" s="11">
        <f t="shared" si="1911"/>
        <v>16</v>
      </c>
      <c r="BH112" s="11">
        <f t="shared" si="1911"/>
        <v>13</v>
      </c>
      <c r="BI112" s="11">
        <f t="shared" si="1911"/>
        <v>43</v>
      </c>
      <c r="BJ112" s="11">
        <f t="shared" si="1911"/>
        <v>96</v>
      </c>
      <c r="BK112" s="11">
        <f t="shared" si="1911"/>
        <v>21</v>
      </c>
      <c r="BL112" s="11">
        <f t="shared" si="1911"/>
        <v>82</v>
      </c>
      <c r="BM112" s="11">
        <f t="shared" si="1911"/>
        <v>64</v>
      </c>
      <c r="BN112" s="11">
        <f t="shared" si="1911"/>
        <v>178</v>
      </c>
      <c r="BO112" s="570">
        <f>BI112/BJ112</f>
        <v>0.44791666666666669</v>
      </c>
      <c r="BP112" s="570">
        <f>BK112/BL112</f>
        <v>0.25609756097560976</v>
      </c>
      <c r="BQ112" s="570">
        <f>BM112/BN112</f>
        <v>0.3595505617977528</v>
      </c>
      <c r="BR112" s="11">
        <f>SUM(BR102:BR111)</f>
        <v>2</v>
      </c>
      <c r="BS112" s="11">
        <f t="shared" ref="BS112:BT112" si="1912">SUM(BS102:BS111)</f>
        <v>1</v>
      </c>
      <c r="BT112" s="11">
        <f t="shared" si="1912"/>
        <v>3</v>
      </c>
      <c r="BU112" s="14" t="s">
        <v>22</v>
      </c>
      <c r="BV112" s="11">
        <f>SUM(BV102:BV111)</f>
        <v>163</v>
      </c>
      <c r="BW112" s="11">
        <f t="shared" ref="BW112:CF112" si="1913">SUM(BW102:BW111)</f>
        <v>89</v>
      </c>
      <c r="BX112" s="11">
        <f t="shared" si="1913"/>
        <v>14</v>
      </c>
      <c r="BY112" s="11">
        <f t="shared" si="1913"/>
        <v>5</v>
      </c>
      <c r="BZ112" s="11">
        <f t="shared" si="1913"/>
        <v>22</v>
      </c>
      <c r="CA112" s="11">
        <f t="shared" si="1913"/>
        <v>29</v>
      </c>
      <c r="CB112" s="11">
        <f t="shared" si="1913"/>
        <v>95</v>
      </c>
      <c r="CC112" s="11">
        <f t="shared" si="1913"/>
        <v>35</v>
      </c>
      <c r="CD112" s="11">
        <f t="shared" si="1913"/>
        <v>118</v>
      </c>
      <c r="CE112" s="11">
        <f t="shared" si="1913"/>
        <v>64</v>
      </c>
      <c r="CF112" s="11">
        <f t="shared" si="1913"/>
        <v>213</v>
      </c>
      <c r="CG112" s="570">
        <f>CA112/CB112</f>
        <v>0.30526315789473685</v>
      </c>
      <c r="CH112" s="570">
        <f>CC112/CD112</f>
        <v>0.29661016949152541</v>
      </c>
      <c r="CI112" s="570">
        <f>CE112/CF112</f>
        <v>0.30046948356807512</v>
      </c>
      <c r="CJ112" s="11">
        <f>SUM(CJ102:CJ111)</f>
        <v>1</v>
      </c>
      <c r="CK112" s="11">
        <f>SUM(CK102:CK111)</f>
        <v>3</v>
      </c>
      <c r="CL112" s="15">
        <f t="shared" si="1804"/>
        <v>4</v>
      </c>
      <c r="CM112" s="14" t="s">
        <v>22</v>
      </c>
      <c r="CN112" s="11">
        <f>SUM(CN102:CN111)</f>
        <v>142</v>
      </c>
      <c r="CO112" s="11">
        <f t="shared" ref="CO112:CX112" si="1914">SUM(CO102:CO111)</f>
        <v>109</v>
      </c>
      <c r="CP112" s="11">
        <f t="shared" si="1914"/>
        <v>19</v>
      </c>
      <c r="CQ112" s="11">
        <f t="shared" si="1914"/>
        <v>15</v>
      </c>
      <c r="CR112" s="11">
        <f t="shared" si="1914"/>
        <v>15</v>
      </c>
      <c r="CS112" s="11">
        <f t="shared" si="1914"/>
        <v>44</v>
      </c>
      <c r="CT112" s="11">
        <f t="shared" si="1914"/>
        <v>109</v>
      </c>
      <c r="CU112" s="11">
        <f t="shared" si="1914"/>
        <v>18</v>
      </c>
      <c r="CV112" s="11">
        <f t="shared" si="1914"/>
        <v>85</v>
      </c>
      <c r="CW112" s="11">
        <f t="shared" si="1914"/>
        <v>62</v>
      </c>
      <c r="CX112" s="11">
        <f t="shared" si="1914"/>
        <v>194</v>
      </c>
      <c r="CY112" s="570">
        <f>CS112/CT112</f>
        <v>0.40366972477064222</v>
      </c>
      <c r="CZ112" s="570">
        <f>CU112/CV112</f>
        <v>0.21176470588235294</v>
      </c>
      <c r="DA112" s="570">
        <f>CW112/CX112</f>
        <v>0.31958762886597936</v>
      </c>
      <c r="DB112" s="11">
        <f>SUM(DB102:DB111)</f>
        <v>2</v>
      </c>
      <c r="DC112" s="11">
        <f t="shared" ref="DC112:DD112" si="1915">SUM(DC102:DC111)</f>
        <v>1</v>
      </c>
      <c r="DD112" s="11">
        <f t="shared" si="1915"/>
        <v>3</v>
      </c>
      <c r="DE112" s="14" t="s">
        <v>22</v>
      </c>
      <c r="DF112" s="11">
        <f>SUM(DF102:DF111)</f>
        <v>190</v>
      </c>
      <c r="DG112" s="11">
        <f t="shared" ref="DG112:DP112" si="1916">SUM(DG102:DG111)</f>
        <v>142</v>
      </c>
      <c r="DH112" s="11">
        <f t="shared" si="1916"/>
        <v>30</v>
      </c>
      <c r="DI112" s="11">
        <f t="shared" si="1916"/>
        <v>16</v>
      </c>
      <c r="DJ112" s="11">
        <f t="shared" si="1916"/>
        <v>17</v>
      </c>
      <c r="DK112" s="11">
        <f t="shared" si="1916"/>
        <v>58</v>
      </c>
      <c r="DL112" s="11">
        <f t="shared" si="1916"/>
        <v>137</v>
      </c>
      <c r="DM112" s="11">
        <f t="shared" si="1916"/>
        <v>24</v>
      </c>
      <c r="DN112" s="11">
        <f t="shared" si="1916"/>
        <v>107</v>
      </c>
      <c r="DO112" s="11">
        <f t="shared" si="1916"/>
        <v>82</v>
      </c>
      <c r="DP112" s="11">
        <f t="shared" si="1916"/>
        <v>244</v>
      </c>
      <c r="DQ112" s="570">
        <f>DK112/DL112</f>
        <v>0.42335766423357662</v>
      </c>
      <c r="DR112" s="570">
        <f>DM112/DN112</f>
        <v>0.22429906542056074</v>
      </c>
      <c r="DS112" s="570">
        <f>DO112/DP112</f>
        <v>0.33606557377049179</v>
      </c>
      <c r="DT112" s="11">
        <f>SUM(DT102:DT111)</f>
        <v>2</v>
      </c>
      <c r="DU112" s="11">
        <f t="shared" ref="DU112:DV112" si="1917">SUM(DU102:DU111)</f>
        <v>2</v>
      </c>
      <c r="DV112" s="11">
        <f t="shared" si="1917"/>
        <v>4</v>
      </c>
      <c r="DW112" s="14" t="s">
        <v>22</v>
      </c>
      <c r="DX112" s="11">
        <f>SUM(DX102:DX111)</f>
        <v>181</v>
      </c>
      <c r="DY112" s="11">
        <f t="shared" ref="DY112:EH112" si="1918">SUM(DY102:DY111)</f>
        <v>131</v>
      </c>
      <c r="DZ112" s="11">
        <f t="shared" si="1918"/>
        <v>20</v>
      </c>
      <c r="EA112" s="11">
        <f t="shared" si="1918"/>
        <v>9</v>
      </c>
      <c r="EB112" s="11">
        <f t="shared" si="1918"/>
        <v>16</v>
      </c>
      <c r="EC112" s="11">
        <f t="shared" si="1918"/>
        <v>53</v>
      </c>
      <c r="ED112" s="11">
        <f t="shared" si="1918"/>
        <v>148</v>
      </c>
      <c r="EE112" s="11">
        <f t="shared" si="1918"/>
        <v>25</v>
      </c>
      <c r="EF112" s="11">
        <f t="shared" si="1918"/>
        <v>94</v>
      </c>
      <c r="EG112" s="11">
        <f t="shared" si="1918"/>
        <v>78</v>
      </c>
      <c r="EH112" s="11">
        <f t="shared" si="1918"/>
        <v>242</v>
      </c>
      <c r="EI112" s="570">
        <f>EC112/ED112</f>
        <v>0.35810810810810811</v>
      </c>
      <c r="EJ112" s="570">
        <f>EE112/EF112</f>
        <v>0.26595744680851063</v>
      </c>
      <c r="EK112" s="570">
        <f>EG112/EH112</f>
        <v>0.32231404958677684</v>
      </c>
      <c r="EL112" s="11">
        <f>SUM(EL102:EL111)</f>
        <v>1</v>
      </c>
      <c r="EM112" s="11">
        <f t="shared" ref="EM112:EN112" si="1919">SUM(EM102:EM111)</f>
        <v>3</v>
      </c>
      <c r="EN112" s="11">
        <f t="shared" si="1919"/>
        <v>4</v>
      </c>
      <c r="EO112" s="14" t="s">
        <v>22</v>
      </c>
      <c r="EP112" s="11">
        <f>SUM(EP102:EP111)</f>
        <v>200</v>
      </c>
      <c r="EQ112" s="11">
        <f t="shared" ref="EQ112:EZ112" si="1920">SUM(EQ102:EQ111)</f>
        <v>132</v>
      </c>
      <c r="ER112" s="11">
        <f t="shared" si="1920"/>
        <v>22</v>
      </c>
      <c r="ES112" s="11">
        <f t="shared" si="1920"/>
        <v>8</v>
      </c>
      <c r="ET112" s="11">
        <f t="shared" si="1920"/>
        <v>10</v>
      </c>
      <c r="EU112" s="11">
        <f t="shared" si="1920"/>
        <v>55</v>
      </c>
      <c r="EV112" s="11">
        <f t="shared" si="1920"/>
        <v>139</v>
      </c>
      <c r="EW112" s="11">
        <f t="shared" si="1920"/>
        <v>30</v>
      </c>
      <c r="EX112" s="11">
        <f t="shared" si="1920"/>
        <v>94</v>
      </c>
      <c r="EY112" s="11">
        <f t="shared" si="1920"/>
        <v>85</v>
      </c>
      <c r="EZ112" s="11">
        <f t="shared" si="1920"/>
        <v>233</v>
      </c>
      <c r="FA112" s="570">
        <f>EU112/EV112</f>
        <v>0.39568345323741005</v>
      </c>
      <c r="FB112" s="570">
        <f>EW112/EX112</f>
        <v>0.31914893617021278</v>
      </c>
      <c r="FC112" s="570">
        <f>EY112/EZ112</f>
        <v>0.36480686695278969</v>
      </c>
      <c r="FD112" s="11">
        <f>SUM(FD102:FD111)</f>
        <v>3</v>
      </c>
      <c r="FE112" s="11">
        <f t="shared" ref="FE112:FF112" si="1921">SUM(FE102:FE111)</f>
        <v>1</v>
      </c>
      <c r="FF112" s="11">
        <f t="shared" si="1921"/>
        <v>4</v>
      </c>
      <c r="FG112" s="14" t="s">
        <v>22</v>
      </c>
      <c r="FH112" s="11">
        <f>SUM(FH102:FH111)</f>
        <v>161</v>
      </c>
      <c r="FI112" s="11">
        <f t="shared" ref="FI112:FR112" si="1922">SUM(FI102:FI111)</f>
        <v>102</v>
      </c>
      <c r="FJ112" s="11">
        <f t="shared" si="1922"/>
        <v>24</v>
      </c>
      <c r="FK112" s="11">
        <f t="shared" si="1922"/>
        <v>8</v>
      </c>
      <c r="FL112" s="11">
        <f t="shared" si="1922"/>
        <v>15</v>
      </c>
      <c r="FM112" s="11">
        <f t="shared" si="1922"/>
        <v>46</v>
      </c>
      <c r="FN112" s="11">
        <f t="shared" si="1922"/>
        <v>111</v>
      </c>
      <c r="FO112" s="11">
        <f t="shared" si="1922"/>
        <v>23</v>
      </c>
      <c r="FP112" s="11">
        <f t="shared" si="1922"/>
        <v>81</v>
      </c>
      <c r="FQ112" s="11">
        <f t="shared" si="1922"/>
        <v>69</v>
      </c>
      <c r="FR112" s="11">
        <f t="shared" si="1922"/>
        <v>192</v>
      </c>
      <c r="FS112" s="570">
        <f>FM112/FN112</f>
        <v>0.4144144144144144</v>
      </c>
      <c r="FT112" s="570">
        <f>FO112/FP112</f>
        <v>0.2839506172839506</v>
      </c>
      <c r="FU112" s="570">
        <f>FQ112/FR112</f>
        <v>0.359375</v>
      </c>
      <c r="FV112" s="11">
        <f>SUM(FV102:FV111)</f>
        <v>1</v>
      </c>
      <c r="FW112" s="11">
        <f t="shared" ref="FW112:FX112" si="1923">SUM(FW102:FW111)</f>
        <v>3</v>
      </c>
      <c r="FX112" s="11">
        <f t="shared" si="1923"/>
        <v>4</v>
      </c>
      <c r="FY112" s="14" t="s">
        <v>22</v>
      </c>
      <c r="FZ112" s="11">
        <f>SUM(FZ104:FZ111)</f>
        <v>100</v>
      </c>
      <c r="GA112" s="11">
        <f t="shared" ref="GA112:GJ112" si="1924">SUM(GA104:GA111)</f>
        <v>83</v>
      </c>
      <c r="GB112" s="11">
        <f t="shared" si="1924"/>
        <v>18</v>
      </c>
      <c r="GC112" s="11">
        <f t="shared" si="1924"/>
        <v>2</v>
      </c>
      <c r="GD112" s="11">
        <f t="shared" si="1924"/>
        <v>9</v>
      </c>
      <c r="GE112" s="11">
        <f t="shared" si="1924"/>
        <v>35</v>
      </c>
      <c r="GF112" s="11">
        <f t="shared" si="1924"/>
        <v>95</v>
      </c>
      <c r="GG112" s="11">
        <f t="shared" si="1924"/>
        <v>10</v>
      </c>
      <c r="GH112" s="11">
        <f t="shared" si="1924"/>
        <v>37</v>
      </c>
      <c r="GI112" s="11">
        <f t="shared" si="1924"/>
        <v>45</v>
      </c>
      <c r="GJ112" s="11">
        <f t="shared" si="1924"/>
        <v>132</v>
      </c>
      <c r="GK112" s="570">
        <f>GE112/GF112</f>
        <v>0.36842105263157893</v>
      </c>
      <c r="GL112" s="570">
        <f>GG112/GH112</f>
        <v>0.27027027027027029</v>
      </c>
      <c r="GM112" s="570">
        <f>GI112/GJ112</f>
        <v>0.34090909090909088</v>
      </c>
      <c r="GN112" s="11">
        <f>SUM(GN104:GN111)</f>
        <v>2</v>
      </c>
      <c r="GO112" s="11">
        <f>SUM(GO104:GO111)</f>
        <v>0</v>
      </c>
      <c r="GP112" s="11">
        <f>SUM(GP104:GP111)</f>
        <v>2</v>
      </c>
      <c r="GQ112" s="14" t="s">
        <v>22</v>
      </c>
      <c r="GR112" s="11">
        <f>SUM(GR102:GR111)</f>
        <v>163</v>
      </c>
      <c r="GS112" s="11">
        <f t="shared" ref="GS112:GZ112" si="1925">SUM(GS102:GS111)</f>
        <v>103</v>
      </c>
      <c r="GT112" s="11">
        <f t="shared" si="1925"/>
        <v>23</v>
      </c>
      <c r="GU112" s="11">
        <f t="shared" si="1925"/>
        <v>10</v>
      </c>
      <c r="GV112" s="11">
        <f t="shared" si="1925"/>
        <v>19</v>
      </c>
      <c r="GW112" s="11">
        <f t="shared" si="1925"/>
        <v>57</v>
      </c>
      <c r="GX112" s="11">
        <f t="shared" si="1925"/>
        <v>126</v>
      </c>
      <c r="GY112" s="11">
        <f t="shared" si="1925"/>
        <v>17</v>
      </c>
      <c r="GZ112" s="11">
        <f t="shared" si="1925"/>
        <v>79</v>
      </c>
      <c r="HA112" s="11">
        <f>SUM(HA102:HA111)</f>
        <v>74</v>
      </c>
      <c r="HB112" s="11">
        <f t="shared" ref="HB112" si="1926">SUM(HB102:HB111)</f>
        <v>205</v>
      </c>
      <c r="HC112" s="570">
        <f>GW112/GX112</f>
        <v>0.45238095238095238</v>
      </c>
      <c r="HD112" s="570">
        <f>GY112/GZ112</f>
        <v>0.21518987341772153</v>
      </c>
      <c r="HE112" s="570">
        <f>HA112/HB112</f>
        <v>0.36097560975609755</v>
      </c>
      <c r="HF112" s="11">
        <f>SUM(HF102:HF111)</f>
        <v>0</v>
      </c>
      <c r="HG112" s="11">
        <f>SUM(HG102:HG111)</f>
        <v>4</v>
      </c>
      <c r="HH112" s="15">
        <f>SUM(HH102:HH111)</f>
        <v>4</v>
      </c>
      <c r="HI112" s="14" t="s">
        <v>22</v>
      </c>
      <c r="HJ112" s="11">
        <f>SUM(HJ102:HJ111)</f>
        <v>184</v>
      </c>
      <c r="HK112" s="11">
        <f t="shared" ref="HK112" si="1927">SUM(HK102:HK111)</f>
        <v>107</v>
      </c>
      <c r="HL112" s="11">
        <f t="shared" ref="HL112" si="1928">SUM(HL102:HL111)</f>
        <v>14</v>
      </c>
      <c r="HM112" s="11">
        <f t="shared" ref="HM112" si="1929">SUM(HM102:HM111)</f>
        <v>9</v>
      </c>
      <c r="HN112" s="11">
        <f t="shared" ref="HN112" si="1930">SUM(HN102:HN111)</f>
        <v>15</v>
      </c>
      <c r="HO112" s="11">
        <f t="shared" ref="HO112" si="1931">SUM(HO102:HO111)</f>
        <v>53</v>
      </c>
      <c r="HP112" s="11">
        <f t="shared" ref="HP112" si="1932">SUM(HP102:HP111)</f>
        <v>147</v>
      </c>
      <c r="HQ112" s="11">
        <f t="shared" ref="HQ112" si="1933">SUM(HQ102:HQ111)</f>
        <v>26</v>
      </c>
      <c r="HR112" s="11">
        <f t="shared" ref="HR112" si="1934">SUM(HR102:HR111)</f>
        <v>86</v>
      </c>
      <c r="HS112" s="11">
        <f t="shared" ref="HS112" si="1935">SUM(HS102:HS111)</f>
        <v>79</v>
      </c>
      <c r="HT112" s="11">
        <f t="shared" ref="HT112" si="1936">SUM(HT102:HT111)</f>
        <v>233</v>
      </c>
      <c r="HU112" s="570">
        <f>HO112/HP112</f>
        <v>0.36054421768707484</v>
      </c>
      <c r="HV112" s="570">
        <f>HQ112/HR112</f>
        <v>0.30232558139534882</v>
      </c>
      <c r="HW112" s="570">
        <f>HS112/HT112</f>
        <v>0.33905579399141633</v>
      </c>
      <c r="HX112" s="11">
        <f>SUM(HX102:HX111)</f>
        <v>2</v>
      </c>
      <c r="HY112" s="11">
        <f t="shared" ref="HY112:HZ112" si="1937">SUM(HY102:HY111)</f>
        <v>2</v>
      </c>
      <c r="HZ112" s="11">
        <f t="shared" si="1937"/>
        <v>4</v>
      </c>
    </row>
    <row r="113" spans="19:234" ht="17" thickBot="1">
      <c r="S113" s="16" t="s">
        <v>63</v>
      </c>
      <c r="T113" s="17">
        <f>T112/$AJ112</f>
        <v>51</v>
      </c>
      <c r="U113" s="17">
        <f t="shared" ref="U113" si="1938">U112/$AJ112</f>
        <v>30</v>
      </c>
      <c r="V113" s="17">
        <f t="shared" ref="V113" si="1939">V112/$AJ112</f>
        <v>9.5</v>
      </c>
      <c r="W113" s="17">
        <f t="shared" ref="W113" si="1940">W112/$AJ112</f>
        <v>3</v>
      </c>
      <c r="X113" s="17">
        <f t="shared" ref="X113" si="1941">X112/$AJ112</f>
        <v>2</v>
      </c>
      <c r="Y113" s="17">
        <f t="shared" ref="Y113" si="1942">Y112/$AJ112</f>
        <v>22.5</v>
      </c>
      <c r="Z113" s="17">
        <f t="shared" ref="Z113" si="1943">Z112/$AJ112</f>
        <v>45.5</v>
      </c>
      <c r="AA113" s="17">
        <f t="shared" ref="AA113" si="1944">AA112/$AJ112</f>
        <v>2</v>
      </c>
      <c r="AB113" s="17">
        <f t="shared" ref="AB113" si="1945">AB112/$AJ112</f>
        <v>8.5</v>
      </c>
      <c r="AC113" s="17">
        <f t="shared" ref="AC113" si="1946">AC112/$AJ112</f>
        <v>24.5</v>
      </c>
      <c r="AD113" s="17">
        <f t="shared" ref="AD113" si="1947">AD112/$AJ112</f>
        <v>54</v>
      </c>
      <c r="AE113" s="573"/>
      <c r="AF113" s="573"/>
      <c r="AG113" s="573"/>
      <c r="AH113" s="17" t="e">
        <v>#DIV/0!</v>
      </c>
      <c r="AI113" s="17"/>
      <c r="AJ113" s="390"/>
      <c r="AK113" s="16" t="s">
        <v>63</v>
      </c>
      <c r="AL113" s="17">
        <f>AL112/$BB112</f>
        <v>47.5</v>
      </c>
      <c r="AM113" s="17">
        <f t="shared" ref="AM113:AV113" si="1948">AM112/$BB112</f>
        <v>30</v>
      </c>
      <c r="AN113" s="17">
        <f t="shared" si="1948"/>
        <v>7.5</v>
      </c>
      <c r="AO113" s="17">
        <f t="shared" si="1948"/>
        <v>2.25</v>
      </c>
      <c r="AP113" s="17">
        <f t="shared" si="1948"/>
        <v>4.25</v>
      </c>
      <c r="AQ113" s="17">
        <f t="shared" si="1948"/>
        <v>13.25</v>
      </c>
      <c r="AR113" s="17">
        <f t="shared" si="1948"/>
        <v>33.25</v>
      </c>
      <c r="AS113" s="17">
        <f t="shared" si="1948"/>
        <v>7</v>
      </c>
      <c r="AT113" s="17">
        <f t="shared" si="1948"/>
        <v>23.25</v>
      </c>
      <c r="AU113" s="17">
        <f t="shared" si="1948"/>
        <v>20.25</v>
      </c>
      <c r="AV113" s="17">
        <f t="shared" si="1948"/>
        <v>56.5</v>
      </c>
      <c r="AW113" s="571"/>
      <c r="AX113" s="571"/>
      <c r="AY113" s="571"/>
      <c r="AZ113" s="17" t="e">
        <v>#DIV/0!</v>
      </c>
      <c r="BA113" s="17"/>
      <c r="BB113" s="390"/>
      <c r="BC113" s="16" t="s">
        <v>63</v>
      </c>
      <c r="BD113" s="17">
        <f>BD112/$BT112</f>
        <v>49.666666666666664</v>
      </c>
      <c r="BE113" s="17">
        <f t="shared" ref="BE113:BN113" si="1949">BE112/$BT112</f>
        <v>36.333333333333336</v>
      </c>
      <c r="BF113" s="17">
        <f t="shared" si="1949"/>
        <v>7</v>
      </c>
      <c r="BG113" s="17">
        <f t="shared" si="1949"/>
        <v>5.333333333333333</v>
      </c>
      <c r="BH113" s="17">
        <f t="shared" si="1949"/>
        <v>4.333333333333333</v>
      </c>
      <c r="BI113" s="17">
        <f t="shared" si="1949"/>
        <v>14.333333333333334</v>
      </c>
      <c r="BJ113" s="17">
        <f t="shared" si="1949"/>
        <v>32</v>
      </c>
      <c r="BK113" s="17">
        <f t="shared" si="1949"/>
        <v>7</v>
      </c>
      <c r="BL113" s="17">
        <f t="shared" si="1949"/>
        <v>27.333333333333332</v>
      </c>
      <c r="BM113" s="17">
        <f t="shared" si="1949"/>
        <v>21.333333333333332</v>
      </c>
      <c r="BN113" s="17">
        <f t="shared" si="1949"/>
        <v>59.333333333333336</v>
      </c>
      <c r="BO113" s="571"/>
      <c r="BP113" s="571"/>
      <c r="BQ113" s="571"/>
      <c r="BR113" s="17" t="e">
        <v>#DIV/0!</v>
      </c>
      <c r="BS113" s="17"/>
      <c r="BT113" s="390"/>
      <c r="BU113" s="16" t="s">
        <v>63</v>
      </c>
      <c r="BV113" s="17">
        <f>BV112/$CL$112</f>
        <v>40.75</v>
      </c>
      <c r="BW113" s="17">
        <f t="shared" ref="BW113:CF113" si="1950">BW112/$CL$112</f>
        <v>22.25</v>
      </c>
      <c r="BX113" s="17">
        <f t="shared" si="1950"/>
        <v>3.5</v>
      </c>
      <c r="BY113" s="17">
        <f t="shared" si="1950"/>
        <v>1.25</v>
      </c>
      <c r="BZ113" s="17">
        <f t="shared" si="1950"/>
        <v>5.5</v>
      </c>
      <c r="CA113" s="17">
        <f t="shared" si="1950"/>
        <v>7.25</v>
      </c>
      <c r="CB113" s="17">
        <f t="shared" si="1950"/>
        <v>23.75</v>
      </c>
      <c r="CC113" s="17">
        <f t="shared" si="1950"/>
        <v>8.75</v>
      </c>
      <c r="CD113" s="17">
        <f t="shared" si="1950"/>
        <v>29.5</v>
      </c>
      <c r="CE113" s="17">
        <f t="shared" si="1950"/>
        <v>16</v>
      </c>
      <c r="CF113" s="17">
        <f t="shared" si="1950"/>
        <v>53.25</v>
      </c>
      <c r="CG113" s="571"/>
      <c r="CH113" s="571"/>
      <c r="CI113" s="571"/>
      <c r="CJ113" s="17" t="e">
        <v>#DIV/0!</v>
      </c>
      <c r="CK113" s="17"/>
      <c r="CL113" s="390"/>
      <c r="CM113" s="16" t="s">
        <v>63</v>
      </c>
      <c r="CN113" s="17">
        <f>CN112/$DD112</f>
        <v>47.333333333333336</v>
      </c>
      <c r="CO113" s="17">
        <f t="shared" ref="CO113:CX113" si="1951">CO112/$DD112</f>
        <v>36.333333333333336</v>
      </c>
      <c r="CP113" s="17">
        <f t="shared" si="1951"/>
        <v>6.333333333333333</v>
      </c>
      <c r="CQ113" s="17">
        <f t="shared" si="1951"/>
        <v>5</v>
      </c>
      <c r="CR113" s="17">
        <f t="shared" si="1951"/>
        <v>5</v>
      </c>
      <c r="CS113" s="17">
        <f t="shared" si="1951"/>
        <v>14.666666666666666</v>
      </c>
      <c r="CT113" s="17">
        <f t="shared" si="1951"/>
        <v>36.333333333333336</v>
      </c>
      <c r="CU113" s="17">
        <f t="shared" si="1951"/>
        <v>6</v>
      </c>
      <c r="CV113" s="17">
        <f t="shared" si="1951"/>
        <v>28.333333333333332</v>
      </c>
      <c r="CW113" s="17">
        <f t="shared" si="1951"/>
        <v>20.666666666666668</v>
      </c>
      <c r="CX113" s="17">
        <f t="shared" si="1951"/>
        <v>64.666666666666671</v>
      </c>
      <c r="CY113" s="571"/>
      <c r="CZ113" s="571"/>
      <c r="DA113" s="571"/>
      <c r="DB113" s="17" t="e">
        <v>#DIV/0!</v>
      </c>
      <c r="DC113" s="17"/>
      <c r="DD113" s="390"/>
      <c r="DE113" s="16" t="s">
        <v>63</v>
      </c>
      <c r="DF113" s="17">
        <f>DF112/$DV$112</f>
        <v>47.5</v>
      </c>
      <c r="DG113" s="17">
        <f t="shared" ref="DG113:DP113" si="1952">DG112/$DV$112</f>
        <v>35.5</v>
      </c>
      <c r="DH113" s="17">
        <f t="shared" si="1952"/>
        <v>7.5</v>
      </c>
      <c r="DI113" s="17">
        <f t="shared" si="1952"/>
        <v>4</v>
      </c>
      <c r="DJ113" s="17">
        <f t="shared" si="1952"/>
        <v>4.25</v>
      </c>
      <c r="DK113" s="17">
        <f t="shared" si="1952"/>
        <v>14.5</v>
      </c>
      <c r="DL113" s="17">
        <f t="shared" si="1952"/>
        <v>34.25</v>
      </c>
      <c r="DM113" s="17">
        <f t="shared" si="1952"/>
        <v>6</v>
      </c>
      <c r="DN113" s="17">
        <f t="shared" si="1952"/>
        <v>26.75</v>
      </c>
      <c r="DO113" s="17">
        <f t="shared" si="1952"/>
        <v>20.5</v>
      </c>
      <c r="DP113" s="17">
        <f t="shared" si="1952"/>
        <v>61</v>
      </c>
      <c r="DQ113" s="571"/>
      <c r="DR113" s="571"/>
      <c r="DS113" s="571"/>
      <c r="DT113" s="17" t="e">
        <v>#DIV/0!</v>
      </c>
      <c r="DU113" s="17"/>
      <c r="DV113" s="390"/>
      <c r="DW113" s="16" t="s">
        <v>63</v>
      </c>
      <c r="DX113" s="17">
        <f>DX112/$EN112</f>
        <v>45.25</v>
      </c>
      <c r="DY113" s="17">
        <f t="shared" ref="DY113:EH113" si="1953">DY112/$EN112</f>
        <v>32.75</v>
      </c>
      <c r="DZ113" s="17">
        <f t="shared" si="1953"/>
        <v>5</v>
      </c>
      <c r="EA113" s="17">
        <f t="shared" si="1953"/>
        <v>2.25</v>
      </c>
      <c r="EB113" s="17">
        <f t="shared" si="1953"/>
        <v>4</v>
      </c>
      <c r="EC113" s="17">
        <f t="shared" si="1953"/>
        <v>13.25</v>
      </c>
      <c r="ED113" s="17">
        <f t="shared" si="1953"/>
        <v>37</v>
      </c>
      <c r="EE113" s="17">
        <f t="shared" si="1953"/>
        <v>6.25</v>
      </c>
      <c r="EF113" s="17">
        <f t="shared" si="1953"/>
        <v>23.5</v>
      </c>
      <c r="EG113" s="17">
        <f t="shared" si="1953"/>
        <v>19.5</v>
      </c>
      <c r="EH113" s="17">
        <f t="shared" si="1953"/>
        <v>60.5</v>
      </c>
      <c r="EI113" s="571"/>
      <c r="EJ113" s="571"/>
      <c r="EK113" s="571"/>
      <c r="EL113" s="17" t="e">
        <v>#DIV/0!</v>
      </c>
      <c r="EM113" s="17"/>
      <c r="EN113" s="390"/>
      <c r="EO113" s="16" t="s">
        <v>63</v>
      </c>
      <c r="EP113" s="17">
        <f>EP112/$FF$112</f>
        <v>50</v>
      </c>
      <c r="EQ113" s="17">
        <f t="shared" ref="EQ113:EZ113" si="1954">EQ112/$FF$112</f>
        <v>33</v>
      </c>
      <c r="ER113" s="17">
        <f t="shared" si="1954"/>
        <v>5.5</v>
      </c>
      <c r="ES113" s="17">
        <f t="shared" si="1954"/>
        <v>2</v>
      </c>
      <c r="ET113" s="17">
        <f t="shared" si="1954"/>
        <v>2.5</v>
      </c>
      <c r="EU113" s="17">
        <f t="shared" si="1954"/>
        <v>13.75</v>
      </c>
      <c r="EV113" s="17">
        <f t="shared" si="1954"/>
        <v>34.75</v>
      </c>
      <c r="EW113" s="17">
        <f t="shared" si="1954"/>
        <v>7.5</v>
      </c>
      <c r="EX113" s="17">
        <f t="shared" si="1954"/>
        <v>23.5</v>
      </c>
      <c r="EY113" s="17">
        <f t="shared" si="1954"/>
        <v>21.25</v>
      </c>
      <c r="EZ113" s="17">
        <f t="shared" si="1954"/>
        <v>58.25</v>
      </c>
      <c r="FA113" s="571"/>
      <c r="FB113" s="571"/>
      <c r="FC113" s="571"/>
      <c r="FD113" s="17" t="e">
        <v>#DIV/0!</v>
      </c>
      <c r="FE113" s="17"/>
      <c r="FF113" s="390"/>
      <c r="FG113" s="16" t="s">
        <v>63</v>
      </c>
      <c r="FH113" s="17">
        <f>FH112/$FX$112</f>
        <v>40.25</v>
      </c>
      <c r="FI113" s="17">
        <f t="shared" ref="FI113:FR113" si="1955">FI112/$FX$112</f>
        <v>25.5</v>
      </c>
      <c r="FJ113" s="17">
        <f t="shared" si="1955"/>
        <v>6</v>
      </c>
      <c r="FK113" s="17">
        <f t="shared" si="1955"/>
        <v>2</v>
      </c>
      <c r="FL113" s="17">
        <f t="shared" si="1955"/>
        <v>3.75</v>
      </c>
      <c r="FM113" s="17">
        <f t="shared" si="1955"/>
        <v>11.5</v>
      </c>
      <c r="FN113" s="17">
        <f t="shared" si="1955"/>
        <v>27.75</v>
      </c>
      <c r="FO113" s="17">
        <f t="shared" si="1955"/>
        <v>5.75</v>
      </c>
      <c r="FP113" s="17">
        <f t="shared" si="1955"/>
        <v>20.25</v>
      </c>
      <c r="FQ113" s="17">
        <f t="shared" si="1955"/>
        <v>17.25</v>
      </c>
      <c r="FR113" s="17">
        <f t="shared" si="1955"/>
        <v>48</v>
      </c>
      <c r="FS113" s="571"/>
      <c r="FT113" s="571"/>
      <c r="FU113" s="571"/>
      <c r="FV113" s="17" t="e">
        <v>#DIV/0!</v>
      </c>
      <c r="FW113" s="17"/>
      <c r="FX113" s="390"/>
      <c r="FY113" s="16" t="s">
        <v>63</v>
      </c>
      <c r="FZ113" s="17">
        <f>FZ112/$GP$112</f>
        <v>50</v>
      </c>
      <c r="GA113" s="17">
        <f t="shared" ref="GA113:GJ113" si="1956">GA112/$GP$112</f>
        <v>41.5</v>
      </c>
      <c r="GB113" s="17">
        <f t="shared" si="1956"/>
        <v>9</v>
      </c>
      <c r="GC113" s="17">
        <f t="shared" si="1956"/>
        <v>1</v>
      </c>
      <c r="GD113" s="17">
        <f t="shared" si="1956"/>
        <v>4.5</v>
      </c>
      <c r="GE113" s="17">
        <f t="shared" si="1956"/>
        <v>17.5</v>
      </c>
      <c r="GF113" s="17">
        <f t="shared" si="1956"/>
        <v>47.5</v>
      </c>
      <c r="GG113" s="17">
        <f t="shared" si="1956"/>
        <v>5</v>
      </c>
      <c r="GH113" s="17">
        <f t="shared" si="1956"/>
        <v>18.5</v>
      </c>
      <c r="GI113" s="17">
        <f t="shared" si="1956"/>
        <v>22.5</v>
      </c>
      <c r="GJ113" s="17">
        <f t="shared" si="1956"/>
        <v>66</v>
      </c>
      <c r="GK113" s="571"/>
      <c r="GL113" s="571"/>
      <c r="GM113" s="571"/>
      <c r="GN113" s="17" t="e">
        <v>#DIV/0!</v>
      </c>
      <c r="GO113" s="17"/>
      <c r="GP113" s="390"/>
      <c r="GQ113" s="16" t="s">
        <v>63</v>
      </c>
      <c r="GR113" s="17">
        <f>GR112/$HH$112</f>
        <v>40.75</v>
      </c>
      <c r="GS113" s="17">
        <f t="shared" ref="GS113:HB113" si="1957">GS112/$HH$112</f>
        <v>25.75</v>
      </c>
      <c r="GT113" s="17">
        <f t="shared" si="1957"/>
        <v>5.75</v>
      </c>
      <c r="GU113" s="17">
        <f t="shared" si="1957"/>
        <v>2.5</v>
      </c>
      <c r="GV113" s="17">
        <f t="shared" si="1957"/>
        <v>4.75</v>
      </c>
      <c r="GW113" s="17">
        <f t="shared" si="1957"/>
        <v>14.25</v>
      </c>
      <c r="GX113" s="17">
        <f t="shared" si="1957"/>
        <v>31.5</v>
      </c>
      <c r="GY113" s="17">
        <f t="shared" si="1957"/>
        <v>4.25</v>
      </c>
      <c r="GZ113" s="17">
        <f t="shared" si="1957"/>
        <v>19.75</v>
      </c>
      <c r="HA113" s="17">
        <f t="shared" si="1957"/>
        <v>18.5</v>
      </c>
      <c r="HB113" s="17">
        <f t="shared" si="1957"/>
        <v>51.25</v>
      </c>
      <c r="HC113" s="571"/>
      <c r="HD113" s="571"/>
      <c r="HE113" s="571"/>
      <c r="HF113" s="17" t="e">
        <v>#DIV/0!</v>
      </c>
      <c r="HG113" s="17"/>
      <c r="HH113" s="390"/>
      <c r="HI113" s="16" t="s">
        <v>63</v>
      </c>
      <c r="HJ113" s="17">
        <f>HJ112/$HZ112</f>
        <v>46</v>
      </c>
      <c r="HK113" s="17">
        <f t="shared" ref="HK113" si="1958">HK112/$HZ112</f>
        <v>26.75</v>
      </c>
      <c r="HL113" s="17">
        <f t="shared" ref="HL113" si="1959">HL112/$HZ112</f>
        <v>3.5</v>
      </c>
      <c r="HM113" s="17">
        <f t="shared" ref="HM113" si="1960">HM112/$HZ112</f>
        <v>2.25</v>
      </c>
      <c r="HN113" s="17">
        <f t="shared" ref="HN113" si="1961">HN112/$HZ112</f>
        <v>3.75</v>
      </c>
      <c r="HO113" s="17">
        <f t="shared" ref="HO113" si="1962">HO112/$HZ112</f>
        <v>13.25</v>
      </c>
      <c r="HP113" s="17">
        <f t="shared" ref="HP113" si="1963">HP112/$HZ112</f>
        <v>36.75</v>
      </c>
      <c r="HQ113" s="17">
        <f t="shared" ref="HQ113" si="1964">HQ112/$HZ112</f>
        <v>6.5</v>
      </c>
      <c r="HR113" s="17">
        <f t="shared" ref="HR113" si="1965">HR112/$HZ112</f>
        <v>21.5</v>
      </c>
      <c r="HS113" s="17">
        <f t="shared" ref="HS113" si="1966">HS112/$HZ112</f>
        <v>19.75</v>
      </c>
      <c r="HT113" s="17">
        <f t="shared" ref="HT113" si="1967">HT112/$HZ112</f>
        <v>58.25</v>
      </c>
      <c r="HU113" s="571"/>
      <c r="HV113" s="571"/>
      <c r="HW113" s="571"/>
      <c r="HX113" s="17" t="e">
        <v>#DIV/0!</v>
      </c>
      <c r="HY113" s="17"/>
      <c r="HZ113" s="390"/>
    </row>
  </sheetData>
  <sortState xmlns:xlrd2="http://schemas.microsoft.com/office/spreadsheetml/2017/richdata2" ref="KJ27:KK38">
    <sortCondition ref="KK27:KK38"/>
  </sortState>
  <mergeCells count="320">
    <mergeCell ref="S1:AJ1"/>
    <mergeCell ref="AG14:AG15"/>
    <mergeCell ref="AF14:AF15"/>
    <mergeCell ref="AE14:AE15"/>
    <mergeCell ref="N14:O14"/>
    <mergeCell ref="AE56:AE57"/>
    <mergeCell ref="AF56:AF57"/>
    <mergeCell ref="AG56:AG57"/>
    <mergeCell ref="AE70:AE71"/>
    <mergeCell ref="AF70:AF71"/>
    <mergeCell ref="AG70:AG71"/>
    <mergeCell ref="AE28:AE29"/>
    <mergeCell ref="AF28:AF29"/>
    <mergeCell ref="AG28:AG29"/>
    <mergeCell ref="AE42:AE43"/>
    <mergeCell ref="AF42:AF43"/>
    <mergeCell ref="AG42:AG43"/>
    <mergeCell ref="AE112:AE113"/>
    <mergeCell ref="AF112:AF113"/>
    <mergeCell ref="AG112:AG113"/>
    <mergeCell ref="AE84:AE85"/>
    <mergeCell ref="AF84:AF85"/>
    <mergeCell ref="AG84:AG85"/>
    <mergeCell ref="AE98:AE99"/>
    <mergeCell ref="AF98:AF99"/>
    <mergeCell ref="AG98:AG99"/>
    <mergeCell ref="AW42:AW43"/>
    <mergeCell ref="AX42:AX43"/>
    <mergeCell ref="AY42:AY43"/>
    <mergeCell ref="AW56:AW57"/>
    <mergeCell ref="AX56:AX57"/>
    <mergeCell ref="AY56:AY57"/>
    <mergeCell ref="AK1:BB1"/>
    <mergeCell ref="AW14:AW15"/>
    <mergeCell ref="AX14:AX15"/>
    <mergeCell ref="AY14:AY15"/>
    <mergeCell ref="AW28:AW29"/>
    <mergeCell ref="AX28:AX29"/>
    <mergeCell ref="AY28:AY29"/>
    <mergeCell ref="AW98:AW99"/>
    <mergeCell ref="AX98:AX99"/>
    <mergeCell ref="AY98:AY99"/>
    <mergeCell ref="AW112:AW113"/>
    <mergeCell ref="AX112:AX113"/>
    <mergeCell ref="AY112:AY113"/>
    <mergeCell ref="AW70:AW71"/>
    <mergeCell ref="AX70:AX71"/>
    <mergeCell ref="AY70:AY71"/>
    <mergeCell ref="AW84:AW85"/>
    <mergeCell ref="AX84:AX85"/>
    <mergeCell ref="AY84:AY85"/>
    <mergeCell ref="BO42:BO43"/>
    <mergeCell ref="BP42:BP43"/>
    <mergeCell ref="BQ42:BQ43"/>
    <mergeCell ref="BO56:BO57"/>
    <mergeCell ref="BP56:BP57"/>
    <mergeCell ref="BQ56:BQ57"/>
    <mergeCell ref="BC1:BT1"/>
    <mergeCell ref="BO14:BO15"/>
    <mergeCell ref="BP14:BP15"/>
    <mergeCell ref="BQ14:BQ15"/>
    <mergeCell ref="BO28:BO29"/>
    <mergeCell ref="BP28:BP29"/>
    <mergeCell ref="BQ28:BQ29"/>
    <mergeCell ref="BO98:BO99"/>
    <mergeCell ref="BP98:BP99"/>
    <mergeCell ref="BQ98:BQ99"/>
    <mergeCell ref="BO112:BO113"/>
    <mergeCell ref="BP112:BP113"/>
    <mergeCell ref="BQ112:BQ113"/>
    <mergeCell ref="BO70:BO71"/>
    <mergeCell ref="BP70:BP71"/>
    <mergeCell ref="BQ70:BQ71"/>
    <mergeCell ref="BO84:BO85"/>
    <mergeCell ref="BP84:BP85"/>
    <mergeCell ref="BQ84:BQ85"/>
    <mergeCell ref="CG42:CG43"/>
    <mergeCell ref="CH42:CH43"/>
    <mergeCell ref="CI42:CI43"/>
    <mergeCell ref="CG56:CG57"/>
    <mergeCell ref="CH56:CH57"/>
    <mergeCell ref="CI56:CI57"/>
    <mergeCell ref="BU1:CL1"/>
    <mergeCell ref="CG14:CG15"/>
    <mergeCell ref="CH14:CH15"/>
    <mergeCell ref="CI14:CI15"/>
    <mergeCell ref="CG28:CG29"/>
    <mergeCell ref="CH28:CH29"/>
    <mergeCell ref="CI28:CI29"/>
    <mergeCell ref="CG98:CG99"/>
    <mergeCell ref="CH98:CH99"/>
    <mergeCell ref="CI98:CI99"/>
    <mergeCell ref="CG112:CG113"/>
    <mergeCell ref="CH112:CH113"/>
    <mergeCell ref="CI112:CI113"/>
    <mergeCell ref="CG70:CG71"/>
    <mergeCell ref="CH70:CH71"/>
    <mergeCell ref="CI70:CI71"/>
    <mergeCell ref="CG84:CG85"/>
    <mergeCell ref="CH84:CH85"/>
    <mergeCell ref="CI84:CI85"/>
    <mergeCell ref="CY42:CY43"/>
    <mergeCell ref="CZ42:CZ43"/>
    <mergeCell ref="DA42:DA43"/>
    <mergeCell ref="CY56:CY57"/>
    <mergeCell ref="CZ56:CZ57"/>
    <mergeCell ref="DA56:DA57"/>
    <mergeCell ref="CM1:DD1"/>
    <mergeCell ref="CY14:CY15"/>
    <mergeCell ref="CZ14:CZ15"/>
    <mergeCell ref="DA14:DA15"/>
    <mergeCell ref="CY28:CY29"/>
    <mergeCell ref="CZ28:CZ29"/>
    <mergeCell ref="DA28:DA29"/>
    <mergeCell ref="CY98:CY99"/>
    <mergeCell ref="CZ98:CZ99"/>
    <mergeCell ref="DA98:DA99"/>
    <mergeCell ref="CY112:CY113"/>
    <mergeCell ref="CZ112:CZ113"/>
    <mergeCell ref="DA112:DA113"/>
    <mergeCell ref="CY70:CY71"/>
    <mergeCell ref="CZ70:CZ71"/>
    <mergeCell ref="DA70:DA71"/>
    <mergeCell ref="CY84:CY85"/>
    <mergeCell ref="CZ84:CZ85"/>
    <mergeCell ref="DA84:DA85"/>
    <mergeCell ref="DQ42:DQ43"/>
    <mergeCell ref="DR42:DR43"/>
    <mergeCell ref="DS42:DS43"/>
    <mergeCell ref="DQ56:DQ57"/>
    <mergeCell ref="DR56:DR57"/>
    <mergeCell ref="DS56:DS57"/>
    <mergeCell ref="DE1:DV1"/>
    <mergeCell ref="DQ14:DQ15"/>
    <mergeCell ref="DR14:DR15"/>
    <mergeCell ref="DS14:DS15"/>
    <mergeCell ref="DQ28:DQ29"/>
    <mergeCell ref="DR28:DR29"/>
    <mergeCell ref="DS28:DS29"/>
    <mergeCell ref="DQ98:DQ99"/>
    <mergeCell ref="DR98:DR99"/>
    <mergeCell ref="DS98:DS99"/>
    <mergeCell ref="DQ112:DQ113"/>
    <mergeCell ref="DR112:DR113"/>
    <mergeCell ref="DS112:DS113"/>
    <mergeCell ref="DQ70:DQ71"/>
    <mergeCell ref="DR70:DR71"/>
    <mergeCell ref="DS70:DS71"/>
    <mergeCell ref="DQ84:DQ85"/>
    <mergeCell ref="DR84:DR85"/>
    <mergeCell ref="DS84:DS85"/>
    <mergeCell ref="EI42:EI43"/>
    <mergeCell ref="EJ42:EJ43"/>
    <mergeCell ref="EK42:EK43"/>
    <mergeCell ref="EI56:EI57"/>
    <mergeCell ref="EJ56:EJ57"/>
    <mergeCell ref="EK56:EK57"/>
    <mergeCell ref="DW1:EN1"/>
    <mergeCell ref="EI14:EI15"/>
    <mergeCell ref="EJ14:EJ15"/>
    <mergeCell ref="EK14:EK15"/>
    <mergeCell ref="EI28:EI29"/>
    <mergeCell ref="EJ28:EJ29"/>
    <mergeCell ref="EK28:EK29"/>
    <mergeCell ref="EI98:EI99"/>
    <mergeCell ref="EJ98:EJ99"/>
    <mergeCell ref="EK98:EK99"/>
    <mergeCell ref="EI112:EI113"/>
    <mergeCell ref="EJ112:EJ113"/>
    <mergeCell ref="EK112:EK113"/>
    <mergeCell ref="EI70:EI71"/>
    <mergeCell ref="EJ70:EJ71"/>
    <mergeCell ref="EK70:EK71"/>
    <mergeCell ref="EI84:EI85"/>
    <mergeCell ref="EJ84:EJ85"/>
    <mergeCell ref="EK84:EK85"/>
    <mergeCell ref="FA42:FA43"/>
    <mergeCell ref="FB42:FB43"/>
    <mergeCell ref="FC42:FC43"/>
    <mergeCell ref="FA56:FA57"/>
    <mergeCell ref="FB56:FB57"/>
    <mergeCell ref="FC56:FC57"/>
    <mergeCell ref="EO1:FF1"/>
    <mergeCell ref="FA14:FA15"/>
    <mergeCell ref="FB14:FB15"/>
    <mergeCell ref="FC14:FC15"/>
    <mergeCell ref="FA28:FA29"/>
    <mergeCell ref="FB28:FB29"/>
    <mergeCell ref="FC28:FC29"/>
    <mergeCell ref="FA98:FA99"/>
    <mergeCell ref="FB98:FB99"/>
    <mergeCell ref="FC98:FC99"/>
    <mergeCell ref="FA112:FA113"/>
    <mergeCell ref="FB112:FB113"/>
    <mergeCell ref="FC112:FC113"/>
    <mergeCell ref="FA70:FA71"/>
    <mergeCell ref="FB70:FB71"/>
    <mergeCell ref="FC70:FC71"/>
    <mergeCell ref="FA84:FA85"/>
    <mergeCell ref="FB84:FB85"/>
    <mergeCell ref="FC84:FC85"/>
    <mergeCell ref="FS42:FS43"/>
    <mergeCell ref="FT42:FT43"/>
    <mergeCell ref="FU42:FU43"/>
    <mergeCell ref="FS56:FS57"/>
    <mergeCell ref="FT56:FT57"/>
    <mergeCell ref="FU56:FU57"/>
    <mergeCell ref="FG1:FX1"/>
    <mergeCell ref="FS14:FS15"/>
    <mergeCell ref="FT14:FT15"/>
    <mergeCell ref="FU14:FU15"/>
    <mergeCell ref="FS28:FS29"/>
    <mergeCell ref="FT28:FT29"/>
    <mergeCell ref="FU28:FU29"/>
    <mergeCell ref="FS98:FS99"/>
    <mergeCell ref="FT98:FT99"/>
    <mergeCell ref="FU98:FU99"/>
    <mergeCell ref="FS112:FS113"/>
    <mergeCell ref="FT112:FT113"/>
    <mergeCell ref="FU112:FU113"/>
    <mergeCell ref="FS70:FS71"/>
    <mergeCell ref="FT70:FT71"/>
    <mergeCell ref="FU70:FU71"/>
    <mergeCell ref="FS84:FS85"/>
    <mergeCell ref="FT84:FT85"/>
    <mergeCell ref="FU84:FU85"/>
    <mergeCell ref="GK42:GK43"/>
    <mergeCell ref="GL42:GL43"/>
    <mergeCell ref="GM42:GM43"/>
    <mergeCell ref="GK56:GK57"/>
    <mergeCell ref="GL56:GL57"/>
    <mergeCell ref="GM56:GM57"/>
    <mergeCell ref="FY1:GP1"/>
    <mergeCell ref="GK14:GK15"/>
    <mergeCell ref="GL14:GL15"/>
    <mergeCell ref="GM14:GM15"/>
    <mergeCell ref="GK28:GK29"/>
    <mergeCell ref="GL28:GL29"/>
    <mergeCell ref="GM28:GM29"/>
    <mergeCell ref="GK98:GK99"/>
    <mergeCell ref="GL98:GL99"/>
    <mergeCell ref="GM98:GM99"/>
    <mergeCell ref="GK112:GK113"/>
    <mergeCell ref="GL112:GL113"/>
    <mergeCell ref="GM112:GM113"/>
    <mergeCell ref="GK70:GK71"/>
    <mergeCell ref="GL70:GL71"/>
    <mergeCell ref="GM70:GM71"/>
    <mergeCell ref="GK84:GK85"/>
    <mergeCell ref="GL84:GL85"/>
    <mergeCell ref="GM84:GM85"/>
    <mergeCell ref="HC42:HC43"/>
    <mergeCell ref="HD42:HD43"/>
    <mergeCell ref="HE42:HE43"/>
    <mergeCell ref="HC56:HC57"/>
    <mergeCell ref="HD56:HD57"/>
    <mergeCell ref="HE56:HE57"/>
    <mergeCell ref="GQ1:HH1"/>
    <mergeCell ref="HC14:HC15"/>
    <mergeCell ref="HD14:HD15"/>
    <mergeCell ref="HE14:HE15"/>
    <mergeCell ref="HC28:HC29"/>
    <mergeCell ref="HD28:HD29"/>
    <mergeCell ref="HE28:HE29"/>
    <mergeCell ref="HC98:HC99"/>
    <mergeCell ref="HD98:HD99"/>
    <mergeCell ref="HE98:HE99"/>
    <mergeCell ref="HC112:HC113"/>
    <mergeCell ref="HD112:HD113"/>
    <mergeCell ref="HE112:HE113"/>
    <mergeCell ref="HC70:HC71"/>
    <mergeCell ref="HD70:HD71"/>
    <mergeCell ref="HE70:HE71"/>
    <mergeCell ref="HC84:HC85"/>
    <mergeCell ref="HD84:HD85"/>
    <mergeCell ref="HE84:HE85"/>
    <mergeCell ref="HU112:HU113"/>
    <mergeCell ref="HV112:HV113"/>
    <mergeCell ref="HW112:HW113"/>
    <mergeCell ref="HU70:HU71"/>
    <mergeCell ref="HV70:HV71"/>
    <mergeCell ref="HW70:HW71"/>
    <mergeCell ref="HU84:HU85"/>
    <mergeCell ref="HV84:HV85"/>
    <mergeCell ref="HW84:HW85"/>
    <mergeCell ref="IB1:IP1"/>
    <mergeCell ref="IB40:IP40"/>
    <mergeCell ref="IR1:JF1"/>
    <mergeCell ref="IR40:JF40"/>
    <mergeCell ref="JH1:JV1"/>
    <mergeCell ref="JH10:JV10"/>
    <mergeCell ref="JH25:JV25"/>
    <mergeCell ref="JH40:JV40"/>
    <mergeCell ref="HU98:HU99"/>
    <mergeCell ref="HV98:HV99"/>
    <mergeCell ref="HW98:HW99"/>
    <mergeCell ref="HU42:HU43"/>
    <mergeCell ref="HV42:HV43"/>
    <mergeCell ref="HW42:HW43"/>
    <mergeCell ref="HU56:HU57"/>
    <mergeCell ref="HV56:HV57"/>
    <mergeCell ref="HW56:HW57"/>
    <mergeCell ref="HI1:HZ1"/>
    <mergeCell ref="HU14:HU15"/>
    <mergeCell ref="HV14:HV15"/>
    <mergeCell ref="HW14:HW15"/>
    <mergeCell ref="HU28:HU29"/>
    <mergeCell ref="HV28:HV29"/>
    <mergeCell ref="HW28:HW29"/>
    <mergeCell ref="P14:Q14"/>
    <mergeCell ref="JX10:KL10"/>
    <mergeCell ref="JX25:KO25"/>
    <mergeCell ref="A15:B15"/>
    <mergeCell ref="C15:D15"/>
    <mergeCell ref="A25:B25"/>
    <mergeCell ref="C25:D25"/>
    <mergeCell ref="E15:F15"/>
    <mergeCell ref="G15:H15"/>
    <mergeCell ref="E23:F23"/>
    <mergeCell ref="G23:H23"/>
  </mergeCells>
  <conditionalFormatting sqref="P2:P1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I12:JI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J12:JJ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K12:JK2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L12:JL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M12:JM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N12:JN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O12:JO2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P12:JP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Q12:JQ2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R12:JR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S12:JS2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T12:JT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U12:JU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V12:JV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I27:JI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J27:JJ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I42:JI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J42:JJ5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K42:JK5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L42:JL5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M42:JM5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N42:JN5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O42:JO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P42:JP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Q42:JQ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R42:JR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S42:JS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T42:JT5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U42:JU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V42:JV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K27:JK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L27:JL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M27:JM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N27:JN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O27:JO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P27:JP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Q27:JQ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R27:JR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S27:JS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T27:JT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U27:JU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V27:JV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E27:KE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H27:KH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K27:KK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Y27:JY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B27:KB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Y12:JY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B12:KB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E12:KE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H12:K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L12:K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O27:K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FB3F-4589-3540-AB18-9D18D33463CC}">
  <dimension ref="A1:CE84"/>
  <sheetViews>
    <sheetView zoomScale="90" zoomScaleNormal="165" workbookViewId="0">
      <selection activeCell="C6" sqref="C6"/>
    </sheetView>
  </sheetViews>
  <sheetFormatPr baseColWidth="10" defaultRowHeight="16"/>
  <cols>
    <col min="1" max="1" width="10.83203125" style="88"/>
    <col min="2" max="2" width="30.33203125" style="88" customWidth="1"/>
    <col min="3" max="16384" width="10.83203125" style="88"/>
  </cols>
  <sheetData>
    <row r="1" spans="1:83" ht="17" thickBot="1">
      <c r="B1" s="89"/>
      <c r="C1" s="582" t="s">
        <v>249</v>
      </c>
      <c r="D1" s="583"/>
      <c r="E1" s="583"/>
      <c r="F1" s="583"/>
      <c r="G1" s="583"/>
      <c r="H1" s="583"/>
      <c r="I1" s="583"/>
      <c r="J1" s="583"/>
      <c r="K1" s="583"/>
      <c r="L1" s="583"/>
      <c r="M1" s="584"/>
      <c r="N1" s="507" t="s">
        <v>250</v>
      </c>
      <c r="O1" s="509"/>
      <c r="P1" s="509"/>
      <c r="Q1" s="509"/>
      <c r="R1" s="509"/>
      <c r="S1" s="509"/>
      <c r="T1" s="509"/>
      <c r="U1" s="509"/>
      <c r="V1" s="509"/>
      <c r="W1" s="509"/>
      <c r="X1" s="508"/>
      <c r="Y1" s="507" t="s">
        <v>251</v>
      </c>
      <c r="Z1" s="509"/>
      <c r="AA1" s="509"/>
      <c r="AB1" s="509"/>
      <c r="AC1" s="509"/>
      <c r="AD1" s="509"/>
      <c r="AE1" s="509"/>
      <c r="AF1" s="509"/>
      <c r="AG1" s="509"/>
      <c r="AH1" s="509"/>
      <c r="AI1" s="508"/>
      <c r="AJ1" s="507" t="s">
        <v>23</v>
      </c>
      <c r="AK1" s="509"/>
      <c r="AL1" s="508"/>
      <c r="AM1" s="507" t="s">
        <v>253</v>
      </c>
      <c r="AN1" s="509"/>
      <c r="AO1" s="509"/>
      <c r="AP1" s="508"/>
      <c r="AQ1" s="507" t="s">
        <v>254</v>
      </c>
      <c r="AR1" s="509"/>
      <c r="AS1" s="509"/>
      <c r="AT1" s="508"/>
      <c r="AU1" s="507" t="s">
        <v>255</v>
      </c>
      <c r="AV1" s="509"/>
      <c r="AW1" s="509"/>
      <c r="AX1" s="508"/>
      <c r="AY1" s="582" t="s">
        <v>252</v>
      </c>
      <c r="AZ1" s="583"/>
      <c r="BA1" s="583"/>
      <c r="BB1" s="583"/>
      <c r="BC1" s="583"/>
      <c r="BD1" s="583"/>
      <c r="BE1" s="583"/>
      <c r="BF1" s="583"/>
      <c r="BG1" s="583"/>
      <c r="BH1" s="583"/>
      <c r="BI1" s="584"/>
      <c r="BJ1" s="507" t="s">
        <v>256</v>
      </c>
      <c r="BK1" s="509"/>
      <c r="BL1" s="509"/>
      <c r="BM1" s="509"/>
      <c r="BN1" s="509"/>
      <c r="BO1" s="509"/>
      <c r="BP1" s="509"/>
      <c r="BQ1" s="509"/>
      <c r="BR1" s="509"/>
      <c r="BS1" s="509"/>
      <c r="BT1" s="508"/>
      <c r="BU1" s="507" t="s">
        <v>284</v>
      </c>
      <c r="BV1" s="509"/>
      <c r="BW1" s="509"/>
      <c r="BX1" s="509"/>
      <c r="BY1" s="509"/>
      <c r="BZ1" s="509"/>
      <c r="CA1" s="509"/>
      <c r="CB1" s="509"/>
      <c r="CC1" s="509"/>
      <c r="CD1" s="509"/>
      <c r="CE1" s="508"/>
    </row>
    <row r="2" spans="1:83" ht="17" thickBot="1">
      <c r="A2" s="88" t="s">
        <v>433</v>
      </c>
      <c r="B2" s="41" t="s">
        <v>94</v>
      </c>
      <c r="C2" s="134" t="s">
        <v>13</v>
      </c>
      <c r="D2" s="161" t="s">
        <v>14</v>
      </c>
      <c r="E2" s="161" t="s">
        <v>15</v>
      </c>
      <c r="F2" s="161" t="s">
        <v>16</v>
      </c>
      <c r="G2" s="161" t="s">
        <v>17</v>
      </c>
      <c r="H2" s="161" t="s">
        <v>28</v>
      </c>
      <c r="I2" s="161" t="s">
        <v>27</v>
      </c>
      <c r="J2" s="161" t="s">
        <v>21</v>
      </c>
      <c r="K2" s="161" t="s">
        <v>20</v>
      </c>
      <c r="L2" s="161" t="s">
        <v>19</v>
      </c>
      <c r="M2" s="135" t="s">
        <v>18</v>
      </c>
      <c r="N2" s="134" t="s">
        <v>13</v>
      </c>
      <c r="O2" s="161" t="s">
        <v>14</v>
      </c>
      <c r="P2" s="161" t="s">
        <v>15</v>
      </c>
      <c r="Q2" s="161" t="s">
        <v>16</v>
      </c>
      <c r="R2" s="161" t="s">
        <v>17</v>
      </c>
      <c r="S2" s="161" t="s">
        <v>28</v>
      </c>
      <c r="T2" s="161" t="s">
        <v>27</v>
      </c>
      <c r="U2" s="161" t="s">
        <v>21</v>
      </c>
      <c r="V2" s="161" t="s">
        <v>20</v>
      </c>
      <c r="W2" s="161" t="s">
        <v>19</v>
      </c>
      <c r="X2" s="135" t="s">
        <v>18</v>
      </c>
      <c r="Y2" s="134" t="s">
        <v>13</v>
      </c>
      <c r="Z2" s="161" t="s">
        <v>14</v>
      </c>
      <c r="AA2" s="161" t="s">
        <v>15</v>
      </c>
      <c r="AB2" s="161" t="s">
        <v>16</v>
      </c>
      <c r="AC2" s="161" t="s">
        <v>17</v>
      </c>
      <c r="AD2" s="161" t="s">
        <v>28</v>
      </c>
      <c r="AE2" s="161" t="s">
        <v>27</v>
      </c>
      <c r="AF2" s="161" t="s">
        <v>21</v>
      </c>
      <c r="AG2" s="161" t="s">
        <v>20</v>
      </c>
      <c r="AH2" s="161" t="s">
        <v>19</v>
      </c>
      <c r="AI2" s="135" t="s">
        <v>18</v>
      </c>
      <c r="AJ2" s="22" t="s">
        <v>96</v>
      </c>
      <c r="AK2" s="33" t="s">
        <v>97</v>
      </c>
      <c r="AL2" s="40" t="s">
        <v>213</v>
      </c>
      <c r="AM2" s="22" t="s">
        <v>80</v>
      </c>
      <c r="AN2" s="33" t="s">
        <v>81</v>
      </c>
      <c r="AO2" s="33" t="s">
        <v>248</v>
      </c>
      <c r="AP2" s="40" t="s">
        <v>91</v>
      </c>
      <c r="AQ2" s="33" t="s">
        <v>80</v>
      </c>
      <c r="AR2" s="33" t="s">
        <v>81</v>
      </c>
      <c r="AS2" s="33" t="s">
        <v>248</v>
      </c>
      <c r="AT2" s="33" t="s">
        <v>91</v>
      </c>
      <c r="AU2" s="134" t="s">
        <v>80</v>
      </c>
      <c r="AV2" s="161" t="s">
        <v>81</v>
      </c>
      <c r="AW2" s="161" t="s">
        <v>248</v>
      </c>
      <c r="AX2" s="161" t="s">
        <v>91</v>
      </c>
      <c r="AY2" s="22" t="s">
        <v>13</v>
      </c>
      <c r="AZ2" s="33" t="s">
        <v>14</v>
      </c>
      <c r="BA2" s="33" t="s">
        <v>15</v>
      </c>
      <c r="BB2" s="33" t="s">
        <v>16</v>
      </c>
      <c r="BC2" s="33" t="s">
        <v>17</v>
      </c>
      <c r="BD2" s="33" t="s">
        <v>28</v>
      </c>
      <c r="BE2" s="33" t="s">
        <v>27</v>
      </c>
      <c r="BF2" s="33" t="s">
        <v>21</v>
      </c>
      <c r="BG2" s="33" t="s">
        <v>20</v>
      </c>
      <c r="BH2" s="33" t="s">
        <v>19</v>
      </c>
      <c r="BI2" s="40" t="s">
        <v>18</v>
      </c>
      <c r="BJ2" s="33" t="s">
        <v>13</v>
      </c>
      <c r="BK2" s="33" t="s">
        <v>14</v>
      </c>
      <c r="BL2" s="33" t="s">
        <v>15</v>
      </c>
      <c r="BM2" s="33" t="s">
        <v>16</v>
      </c>
      <c r="BN2" s="33" t="s">
        <v>17</v>
      </c>
      <c r="BO2" s="33" t="s">
        <v>28</v>
      </c>
      <c r="BP2" s="33" t="s">
        <v>27</v>
      </c>
      <c r="BQ2" s="33" t="s">
        <v>21</v>
      </c>
      <c r="BR2" s="33" t="s">
        <v>20</v>
      </c>
      <c r="BS2" s="33" t="s">
        <v>19</v>
      </c>
      <c r="BT2" s="40" t="s">
        <v>18</v>
      </c>
      <c r="BU2" s="33" t="s">
        <v>13</v>
      </c>
      <c r="BV2" s="33" t="s">
        <v>14</v>
      </c>
      <c r="BW2" s="33" t="s">
        <v>15</v>
      </c>
      <c r="BX2" s="33" t="s">
        <v>16</v>
      </c>
      <c r="BY2" s="33" t="s">
        <v>17</v>
      </c>
      <c r="BZ2" s="33" t="s">
        <v>28</v>
      </c>
      <c r="CA2" s="33" t="s">
        <v>27</v>
      </c>
      <c r="CB2" s="33" t="s">
        <v>21</v>
      </c>
      <c r="CC2" s="33" t="s">
        <v>20</v>
      </c>
      <c r="CD2" s="33" t="s">
        <v>19</v>
      </c>
      <c r="CE2" s="40" t="s">
        <v>18</v>
      </c>
    </row>
    <row r="3" spans="1:83">
      <c r="A3" s="89">
        <v>1</v>
      </c>
      <c r="B3" s="89" t="s">
        <v>435</v>
      </c>
      <c r="C3" s="22">
        <f>'Season 1'!EH38+'Season 1'!EH40+'Season 2'!DX87</f>
        <v>15</v>
      </c>
      <c r="D3" s="33">
        <f>'Season 1'!EI38+'Season 1'!EI40+'Season 2'!DY87</f>
        <v>44</v>
      </c>
      <c r="E3" s="33">
        <f>'Season 1'!EJ38+'Season 1'!EJ40+'Season 2'!DZ87</f>
        <v>3</v>
      </c>
      <c r="F3" s="33">
        <f>'Season 1'!EK38+'Season 1'!EK40+'Season 2'!EA87</f>
        <v>0</v>
      </c>
      <c r="G3" s="33">
        <f>'Season 1'!EL38+'Season 1'!EL40+'Season 2'!EB87</f>
        <v>1</v>
      </c>
      <c r="H3" s="33">
        <f>'Season 1'!EM38+'Season 1'!EM40+'Season 2'!EC87</f>
        <v>6</v>
      </c>
      <c r="I3" s="33">
        <f>'Season 1'!EN38+'Season 1'!EN40+'Season 2'!ED87</f>
        <v>36</v>
      </c>
      <c r="J3" s="33">
        <f>'Season 1'!EO38+'Season 1'!EO40+'Season 2'!EE87</f>
        <v>1</v>
      </c>
      <c r="K3" s="33">
        <f>'Season 1'!EP38+'Season 1'!EP40+'Season 2'!EF87</f>
        <v>8</v>
      </c>
      <c r="L3" s="33">
        <f>'Season 1'!EQ38+'Season 1'!EQ40+'Season 2'!EG87</f>
        <v>7</v>
      </c>
      <c r="M3" s="40">
        <f>'Season 1'!ER38+'Season 1'!ER40+'Season 2'!EH87</f>
        <v>44</v>
      </c>
      <c r="N3" s="22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40">
        <v>0</v>
      </c>
      <c r="Y3" s="22">
        <f t="shared" ref="Y3:Y34" si="0">C3+N3</f>
        <v>15</v>
      </c>
      <c r="Z3" s="33">
        <f t="shared" ref="Z3:Z34" si="1">D3+O3</f>
        <v>44</v>
      </c>
      <c r="AA3" s="33">
        <f t="shared" ref="AA3:AA34" si="2">E3+P3</f>
        <v>3</v>
      </c>
      <c r="AB3" s="33">
        <f t="shared" ref="AB3:AB34" si="3">F3+Q3</f>
        <v>0</v>
      </c>
      <c r="AC3" s="33">
        <f t="shared" ref="AC3:AC34" si="4">G3+R3</f>
        <v>1</v>
      </c>
      <c r="AD3" s="33">
        <f t="shared" ref="AD3:AD34" si="5">H3+S3</f>
        <v>6</v>
      </c>
      <c r="AE3" s="33">
        <f t="shared" ref="AE3:AE34" si="6">I3+T3</f>
        <v>36</v>
      </c>
      <c r="AF3" s="33">
        <f t="shared" ref="AF3:AF34" si="7">J3+U3</f>
        <v>1</v>
      </c>
      <c r="AG3" s="33">
        <f t="shared" ref="AG3:AG34" si="8">K3+V3</f>
        <v>8</v>
      </c>
      <c r="AH3" s="33">
        <f t="shared" ref="AH3:AH34" si="9">L3+W3</f>
        <v>7</v>
      </c>
      <c r="AI3" s="40">
        <f t="shared" ref="AI3:AI34" si="10">M3+X3</f>
        <v>44</v>
      </c>
      <c r="AJ3" s="170">
        <f t="shared" ref="AJ3:AJ34" si="11">AD3/AE3</f>
        <v>0.16666666666666666</v>
      </c>
      <c r="AK3" s="170">
        <f t="shared" ref="AK3:AK34" si="12">AF3/AG3</f>
        <v>0.125</v>
      </c>
      <c r="AL3" s="364">
        <f t="shared" ref="AL3:AL34" si="13">AH3/AI3</f>
        <v>0.15909090909090909</v>
      </c>
      <c r="AM3" s="22">
        <v>0</v>
      </c>
      <c r="AN3" s="33">
        <v>3</v>
      </c>
      <c r="AO3" s="33">
        <f t="shared" ref="AO3:AO34" si="14">AM3+AN3</f>
        <v>3</v>
      </c>
      <c r="AP3" s="260">
        <f t="shared" ref="AP3:AP34" si="15">AM3/AO3</f>
        <v>0</v>
      </c>
      <c r="AQ3" s="22">
        <v>0</v>
      </c>
      <c r="AR3" s="33">
        <v>0</v>
      </c>
      <c r="AS3" s="33">
        <f t="shared" ref="AS3:AS34" si="16">AQ3+AR3</f>
        <v>0</v>
      </c>
      <c r="AT3" s="260" t="e">
        <f t="shared" ref="AT3:AT34" si="17">AQ3/AS3</f>
        <v>#DIV/0!</v>
      </c>
      <c r="AU3" s="22">
        <f t="shared" ref="AU3:AU34" si="18">AM3+AQ3</f>
        <v>0</v>
      </c>
      <c r="AV3" s="33">
        <f t="shared" ref="AV3:AV34" si="19">AN3+AR3</f>
        <v>3</v>
      </c>
      <c r="AW3" s="33">
        <f t="shared" ref="AW3:AW34" si="20">AU3+AV3</f>
        <v>3</v>
      </c>
      <c r="AX3" s="365">
        <f t="shared" ref="AX3:AX34" si="21">AU3/AW3</f>
        <v>0</v>
      </c>
      <c r="AY3" s="188">
        <f t="shared" ref="AY3:AY34" si="22">Y3/AW3</f>
        <v>5</v>
      </c>
      <c r="AZ3" s="189">
        <f t="shared" ref="AZ3:AZ34" si="23">Z3/AW3</f>
        <v>14.666666666666666</v>
      </c>
      <c r="BA3" s="189">
        <f t="shared" ref="BA3:BA34" si="24">AA3/AW3</f>
        <v>1</v>
      </c>
      <c r="BB3" s="189">
        <f t="shared" ref="BB3:BB34" si="25">AB3/AW3</f>
        <v>0</v>
      </c>
      <c r="BC3" s="189">
        <f t="shared" ref="BC3:BC34" si="26">AC3/AW3</f>
        <v>0.33333333333333331</v>
      </c>
      <c r="BD3" s="189">
        <f t="shared" ref="BD3:BD34" si="27">AD3/AW3</f>
        <v>2</v>
      </c>
      <c r="BE3" s="189">
        <f t="shared" ref="BE3:BE34" si="28">AE3/AW3</f>
        <v>12</v>
      </c>
      <c r="BF3" s="189">
        <f t="shared" ref="BF3:BF34" si="29">AF3/AW3</f>
        <v>0.33333333333333331</v>
      </c>
      <c r="BG3" s="189">
        <f t="shared" ref="BG3:BG34" si="30">AG3/AW3</f>
        <v>2.6666666666666665</v>
      </c>
      <c r="BH3" s="189">
        <f t="shared" ref="BH3:BH34" si="31">AH3/AW3</f>
        <v>2.3333333333333335</v>
      </c>
      <c r="BI3" s="189">
        <f t="shared" ref="BI3:BI34" si="32">AI3/AW3</f>
        <v>14.666666666666666</v>
      </c>
      <c r="BJ3" s="188" t="e">
        <f t="shared" ref="BJ3:BJ34" si="33">N3/AS3</f>
        <v>#DIV/0!</v>
      </c>
      <c r="BK3" s="189" t="e">
        <f t="shared" ref="BK3:BK34" si="34">O3/AS3</f>
        <v>#DIV/0!</v>
      </c>
      <c r="BL3" s="189" t="e">
        <f t="shared" ref="BL3:BL34" si="35">P3/AS3</f>
        <v>#DIV/0!</v>
      </c>
      <c r="BM3" s="189" t="e">
        <f t="shared" ref="BM3:BM34" si="36">Q3/AS3</f>
        <v>#DIV/0!</v>
      </c>
      <c r="BN3" s="189" t="e">
        <f t="shared" ref="BN3:BN34" si="37">R3/AS3</f>
        <v>#DIV/0!</v>
      </c>
      <c r="BO3" s="189" t="e">
        <f t="shared" ref="BO3:BO34" si="38">S3/AS3</f>
        <v>#DIV/0!</v>
      </c>
      <c r="BP3" s="189" t="e">
        <f t="shared" ref="BP3:BP34" si="39">T3/AS3</f>
        <v>#DIV/0!</v>
      </c>
      <c r="BQ3" s="189" t="e">
        <f t="shared" ref="BQ3:BQ34" si="40">U3/AS3</f>
        <v>#DIV/0!</v>
      </c>
      <c r="BR3" s="189" t="e">
        <f t="shared" ref="BR3:BR34" si="41">V3/AS3</f>
        <v>#DIV/0!</v>
      </c>
      <c r="BS3" s="189" t="e">
        <f t="shared" ref="BS3:BS34" si="42">W3/AS3</f>
        <v>#DIV/0!</v>
      </c>
      <c r="BT3" s="189" t="e">
        <f t="shared" ref="BT3:BT34" si="43">X3/AS3</f>
        <v>#DIV/0!</v>
      </c>
      <c r="BU3" s="188">
        <f t="shared" ref="BU3:BU34" si="44">C3/AO3</f>
        <v>5</v>
      </c>
      <c r="BV3" s="189">
        <f t="shared" ref="BV3:BV34" si="45">D3/AO3</f>
        <v>14.666666666666666</v>
      </c>
      <c r="BW3" s="189">
        <f t="shared" ref="BW3:BW34" si="46">E3/AO3</f>
        <v>1</v>
      </c>
      <c r="BX3" s="189">
        <f t="shared" ref="BX3:BX34" si="47">F3/AO3</f>
        <v>0</v>
      </c>
      <c r="BY3" s="189">
        <f t="shared" ref="BY3:BY34" si="48">G3/AO3</f>
        <v>0.33333333333333331</v>
      </c>
      <c r="BZ3" s="189">
        <f t="shared" ref="BZ3:BZ34" si="49">H3/AO3</f>
        <v>2</v>
      </c>
      <c r="CA3" s="189">
        <f t="shared" ref="CA3:CA34" si="50">I3/AO3</f>
        <v>12</v>
      </c>
      <c r="CB3" s="189">
        <f t="shared" ref="CB3:CB34" si="51">J3/AO3</f>
        <v>0.33333333333333331</v>
      </c>
      <c r="CC3" s="189">
        <f t="shared" ref="CC3:CC34" si="52">K3/AO3</f>
        <v>2.6666666666666665</v>
      </c>
      <c r="CD3" s="189">
        <f t="shared" ref="CD3:CD34" si="53">L3/AO3</f>
        <v>2.3333333333333335</v>
      </c>
      <c r="CE3" s="190">
        <f t="shared" ref="CE3:CE34" si="54">M3/AO3</f>
        <v>14.666666666666666</v>
      </c>
    </row>
    <row r="4" spans="1:83">
      <c r="A4" s="187">
        <f>A3+1</f>
        <v>2</v>
      </c>
      <c r="B4" s="187" t="s">
        <v>436</v>
      </c>
      <c r="C4" s="23">
        <f>SUM('Season 2'!GF5,'Season 2'!GF12:GF13)</f>
        <v>37</v>
      </c>
      <c r="D4" s="18">
        <f>SUM('Season 2'!GG5,'Season 2'!GG12:GG13)</f>
        <v>36</v>
      </c>
      <c r="E4" s="18">
        <f>SUM('Season 2'!GH5,'Season 2'!GH12:GH13)</f>
        <v>4</v>
      </c>
      <c r="F4" s="18">
        <f>SUM('Season 2'!GI5,'Season 2'!GI12:GI13)</f>
        <v>1</v>
      </c>
      <c r="G4" s="18">
        <f>SUM('Season 2'!GJ5,'Season 2'!GJ12:GJ13)</f>
        <v>15</v>
      </c>
      <c r="H4" s="18">
        <f>SUM('Season 2'!GK5,'Season 2'!GK12:GK13)</f>
        <v>9</v>
      </c>
      <c r="I4" s="18">
        <f>SUM('Season 2'!GL5,'Season 2'!GL12:GL13)</f>
        <v>23</v>
      </c>
      <c r="J4" s="18">
        <f>SUM('Season 2'!GM5,'Season 2'!GM12:GM13)</f>
        <v>5</v>
      </c>
      <c r="K4" s="18">
        <f>SUM('Season 2'!GN5,'Season 2'!GN12:GN13)</f>
        <v>15</v>
      </c>
      <c r="L4" s="18">
        <f>SUM('Season 2'!GO5,'Season 2'!GO12:GO13)</f>
        <v>14</v>
      </c>
      <c r="M4" s="21">
        <f>SUM('Season 2'!GP5,'Season 2'!GP12:GP13)</f>
        <v>38</v>
      </c>
      <c r="N4" s="23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21">
        <v>0</v>
      </c>
      <c r="Y4" s="23">
        <f t="shared" si="0"/>
        <v>37</v>
      </c>
      <c r="Z4" s="18">
        <f t="shared" si="1"/>
        <v>36</v>
      </c>
      <c r="AA4" s="18">
        <f t="shared" si="2"/>
        <v>4</v>
      </c>
      <c r="AB4" s="18">
        <f t="shared" si="3"/>
        <v>1</v>
      </c>
      <c r="AC4" s="18">
        <f t="shared" si="4"/>
        <v>15</v>
      </c>
      <c r="AD4" s="18">
        <f t="shared" si="5"/>
        <v>9</v>
      </c>
      <c r="AE4" s="18">
        <f t="shared" si="6"/>
        <v>23</v>
      </c>
      <c r="AF4" s="18">
        <f t="shared" si="7"/>
        <v>5</v>
      </c>
      <c r="AG4" s="18">
        <f t="shared" si="8"/>
        <v>15</v>
      </c>
      <c r="AH4" s="18">
        <f t="shared" si="9"/>
        <v>14</v>
      </c>
      <c r="AI4" s="21">
        <f t="shared" si="10"/>
        <v>38</v>
      </c>
      <c r="AJ4" s="169">
        <f t="shared" si="11"/>
        <v>0.39130434782608697</v>
      </c>
      <c r="AK4" s="169">
        <f t="shared" si="12"/>
        <v>0.33333333333333331</v>
      </c>
      <c r="AL4" s="366">
        <f t="shared" si="13"/>
        <v>0.36842105263157893</v>
      </c>
      <c r="AM4" s="23">
        <v>1</v>
      </c>
      <c r="AN4" s="18">
        <v>2</v>
      </c>
      <c r="AO4" s="18">
        <f t="shared" si="14"/>
        <v>3</v>
      </c>
      <c r="AP4" s="261">
        <f t="shared" si="15"/>
        <v>0.33333333333333331</v>
      </c>
      <c r="AQ4" s="23">
        <v>0</v>
      </c>
      <c r="AR4" s="18">
        <v>0</v>
      </c>
      <c r="AS4" s="18">
        <f t="shared" si="16"/>
        <v>0</v>
      </c>
      <c r="AT4" s="261" t="e">
        <f t="shared" si="17"/>
        <v>#DIV/0!</v>
      </c>
      <c r="AU4" s="23">
        <f t="shared" si="18"/>
        <v>1</v>
      </c>
      <c r="AV4" s="18">
        <f t="shared" si="19"/>
        <v>2</v>
      </c>
      <c r="AW4" s="18">
        <f t="shared" si="20"/>
        <v>3</v>
      </c>
      <c r="AX4" s="91">
        <f t="shared" si="21"/>
        <v>0.33333333333333331</v>
      </c>
      <c r="AY4" s="191">
        <f t="shared" si="22"/>
        <v>12.333333333333334</v>
      </c>
      <c r="AZ4" s="192">
        <f t="shared" si="23"/>
        <v>12</v>
      </c>
      <c r="BA4" s="192">
        <f t="shared" si="24"/>
        <v>1.3333333333333333</v>
      </c>
      <c r="BB4" s="192">
        <f t="shared" si="25"/>
        <v>0.33333333333333331</v>
      </c>
      <c r="BC4" s="192">
        <f t="shared" si="26"/>
        <v>5</v>
      </c>
      <c r="BD4" s="192">
        <f t="shared" si="27"/>
        <v>3</v>
      </c>
      <c r="BE4" s="192">
        <f t="shared" si="28"/>
        <v>7.666666666666667</v>
      </c>
      <c r="BF4" s="192">
        <f t="shared" si="29"/>
        <v>1.6666666666666667</v>
      </c>
      <c r="BG4" s="192">
        <f t="shared" si="30"/>
        <v>5</v>
      </c>
      <c r="BH4" s="192">
        <f t="shared" si="31"/>
        <v>4.666666666666667</v>
      </c>
      <c r="BI4" s="192">
        <f t="shared" si="32"/>
        <v>12.666666666666666</v>
      </c>
      <c r="BJ4" s="191" t="e">
        <f t="shared" si="33"/>
        <v>#DIV/0!</v>
      </c>
      <c r="BK4" s="192" t="e">
        <f t="shared" si="34"/>
        <v>#DIV/0!</v>
      </c>
      <c r="BL4" s="192" t="e">
        <f t="shared" si="35"/>
        <v>#DIV/0!</v>
      </c>
      <c r="BM4" s="192" t="e">
        <f t="shared" si="36"/>
        <v>#DIV/0!</v>
      </c>
      <c r="BN4" s="192" t="e">
        <f t="shared" si="37"/>
        <v>#DIV/0!</v>
      </c>
      <c r="BO4" s="192" t="e">
        <f t="shared" si="38"/>
        <v>#DIV/0!</v>
      </c>
      <c r="BP4" s="192" t="e">
        <f t="shared" si="39"/>
        <v>#DIV/0!</v>
      </c>
      <c r="BQ4" s="192" t="e">
        <f t="shared" si="40"/>
        <v>#DIV/0!</v>
      </c>
      <c r="BR4" s="192" t="e">
        <f t="shared" si="41"/>
        <v>#DIV/0!</v>
      </c>
      <c r="BS4" s="192" t="e">
        <f t="shared" si="42"/>
        <v>#DIV/0!</v>
      </c>
      <c r="BT4" s="192" t="e">
        <f t="shared" si="43"/>
        <v>#DIV/0!</v>
      </c>
      <c r="BU4" s="191">
        <f t="shared" si="44"/>
        <v>12.333333333333334</v>
      </c>
      <c r="BV4" s="192">
        <f t="shared" si="45"/>
        <v>12</v>
      </c>
      <c r="BW4" s="192">
        <f t="shared" si="46"/>
        <v>1.3333333333333333</v>
      </c>
      <c r="BX4" s="192">
        <f t="shared" si="47"/>
        <v>0.33333333333333331</v>
      </c>
      <c r="BY4" s="192">
        <f t="shared" si="48"/>
        <v>5</v>
      </c>
      <c r="BZ4" s="192">
        <f t="shared" si="49"/>
        <v>3</v>
      </c>
      <c r="CA4" s="192">
        <f t="shared" si="50"/>
        <v>7.666666666666667</v>
      </c>
      <c r="CB4" s="192">
        <f t="shared" si="51"/>
        <v>1.6666666666666667</v>
      </c>
      <c r="CC4" s="192">
        <f t="shared" si="52"/>
        <v>5</v>
      </c>
      <c r="CD4" s="192">
        <f t="shared" si="53"/>
        <v>4.666666666666667</v>
      </c>
      <c r="CE4" s="193">
        <f t="shared" si="54"/>
        <v>12.666666666666666</v>
      </c>
    </row>
    <row r="5" spans="1:83">
      <c r="A5" s="187">
        <f t="shared" ref="A5:A68" si="55">A4+1</f>
        <v>3</v>
      </c>
      <c r="B5" s="187" t="s">
        <v>437</v>
      </c>
      <c r="C5" s="23">
        <f>SUM('Season 2'!AL40,'Season 2'!AL42)</f>
        <v>6</v>
      </c>
      <c r="D5" s="18">
        <f>SUM('Season 2'!AM40,'Season 2'!AM42)</f>
        <v>26</v>
      </c>
      <c r="E5" s="18">
        <f>SUM('Season 2'!AN40,'Season 2'!AN42)</f>
        <v>2</v>
      </c>
      <c r="F5" s="18">
        <f>SUM('Season 2'!AO40,'Season 2'!AO42)</f>
        <v>0</v>
      </c>
      <c r="G5" s="18">
        <f>SUM('Season 2'!AP40,'Season 2'!AP42)</f>
        <v>9</v>
      </c>
      <c r="H5" s="18">
        <f>SUM('Season 2'!AQ40,'Season 2'!AQ42)</f>
        <v>3</v>
      </c>
      <c r="I5" s="18">
        <f>SUM('Season 2'!AR40,'Season 2'!AR42)</f>
        <v>18</v>
      </c>
      <c r="J5" s="18">
        <f>SUM('Season 2'!AS40,'Season 2'!AS42)</f>
        <v>0</v>
      </c>
      <c r="K5" s="18">
        <f>SUM('Season 2'!AT40,'Season 2'!AT42)</f>
        <v>1</v>
      </c>
      <c r="L5" s="18">
        <f>SUM('Season 2'!AU40,'Season 2'!AU42)</f>
        <v>3</v>
      </c>
      <c r="M5" s="21">
        <f>SUM('Season 2'!AV40,'Season 2'!AV42)</f>
        <v>19</v>
      </c>
      <c r="N5" s="23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21">
        <v>0</v>
      </c>
      <c r="Y5" s="23">
        <f t="shared" si="0"/>
        <v>6</v>
      </c>
      <c r="Z5" s="18">
        <f t="shared" si="1"/>
        <v>26</v>
      </c>
      <c r="AA5" s="18">
        <f t="shared" si="2"/>
        <v>2</v>
      </c>
      <c r="AB5" s="18">
        <f t="shared" si="3"/>
        <v>0</v>
      </c>
      <c r="AC5" s="18">
        <f t="shared" si="4"/>
        <v>9</v>
      </c>
      <c r="AD5" s="18">
        <f t="shared" si="5"/>
        <v>3</v>
      </c>
      <c r="AE5" s="18">
        <f t="shared" si="6"/>
        <v>18</v>
      </c>
      <c r="AF5" s="18">
        <f t="shared" si="7"/>
        <v>0</v>
      </c>
      <c r="AG5" s="18">
        <f t="shared" si="8"/>
        <v>1</v>
      </c>
      <c r="AH5" s="18">
        <f t="shared" si="9"/>
        <v>3</v>
      </c>
      <c r="AI5" s="21">
        <f t="shared" si="10"/>
        <v>19</v>
      </c>
      <c r="AJ5" s="169">
        <f t="shared" si="11"/>
        <v>0.16666666666666666</v>
      </c>
      <c r="AK5" s="169">
        <f t="shared" si="12"/>
        <v>0</v>
      </c>
      <c r="AL5" s="366">
        <f t="shared" si="13"/>
        <v>0.15789473684210525</v>
      </c>
      <c r="AM5" s="23">
        <v>0</v>
      </c>
      <c r="AN5" s="18">
        <v>2</v>
      </c>
      <c r="AO5" s="18">
        <f t="shared" si="14"/>
        <v>2</v>
      </c>
      <c r="AP5" s="261">
        <f t="shared" si="15"/>
        <v>0</v>
      </c>
      <c r="AQ5" s="23">
        <v>0</v>
      </c>
      <c r="AR5" s="18">
        <v>0</v>
      </c>
      <c r="AS5" s="18">
        <f t="shared" si="16"/>
        <v>0</v>
      </c>
      <c r="AT5" s="261" t="e">
        <f t="shared" si="17"/>
        <v>#DIV/0!</v>
      </c>
      <c r="AU5" s="23">
        <f t="shared" si="18"/>
        <v>0</v>
      </c>
      <c r="AV5" s="18">
        <f t="shared" si="19"/>
        <v>2</v>
      </c>
      <c r="AW5" s="18">
        <f t="shared" si="20"/>
        <v>2</v>
      </c>
      <c r="AX5" s="91">
        <f t="shared" si="21"/>
        <v>0</v>
      </c>
      <c r="AY5" s="191">
        <f t="shared" si="22"/>
        <v>3</v>
      </c>
      <c r="AZ5" s="192">
        <f t="shared" si="23"/>
        <v>13</v>
      </c>
      <c r="BA5" s="192">
        <f t="shared" si="24"/>
        <v>1</v>
      </c>
      <c r="BB5" s="192">
        <f t="shared" si="25"/>
        <v>0</v>
      </c>
      <c r="BC5" s="192">
        <f t="shared" si="26"/>
        <v>4.5</v>
      </c>
      <c r="BD5" s="192">
        <f t="shared" si="27"/>
        <v>1.5</v>
      </c>
      <c r="BE5" s="192">
        <f t="shared" si="28"/>
        <v>9</v>
      </c>
      <c r="BF5" s="192">
        <f t="shared" si="29"/>
        <v>0</v>
      </c>
      <c r="BG5" s="192">
        <f t="shared" si="30"/>
        <v>0.5</v>
      </c>
      <c r="BH5" s="192">
        <f t="shared" si="31"/>
        <v>1.5</v>
      </c>
      <c r="BI5" s="192">
        <f t="shared" si="32"/>
        <v>9.5</v>
      </c>
      <c r="BJ5" s="191" t="e">
        <f t="shared" si="33"/>
        <v>#DIV/0!</v>
      </c>
      <c r="BK5" s="192" t="e">
        <f t="shared" si="34"/>
        <v>#DIV/0!</v>
      </c>
      <c r="BL5" s="192" t="e">
        <f t="shared" si="35"/>
        <v>#DIV/0!</v>
      </c>
      <c r="BM5" s="192" t="e">
        <f t="shared" si="36"/>
        <v>#DIV/0!</v>
      </c>
      <c r="BN5" s="192" t="e">
        <f t="shared" si="37"/>
        <v>#DIV/0!</v>
      </c>
      <c r="BO5" s="192" t="e">
        <f t="shared" si="38"/>
        <v>#DIV/0!</v>
      </c>
      <c r="BP5" s="192" t="e">
        <f t="shared" si="39"/>
        <v>#DIV/0!</v>
      </c>
      <c r="BQ5" s="192" t="e">
        <f t="shared" si="40"/>
        <v>#DIV/0!</v>
      </c>
      <c r="BR5" s="192" t="e">
        <f t="shared" si="41"/>
        <v>#DIV/0!</v>
      </c>
      <c r="BS5" s="192" t="e">
        <f t="shared" si="42"/>
        <v>#DIV/0!</v>
      </c>
      <c r="BT5" s="192" t="e">
        <f t="shared" si="43"/>
        <v>#DIV/0!</v>
      </c>
      <c r="BU5" s="191">
        <f t="shared" si="44"/>
        <v>3</v>
      </c>
      <c r="BV5" s="192">
        <f t="shared" si="45"/>
        <v>13</v>
      </c>
      <c r="BW5" s="192">
        <f t="shared" si="46"/>
        <v>1</v>
      </c>
      <c r="BX5" s="192">
        <f t="shared" si="47"/>
        <v>0</v>
      </c>
      <c r="BY5" s="192">
        <f t="shared" si="48"/>
        <v>4.5</v>
      </c>
      <c r="BZ5" s="192">
        <f t="shared" si="49"/>
        <v>1.5</v>
      </c>
      <c r="CA5" s="192">
        <f t="shared" si="50"/>
        <v>9</v>
      </c>
      <c r="CB5" s="192">
        <f t="shared" si="51"/>
        <v>0</v>
      </c>
      <c r="CC5" s="192">
        <f t="shared" si="52"/>
        <v>0.5</v>
      </c>
      <c r="CD5" s="192">
        <f t="shared" si="53"/>
        <v>1.5</v>
      </c>
      <c r="CE5" s="193">
        <f t="shared" si="54"/>
        <v>9.5</v>
      </c>
    </row>
    <row r="6" spans="1:83">
      <c r="A6" s="187">
        <f t="shared" si="55"/>
        <v>4</v>
      </c>
      <c r="B6" s="187" t="s">
        <v>438</v>
      </c>
      <c r="C6" s="23">
        <f>'Season 1'!BZ28+'Season 2'!W17</f>
        <v>329</v>
      </c>
      <c r="D6" s="18">
        <f>'Season 1'!CA28+'Season 2'!X17</f>
        <v>199</v>
      </c>
      <c r="E6" s="18">
        <f>'Season 1'!CB28+'Season 2'!Y17</f>
        <v>25</v>
      </c>
      <c r="F6" s="18">
        <f>'Season 1'!CC28+'Season 2'!Z17</f>
        <v>14</v>
      </c>
      <c r="G6" s="18">
        <f>'Season 1'!CD28+'Season 2'!AA17</f>
        <v>50</v>
      </c>
      <c r="H6" s="18">
        <f>'Season 1'!CE28+'Season 2'!AB17</f>
        <v>91</v>
      </c>
      <c r="I6" s="18">
        <f>'Season 1'!CF28+'Season 2'!AC17</f>
        <v>231</v>
      </c>
      <c r="J6" s="18">
        <f>'Season 1'!CG28+'Season 2'!AD17</f>
        <v>48</v>
      </c>
      <c r="K6" s="18">
        <f>'Season 1'!CH28+'Season 2'!AE17</f>
        <v>197</v>
      </c>
      <c r="L6" s="18">
        <f>'Season 1'!CI28+'Season 2'!AF17</f>
        <v>139</v>
      </c>
      <c r="M6" s="21">
        <f>'Season 1'!CJ28+'Season 2'!AG17</f>
        <v>428</v>
      </c>
      <c r="N6" s="23">
        <f>'Season 2'!IB11</f>
        <v>20</v>
      </c>
      <c r="O6" s="18">
        <f>'Season 2'!IC11</f>
        <v>7</v>
      </c>
      <c r="P6" s="18">
        <f>'Season 2'!ID11</f>
        <v>2</v>
      </c>
      <c r="Q6" s="18">
        <f>'Season 2'!IE11</f>
        <v>2</v>
      </c>
      <c r="R6" s="18">
        <f>'Season 2'!IF11</f>
        <v>4</v>
      </c>
      <c r="S6" s="18">
        <f>'Season 2'!IG11</f>
        <v>10</v>
      </c>
      <c r="T6" s="18">
        <f>'Season 2'!IH11</f>
        <v>29</v>
      </c>
      <c r="U6" s="18">
        <f>'Season 2'!II11</f>
        <v>0</v>
      </c>
      <c r="V6" s="18">
        <f>'Season 2'!IJ11</f>
        <v>15</v>
      </c>
      <c r="W6" s="18">
        <f>'Season 2'!IK11</f>
        <v>10</v>
      </c>
      <c r="X6" s="21">
        <f>'Season 2'!IL11</f>
        <v>44</v>
      </c>
      <c r="Y6" s="23">
        <f t="shared" si="0"/>
        <v>349</v>
      </c>
      <c r="Z6" s="18">
        <f t="shared" si="1"/>
        <v>206</v>
      </c>
      <c r="AA6" s="18">
        <f t="shared" si="2"/>
        <v>27</v>
      </c>
      <c r="AB6" s="18">
        <f t="shared" si="3"/>
        <v>16</v>
      </c>
      <c r="AC6" s="18">
        <f t="shared" si="4"/>
        <v>54</v>
      </c>
      <c r="AD6" s="18">
        <f t="shared" si="5"/>
        <v>101</v>
      </c>
      <c r="AE6" s="18">
        <f t="shared" si="6"/>
        <v>260</v>
      </c>
      <c r="AF6" s="18">
        <f t="shared" si="7"/>
        <v>48</v>
      </c>
      <c r="AG6" s="18">
        <f t="shared" si="8"/>
        <v>212</v>
      </c>
      <c r="AH6" s="18">
        <f t="shared" si="9"/>
        <v>149</v>
      </c>
      <c r="AI6" s="21">
        <f t="shared" si="10"/>
        <v>472</v>
      </c>
      <c r="AJ6" s="169">
        <f t="shared" si="11"/>
        <v>0.38846153846153847</v>
      </c>
      <c r="AK6" s="169">
        <f t="shared" si="12"/>
        <v>0.22641509433962265</v>
      </c>
      <c r="AL6" s="366">
        <f t="shared" si="13"/>
        <v>0.31567796610169491</v>
      </c>
      <c r="AM6" s="23">
        <f>'Season 1'!M5+'Season 2'!P3-1</f>
        <v>11</v>
      </c>
      <c r="AN6" s="18">
        <f>'Season 1'!N5+'Season 2'!Q3</f>
        <v>9</v>
      </c>
      <c r="AO6" s="18">
        <f t="shared" si="14"/>
        <v>20</v>
      </c>
      <c r="AP6" s="261">
        <f t="shared" si="15"/>
        <v>0.55000000000000004</v>
      </c>
      <c r="AQ6" s="23">
        <f>'Season 2'!IB59</f>
        <v>0</v>
      </c>
      <c r="AR6" s="18">
        <f>'Season 2'!IC59</f>
        <v>2</v>
      </c>
      <c r="AS6" s="18">
        <f t="shared" si="16"/>
        <v>2</v>
      </c>
      <c r="AT6" s="261">
        <f t="shared" si="17"/>
        <v>0</v>
      </c>
      <c r="AU6" s="23">
        <f t="shared" si="18"/>
        <v>11</v>
      </c>
      <c r="AV6" s="18">
        <f t="shared" si="19"/>
        <v>11</v>
      </c>
      <c r="AW6" s="18">
        <f t="shared" si="20"/>
        <v>22</v>
      </c>
      <c r="AX6" s="91">
        <f t="shared" si="21"/>
        <v>0.5</v>
      </c>
      <c r="AY6" s="191">
        <f t="shared" si="22"/>
        <v>15.863636363636363</v>
      </c>
      <c r="AZ6" s="192">
        <f t="shared" si="23"/>
        <v>9.3636363636363633</v>
      </c>
      <c r="BA6" s="192">
        <f t="shared" si="24"/>
        <v>1.2272727272727273</v>
      </c>
      <c r="BB6" s="192">
        <f t="shared" si="25"/>
        <v>0.72727272727272729</v>
      </c>
      <c r="BC6" s="192">
        <f t="shared" si="26"/>
        <v>2.4545454545454546</v>
      </c>
      <c r="BD6" s="192">
        <f t="shared" si="27"/>
        <v>4.5909090909090908</v>
      </c>
      <c r="BE6" s="192">
        <f t="shared" si="28"/>
        <v>11.818181818181818</v>
      </c>
      <c r="BF6" s="192">
        <f t="shared" si="29"/>
        <v>2.1818181818181817</v>
      </c>
      <c r="BG6" s="192">
        <f t="shared" si="30"/>
        <v>9.6363636363636367</v>
      </c>
      <c r="BH6" s="192">
        <f t="shared" si="31"/>
        <v>6.7727272727272725</v>
      </c>
      <c r="BI6" s="192">
        <f t="shared" si="32"/>
        <v>21.454545454545453</v>
      </c>
      <c r="BJ6" s="191">
        <f t="shared" si="33"/>
        <v>10</v>
      </c>
      <c r="BK6" s="192">
        <f t="shared" si="34"/>
        <v>3.5</v>
      </c>
      <c r="BL6" s="192">
        <f t="shared" si="35"/>
        <v>1</v>
      </c>
      <c r="BM6" s="192">
        <f t="shared" si="36"/>
        <v>1</v>
      </c>
      <c r="BN6" s="192">
        <f t="shared" si="37"/>
        <v>2</v>
      </c>
      <c r="BO6" s="192">
        <f t="shared" si="38"/>
        <v>5</v>
      </c>
      <c r="BP6" s="192">
        <f t="shared" si="39"/>
        <v>14.5</v>
      </c>
      <c r="BQ6" s="192">
        <f t="shared" si="40"/>
        <v>0</v>
      </c>
      <c r="BR6" s="192">
        <f t="shared" si="41"/>
        <v>7.5</v>
      </c>
      <c r="BS6" s="192">
        <f t="shared" si="42"/>
        <v>5</v>
      </c>
      <c r="BT6" s="192">
        <f t="shared" si="43"/>
        <v>22</v>
      </c>
      <c r="BU6" s="191">
        <f t="shared" si="44"/>
        <v>16.45</v>
      </c>
      <c r="BV6" s="192">
        <f t="shared" si="45"/>
        <v>9.9499999999999993</v>
      </c>
      <c r="BW6" s="192">
        <f t="shared" si="46"/>
        <v>1.25</v>
      </c>
      <c r="BX6" s="192">
        <f t="shared" si="47"/>
        <v>0.7</v>
      </c>
      <c r="BY6" s="192">
        <f t="shared" si="48"/>
        <v>2.5</v>
      </c>
      <c r="BZ6" s="192">
        <f t="shared" si="49"/>
        <v>4.55</v>
      </c>
      <c r="CA6" s="192">
        <f t="shared" si="50"/>
        <v>11.55</v>
      </c>
      <c r="CB6" s="192">
        <f t="shared" si="51"/>
        <v>2.4</v>
      </c>
      <c r="CC6" s="192">
        <f t="shared" si="52"/>
        <v>9.85</v>
      </c>
      <c r="CD6" s="192">
        <f t="shared" si="53"/>
        <v>6.95</v>
      </c>
      <c r="CE6" s="193">
        <f t="shared" si="54"/>
        <v>21.4</v>
      </c>
    </row>
    <row r="7" spans="1:83">
      <c r="A7" s="187">
        <f t="shared" si="55"/>
        <v>5</v>
      </c>
      <c r="B7" s="187" t="s">
        <v>439</v>
      </c>
      <c r="C7" s="23">
        <f>SUM('Season 1'!BB32:BB36,'Season 1'!BB38:BB40)+SUM('Season 2'!BA4,'Season 2'!BA6:BA7)</f>
        <v>186</v>
      </c>
      <c r="D7" s="18">
        <f>SUM('Season 1'!BC32:BC36,'Season 1'!BC38:BC40)+SUM('Season 2'!BB4,'Season 2'!BB6:BB7)</f>
        <v>87</v>
      </c>
      <c r="E7" s="18">
        <f>SUM('Season 1'!BD32:BD36,'Season 1'!BD38:BD40)+SUM('Season 2'!BC4,'Season 2'!BC6:BC7)</f>
        <v>33</v>
      </c>
      <c r="F7" s="18">
        <f>SUM('Season 1'!BE32:BE36,'Season 1'!BE38:BE40)+SUM('Season 2'!BD4,'Season 2'!BD6:BD7)</f>
        <v>5</v>
      </c>
      <c r="G7" s="18">
        <f>SUM('Season 1'!BF32:BF36,'Season 1'!BF38:BF40)+SUM('Season 2'!BE4,'Season 2'!BE6:BE7)</f>
        <v>11</v>
      </c>
      <c r="H7" s="18">
        <f>SUM('Season 1'!BG32:BG36,'Season 1'!BG38:BG40)+SUM('Season 2'!BF4,'Season 2'!BF6:BF7)</f>
        <v>51</v>
      </c>
      <c r="I7" s="18">
        <f>SUM('Season 1'!BH32:BH36,'Season 1'!BH38:BH40)+SUM('Season 2'!BG4,'Season 2'!BG6:BG7)</f>
        <v>136</v>
      </c>
      <c r="J7" s="18">
        <f>SUM('Season 1'!BI32:BI36,'Season 1'!BI38:BI40)+SUM('Season 2'!BH4,'Season 2'!BH6:BH7)</f>
        <v>28</v>
      </c>
      <c r="K7" s="18">
        <f>SUM('Season 1'!BJ32:BJ36,'Season 1'!BJ38:BJ40)+SUM('Season 2'!BI4,'Season 2'!BI6:BI7)</f>
        <v>90</v>
      </c>
      <c r="L7" s="18">
        <f>SUM('Season 1'!BK32:BK36,'Season 1'!BK38:BK40)+SUM('Season 2'!BJ4,'Season 2'!BJ6:BJ7)</f>
        <v>79</v>
      </c>
      <c r="M7" s="21">
        <f>SUM('Season 1'!BL32:BL36,'Season 1'!BL38:BL40)+SUM('Season 2'!BK4,'Season 2'!BK6:BK7)</f>
        <v>226</v>
      </c>
      <c r="N7" s="23">
        <f>'Season 1'!HR33</f>
        <v>11</v>
      </c>
      <c r="O7" s="18">
        <f>'Season 1'!HS33</f>
        <v>14</v>
      </c>
      <c r="P7" s="18">
        <f>'Season 1'!HT33</f>
        <v>1</v>
      </c>
      <c r="Q7" s="18">
        <f>'Season 1'!HU33</f>
        <v>0</v>
      </c>
      <c r="R7" s="18">
        <f>'Season 1'!HV33</f>
        <v>1</v>
      </c>
      <c r="S7" s="18">
        <f>'Season 1'!HW33</f>
        <v>1</v>
      </c>
      <c r="T7" s="18">
        <f>'Season 1'!HX33</f>
        <v>13</v>
      </c>
      <c r="U7" s="18">
        <f>'Season 1'!HY33</f>
        <v>3</v>
      </c>
      <c r="V7" s="18">
        <f>'Season 1'!HZ33</f>
        <v>10</v>
      </c>
      <c r="W7" s="18">
        <f>'Season 1'!IA33</f>
        <v>4</v>
      </c>
      <c r="X7" s="21">
        <f>'Season 1'!IB33</f>
        <v>23</v>
      </c>
      <c r="Y7" s="23">
        <f t="shared" si="0"/>
        <v>197</v>
      </c>
      <c r="Z7" s="18">
        <f t="shared" si="1"/>
        <v>101</v>
      </c>
      <c r="AA7" s="18">
        <f t="shared" si="2"/>
        <v>34</v>
      </c>
      <c r="AB7" s="18">
        <f t="shared" si="3"/>
        <v>5</v>
      </c>
      <c r="AC7" s="18">
        <f t="shared" si="4"/>
        <v>12</v>
      </c>
      <c r="AD7" s="18">
        <f t="shared" si="5"/>
        <v>52</v>
      </c>
      <c r="AE7" s="18">
        <f t="shared" si="6"/>
        <v>149</v>
      </c>
      <c r="AF7" s="18">
        <f t="shared" si="7"/>
        <v>31</v>
      </c>
      <c r="AG7" s="18">
        <f t="shared" si="8"/>
        <v>100</v>
      </c>
      <c r="AH7" s="18">
        <f t="shared" si="9"/>
        <v>83</v>
      </c>
      <c r="AI7" s="21">
        <f t="shared" si="10"/>
        <v>249</v>
      </c>
      <c r="AJ7" s="169">
        <f t="shared" si="11"/>
        <v>0.34899328859060402</v>
      </c>
      <c r="AK7" s="169">
        <f t="shared" si="12"/>
        <v>0.31</v>
      </c>
      <c r="AL7" s="366">
        <f t="shared" si="13"/>
        <v>0.33333333333333331</v>
      </c>
      <c r="AM7" s="23">
        <f>'Season 1'!M10+3</f>
        <v>7</v>
      </c>
      <c r="AN7" s="18">
        <f>'Season 1'!N10-2+'Season 2'!Q5-1-1-1</f>
        <v>4</v>
      </c>
      <c r="AO7" s="18">
        <f t="shared" si="14"/>
        <v>11</v>
      </c>
      <c r="AP7" s="261">
        <f t="shared" si="15"/>
        <v>0.63636363636363635</v>
      </c>
      <c r="AQ7" s="23">
        <f>'Season 1'!FS65</f>
        <v>0</v>
      </c>
      <c r="AR7" s="18">
        <f>'Season 1'!FT65</f>
        <v>1</v>
      </c>
      <c r="AS7" s="18">
        <f t="shared" si="16"/>
        <v>1</v>
      </c>
      <c r="AT7" s="261">
        <f t="shared" si="17"/>
        <v>0</v>
      </c>
      <c r="AU7" s="23">
        <f t="shared" si="18"/>
        <v>7</v>
      </c>
      <c r="AV7" s="18">
        <f t="shared" si="19"/>
        <v>5</v>
      </c>
      <c r="AW7" s="18">
        <f t="shared" si="20"/>
        <v>12</v>
      </c>
      <c r="AX7" s="91">
        <f t="shared" si="21"/>
        <v>0.58333333333333337</v>
      </c>
      <c r="AY7" s="191">
        <f t="shared" si="22"/>
        <v>16.416666666666668</v>
      </c>
      <c r="AZ7" s="192">
        <f t="shared" si="23"/>
        <v>8.4166666666666661</v>
      </c>
      <c r="BA7" s="192">
        <f t="shared" si="24"/>
        <v>2.8333333333333335</v>
      </c>
      <c r="BB7" s="192">
        <f t="shared" si="25"/>
        <v>0.41666666666666669</v>
      </c>
      <c r="BC7" s="192">
        <f t="shared" si="26"/>
        <v>1</v>
      </c>
      <c r="BD7" s="192">
        <f t="shared" si="27"/>
        <v>4.333333333333333</v>
      </c>
      <c r="BE7" s="192">
        <f t="shared" si="28"/>
        <v>12.416666666666666</v>
      </c>
      <c r="BF7" s="192">
        <f t="shared" si="29"/>
        <v>2.5833333333333335</v>
      </c>
      <c r="BG7" s="192">
        <f t="shared" si="30"/>
        <v>8.3333333333333339</v>
      </c>
      <c r="BH7" s="192">
        <f t="shared" si="31"/>
        <v>6.916666666666667</v>
      </c>
      <c r="BI7" s="192">
        <f t="shared" si="32"/>
        <v>20.75</v>
      </c>
      <c r="BJ7" s="191">
        <f t="shared" si="33"/>
        <v>11</v>
      </c>
      <c r="BK7" s="192">
        <f t="shared" si="34"/>
        <v>14</v>
      </c>
      <c r="BL7" s="192">
        <f t="shared" si="35"/>
        <v>1</v>
      </c>
      <c r="BM7" s="192">
        <f t="shared" si="36"/>
        <v>0</v>
      </c>
      <c r="BN7" s="192">
        <f t="shared" si="37"/>
        <v>1</v>
      </c>
      <c r="BO7" s="192">
        <f t="shared" si="38"/>
        <v>1</v>
      </c>
      <c r="BP7" s="192">
        <f t="shared" si="39"/>
        <v>13</v>
      </c>
      <c r="BQ7" s="192">
        <f t="shared" si="40"/>
        <v>3</v>
      </c>
      <c r="BR7" s="192">
        <f t="shared" si="41"/>
        <v>10</v>
      </c>
      <c r="BS7" s="192">
        <f t="shared" si="42"/>
        <v>4</v>
      </c>
      <c r="BT7" s="192">
        <f t="shared" si="43"/>
        <v>23</v>
      </c>
      <c r="BU7" s="191">
        <f t="shared" si="44"/>
        <v>16.90909090909091</v>
      </c>
      <c r="BV7" s="192">
        <f t="shared" si="45"/>
        <v>7.9090909090909092</v>
      </c>
      <c r="BW7" s="192">
        <f t="shared" si="46"/>
        <v>3</v>
      </c>
      <c r="BX7" s="192">
        <f t="shared" si="47"/>
        <v>0.45454545454545453</v>
      </c>
      <c r="BY7" s="192">
        <f t="shared" si="48"/>
        <v>1</v>
      </c>
      <c r="BZ7" s="192">
        <f t="shared" si="49"/>
        <v>4.6363636363636367</v>
      </c>
      <c r="CA7" s="192">
        <f t="shared" si="50"/>
        <v>12.363636363636363</v>
      </c>
      <c r="CB7" s="192">
        <f t="shared" si="51"/>
        <v>2.5454545454545454</v>
      </c>
      <c r="CC7" s="192">
        <f t="shared" si="52"/>
        <v>8.1818181818181817</v>
      </c>
      <c r="CD7" s="192">
        <f t="shared" si="53"/>
        <v>7.1818181818181817</v>
      </c>
      <c r="CE7" s="193">
        <f t="shared" si="54"/>
        <v>20.545454545454547</v>
      </c>
    </row>
    <row r="8" spans="1:83">
      <c r="A8" s="187">
        <f t="shared" si="55"/>
        <v>6</v>
      </c>
      <c r="B8" s="187" t="s">
        <v>440</v>
      </c>
      <c r="C8" s="23">
        <f>'Season 1'!R37+'Season 1'!R38+'Season 2'!BP51</f>
        <v>22</v>
      </c>
      <c r="D8" s="18">
        <f>'Season 1'!S37+'Season 1'!S38+'Season 2'!BQ51</f>
        <v>64</v>
      </c>
      <c r="E8" s="18">
        <f>'Season 1'!T37+'Season 1'!T38+'Season 2'!BR51</f>
        <v>13</v>
      </c>
      <c r="F8" s="18">
        <f>'Season 1'!U37+'Season 1'!U38+'Season 2'!BS51</f>
        <v>1</v>
      </c>
      <c r="G8" s="18">
        <f>'Season 1'!V37+'Season 1'!V38+'Season 2'!BT51</f>
        <v>4</v>
      </c>
      <c r="H8" s="18">
        <f>'Season 1'!W37+'Season 1'!W38+'Season 2'!BU51</f>
        <v>11</v>
      </c>
      <c r="I8" s="18">
        <f>'Season 1'!X37+'Season 1'!X38+'Season 2'!BV51</f>
        <v>35</v>
      </c>
      <c r="J8" s="18">
        <f>'Season 1'!Y37+'Season 1'!Y38+'Season 2'!BW51</f>
        <v>0</v>
      </c>
      <c r="K8" s="18">
        <f>'Season 1'!Z37+'Season 1'!Z38+'Season 2'!BX51</f>
        <v>5</v>
      </c>
      <c r="L8" s="18">
        <f>'Season 1'!AA37+'Season 1'!AA38+'Season 2'!BY51</f>
        <v>11</v>
      </c>
      <c r="M8" s="21">
        <f>'Season 1'!AB37+'Season 1'!AB38+'Season 2'!BZ51</f>
        <v>40</v>
      </c>
      <c r="N8" s="23">
        <f>'Season 1'!GH29</f>
        <v>6</v>
      </c>
      <c r="O8" s="18">
        <f>'Season 1'!GI29</f>
        <v>3</v>
      </c>
      <c r="P8" s="18">
        <f>'Season 1'!GJ29</f>
        <v>1</v>
      </c>
      <c r="Q8" s="18">
        <f>'Season 1'!GK29</f>
        <v>0</v>
      </c>
      <c r="R8" s="18">
        <f>'Season 1'!GL29</f>
        <v>1</v>
      </c>
      <c r="S8" s="18">
        <f>'Season 1'!GM29</f>
        <v>2</v>
      </c>
      <c r="T8" s="18">
        <f>'Season 1'!GN29</f>
        <v>3</v>
      </c>
      <c r="U8" s="18">
        <f>'Season 1'!GO29</f>
        <v>0</v>
      </c>
      <c r="V8" s="18">
        <f>'Season 1'!GP29</f>
        <v>0</v>
      </c>
      <c r="W8" s="18">
        <f>'Season 1'!GQ29</f>
        <v>2</v>
      </c>
      <c r="X8" s="21">
        <f>'Season 1'!GR29</f>
        <v>3</v>
      </c>
      <c r="Y8" s="23">
        <f t="shared" si="0"/>
        <v>28</v>
      </c>
      <c r="Z8" s="18">
        <f t="shared" si="1"/>
        <v>67</v>
      </c>
      <c r="AA8" s="18">
        <f t="shared" si="2"/>
        <v>14</v>
      </c>
      <c r="AB8" s="18">
        <f t="shared" si="3"/>
        <v>1</v>
      </c>
      <c r="AC8" s="18">
        <f t="shared" si="4"/>
        <v>5</v>
      </c>
      <c r="AD8" s="18">
        <f t="shared" si="5"/>
        <v>13</v>
      </c>
      <c r="AE8" s="18">
        <f t="shared" si="6"/>
        <v>38</v>
      </c>
      <c r="AF8" s="18">
        <f t="shared" si="7"/>
        <v>0</v>
      </c>
      <c r="AG8" s="18">
        <f t="shared" si="8"/>
        <v>5</v>
      </c>
      <c r="AH8" s="18">
        <f t="shared" si="9"/>
        <v>13</v>
      </c>
      <c r="AI8" s="21">
        <f t="shared" si="10"/>
        <v>43</v>
      </c>
      <c r="AJ8" s="169">
        <f t="shared" si="11"/>
        <v>0.34210526315789475</v>
      </c>
      <c r="AK8" s="169">
        <f t="shared" si="12"/>
        <v>0</v>
      </c>
      <c r="AL8" s="366">
        <f t="shared" si="13"/>
        <v>0.30232558139534882</v>
      </c>
      <c r="AM8" s="23">
        <f>2+'Season 2'!P6-3</f>
        <v>6</v>
      </c>
      <c r="AN8" s="18">
        <f>'Season 2'!Q6-1</f>
        <v>3</v>
      </c>
      <c r="AO8" s="18">
        <f t="shared" si="14"/>
        <v>9</v>
      </c>
      <c r="AP8" s="261">
        <f t="shared" si="15"/>
        <v>0.66666666666666663</v>
      </c>
      <c r="AQ8" s="23">
        <f>1</f>
        <v>1</v>
      </c>
      <c r="AR8" s="18">
        <v>0</v>
      </c>
      <c r="AS8" s="18">
        <f t="shared" si="16"/>
        <v>1</v>
      </c>
      <c r="AT8" s="261">
        <f t="shared" si="17"/>
        <v>1</v>
      </c>
      <c r="AU8" s="23">
        <f t="shared" si="18"/>
        <v>7</v>
      </c>
      <c r="AV8" s="18">
        <f t="shared" si="19"/>
        <v>3</v>
      </c>
      <c r="AW8" s="18">
        <f t="shared" si="20"/>
        <v>10</v>
      </c>
      <c r="AX8" s="91">
        <f t="shared" si="21"/>
        <v>0.7</v>
      </c>
      <c r="AY8" s="191">
        <f t="shared" si="22"/>
        <v>2.8</v>
      </c>
      <c r="AZ8" s="192">
        <f t="shared" si="23"/>
        <v>6.7</v>
      </c>
      <c r="BA8" s="192">
        <f t="shared" si="24"/>
        <v>1.4</v>
      </c>
      <c r="BB8" s="192">
        <f t="shared" si="25"/>
        <v>0.1</v>
      </c>
      <c r="BC8" s="192">
        <f t="shared" si="26"/>
        <v>0.5</v>
      </c>
      <c r="BD8" s="192">
        <f t="shared" si="27"/>
        <v>1.3</v>
      </c>
      <c r="BE8" s="192">
        <f t="shared" si="28"/>
        <v>3.8</v>
      </c>
      <c r="BF8" s="192">
        <f t="shared" si="29"/>
        <v>0</v>
      </c>
      <c r="BG8" s="192">
        <f t="shared" si="30"/>
        <v>0.5</v>
      </c>
      <c r="BH8" s="192">
        <f t="shared" si="31"/>
        <v>1.3</v>
      </c>
      <c r="BI8" s="192">
        <f t="shared" si="32"/>
        <v>4.3</v>
      </c>
      <c r="BJ8" s="191">
        <f t="shared" si="33"/>
        <v>6</v>
      </c>
      <c r="BK8" s="192">
        <f t="shared" si="34"/>
        <v>3</v>
      </c>
      <c r="BL8" s="192">
        <f t="shared" si="35"/>
        <v>1</v>
      </c>
      <c r="BM8" s="192">
        <f t="shared" si="36"/>
        <v>0</v>
      </c>
      <c r="BN8" s="192">
        <f t="shared" si="37"/>
        <v>1</v>
      </c>
      <c r="BO8" s="192">
        <f t="shared" si="38"/>
        <v>2</v>
      </c>
      <c r="BP8" s="192">
        <f t="shared" si="39"/>
        <v>3</v>
      </c>
      <c r="BQ8" s="192">
        <f t="shared" si="40"/>
        <v>0</v>
      </c>
      <c r="BR8" s="192">
        <f t="shared" si="41"/>
        <v>0</v>
      </c>
      <c r="BS8" s="192">
        <f t="shared" si="42"/>
        <v>2</v>
      </c>
      <c r="BT8" s="192">
        <f t="shared" si="43"/>
        <v>3</v>
      </c>
      <c r="BU8" s="191">
        <f t="shared" si="44"/>
        <v>2.4444444444444446</v>
      </c>
      <c r="BV8" s="192">
        <f t="shared" si="45"/>
        <v>7.1111111111111107</v>
      </c>
      <c r="BW8" s="192">
        <f t="shared" si="46"/>
        <v>1.4444444444444444</v>
      </c>
      <c r="BX8" s="192">
        <f t="shared" si="47"/>
        <v>0.1111111111111111</v>
      </c>
      <c r="BY8" s="192">
        <f t="shared" si="48"/>
        <v>0.44444444444444442</v>
      </c>
      <c r="BZ8" s="192">
        <f t="shared" si="49"/>
        <v>1.2222222222222223</v>
      </c>
      <c r="CA8" s="192">
        <f t="shared" si="50"/>
        <v>3.8888888888888888</v>
      </c>
      <c r="CB8" s="192">
        <f t="shared" si="51"/>
        <v>0</v>
      </c>
      <c r="CC8" s="192">
        <f t="shared" si="52"/>
        <v>0.55555555555555558</v>
      </c>
      <c r="CD8" s="192">
        <f t="shared" si="53"/>
        <v>1.2222222222222223</v>
      </c>
      <c r="CE8" s="193">
        <f t="shared" si="54"/>
        <v>4.4444444444444446</v>
      </c>
    </row>
    <row r="9" spans="1:83">
      <c r="A9" s="187">
        <f t="shared" si="55"/>
        <v>7</v>
      </c>
      <c r="B9" s="187" t="s">
        <v>137</v>
      </c>
      <c r="C9" s="23">
        <f>'Season 1'!CL25+'Season 1'!BN26+'Season 2'!DI46</f>
        <v>36</v>
      </c>
      <c r="D9" s="18">
        <f>'Season 1'!CM25+'Season 1'!BO26+'Season 2'!DJ46</f>
        <v>55</v>
      </c>
      <c r="E9" s="18">
        <f>'Season 1'!CN25+'Season 1'!BP26+'Season 2'!DK46</f>
        <v>7</v>
      </c>
      <c r="F9" s="18">
        <f>'Season 1'!CO25+'Season 1'!BQ26+'Season 2'!DL46</f>
        <v>2</v>
      </c>
      <c r="G9" s="18">
        <f>'Season 1'!CP25+'Season 1'!BR26+'Season 2'!DM46</f>
        <v>3</v>
      </c>
      <c r="H9" s="18">
        <f>'Season 1'!CQ25+'Season 1'!BS26+'Season 2'!DN46</f>
        <v>17</v>
      </c>
      <c r="I9" s="18">
        <f>'Season 1'!CR25+'Season 1'!BT26+'Season 2'!DO46</f>
        <v>41</v>
      </c>
      <c r="J9" s="18">
        <f>'Season 1'!CS25+'Season 1'!BU26+'Season 2'!DP46</f>
        <v>0</v>
      </c>
      <c r="K9" s="18">
        <f>'Season 1'!CT25+'Season 1'!BV26+'Season 2'!DQ46</f>
        <v>1</v>
      </c>
      <c r="L9" s="18">
        <f>'Season 1'!CU25+'Season 1'!BW26+'Season 2'!DR46</f>
        <v>17</v>
      </c>
      <c r="M9" s="21">
        <f>'Season 1'!CV25+'Season 1'!BX26+'Season 2'!DS46</f>
        <v>42</v>
      </c>
      <c r="N9" s="23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21">
        <v>0</v>
      </c>
      <c r="Y9" s="23">
        <f t="shared" si="0"/>
        <v>36</v>
      </c>
      <c r="Z9" s="18">
        <f t="shared" si="1"/>
        <v>55</v>
      </c>
      <c r="AA9" s="18">
        <f t="shared" si="2"/>
        <v>7</v>
      </c>
      <c r="AB9" s="18">
        <f t="shared" si="3"/>
        <v>2</v>
      </c>
      <c r="AC9" s="18">
        <f t="shared" si="4"/>
        <v>3</v>
      </c>
      <c r="AD9" s="18">
        <f t="shared" si="5"/>
        <v>17</v>
      </c>
      <c r="AE9" s="18">
        <f t="shared" si="6"/>
        <v>41</v>
      </c>
      <c r="AF9" s="18">
        <f t="shared" si="7"/>
        <v>0</v>
      </c>
      <c r="AG9" s="18">
        <f t="shared" si="8"/>
        <v>1</v>
      </c>
      <c r="AH9" s="18">
        <f t="shared" si="9"/>
        <v>17</v>
      </c>
      <c r="AI9" s="21">
        <f t="shared" si="10"/>
        <v>42</v>
      </c>
      <c r="AJ9" s="169">
        <f t="shared" si="11"/>
        <v>0.41463414634146339</v>
      </c>
      <c r="AK9" s="169">
        <f t="shared" si="12"/>
        <v>0</v>
      </c>
      <c r="AL9" s="366">
        <f t="shared" si="13"/>
        <v>0.40476190476190477</v>
      </c>
      <c r="AM9" s="23">
        <f>2+1</f>
        <v>3</v>
      </c>
      <c r="AN9" s="18">
        <v>0</v>
      </c>
      <c r="AO9" s="18">
        <f t="shared" si="14"/>
        <v>3</v>
      </c>
      <c r="AP9" s="261">
        <f t="shared" si="15"/>
        <v>1</v>
      </c>
      <c r="AQ9" s="23">
        <v>0</v>
      </c>
      <c r="AR9" s="18">
        <v>0</v>
      </c>
      <c r="AS9" s="18">
        <f t="shared" si="16"/>
        <v>0</v>
      </c>
      <c r="AT9" s="261" t="e">
        <f t="shared" si="17"/>
        <v>#DIV/0!</v>
      </c>
      <c r="AU9" s="23">
        <f t="shared" si="18"/>
        <v>3</v>
      </c>
      <c r="AV9" s="18">
        <f t="shared" si="19"/>
        <v>0</v>
      </c>
      <c r="AW9" s="18">
        <f t="shared" si="20"/>
        <v>3</v>
      </c>
      <c r="AX9" s="91">
        <f t="shared" si="21"/>
        <v>1</v>
      </c>
      <c r="AY9" s="191">
        <f t="shared" si="22"/>
        <v>12</v>
      </c>
      <c r="AZ9" s="192">
        <f t="shared" si="23"/>
        <v>18.333333333333332</v>
      </c>
      <c r="BA9" s="192">
        <f t="shared" si="24"/>
        <v>2.3333333333333335</v>
      </c>
      <c r="BB9" s="192">
        <f t="shared" si="25"/>
        <v>0.66666666666666663</v>
      </c>
      <c r="BC9" s="192">
        <f t="shared" si="26"/>
        <v>1</v>
      </c>
      <c r="BD9" s="192">
        <f t="shared" si="27"/>
        <v>5.666666666666667</v>
      </c>
      <c r="BE9" s="192">
        <f t="shared" si="28"/>
        <v>13.666666666666666</v>
      </c>
      <c r="BF9" s="192">
        <f t="shared" si="29"/>
        <v>0</v>
      </c>
      <c r="BG9" s="192">
        <f t="shared" si="30"/>
        <v>0.33333333333333331</v>
      </c>
      <c r="BH9" s="192">
        <f t="shared" si="31"/>
        <v>5.666666666666667</v>
      </c>
      <c r="BI9" s="192">
        <f t="shared" si="32"/>
        <v>14</v>
      </c>
      <c r="BJ9" s="191" t="e">
        <f t="shared" si="33"/>
        <v>#DIV/0!</v>
      </c>
      <c r="BK9" s="192" t="e">
        <f t="shared" si="34"/>
        <v>#DIV/0!</v>
      </c>
      <c r="BL9" s="192" t="e">
        <f t="shared" si="35"/>
        <v>#DIV/0!</v>
      </c>
      <c r="BM9" s="192" t="e">
        <f t="shared" si="36"/>
        <v>#DIV/0!</v>
      </c>
      <c r="BN9" s="192" t="e">
        <f t="shared" si="37"/>
        <v>#DIV/0!</v>
      </c>
      <c r="BO9" s="192" t="e">
        <f t="shared" si="38"/>
        <v>#DIV/0!</v>
      </c>
      <c r="BP9" s="192" t="e">
        <f t="shared" si="39"/>
        <v>#DIV/0!</v>
      </c>
      <c r="BQ9" s="192" t="e">
        <f t="shared" si="40"/>
        <v>#DIV/0!</v>
      </c>
      <c r="BR9" s="192" t="e">
        <f t="shared" si="41"/>
        <v>#DIV/0!</v>
      </c>
      <c r="BS9" s="192" t="e">
        <f t="shared" si="42"/>
        <v>#DIV/0!</v>
      </c>
      <c r="BT9" s="192" t="e">
        <f t="shared" si="43"/>
        <v>#DIV/0!</v>
      </c>
      <c r="BU9" s="191">
        <f t="shared" si="44"/>
        <v>12</v>
      </c>
      <c r="BV9" s="192">
        <f t="shared" si="45"/>
        <v>18.333333333333332</v>
      </c>
      <c r="BW9" s="192">
        <f t="shared" si="46"/>
        <v>2.3333333333333335</v>
      </c>
      <c r="BX9" s="192">
        <f t="shared" si="47"/>
        <v>0.66666666666666663</v>
      </c>
      <c r="BY9" s="192">
        <f t="shared" si="48"/>
        <v>1</v>
      </c>
      <c r="BZ9" s="192">
        <f t="shared" si="49"/>
        <v>5.666666666666667</v>
      </c>
      <c r="CA9" s="192">
        <f t="shared" si="50"/>
        <v>13.666666666666666</v>
      </c>
      <c r="CB9" s="192">
        <f t="shared" si="51"/>
        <v>0</v>
      </c>
      <c r="CC9" s="192">
        <f t="shared" si="52"/>
        <v>0.33333333333333331</v>
      </c>
      <c r="CD9" s="192">
        <f t="shared" si="53"/>
        <v>5.666666666666667</v>
      </c>
      <c r="CE9" s="193">
        <f t="shared" si="54"/>
        <v>14</v>
      </c>
    </row>
    <row r="10" spans="1:83">
      <c r="A10" s="187">
        <f t="shared" si="55"/>
        <v>8</v>
      </c>
      <c r="B10" s="187" t="s">
        <v>259</v>
      </c>
      <c r="C10" s="23">
        <f>'Season 1'!CX9+'Season 1'!CX11</f>
        <v>11</v>
      </c>
      <c r="D10" s="18">
        <f>'Season 1'!CY9+'Season 1'!CY11</f>
        <v>21</v>
      </c>
      <c r="E10" s="18">
        <f>'Season 1'!CZ9+'Season 1'!CZ11</f>
        <v>7</v>
      </c>
      <c r="F10" s="18">
        <f>'Season 1'!DA9+'Season 1'!DA11</f>
        <v>4</v>
      </c>
      <c r="G10" s="18">
        <f>'Season 1'!DB9+'Season 1'!DB11</f>
        <v>1</v>
      </c>
      <c r="H10" s="18">
        <f>'Season 1'!DC9+'Season 1'!DC11</f>
        <v>4</v>
      </c>
      <c r="I10" s="18">
        <f>'Season 1'!DD9+'Season 1'!DD11</f>
        <v>20</v>
      </c>
      <c r="J10" s="18">
        <f>'Season 1'!DE9+'Season 1'!DE11</f>
        <v>1</v>
      </c>
      <c r="K10" s="18">
        <f>'Season 1'!DF9+'Season 1'!DF11</f>
        <v>15</v>
      </c>
      <c r="L10" s="18">
        <f>'Season 1'!DG9+'Season 1'!DG11</f>
        <v>5</v>
      </c>
      <c r="M10" s="21">
        <f>'Season 1'!DH9+'Season 1'!DH11</f>
        <v>35</v>
      </c>
      <c r="N10" s="23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21">
        <v>0</v>
      </c>
      <c r="Y10" s="23">
        <f t="shared" si="0"/>
        <v>11</v>
      </c>
      <c r="Z10" s="18">
        <f t="shared" si="1"/>
        <v>21</v>
      </c>
      <c r="AA10" s="18">
        <f t="shared" si="2"/>
        <v>7</v>
      </c>
      <c r="AB10" s="18">
        <f t="shared" si="3"/>
        <v>4</v>
      </c>
      <c r="AC10" s="18">
        <f t="shared" si="4"/>
        <v>1</v>
      </c>
      <c r="AD10" s="18">
        <f t="shared" si="5"/>
        <v>4</v>
      </c>
      <c r="AE10" s="18">
        <f t="shared" si="6"/>
        <v>20</v>
      </c>
      <c r="AF10" s="18">
        <f t="shared" si="7"/>
        <v>1</v>
      </c>
      <c r="AG10" s="18">
        <f t="shared" si="8"/>
        <v>15</v>
      </c>
      <c r="AH10" s="18">
        <f t="shared" si="9"/>
        <v>5</v>
      </c>
      <c r="AI10" s="21">
        <f t="shared" si="10"/>
        <v>35</v>
      </c>
      <c r="AJ10" s="169">
        <f t="shared" si="11"/>
        <v>0.2</v>
      </c>
      <c r="AK10" s="169">
        <f t="shared" si="12"/>
        <v>6.6666666666666666E-2</v>
      </c>
      <c r="AL10" s="366">
        <f t="shared" si="13"/>
        <v>0.14285714285714285</v>
      </c>
      <c r="AM10" s="23">
        <v>0</v>
      </c>
      <c r="AN10" s="18">
        <v>2</v>
      </c>
      <c r="AO10" s="18">
        <f t="shared" si="14"/>
        <v>2</v>
      </c>
      <c r="AP10" s="261">
        <f t="shared" si="15"/>
        <v>0</v>
      </c>
      <c r="AQ10" s="23">
        <v>0</v>
      </c>
      <c r="AR10" s="18">
        <v>0</v>
      </c>
      <c r="AS10" s="18">
        <f t="shared" si="16"/>
        <v>0</v>
      </c>
      <c r="AT10" s="261" t="e">
        <f t="shared" si="17"/>
        <v>#DIV/0!</v>
      </c>
      <c r="AU10" s="23">
        <f t="shared" si="18"/>
        <v>0</v>
      </c>
      <c r="AV10" s="18">
        <f t="shared" si="19"/>
        <v>2</v>
      </c>
      <c r="AW10" s="18">
        <f t="shared" si="20"/>
        <v>2</v>
      </c>
      <c r="AX10" s="91">
        <f t="shared" si="21"/>
        <v>0</v>
      </c>
      <c r="AY10" s="191">
        <f t="shared" si="22"/>
        <v>5.5</v>
      </c>
      <c r="AZ10" s="192">
        <f t="shared" si="23"/>
        <v>10.5</v>
      </c>
      <c r="BA10" s="192">
        <f t="shared" si="24"/>
        <v>3.5</v>
      </c>
      <c r="BB10" s="192">
        <f t="shared" si="25"/>
        <v>2</v>
      </c>
      <c r="BC10" s="192">
        <f t="shared" si="26"/>
        <v>0.5</v>
      </c>
      <c r="BD10" s="192">
        <f t="shared" si="27"/>
        <v>2</v>
      </c>
      <c r="BE10" s="192">
        <f t="shared" si="28"/>
        <v>10</v>
      </c>
      <c r="BF10" s="192">
        <f t="shared" si="29"/>
        <v>0.5</v>
      </c>
      <c r="BG10" s="192">
        <f t="shared" si="30"/>
        <v>7.5</v>
      </c>
      <c r="BH10" s="192">
        <f t="shared" si="31"/>
        <v>2.5</v>
      </c>
      <c r="BI10" s="192">
        <f t="shared" si="32"/>
        <v>17.5</v>
      </c>
      <c r="BJ10" s="191" t="e">
        <f t="shared" si="33"/>
        <v>#DIV/0!</v>
      </c>
      <c r="BK10" s="192" t="e">
        <f t="shared" si="34"/>
        <v>#DIV/0!</v>
      </c>
      <c r="BL10" s="192" t="e">
        <f t="shared" si="35"/>
        <v>#DIV/0!</v>
      </c>
      <c r="BM10" s="192" t="e">
        <f t="shared" si="36"/>
        <v>#DIV/0!</v>
      </c>
      <c r="BN10" s="192" t="e">
        <f t="shared" si="37"/>
        <v>#DIV/0!</v>
      </c>
      <c r="BO10" s="192" t="e">
        <f t="shared" si="38"/>
        <v>#DIV/0!</v>
      </c>
      <c r="BP10" s="192" t="e">
        <f t="shared" si="39"/>
        <v>#DIV/0!</v>
      </c>
      <c r="BQ10" s="192" t="e">
        <f t="shared" si="40"/>
        <v>#DIV/0!</v>
      </c>
      <c r="BR10" s="192" t="e">
        <f t="shared" si="41"/>
        <v>#DIV/0!</v>
      </c>
      <c r="BS10" s="192" t="e">
        <f t="shared" si="42"/>
        <v>#DIV/0!</v>
      </c>
      <c r="BT10" s="192" t="e">
        <f t="shared" si="43"/>
        <v>#DIV/0!</v>
      </c>
      <c r="BU10" s="191">
        <f t="shared" si="44"/>
        <v>5.5</v>
      </c>
      <c r="BV10" s="192">
        <f t="shared" si="45"/>
        <v>10.5</v>
      </c>
      <c r="BW10" s="192">
        <f t="shared" si="46"/>
        <v>3.5</v>
      </c>
      <c r="BX10" s="192">
        <f t="shared" si="47"/>
        <v>2</v>
      </c>
      <c r="BY10" s="192">
        <f t="shared" si="48"/>
        <v>0.5</v>
      </c>
      <c r="BZ10" s="192">
        <f t="shared" si="49"/>
        <v>2</v>
      </c>
      <c r="CA10" s="192">
        <f t="shared" si="50"/>
        <v>10</v>
      </c>
      <c r="CB10" s="192">
        <f t="shared" si="51"/>
        <v>0.5</v>
      </c>
      <c r="CC10" s="192">
        <f t="shared" si="52"/>
        <v>7.5</v>
      </c>
      <c r="CD10" s="192">
        <f t="shared" si="53"/>
        <v>2.5</v>
      </c>
      <c r="CE10" s="193">
        <f t="shared" si="54"/>
        <v>17.5</v>
      </c>
    </row>
    <row r="11" spans="1:83">
      <c r="A11" s="187">
        <f t="shared" si="55"/>
        <v>9</v>
      </c>
      <c r="B11" s="187" t="s">
        <v>261</v>
      </c>
      <c r="C11" s="23">
        <f>SUM('Season 2'!EM23:EM28)</f>
        <v>101</v>
      </c>
      <c r="D11" s="18">
        <f>SUM('Season 2'!EN23:EN28)</f>
        <v>60</v>
      </c>
      <c r="E11" s="18">
        <f>SUM('Season 2'!EO23:EO28)</f>
        <v>18</v>
      </c>
      <c r="F11" s="18">
        <f>SUM('Season 2'!EP23:EP28)</f>
        <v>7</v>
      </c>
      <c r="G11" s="18">
        <f>SUM('Season 2'!EQ23:EQ28)</f>
        <v>14</v>
      </c>
      <c r="H11" s="18">
        <f>SUM('Season 2'!ER23:ER28)</f>
        <v>16</v>
      </c>
      <c r="I11" s="18">
        <f>SUM('Season 2'!ES23:ES28)</f>
        <v>48</v>
      </c>
      <c r="J11" s="18">
        <f>SUM('Season 2'!ET23:ET28)</f>
        <v>22</v>
      </c>
      <c r="K11" s="18">
        <f>SUM('Season 2'!EU23:EU28)</f>
        <v>79</v>
      </c>
      <c r="L11" s="18">
        <f>SUM('Season 2'!EV23:EV28)</f>
        <v>38</v>
      </c>
      <c r="M11" s="21">
        <f>SUM('Season 2'!EW23:EW28)</f>
        <v>127</v>
      </c>
      <c r="N11" s="23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21">
        <v>0</v>
      </c>
      <c r="Y11" s="23">
        <f t="shared" si="0"/>
        <v>101</v>
      </c>
      <c r="Z11" s="18">
        <f t="shared" si="1"/>
        <v>60</v>
      </c>
      <c r="AA11" s="18">
        <f t="shared" si="2"/>
        <v>18</v>
      </c>
      <c r="AB11" s="18">
        <f t="shared" si="3"/>
        <v>7</v>
      </c>
      <c r="AC11" s="18">
        <f t="shared" si="4"/>
        <v>14</v>
      </c>
      <c r="AD11" s="18">
        <f t="shared" si="5"/>
        <v>16</v>
      </c>
      <c r="AE11" s="18">
        <f t="shared" si="6"/>
        <v>48</v>
      </c>
      <c r="AF11" s="18">
        <f t="shared" si="7"/>
        <v>22</v>
      </c>
      <c r="AG11" s="18">
        <f t="shared" si="8"/>
        <v>79</v>
      </c>
      <c r="AH11" s="18">
        <f t="shared" si="9"/>
        <v>38</v>
      </c>
      <c r="AI11" s="21">
        <f t="shared" si="10"/>
        <v>127</v>
      </c>
      <c r="AJ11" s="169">
        <f t="shared" si="11"/>
        <v>0.33333333333333331</v>
      </c>
      <c r="AK11" s="169">
        <f t="shared" si="12"/>
        <v>0.27848101265822783</v>
      </c>
      <c r="AL11" s="366">
        <f t="shared" si="13"/>
        <v>0.29921259842519687</v>
      </c>
      <c r="AM11" s="23">
        <v>2</v>
      </c>
      <c r="AN11" s="18">
        <v>4</v>
      </c>
      <c r="AO11" s="18">
        <f t="shared" si="14"/>
        <v>6</v>
      </c>
      <c r="AP11" s="261">
        <f t="shared" si="15"/>
        <v>0.33333333333333331</v>
      </c>
      <c r="AQ11" s="23">
        <v>0</v>
      </c>
      <c r="AR11" s="18">
        <v>0</v>
      </c>
      <c r="AS11" s="18">
        <f t="shared" si="16"/>
        <v>0</v>
      </c>
      <c r="AT11" s="261" t="e">
        <f t="shared" si="17"/>
        <v>#DIV/0!</v>
      </c>
      <c r="AU11" s="23">
        <f t="shared" si="18"/>
        <v>2</v>
      </c>
      <c r="AV11" s="18">
        <f t="shared" si="19"/>
        <v>4</v>
      </c>
      <c r="AW11" s="18">
        <f t="shared" si="20"/>
        <v>6</v>
      </c>
      <c r="AX11" s="91">
        <f t="shared" si="21"/>
        <v>0.33333333333333331</v>
      </c>
      <c r="AY11" s="191">
        <f t="shared" si="22"/>
        <v>16.833333333333332</v>
      </c>
      <c r="AZ11" s="192">
        <f t="shared" si="23"/>
        <v>10</v>
      </c>
      <c r="BA11" s="192">
        <f t="shared" si="24"/>
        <v>3</v>
      </c>
      <c r="BB11" s="192">
        <f t="shared" si="25"/>
        <v>1.1666666666666667</v>
      </c>
      <c r="BC11" s="192">
        <f t="shared" si="26"/>
        <v>2.3333333333333335</v>
      </c>
      <c r="BD11" s="192">
        <f t="shared" si="27"/>
        <v>2.6666666666666665</v>
      </c>
      <c r="BE11" s="192">
        <f t="shared" si="28"/>
        <v>8</v>
      </c>
      <c r="BF11" s="192">
        <f t="shared" si="29"/>
        <v>3.6666666666666665</v>
      </c>
      <c r="BG11" s="192">
        <f t="shared" si="30"/>
        <v>13.166666666666666</v>
      </c>
      <c r="BH11" s="192">
        <f t="shared" si="31"/>
        <v>6.333333333333333</v>
      </c>
      <c r="BI11" s="192">
        <f t="shared" si="32"/>
        <v>21.166666666666668</v>
      </c>
      <c r="BJ11" s="191" t="e">
        <f t="shared" si="33"/>
        <v>#DIV/0!</v>
      </c>
      <c r="BK11" s="192" t="e">
        <f t="shared" si="34"/>
        <v>#DIV/0!</v>
      </c>
      <c r="BL11" s="192" t="e">
        <f t="shared" si="35"/>
        <v>#DIV/0!</v>
      </c>
      <c r="BM11" s="192" t="e">
        <f t="shared" si="36"/>
        <v>#DIV/0!</v>
      </c>
      <c r="BN11" s="192" t="e">
        <f t="shared" si="37"/>
        <v>#DIV/0!</v>
      </c>
      <c r="BO11" s="192" t="e">
        <f t="shared" si="38"/>
        <v>#DIV/0!</v>
      </c>
      <c r="BP11" s="192" t="e">
        <f t="shared" si="39"/>
        <v>#DIV/0!</v>
      </c>
      <c r="BQ11" s="192" t="e">
        <f t="shared" si="40"/>
        <v>#DIV/0!</v>
      </c>
      <c r="BR11" s="192" t="e">
        <f t="shared" si="41"/>
        <v>#DIV/0!</v>
      </c>
      <c r="BS11" s="192" t="e">
        <f t="shared" si="42"/>
        <v>#DIV/0!</v>
      </c>
      <c r="BT11" s="192" t="e">
        <f t="shared" si="43"/>
        <v>#DIV/0!</v>
      </c>
      <c r="BU11" s="191">
        <f t="shared" si="44"/>
        <v>16.833333333333332</v>
      </c>
      <c r="BV11" s="192">
        <f t="shared" si="45"/>
        <v>10</v>
      </c>
      <c r="BW11" s="192">
        <f t="shared" si="46"/>
        <v>3</v>
      </c>
      <c r="BX11" s="192">
        <f t="shared" si="47"/>
        <v>1.1666666666666667</v>
      </c>
      <c r="BY11" s="192">
        <f t="shared" si="48"/>
        <v>2.3333333333333335</v>
      </c>
      <c r="BZ11" s="192">
        <f t="shared" si="49"/>
        <v>2.6666666666666665</v>
      </c>
      <c r="CA11" s="192">
        <f t="shared" si="50"/>
        <v>8</v>
      </c>
      <c r="CB11" s="192">
        <f t="shared" si="51"/>
        <v>3.6666666666666665</v>
      </c>
      <c r="CC11" s="192">
        <f t="shared" si="52"/>
        <v>13.166666666666666</v>
      </c>
      <c r="CD11" s="192">
        <f t="shared" si="53"/>
        <v>6.333333333333333</v>
      </c>
      <c r="CE11" s="193">
        <f t="shared" si="54"/>
        <v>21.166666666666668</v>
      </c>
    </row>
    <row r="12" spans="1:83">
      <c r="A12" s="187">
        <f t="shared" si="55"/>
        <v>10</v>
      </c>
      <c r="B12" s="187" t="s">
        <v>442</v>
      </c>
      <c r="C12" s="23">
        <f>'Season 1'!CX42+SUM('Season 2'!GU38:GU41,'Season 2'!GU43:GU46)</f>
        <v>235</v>
      </c>
      <c r="D12" s="18">
        <f>'Season 1'!CY42+SUM('Season 2'!GV38:GV41,'Season 2'!GV43:GV46)</f>
        <v>119</v>
      </c>
      <c r="E12" s="18">
        <f>'Season 1'!CZ42+SUM('Season 2'!GW38:GW41,'Season 2'!GW43:GW46)</f>
        <v>33</v>
      </c>
      <c r="F12" s="18">
        <f>'Season 1'!DA42+SUM('Season 2'!GX38:GX41,'Season 2'!GX43:GX46)</f>
        <v>8</v>
      </c>
      <c r="G12" s="18">
        <f>'Season 1'!DB42+SUM('Season 2'!GY38:GY41,'Season 2'!GY43:GY46)</f>
        <v>19</v>
      </c>
      <c r="H12" s="18">
        <f>'Season 1'!DC42+SUM('Season 2'!GZ38:GZ41,'Season 2'!GZ43:GZ46)</f>
        <v>49</v>
      </c>
      <c r="I12" s="18">
        <f>'Season 1'!DD42+SUM('Season 2'!HA38:HA41,'Season 2'!HA43:HA46)</f>
        <v>138</v>
      </c>
      <c r="J12" s="18">
        <f>'Season 1'!DE42+SUM('Season 2'!HB38:HB41,'Season 2'!HB43:HB46)</f>
        <v>45</v>
      </c>
      <c r="K12" s="18">
        <f>'Season 1'!DF42+SUM('Season 2'!HC38:HC41,'Season 2'!HC43:HC46)</f>
        <v>188</v>
      </c>
      <c r="L12" s="18">
        <f>'Season 1'!DG42+SUM('Season 2'!HD38:HD41,'Season 2'!HD43:HD46)</f>
        <v>94</v>
      </c>
      <c r="M12" s="21">
        <f>'Season 1'!DH42+SUM('Season 2'!HE38:HE41,'Season 2'!HE43:HE46)</f>
        <v>326</v>
      </c>
      <c r="N12" s="23">
        <f>'Season 2'!JF33</f>
        <v>16</v>
      </c>
      <c r="O12" s="18">
        <f>'Season 2'!JG33</f>
        <v>10</v>
      </c>
      <c r="P12" s="18">
        <f>'Season 2'!JH33</f>
        <v>2</v>
      </c>
      <c r="Q12" s="18">
        <f>'Season 2'!JI33</f>
        <v>4</v>
      </c>
      <c r="R12" s="18">
        <f>'Season 2'!JJ33</f>
        <v>1</v>
      </c>
      <c r="S12" s="18">
        <f>'Season 2'!JK33</f>
        <v>2</v>
      </c>
      <c r="T12" s="18">
        <f>'Season 2'!JL33</f>
        <v>15</v>
      </c>
      <c r="U12" s="18">
        <f>'Season 2'!JM33</f>
        <v>4</v>
      </c>
      <c r="V12" s="18">
        <f>'Season 2'!JN33</f>
        <v>20</v>
      </c>
      <c r="W12" s="18">
        <f>'Season 2'!JO33</f>
        <v>6</v>
      </c>
      <c r="X12" s="21">
        <f>'Season 2'!JP33</f>
        <v>35</v>
      </c>
      <c r="Y12" s="23">
        <f t="shared" si="0"/>
        <v>251</v>
      </c>
      <c r="Z12" s="18">
        <f t="shared" si="1"/>
        <v>129</v>
      </c>
      <c r="AA12" s="18">
        <f t="shared" si="2"/>
        <v>35</v>
      </c>
      <c r="AB12" s="18">
        <f t="shared" si="3"/>
        <v>12</v>
      </c>
      <c r="AC12" s="18">
        <f t="shared" si="4"/>
        <v>20</v>
      </c>
      <c r="AD12" s="18">
        <f t="shared" si="5"/>
        <v>51</v>
      </c>
      <c r="AE12" s="18">
        <f t="shared" si="6"/>
        <v>153</v>
      </c>
      <c r="AF12" s="18">
        <f t="shared" si="7"/>
        <v>49</v>
      </c>
      <c r="AG12" s="18">
        <f t="shared" si="8"/>
        <v>208</v>
      </c>
      <c r="AH12" s="18">
        <f t="shared" si="9"/>
        <v>100</v>
      </c>
      <c r="AI12" s="21">
        <f t="shared" si="10"/>
        <v>361</v>
      </c>
      <c r="AJ12" s="169">
        <f t="shared" si="11"/>
        <v>0.33333333333333331</v>
      </c>
      <c r="AK12" s="169">
        <f t="shared" si="12"/>
        <v>0.23557692307692307</v>
      </c>
      <c r="AL12" s="366">
        <f t="shared" si="13"/>
        <v>0.2770083102493075</v>
      </c>
      <c r="AM12" s="23">
        <f>'Season 1'!M8+'Season 2'!P15-3</f>
        <v>7</v>
      </c>
      <c r="AN12" s="18">
        <f>'Season 1'!N8-1+'Season 2'!Q15</f>
        <v>9</v>
      </c>
      <c r="AO12" s="18">
        <f t="shared" si="14"/>
        <v>16</v>
      </c>
      <c r="AP12" s="261">
        <f t="shared" si="15"/>
        <v>0.4375</v>
      </c>
      <c r="AQ12" s="23">
        <f>'Season 2'!IB61</f>
        <v>0</v>
      </c>
      <c r="AR12" s="18">
        <f>'Season 2'!IC61</f>
        <v>1</v>
      </c>
      <c r="AS12" s="18">
        <f t="shared" si="16"/>
        <v>1</v>
      </c>
      <c r="AT12" s="261">
        <f t="shared" si="17"/>
        <v>0</v>
      </c>
      <c r="AU12" s="23">
        <f t="shared" si="18"/>
        <v>7</v>
      </c>
      <c r="AV12" s="18">
        <f t="shared" si="19"/>
        <v>10</v>
      </c>
      <c r="AW12" s="18">
        <f t="shared" si="20"/>
        <v>17</v>
      </c>
      <c r="AX12" s="91">
        <f t="shared" si="21"/>
        <v>0.41176470588235292</v>
      </c>
      <c r="AY12" s="191">
        <f t="shared" si="22"/>
        <v>14.764705882352942</v>
      </c>
      <c r="AZ12" s="192">
        <f t="shared" si="23"/>
        <v>7.5882352941176467</v>
      </c>
      <c r="BA12" s="192">
        <f t="shared" si="24"/>
        <v>2.0588235294117645</v>
      </c>
      <c r="BB12" s="192">
        <f t="shared" si="25"/>
        <v>0.70588235294117652</v>
      </c>
      <c r="BC12" s="192">
        <f t="shared" si="26"/>
        <v>1.1764705882352942</v>
      </c>
      <c r="BD12" s="192">
        <f t="shared" si="27"/>
        <v>3</v>
      </c>
      <c r="BE12" s="192">
        <f t="shared" si="28"/>
        <v>9</v>
      </c>
      <c r="BF12" s="192">
        <f t="shared" si="29"/>
        <v>2.8823529411764706</v>
      </c>
      <c r="BG12" s="192">
        <f t="shared" si="30"/>
        <v>12.235294117647058</v>
      </c>
      <c r="BH12" s="192">
        <f t="shared" si="31"/>
        <v>5.882352941176471</v>
      </c>
      <c r="BI12" s="192">
        <f t="shared" si="32"/>
        <v>21.235294117647058</v>
      </c>
      <c r="BJ12" s="191">
        <f t="shared" si="33"/>
        <v>16</v>
      </c>
      <c r="BK12" s="192">
        <f t="shared" si="34"/>
        <v>10</v>
      </c>
      <c r="BL12" s="192">
        <f t="shared" si="35"/>
        <v>2</v>
      </c>
      <c r="BM12" s="192">
        <f t="shared" si="36"/>
        <v>4</v>
      </c>
      <c r="BN12" s="192">
        <f t="shared" si="37"/>
        <v>1</v>
      </c>
      <c r="BO12" s="192">
        <f t="shared" si="38"/>
        <v>2</v>
      </c>
      <c r="BP12" s="192">
        <f t="shared" si="39"/>
        <v>15</v>
      </c>
      <c r="BQ12" s="192">
        <f t="shared" si="40"/>
        <v>4</v>
      </c>
      <c r="BR12" s="192">
        <f t="shared" si="41"/>
        <v>20</v>
      </c>
      <c r="BS12" s="192">
        <f t="shared" si="42"/>
        <v>6</v>
      </c>
      <c r="BT12" s="192">
        <f t="shared" si="43"/>
        <v>35</v>
      </c>
      <c r="BU12" s="191">
        <f t="shared" si="44"/>
        <v>14.6875</v>
      </c>
      <c r="BV12" s="192">
        <f t="shared" si="45"/>
        <v>7.4375</v>
      </c>
      <c r="BW12" s="192">
        <f t="shared" si="46"/>
        <v>2.0625</v>
      </c>
      <c r="BX12" s="192">
        <f t="shared" si="47"/>
        <v>0.5</v>
      </c>
      <c r="BY12" s="192">
        <f t="shared" si="48"/>
        <v>1.1875</v>
      </c>
      <c r="BZ12" s="192">
        <f t="shared" si="49"/>
        <v>3.0625</v>
      </c>
      <c r="CA12" s="192">
        <f t="shared" si="50"/>
        <v>8.625</v>
      </c>
      <c r="CB12" s="192">
        <f t="shared" si="51"/>
        <v>2.8125</v>
      </c>
      <c r="CC12" s="192">
        <f t="shared" si="52"/>
        <v>11.75</v>
      </c>
      <c r="CD12" s="192">
        <f t="shared" si="53"/>
        <v>5.875</v>
      </c>
      <c r="CE12" s="193">
        <f t="shared" si="54"/>
        <v>20.375</v>
      </c>
    </row>
    <row r="13" spans="1:83">
      <c r="A13" s="187">
        <f t="shared" si="55"/>
        <v>11</v>
      </c>
      <c r="B13" s="187" t="s">
        <v>443</v>
      </c>
      <c r="C13" s="23">
        <f>'Season 2'!AL34</f>
        <v>219</v>
      </c>
      <c r="D13" s="18">
        <f>'Season 2'!AM34</f>
        <v>135</v>
      </c>
      <c r="E13" s="18">
        <f>'Season 2'!AN34</f>
        <v>12</v>
      </c>
      <c r="F13" s="18">
        <f>'Season 2'!AO34</f>
        <v>11</v>
      </c>
      <c r="G13" s="18">
        <f>'Season 2'!AP34</f>
        <v>16</v>
      </c>
      <c r="H13" s="18">
        <f>'Season 2'!AQ34</f>
        <v>80</v>
      </c>
      <c r="I13" s="18">
        <f>'Season 2'!AR34</f>
        <v>155</v>
      </c>
      <c r="J13" s="18">
        <f>'Season 2'!AS34</f>
        <v>19</v>
      </c>
      <c r="K13" s="18">
        <f>'Season 2'!AT34</f>
        <v>75</v>
      </c>
      <c r="L13" s="18">
        <f>'Season 2'!AU34</f>
        <v>99</v>
      </c>
      <c r="M13" s="21">
        <f>'Season 2'!AV34</f>
        <v>230</v>
      </c>
      <c r="N13" s="23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21">
        <v>0</v>
      </c>
      <c r="Y13" s="23">
        <f t="shared" si="0"/>
        <v>219</v>
      </c>
      <c r="Z13" s="18">
        <f t="shared" si="1"/>
        <v>135</v>
      </c>
      <c r="AA13" s="18">
        <f t="shared" si="2"/>
        <v>12</v>
      </c>
      <c r="AB13" s="18">
        <f t="shared" si="3"/>
        <v>11</v>
      </c>
      <c r="AC13" s="18">
        <f t="shared" si="4"/>
        <v>16</v>
      </c>
      <c r="AD13" s="18">
        <f t="shared" si="5"/>
        <v>80</v>
      </c>
      <c r="AE13" s="18">
        <f t="shared" si="6"/>
        <v>155</v>
      </c>
      <c r="AF13" s="18">
        <f t="shared" si="7"/>
        <v>19</v>
      </c>
      <c r="AG13" s="18">
        <f t="shared" si="8"/>
        <v>75</v>
      </c>
      <c r="AH13" s="18">
        <f t="shared" si="9"/>
        <v>99</v>
      </c>
      <c r="AI13" s="21">
        <f t="shared" si="10"/>
        <v>230</v>
      </c>
      <c r="AJ13" s="169">
        <f t="shared" si="11"/>
        <v>0.5161290322580645</v>
      </c>
      <c r="AK13" s="169">
        <f t="shared" si="12"/>
        <v>0.25333333333333335</v>
      </c>
      <c r="AL13" s="366">
        <f t="shared" si="13"/>
        <v>0.43043478260869567</v>
      </c>
      <c r="AM13" s="23">
        <f>'Season 2'!P4</f>
        <v>3</v>
      </c>
      <c r="AN13" s="18">
        <f>'Season 2'!Q4-1</f>
        <v>7</v>
      </c>
      <c r="AO13" s="18">
        <f t="shared" si="14"/>
        <v>10</v>
      </c>
      <c r="AP13" s="261">
        <f t="shared" si="15"/>
        <v>0.3</v>
      </c>
      <c r="AQ13" s="23">
        <v>0</v>
      </c>
      <c r="AR13" s="18">
        <v>0</v>
      </c>
      <c r="AS13" s="18">
        <f t="shared" si="16"/>
        <v>0</v>
      </c>
      <c r="AT13" s="261" t="e">
        <f t="shared" si="17"/>
        <v>#DIV/0!</v>
      </c>
      <c r="AU13" s="23">
        <f t="shared" si="18"/>
        <v>3</v>
      </c>
      <c r="AV13" s="18">
        <f t="shared" si="19"/>
        <v>7</v>
      </c>
      <c r="AW13" s="18">
        <f t="shared" si="20"/>
        <v>10</v>
      </c>
      <c r="AX13" s="91">
        <f t="shared" si="21"/>
        <v>0.3</v>
      </c>
      <c r="AY13" s="191">
        <f t="shared" si="22"/>
        <v>21.9</v>
      </c>
      <c r="AZ13" s="192">
        <f t="shared" si="23"/>
        <v>13.5</v>
      </c>
      <c r="BA13" s="192">
        <f t="shared" si="24"/>
        <v>1.2</v>
      </c>
      <c r="BB13" s="192">
        <f t="shared" si="25"/>
        <v>1.1000000000000001</v>
      </c>
      <c r="BC13" s="192">
        <f t="shared" si="26"/>
        <v>1.6</v>
      </c>
      <c r="BD13" s="192">
        <f t="shared" si="27"/>
        <v>8</v>
      </c>
      <c r="BE13" s="192">
        <f t="shared" si="28"/>
        <v>15.5</v>
      </c>
      <c r="BF13" s="192">
        <f t="shared" si="29"/>
        <v>1.9</v>
      </c>
      <c r="BG13" s="192">
        <f t="shared" si="30"/>
        <v>7.5</v>
      </c>
      <c r="BH13" s="192">
        <f t="shared" si="31"/>
        <v>9.9</v>
      </c>
      <c r="BI13" s="192">
        <f t="shared" si="32"/>
        <v>23</v>
      </c>
      <c r="BJ13" s="191" t="e">
        <f t="shared" si="33"/>
        <v>#DIV/0!</v>
      </c>
      <c r="BK13" s="192" t="e">
        <f t="shared" si="34"/>
        <v>#DIV/0!</v>
      </c>
      <c r="BL13" s="192" t="e">
        <f t="shared" si="35"/>
        <v>#DIV/0!</v>
      </c>
      <c r="BM13" s="192" t="e">
        <f t="shared" si="36"/>
        <v>#DIV/0!</v>
      </c>
      <c r="BN13" s="192" t="e">
        <f t="shared" si="37"/>
        <v>#DIV/0!</v>
      </c>
      <c r="BO13" s="192" t="e">
        <f t="shared" si="38"/>
        <v>#DIV/0!</v>
      </c>
      <c r="BP13" s="192" t="e">
        <f t="shared" si="39"/>
        <v>#DIV/0!</v>
      </c>
      <c r="BQ13" s="192" t="e">
        <f t="shared" si="40"/>
        <v>#DIV/0!</v>
      </c>
      <c r="BR13" s="192" t="e">
        <f t="shared" si="41"/>
        <v>#DIV/0!</v>
      </c>
      <c r="BS13" s="192" t="e">
        <f t="shared" si="42"/>
        <v>#DIV/0!</v>
      </c>
      <c r="BT13" s="192" t="e">
        <f t="shared" si="43"/>
        <v>#DIV/0!</v>
      </c>
      <c r="BU13" s="191">
        <f t="shared" si="44"/>
        <v>21.9</v>
      </c>
      <c r="BV13" s="192">
        <f t="shared" si="45"/>
        <v>13.5</v>
      </c>
      <c r="BW13" s="192">
        <f t="shared" si="46"/>
        <v>1.2</v>
      </c>
      <c r="BX13" s="192">
        <f t="shared" si="47"/>
        <v>1.1000000000000001</v>
      </c>
      <c r="BY13" s="192">
        <f t="shared" si="48"/>
        <v>1.6</v>
      </c>
      <c r="BZ13" s="192">
        <f t="shared" si="49"/>
        <v>8</v>
      </c>
      <c r="CA13" s="192">
        <f t="shared" si="50"/>
        <v>15.5</v>
      </c>
      <c r="CB13" s="192">
        <f t="shared" si="51"/>
        <v>1.9</v>
      </c>
      <c r="CC13" s="192">
        <f t="shared" si="52"/>
        <v>7.5</v>
      </c>
      <c r="CD13" s="192">
        <f t="shared" si="53"/>
        <v>9.9</v>
      </c>
      <c r="CE13" s="193">
        <f t="shared" si="54"/>
        <v>23</v>
      </c>
    </row>
    <row r="14" spans="1:83">
      <c r="A14" s="187">
        <f t="shared" si="55"/>
        <v>12</v>
      </c>
      <c r="B14" s="187" t="s">
        <v>444</v>
      </c>
      <c r="C14" s="23">
        <f>SUM('Season 1'!DV4:DV6,'Season 1'!DV8:DV10)+'Season 2'!DX40</f>
        <v>118</v>
      </c>
      <c r="D14" s="18">
        <f>SUM('Season 1'!DW4:DW6,'Season 1'!DW8:DW10)+'Season 2'!DY40</f>
        <v>61</v>
      </c>
      <c r="E14" s="18">
        <f>SUM('Season 1'!DX4:DX6,'Season 1'!DX8:DX10)+'Season 2'!DZ40</f>
        <v>9</v>
      </c>
      <c r="F14" s="18">
        <f>SUM('Season 1'!DY4:DY6,'Season 1'!DY8:DY10)+'Season 2'!EA40</f>
        <v>3</v>
      </c>
      <c r="G14" s="18">
        <f>SUM('Season 1'!DZ4:DZ6,'Season 1'!DZ8:DZ10)+'Season 2'!EB40</f>
        <v>9</v>
      </c>
      <c r="H14" s="18">
        <f>SUM('Season 1'!EA4:EA6,'Season 1'!EA8:EA10)+'Season 2'!EC40</f>
        <v>37</v>
      </c>
      <c r="I14" s="18">
        <f>SUM('Season 1'!EB4:EB6,'Season 1'!EB8:EB10)+'Season 2'!ED40</f>
        <v>109</v>
      </c>
      <c r="J14" s="18">
        <f>SUM('Season 1'!EC4:EC6,'Season 1'!EC8:EC10)+'Season 2'!EE40</f>
        <v>14</v>
      </c>
      <c r="K14" s="18">
        <f>SUM('Season 1'!ED4:ED6,'Season 1'!ED8:ED10)+'Season 2'!EF40</f>
        <v>63</v>
      </c>
      <c r="L14" s="18">
        <f>SUM('Season 1'!EE4:EE6,'Season 1'!EE8:EE10)+'Season 2'!EG40</f>
        <v>51</v>
      </c>
      <c r="M14" s="21">
        <f>SUM('Season 1'!EF4:EF6,'Season 1'!EF8:EF10)+'Season 2'!EH40</f>
        <v>172</v>
      </c>
      <c r="N14" s="23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21">
        <v>0</v>
      </c>
      <c r="Y14" s="23">
        <f t="shared" si="0"/>
        <v>118</v>
      </c>
      <c r="Z14" s="18">
        <f t="shared" si="1"/>
        <v>61</v>
      </c>
      <c r="AA14" s="18">
        <f t="shared" si="2"/>
        <v>9</v>
      </c>
      <c r="AB14" s="18">
        <f t="shared" si="3"/>
        <v>3</v>
      </c>
      <c r="AC14" s="18">
        <f t="shared" si="4"/>
        <v>9</v>
      </c>
      <c r="AD14" s="18">
        <f t="shared" si="5"/>
        <v>37</v>
      </c>
      <c r="AE14" s="18">
        <f t="shared" si="6"/>
        <v>109</v>
      </c>
      <c r="AF14" s="18">
        <f t="shared" si="7"/>
        <v>14</v>
      </c>
      <c r="AG14" s="18">
        <f t="shared" si="8"/>
        <v>63</v>
      </c>
      <c r="AH14" s="18">
        <f t="shared" si="9"/>
        <v>51</v>
      </c>
      <c r="AI14" s="21">
        <f t="shared" si="10"/>
        <v>172</v>
      </c>
      <c r="AJ14" s="169">
        <f t="shared" si="11"/>
        <v>0.33944954128440369</v>
      </c>
      <c r="AK14" s="169">
        <f t="shared" si="12"/>
        <v>0.22222222222222221</v>
      </c>
      <c r="AL14" s="366">
        <f t="shared" si="13"/>
        <v>0.29651162790697677</v>
      </c>
      <c r="AM14" s="23">
        <f>1</f>
        <v>1</v>
      </c>
      <c r="AN14" s="18">
        <f>5+1</f>
        <v>6</v>
      </c>
      <c r="AO14" s="18">
        <f t="shared" si="14"/>
        <v>7</v>
      </c>
      <c r="AP14" s="261">
        <f t="shared" si="15"/>
        <v>0.14285714285714285</v>
      </c>
      <c r="AQ14" s="23">
        <v>0</v>
      </c>
      <c r="AR14" s="18">
        <v>0</v>
      </c>
      <c r="AS14" s="18">
        <f t="shared" si="16"/>
        <v>0</v>
      </c>
      <c r="AT14" s="261" t="e">
        <f t="shared" si="17"/>
        <v>#DIV/0!</v>
      </c>
      <c r="AU14" s="23">
        <f t="shared" si="18"/>
        <v>1</v>
      </c>
      <c r="AV14" s="18">
        <f t="shared" si="19"/>
        <v>6</v>
      </c>
      <c r="AW14" s="18">
        <f t="shared" si="20"/>
        <v>7</v>
      </c>
      <c r="AX14" s="91">
        <f t="shared" si="21"/>
        <v>0.14285714285714285</v>
      </c>
      <c r="AY14" s="191">
        <f t="shared" si="22"/>
        <v>16.857142857142858</v>
      </c>
      <c r="AZ14" s="192">
        <f t="shared" si="23"/>
        <v>8.7142857142857135</v>
      </c>
      <c r="BA14" s="192">
        <f t="shared" si="24"/>
        <v>1.2857142857142858</v>
      </c>
      <c r="BB14" s="192">
        <f t="shared" si="25"/>
        <v>0.42857142857142855</v>
      </c>
      <c r="BC14" s="192">
        <f t="shared" si="26"/>
        <v>1.2857142857142858</v>
      </c>
      <c r="BD14" s="192">
        <f t="shared" si="27"/>
        <v>5.2857142857142856</v>
      </c>
      <c r="BE14" s="192">
        <f t="shared" si="28"/>
        <v>15.571428571428571</v>
      </c>
      <c r="BF14" s="192">
        <f t="shared" si="29"/>
        <v>2</v>
      </c>
      <c r="BG14" s="192">
        <f t="shared" si="30"/>
        <v>9</v>
      </c>
      <c r="BH14" s="192">
        <f t="shared" si="31"/>
        <v>7.2857142857142856</v>
      </c>
      <c r="BI14" s="192">
        <f t="shared" si="32"/>
        <v>24.571428571428573</v>
      </c>
      <c r="BJ14" s="191" t="e">
        <f t="shared" si="33"/>
        <v>#DIV/0!</v>
      </c>
      <c r="BK14" s="192" t="e">
        <f t="shared" si="34"/>
        <v>#DIV/0!</v>
      </c>
      <c r="BL14" s="192" t="e">
        <f t="shared" si="35"/>
        <v>#DIV/0!</v>
      </c>
      <c r="BM14" s="192" t="e">
        <f t="shared" si="36"/>
        <v>#DIV/0!</v>
      </c>
      <c r="BN14" s="192" t="e">
        <f t="shared" si="37"/>
        <v>#DIV/0!</v>
      </c>
      <c r="BO14" s="192" t="e">
        <f t="shared" si="38"/>
        <v>#DIV/0!</v>
      </c>
      <c r="BP14" s="192" t="e">
        <f t="shared" si="39"/>
        <v>#DIV/0!</v>
      </c>
      <c r="BQ14" s="192" t="e">
        <f t="shared" si="40"/>
        <v>#DIV/0!</v>
      </c>
      <c r="BR14" s="192" t="e">
        <f t="shared" si="41"/>
        <v>#DIV/0!</v>
      </c>
      <c r="BS14" s="192" t="e">
        <f t="shared" si="42"/>
        <v>#DIV/0!</v>
      </c>
      <c r="BT14" s="192" t="e">
        <f t="shared" si="43"/>
        <v>#DIV/0!</v>
      </c>
      <c r="BU14" s="191">
        <f t="shared" si="44"/>
        <v>16.857142857142858</v>
      </c>
      <c r="BV14" s="192">
        <f t="shared" si="45"/>
        <v>8.7142857142857135</v>
      </c>
      <c r="BW14" s="192">
        <f t="shared" si="46"/>
        <v>1.2857142857142858</v>
      </c>
      <c r="BX14" s="192">
        <f t="shared" si="47"/>
        <v>0.42857142857142855</v>
      </c>
      <c r="BY14" s="192">
        <f t="shared" si="48"/>
        <v>1.2857142857142858</v>
      </c>
      <c r="BZ14" s="192">
        <f t="shared" si="49"/>
        <v>5.2857142857142856</v>
      </c>
      <c r="CA14" s="192">
        <f t="shared" si="50"/>
        <v>15.571428571428571</v>
      </c>
      <c r="CB14" s="192">
        <f t="shared" si="51"/>
        <v>2</v>
      </c>
      <c r="CC14" s="192">
        <f t="shared" si="52"/>
        <v>9</v>
      </c>
      <c r="CD14" s="192">
        <f t="shared" si="53"/>
        <v>7.2857142857142856</v>
      </c>
      <c r="CE14" s="193">
        <f t="shared" si="54"/>
        <v>24.571428571428573</v>
      </c>
    </row>
    <row r="15" spans="1:83">
      <c r="A15" s="187">
        <f t="shared" si="55"/>
        <v>13</v>
      </c>
      <c r="B15" s="187" t="s">
        <v>445</v>
      </c>
      <c r="C15" s="23">
        <f>SUM('Season 1'!DV32:DV36,'Season 1'!DV38:DV39)+SUM('Season 2'!GF4,'Season 2'!GF6:GF11)</f>
        <v>195</v>
      </c>
      <c r="D15" s="18">
        <f>SUM('Season 1'!DW32:DW36,'Season 1'!DW38:DW39)+SUM('Season 2'!GG4,'Season 2'!GG6:GG11)</f>
        <v>117</v>
      </c>
      <c r="E15" s="18">
        <f>SUM('Season 1'!DX32:DX36,'Season 1'!DX38:DX39)+SUM('Season 2'!GH4,'Season 2'!GH6:GH11)</f>
        <v>22</v>
      </c>
      <c r="F15" s="18">
        <f>SUM('Season 1'!DY32:DY36,'Season 1'!DY38:DY39)+SUM('Season 2'!GI4,'Season 2'!GI6:GI11)</f>
        <v>5</v>
      </c>
      <c r="G15" s="18">
        <f>SUM('Season 1'!DZ32:DZ36,'Season 1'!DZ38:DZ39)+SUM('Season 2'!GJ4,'Season 2'!GJ6:GJ11)</f>
        <v>13</v>
      </c>
      <c r="H15" s="18">
        <f>SUM('Season 1'!EA32:EA36,'Season 1'!EA38:EA39)+SUM('Season 2'!GK4,'Season 2'!GK6:GK11)</f>
        <v>57</v>
      </c>
      <c r="I15" s="18">
        <f>SUM('Season 1'!EB32:EB36,'Season 1'!EB38:EB39)+SUM('Season 2'!GL4,'Season 2'!GL6:GL11)</f>
        <v>137</v>
      </c>
      <c r="J15" s="18">
        <f>SUM('Season 1'!EC32:EC36,'Season 1'!EC38:EC39)+SUM('Season 2'!GM4,'Season 2'!GM6:GM11)</f>
        <v>27</v>
      </c>
      <c r="K15" s="18">
        <f>SUM('Season 1'!ED32:ED36,'Season 1'!ED38:ED39)+SUM('Season 2'!GN4,'Season 2'!GN6:GN11)</f>
        <v>98</v>
      </c>
      <c r="L15" s="18">
        <f>SUM('Season 1'!EE32:EE36,'Season 1'!EE38:EE39)+SUM('Season 2'!GO4,'Season 2'!GO6:GO11)</f>
        <v>84</v>
      </c>
      <c r="M15" s="21">
        <f>SUM('Season 1'!EF32:EF36,'Season 1'!EF38:EF39)+SUM('Season 2'!GP4,'Season 2'!GP6:GP11)</f>
        <v>235</v>
      </c>
      <c r="N15" s="23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21">
        <v>0</v>
      </c>
      <c r="Y15" s="23">
        <f t="shared" si="0"/>
        <v>195</v>
      </c>
      <c r="Z15" s="18">
        <f t="shared" si="1"/>
        <v>117</v>
      </c>
      <c r="AA15" s="18">
        <f t="shared" si="2"/>
        <v>22</v>
      </c>
      <c r="AB15" s="18">
        <f t="shared" si="3"/>
        <v>5</v>
      </c>
      <c r="AC15" s="18">
        <f t="shared" si="4"/>
        <v>13</v>
      </c>
      <c r="AD15" s="18">
        <f t="shared" si="5"/>
        <v>57</v>
      </c>
      <c r="AE15" s="18">
        <f t="shared" si="6"/>
        <v>137</v>
      </c>
      <c r="AF15" s="18">
        <f t="shared" si="7"/>
        <v>27</v>
      </c>
      <c r="AG15" s="18">
        <f t="shared" si="8"/>
        <v>98</v>
      </c>
      <c r="AH15" s="18">
        <f t="shared" si="9"/>
        <v>84</v>
      </c>
      <c r="AI15" s="21">
        <f t="shared" si="10"/>
        <v>235</v>
      </c>
      <c r="AJ15" s="169">
        <f t="shared" si="11"/>
        <v>0.41605839416058393</v>
      </c>
      <c r="AK15" s="169">
        <f t="shared" si="12"/>
        <v>0.27551020408163263</v>
      </c>
      <c r="AL15" s="366">
        <f t="shared" si="13"/>
        <v>0.35744680851063831</v>
      </c>
      <c r="AM15" s="23">
        <f>2+'Season 2'!P14-1</f>
        <v>5</v>
      </c>
      <c r="AN15" s="18">
        <f>5+'Season 2'!Q14-2</f>
        <v>9</v>
      </c>
      <c r="AO15" s="18">
        <f t="shared" si="14"/>
        <v>14</v>
      </c>
      <c r="AP15" s="261">
        <f t="shared" si="15"/>
        <v>0.35714285714285715</v>
      </c>
      <c r="AQ15" s="23">
        <v>0</v>
      </c>
      <c r="AR15" s="18">
        <v>0</v>
      </c>
      <c r="AS15" s="18">
        <f t="shared" si="16"/>
        <v>0</v>
      </c>
      <c r="AT15" s="261" t="e">
        <f t="shared" si="17"/>
        <v>#DIV/0!</v>
      </c>
      <c r="AU15" s="23">
        <f t="shared" si="18"/>
        <v>5</v>
      </c>
      <c r="AV15" s="18">
        <f t="shared" si="19"/>
        <v>9</v>
      </c>
      <c r="AW15" s="18">
        <f t="shared" si="20"/>
        <v>14</v>
      </c>
      <c r="AX15" s="91">
        <f t="shared" si="21"/>
        <v>0.35714285714285715</v>
      </c>
      <c r="AY15" s="191">
        <f t="shared" si="22"/>
        <v>13.928571428571429</v>
      </c>
      <c r="AZ15" s="192">
        <f t="shared" si="23"/>
        <v>8.3571428571428577</v>
      </c>
      <c r="BA15" s="192">
        <f t="shared" si="24"/>
        <v>1.5714285714285714</v>
      </c>
      <c r="BB15" s="192">
        <f t="shared" si="25"/>
        <v>0.35714285714285715</v>
      </c>
      <c r="BC15" s="192">
        <f t="shared" si="26"/>
        <v>0.9285714285714286</v>
      </c>
      <c r="BD15" s="192">
        <f t="shared" si="27"/>
        <v>4.0714285714285712</v>
      </c>
      <c r="BE15" s="192">
        <f t="shared" si="28"/>
        <v>9.7857142857142865</v>
      </c>
      <c r="BF15" s="192">
        <f t="shared" si="29"/>
        <v>1.9285714285714286</v>
      </c>
      <c r="BG15" s="192">
        <f t="shared" si="30"/>
        <v>7</v>
      </c>
      <c r="BH15" s="192">
        <f t="shared" si="31"/>
        <v>6</v>
      </c>
      <c r="BI15" s="192">
        <f t="shared" si="32"/>
        <v>16.785714285714285</v>
      </c>
      <c r="BJ15" s="191" t="e">
        <f t="shared" si="33"/>
        <v>#DIV/0!</v>
      </c>
      <c r="BK15" s="192" t="e">
        <f t="shared" si="34"/>
        <v>#DIV/0!</v>
      </c>
      <c r="BL15" s="192" t="e">
        <f t="shared" si="35"/>
        <v>#DIV/0!</v>
      </c>
      <c r="BM15" s="192" t="e">
        <f t="shared" si="36"/>
        <v>#DIV/0!</v>
      </c>
      <c r="BN15" s="192" t="e">
        <f t="shared" si="37"/>
        <v>#DIV/0!</v>
      </c>
      <c r="BO15" s="192" t="e">
        <f t="shared" si="38"/>
        <v>#DIV/0!</v>
      </c>
      <c r="BP15" s="192" t="e">
        <f t="shared" si="39"/>
        <v>#DIV/0!</v>
      </c>
      <c r="BQ15" s="192" t="e">
        <f t="shared" si="40"/>
        <v>#DIV/0!</v>
      </c>
      <c r="BR15" s="192" t="e">
        <f t="shared" si="41"/>
        <v>#DIV/0!</v>
      </c>
      <c r="BS15" s="192" t="e">
        <f t="shared" si="42"/>
        <v>#DIV/0!</v>
      </c>
      <c r="BT15" s="192" t="e">
        <f t="shared" si="43"/>
        <v>#DIV/0!</v>
      </c>
      <c r="BU15" s="191">
        <f t="shared" si="44"/>
        <v>13.928571428571429</v>
      </c>
      <c r="BV15" s="192">
        <f t="shared" si="45"/>
        <v>8.3571428571428577</v>
      </c>
      <c r="BW15" s="192">
        <f t="shared" si="46"/>
        <v>1.5714285714285714</v>
      </c>
      <c r="BX15" s="192">
        <f t="shared" si="47"/>
        <v>0.35714285714285715</v>
      </c>
      <c r="BY15" s="192">
        <f t="shared" si="48"/>
        <v>0.9285714285714286</v>
      </c>
      <c r="BZ15" s="192">
        <f t="shared" si="49"/>
        <v>4.0714285714285712</v>
      </c>
      <c r="CA15" s="192">
        <f t="shared" si="50"/>
        <v>9.7857142857142865</v>
      </c>
      <c r="CB15" s="192">
        <f t="shared" si="51"/>
        <v>1.9285714285714286</v>
      </c>
      <c r="CC15" s="192">
        <f t="shared" si="52"/>
        <v>7</v>
      </c>
      <c r="CD15" s="192">
        <f t="shared" si="53"/>
        <v>6</v>
      </c>
      <c r="CE15" s="193">
        <f t="shared" si="54"/>
        <v>16.785714285714285</v>
      </c>
    </row>
    <row r="16" spans="1:83" s="363" customFormat="1">
      <c r="A16" s="187">
        <f t="shared" si="55"/>
        <v>14</v>
      </c>
      <c r="B16" s="187" t="s">
        <v>446</v>
      </c>
      <c r="C16" s="23">
        <f>SUM('Season 1'!EH32,'Season 1'!EH34:EH37,'Season 1'!EH39,'Season 1'!EH41)+SUM('Season 2'!DX38:DX39,'Season 2'!DX41:DX44)</f>
        <v>103</v>
      </c>
      <c r="D16" s="18">
        <f>SUM('Season 1'!EI32,'Season 1'!EI34:EI37,'Season 1'!EI39,'Season 1'!EI41)+SUM('Season 2'!DY38:DY39,'Season 2'!DY41:DY44)</f>
        <v>76</v>
      </c>
      <c r="E16" s="18">
        <f>SUM('Season 1'!EJ32,'Season 1'!EJ34:EJ37,'Season 1'!EJ39,'Season 1'!EJ41)+SUM('Season 2'!DZ38:DZ39,'Season 2'!DZ41:DZ44)</f>
        <v>13</v>
      </c>
      <c r="F16" s="18">
        <f>SUM('Season 1'!EK32,'Season 1'!EK34:EK37,'Season 1'!EK39,'Season 1'!EK41)+SUM('Season 2'!EA38:EA39,'Season 2'!EA41:EA44)</f>
        <v>9</v>
      </c>
      <c r="G16" s="18">
        <f>SUM('Season 1'!EL32,'Season 1'!EL34:EL37,'Season 1'!EL39,'Season 1'!EL41)+SUM('Season 2'!EB38:EB39,'Season 2'!EB41:EB44)</f>
        <v>7</v>
      </c>
      <c r="H16" s="18">
        <f>SUM('Season 1'!EM32,'Season 1'!EM34:EM37,'Season 1'!EM39,'Season 1'!EM41)+SUM('Season 2'!EC38:EC39,'Season 2'!EC41:EC44)</f>
        <v>43</v>
      </c>
      <c r="I16" s="18">
        <f>SUM('Season 1'!EN32,'Season 1'!EN34:EN37,'Season 1'!EN39,'Season 1'!EN41)+SUM('Season 2'!ED38:ED39,'Season 2'!ED41:ED44)</f>
        <v>144</v>
      </c>
      <c r="J16" s="18">
        <f>SUM('Season 1'!EO32,'Season 1'!EO34:EO37,'Season 1'!EO39,'Season 1'!EO41)+SUM('Season 2'!EE38:EE39,'Season 2'!EE41:EE44)</f>
        <v>5</v>
      </c>
      <c r="K16" s="18">
        <f>SUM('Season 1'!EP32,'Season 1'!EP34:EP37,'Season 1'!EP39,'Season 1'!EP41)+SUM('Season 2'!EF38:EF39,'Season 2'!EF41:EF44)</f>
        <v>30</v>
      </c>
      <c r="L16" s="18">
        <f>SUM('Season 1'!EQ32,'Season 1'!EQ34:EQ37,'Season 1'!EQ39,'Season 1'!EQ41)+SUM('Season 2'!EG38:EG39,'Season 2'!EG41:EG44)</f>
        <v>48</v>
      </c>
      <c r="M16" s="21">
        <f>SUM('Season 1'!ER32,'Season 1'!ER34:ER37,'Season 1'!ER39,'Season 1'!ER41)+SUM('Season 2'!EH38:EH39,'Season 2'!EH41:EH44)</f>
        <v>174</v>
      </c>
      <c r="N16" s="23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21">
        <v>0</v>
      </c>
      <c r="Y16" s="23">
        <f t="shared" si="0"/>
        <v>103</v>
      </c>
      <c r="Z16" s="18">
        <f t="shared" si="1"/>
        <v>76</v>
      </c>
      <c r="AA16" s="18">
        <f t="shared" si="2"/>
        <v>13</v>
      </c>
      <c r="AB16" s="18">
        <f t="shared" si="3"/>
        <v>9</v>
      </c>
      <c r="AC16" s="18">
        <f t="shared" si="4"/>
        <v>7</v>
      </c>
      <c r="AD16" s="18">
        <f t="shared" si="5"/>
        <v>43</v>
      </c>
      <c r="AE16" s="18">
        <f t="shared" si="6"/>
        <v>144</v>
      </c>
      <c r="AF16" s="18">
        <f t="shared" si="7"/>
        <v>5</v>
      </c>
      <c r="AG16" s="18">
        <f t="shared" si="8"/>
        <v>30</v>
      </c>
      <c r="AH16" s="18">
        <f t="shared" si="9"/>
        <v>48</v>
      </c>
      <c r="AI16" s="21">
        <f t="shared" si="10"/>
        <v>174</v>
      </c>
      <c r="AJ16" s="169">
        <f t="shared" si="11"/>
        <v>0.2986111111111111</v>
      </c>
      <c r="AK16" s="169">
        <f t="shared" si="12"/>
        <v>0.16666666666666666</v>
      </c>
      <c r="AL16" s="366">
        <f t="shared" si="13"/>
        <v>0.27586206896551724</v>
      </c>
      <c r="AM16" s="23">
        <f>3+'Season 2'!P10</f>
        <v>4</v>
      </c>
      <c r="AN16" s="18">
        <f>4+5</f>
        <v>9</v>
      </c>
      <c r="AO16" s="18">
        <f t="shared" si="14"/>
        <v>13</v>
      </c>
      <c r="AP16" s="261">
        <f t="shared" si="15"/>
        <v>0.30769230769230771</v>
      </c>
      <c r="AQ16" s="23">
        <v>0</v>
      </c>
      <c r="AR16" s="18">
        <v>0</v>
      </c>
      <c r="AS16" s="18">
        <f t="shared" si="16"/>
        <v>0</v>
      </c>
      <c r="AT16" s="261" t="e">
        <f t="shared" si="17"/>
        <v>#DIV/0!</v>
      </c>
      <c r="AU16" s="23">
        <f t="shared" si="18"/>
        <v>4</v>
      </c>
      <c r="AV16" s="18">
        <f t="shared" si="19"/>
        <v>9</v>
      </c>
      <c r="AW16" s="18">
        <f t="shared" si="20"/>
        <v>13</v>
      </c>
      <c r="AX16" s="91">
        <f t="shared" si="21"/>
        <v>0.30769230769230771</v>
      </c>
      <c r="AY16" s="191">
        <f t="shared" si="22"/>
        <v>7.9230769230769234</v>
      </c>
      <c r="AZ16" s="192">
        <f t="shared" si="23"/>
        <v>5.8461538461538458</v>
      </c>
      <c r="BA16" s="192">
        <f t="shared" si="24"/>
        <v>1</v>
      </c>
      <c r="BB16" s="192">
        <f t="shared" si="25"/>
        <v>0.69230769230769229</v>
      </c>
      <c r="BC16" s="192">
        <f t="shared" si="26"/>
        <v>0.53846153846153844</v>
      </c>
      <c r="BD16" s="192">
        <f t="shared" si="27"/>
        <v>3.3076923076923075</v>
      </c>
      <c r="BE16" s="192">
        <f t="shared" si="28"/>
        <v>11.076923076923077</v>
      </c>
      <c r="BF16" s="192">
        <f t="shared" si="29"/>
        <v>0.38461538461538464</v>
      </c>
      <c r="BG16" s="192">
        <f t="shared" si="30"/>
        <v>2.3076923076923075</v>
      </c>
      <c r="BH16" s="192">
        <f t="shared" si="31"/>
        <v>3.6923076923076925</v>
      </c>
      <c r="BI16" s="192">
        <f t="shared" si="32"/>
        <v>13.384615384615385</v>
      </c>
      <c r="BJ16" s="191" t="e">
        <f t="shared" si="33"/>
        <v>#DIV/0!</v>
      </c>
      <c r="BK16" s="192" t="e">
        <f t="shared" si="34"/>
        <v>#DIV/0!</v>
      </c>
      <c r="BL16" s="192" t="e">
        <f t="shared" si="35"/>
        <v>#DIV/0!</v>
      </c>
      <c r="BM16" s="192" t="e">
        <f t="shared" si="36"/>
        <v>#DIV/0!</v>
      </c>
      <c r="BN16" s="192" t="e">
        <f t="shared" si="37"/>
        <v>#DIV/0!</v>
      </c>
      <c r="BO16" s="192" t="e">
        <f t="shared" si="38"/>
        <v>#DIV/0!</v>
      </c>
      <c r="BP16" s="192" t="e">
        <f t="shared" si="39"/>
        <v>#DIV/0!</v>
      </c>
      <c r="BQ16" s="192" t="e">
        <f t="shared" si="40"/>
        <v>#DIV/0!</v>
      </c>
      <c r="BR16" s="192" t="e">
        <f t="shared" si="41"/>
        <v>#DIV/0!</v>
      </c>
      <c r="BS16" s="192" t="e">
        <f t="shared" si="42"/>
        <v>#DIV/0!</v>
      </c>
      <c r="BT16" s="192" t="e">
        <f t="shared" si="43"/>
        <v>#DIV/0!</v>
      </c>
      <c r="BU16" s="191">
        <f t="shared" si="44"/>
        <v>7.9230769230769234</v>
      </c>
      <c r="BV16" s="192">
        <f t="shared" si="45"/>
        <v>5.8461538461538458</v>
      </c>
      <c r="BW16" s="192">
        <f t="shared" si="46"/>
        <v>1</v>
      </c>
      <c r="BX16" s="192">
        <f t="shared" si="47"/>
        <v>0.69230769230769229</v>
      </c>
      <c r="BY16" s="192">
        <f t="shared" si="48"/>
        <v>0.53846153846153844</v>
      </c>
      <c r="BZ16" s="192">
        <f t="shared" si="49"/>
        <v>3.3076923076923075</v>
      </c>
      <c r="CA16" s="192">
        <f t="shared" si="50"/>
        <v>11.076923076923077</v>
      </c>
      <c r="CB16" s="192">
        <f t="shared" si="51"/>
        <v>0.38461538461538464</v>
      </c>
      <c r="CC16" s="192">
        <f t="shared" si="52"/>
        <v>2.3076923076923075</v>
      </c>
      <c r="CD16" s="192">
        <f t="shared" si="53"/>
        <v>3.6923076923076925</v>
      </c>
      <c r="CE16" s="193">
        <f t="shared" si="54"/>
        <v>13.384615384615385</v>
      </c>
    </row>
    <row r="17" spans="1:83">
      <c r="A17" s="187">
        <f t="shared" si="55"/>
        <v>15</v>
      </c>
      <c r="B17" s="187" t="s">
        <v>447</v>
      </c>
      <c r="C17" s="23">
        <f>'Season 1'!BZ13</f>
        <v>20</v>
      </c>
      <c r="D17" s="18">
        <f>'Season 1'!CA13</f>
        <v>3</v>
      </c>
      <c r="E17" s="18">
        <f>'Season 1'!CB13</f>
        <v>2</v>
      </c>
      <c r="F17" s="18">
        <f>'Season 1'!CC13</f>
        <v>6</v>
      </c>
      <c r="G17" s="18">
        <f>'Season 1'!CD13</f>
        <v>0</v>
      </c>
      <c r="H17" s="18">
        <f>'Season 1'!CE13</f>
        <v>7</v>
      </c>
      <c r="I17" s="18">
        <f>'Season 1'!CF13</f>
        <v>13</v>
      </c>
      <c r="J17" s="18">
        <f>'Season 1'!CG13</f>
        <v>2</v>
      </c>
      <c r="K17" s="18">
        <f>'Season 1'!CH13</f>
        <v>11</v>
      </c>
      <c r="L17" s="18">
        <f>'Season 1'!CI13</f>
        <v>9</v>
      </c>
      <c r="M17" s="21">
        <f>'Season 1'!CJ13</f>
        <v>24</v>
      </c>
      <c r="N17" s="23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21">
        <v>0</v>
      </c>
      <c r="Y17" s="23">
        <f t="shared" si="0"/>
        <v>20</v>
      </c>
      <c r="Z17" s="18">
        <f t="shared" si="1"/>
        <v>3</v>
      </c>
      <c r="AA17" s="18">
        <f t="shared" si="2"/>
        <v>2</v>
      </c>
      <c r="AB17" s="18">
        <f t="shared" si="3"/>
        <v>6</v>
      </c>
      <c r="AC17" s="18">
        <f t="shared" si="4"/>
        <v>0</v>
      </c>
      <c r="AD17" s="18">
        <f t="shared" si="5"/>
        <v>7</v>
      </c>
      <c r="AE17" s="18">
        <f t="shared" si="6"/>
        <v>13</v>
      </c>
      <c r="AF17" s="18">
        <f t="shared" si="7"/>
        <v>2</v>
      </c>
      <c r="AG17" s="18">
        <f t="shared" si="8"/>
        <v>11</v>
      </c>
      <c r="AH17" s="18">
        <f t="shared" si="9"/>
        <v>9</v>
      </c>
      <c r="AI17" s="21">
        <f t="shared" si="10"/>
        <v>24</v>
      </c>
      <c r="AJ17" s="169">
        <f t="shared" si="11"/>
        <v>0.53846153846153844</v>
      </c>
      <c r="AK17" s="169">
        <f t="shared" si="12"/>
        <v>0.18181818181818182</v>
      </c>
      <c r="AL17" s="366">
        <f t="shared" si="13"/>
        <v>0.375</v>
      </c>
      <c r="AM17" s="23">
        <v>0</v>
      </c>
      <c r="AN17" s="18">
        <v>1</v>
      </c>
      <c r="AO17" s="18">
        <f t="shared" si="14"/>
        <v>1</v>
      </c>
      <c r="AP17" s="261">
        <f t="shared" si="15"/>
        <v>0</v>
      </c>
      <c r="AQ17" s="23">
        <v>0</v>
      </c>
      <c r="AR17" s="18">
        <v>0</v>
      </c>
      <c r="AS17" s="18">
        <f t="shared" si="16"/>
        <v>0</v>
      </c>
      <c r="AT17" s="261" t="e">
        <f t="shared" si="17"/>
        <v>#DIV/0!</v>
      </c>
      <c r="AU17" s="23">
        <f t="shared" si="18"/>
        <v>0</v>
      </c>
      <c r="AV17" s="18">
        <f t="shared" si="19"/>
        <v>1</v>
      </c>
      <c r="AW17" s="18">
        <f t="shared" si="20"/>
        <v>1</v>
      </c>
      <c r="AX17" s="91">
        <f t="shared" si="21"/>
        <v>0</v>
      </c>
      <c r="AY17" s="191">
        <f t="shared" si="22"/>
        <v>20</v>
      </c>
      <c r="AZ17" s="192">
        <f t="shared" si="23"/>
        <v>3</v>
      </c>
      <c r="BA17" s="192">
        <f t="shared" si="24"/>
        <v>2</v>
      </c>
      <c r="BB17" s="192">
        <f t="shared" si="25"/>
        <v>6</v>
      </c>
      <c r="BC17" s="192">
        <f t="shared" si="26"/>
        <v>0</v>
      </c>
      <c r="BD17" s="192">
        <f t="shared" si="27"/>
        <v>7</v>
      </c>
      <c r="BE17" s="192">
        <f t="shared" si="28"/>
        <v>13</v>
      </c>
      <c r="BF17" s="192">
        <f t="shared" si="29"/>
        <v>2</v>
      </c>
      <c r="BG17" s="192">
        <f t="shared" si="30"/>
        <v>11</v>
      </c>
      <c r="BH17" s="192">
        <f t="shared" si="31"/>
        <v>9</v>
      </c>
      <c r="BI17" s="192">
        <f t="shared" si="32"/>
        <v>24</v>
      </c>
      <c r="BJ17" s="191" t="e">
        <f t="shared" si="33"/>
        <v>#DIV/0!</v>
      </c>
      <c r="BK17" s="192" t="e">
        <f t="shared" si="34"/>
        <v>#DIV/0!</v>
      </c>
      <c r="BL17" s="192" t="e">
        <f t="shared" si="35"/>
        <v>#DIV/0!</v>
      </c>
      <c r="BM17" s="192" t="e">
        <f t="shared" si="36"/>
        <v>#DIV/0!</v>
      </c>
      <c r="BN17" s="192" t="e">
        <f t="shared" si="37"/>
        <v>#DIV/0!</v>
      </c>
      <c r="BO17" s="192" t="e">
        <f t="shared" si="38"/>
        <v>#DIV/0!</v>
      </c>
      <c r="BP17" s="192" t="e">
        <f t="shared" si="39"/>
        <v>#DIV/0!</v>
      </c>
      <c r="BQ17" s="192" t="e">
        <f t="shared" si="40"/>
        <v>#DIV/0!</v>
      </c>
      <c r="BR17" s="192" t="e">
        <f t="shared" si="41"/>
        <v>#DIV/0!</v>
      </c>
      <c r="BS17" s="192" t="e">
        <f t="shared" si="42"/>
        <v>#DIV/0!</v>
      </c>
      <c r="BT17" s="192" t="e">
        <f t="shared" si="43"/>
        <v>#DIV/0!</v>
      </c>
      <c r="BU17" s="191">
        <f t="shared" si="44"/>
        <v>20</v>
      </c>
      <c r="BV17" s="192">
        <f t="shared" si="45"/>
        <v>3</v>
      </c>
      <c r="BW17" s="192">
        <f t="shared" si="46"/>
        <v>2</v>
      </c>
      <c r="BX17" s="192">
        <f t="shared" si="47"/>
        <v>6</v>
      </c>
      <c r="BY17" s="192">
        <f t="shared" si="48"/>
        <v>0</v>
      </c>
      <c r="BZ17" s="192">
        <f t="shared" si="49"/>
        <v>7</v>
      </c>
      <c r="CA17" s="192">
        <f t="shared" si="50"/>
        <v>13</v>
      </c>
      <c r="CB17" s="192">
        <f t="shared" si="51"/>
        <v>2</v>
      </c>
      <c r="CC17" s="192">
        <f t="shared" si="52"/>
        <v>11</v>
      </c>
      <c r="CD17" s="192">
        <f t="shared" si="53"/>
        <v>9</v>
      </c>
      <c r="CE17" s="193">
        <f t="shared" si="54"/>
        <v>24</v>
      </c>
    </row>
    <row r="18" spans="1:83">
      <c r="A18" s="187">
        <f t="shared" si="55"/>
        <v>16</v>
      </c>
      <c r="B18" s="187" t="s">
        <v>448</v>
      </c>
      <c r="C18" s="23">
        <f>'Season 1'!EH20+'Season 1'!EH33+'Season 1'!DJ37+'Season 1'!DJ38+'Season 1'!DJ39+SUM('Season 2'!FQ38:FQ42,'Season 2'!FQ45:FQ48)</f>
        <v>112</v>
      </c>
      <c r="D18" s="18">
        <f>'Season 1'!EI20+'Season 1'!EI33+'Season 1'!DK37+'Season 1'!DK38+'Season 1'!DK39+SUM('Season 2'!FR38:FR42,'Season 2'!FR45:FR48)</f>
        <v>121</v>
      </c>
      <c r="E18" s="18">
        <f>'Season 1'!EJ20+'Season 1'!EJ33+'Season 1'!DL37+'Season 1'!DL38+'Season 1'!DL39+SUM('Season 2'!FS38:FS42,'Season 2'!FS45:FS48)</f>
        <v>18</v>
      </c>
      <c r="F18" s="18">
        <f>'Season 1'!EK20+'Season 1'!EK33+'Season 1'!DM37+'Season 1'!DM38+'Season 1'!DM39+SUM('Season 2'!FT38:FT42,'Season 2'!FT45:FT48)</f>
        <v>24</v>
      </c>
      <c r="G18" s="18">
        <f>'Season 1'!EL20+'Season 1'!EL33+'Season 1'!DN37+'Season 1'!DN38+'Season 1'!DN39+SUM('Season 2'!FU38:FU42,'Season 2'!FU45:FU48)</f>
        <v>27</v>
      </c>
      <c r="H18" s="18">
        <f>'Season 1'!EM20+'Season 1'!EM33+'Season 1'!DO37+'Season 1'!DO38+'Season 1'!DO39+SUM('Season 2'!FV38:FV42,'Season 2'!FV45:FV48)</f>
        <v>51</v>
      </c>
      <c r="I18" s="18">
        <f>'Season 1'!EN20+'Season 1'!EN33+'Season 1'!DP37+'Season 1'!DP38+'Season 1'!DP39+SUM('Season 2'!FW38:FW42,'Season 2'!FW45:FW48)</f>
        <v>118</v>
      </c>
      <c r="J18" s="18">
        <f>'Season 1'!EO20+'Season 1'!EO33+'Season 1'!DQ37+'Season 1'!DQ38+'Season 1'!DQ39+SUM('Season 2'!FX38:FX42,'Season 2'!FX45:FX48)</f>
        <v>4</v>
      </c>
      <c r="K18" s="18">
        <f>'Season 1'!EP20+'Season 1'!EP33+'Season 1'!DR37+'Season 1'!DR38+'Season 1'!DR39+SUM('Season 2'!FY38:FY42,'Season 2'!FY45:FY48)</f>
        <v>17</v>
      </c>
      <c r="L18" s="18">
        <f>'Season 1'!EQ20+'Season 1'!EQ33+'Season 1'!DS37+'Season 1'!DS38+'Season 1'!DS39+SUM('Season 2'!FZ38:FZ42,'Season 2'!FZ45:FZ48)</f>
        <v>55</v>
      </c>
      <c r="M18" s="21">
        <f>'Season 1'!ER20+'Season 1'!ER33+'Season 1'!DT37+'Season 1'!DT38+'Season 1'!DT39+SUM('Season 2'!GA38:GA42,'Season 2'!GA45:GA48)</f>
        <v>135</v>
      </c>
      <c r="N18" s="23">
        <f>SUM('Season 2'!KY26:KY28)</f>
        <v>26</v>
      </c>
      <c r="O18" s="18">
        <f>SUM('Season 2'!KZ26:KZ28)</f>
        <v>22</v>
      </c>
      <c r="P18" s="18">
        <f>SUM('Season 2'!LA26:LA28)</f>
        <v>9</v>
      </c>
      <c r="Q18" s="18">
        <f>SUM('Season 2'!LB26:LB28)</f>
        <v>0</v>
      </c>
      <c r="R18" s="18">
        <f>SUM('Season 2'!LC26:LC28)</f>
        <v>4</v>
      </c>
      <c r="S18" s="18">
        <f>SUM('Season 2'!LD26:LD28)</f>
        <v>13</v>
      </c>
      <c r="T18" s="18">
        <f>SUM('Season 2'!LE26:LE28)</f>
        <v>25</v>
      </c>
      <c r="U18" s="18">
        <f>SUM('Season 2'!LF26:LF28)</f>
        <v>0</v>
      </c>
      <c r="V18" s="18">
        <f>SUM('Season 2'!LG26:LG28)</f>
        <v>3</v>
      </c>
      <c r="W18" s="18">
        <f>SUM('Season 2'!LH26:LH28)</f>
        <v>13</v>
      </c>
      <c r="X18" s="21">
        <f>SUM('Season 2'!LI26:LI28)</f>
        <v>28</v>
      </c>
      <c r="Y18" s="23">
        <f t="shared" si="0"/>
        <v>138</v>
      </c>
      <c r="Z18" s="18">
        <f t="shared" si="1"/>
        <v>143</v>
      </c>
      <c r="AA18" s="18">
        <f t="shared" si="2"/>
        <v>27</v>
      </c>
      <c r="AB18" s="18">
        <f t="shared" si="3"/>
        <v>24</v>
      </c>
      <c r="AC18" s="18">
        <f t="shared" si="4"/>
        <v>31</v>
      </c>
      <c r="AD18" s="18">
        <f t="shared" si="5"/>
        <v>64</v>
      </c>
      <c r="AE18" s="18">
        <f t="shared" si="6"/>
        <v>143</v>
      </c>
      <c r="AF18" s="18">
        <f t="shared" si="7"/>
        <v>4</v>
      </c>
      <c r="AG18" s="18">
        <f t="shared" si="8"/>
        <v>20</v>
      </c>
      <c r="AH18" s="18">
        <f t="shared" si="9"/>
        <v>68</v>
      </c>
      <c r="AI18" s="21">
        <f t="shared" si="10"/>
        <v>163</v>
      </c>
      <c r="AJ18" s="169">
        <f t="shared" si="11"/>
        <v>0.44755244755244755</v>
      </c>
      <c r="AK18" s="169">
        <f t="shared" si="12"/>
        <v>0.2</v>
      </c>
      <c r="AL18" s="366">
        <f t="shared" si="13"/>
        <v>0.41717791411042943</v>
      </c>
      <c r="AM18" s="23">
        <f>2+'Season 2'!P13-2</f>
        <v>6</v>
      </c>
      <c r="AN18" s="18">
        <f>3+'Season 2'!Q13</f>
        <v>8</v>
      </c>
      <c r="AO18" s="18">
        <f t="shared" si="14"/>
        <v>14</v>
      </c>
      <c r="AP18" s="261">
        <f t="shared" si="15"/>
        <v>0.42857142857142855</v>
      </c>
      <c r="AQ18" s="23">
        <v>3</v>
      </c>
      <c r="AR18" s="18">
        <v>0</v>
      </c>
      <c r="AS18" s="18">
        <f t="shared" si="16"/>
        <v>3</v>
      </c>
      <c r="AT18" s="261">
        <f t="shared" si="17"/>
        <v>1</v>
      </c>
      <c r="AU18" s="23">
        <f t="shared" si="18"/>
        <v>9</v>
      </c>
      <c r="AV18" s="18">
        <f t="shared" si="19"/>
        <v>8</v>
      </c>
      <c r="AW18" s="18">
        <f t="shared" si="20"/>
        <v>17</v>
      </c>
      <c r="AX18" s="91">
        <f t="shared" si="21"/>
        <v>0.52941176470588236</v>
      </c>
      <c r="AY18" s="191">
        <f t="shared" si="22"/>
        <v>8.117647058823529</v>
      </c>
      <c r="AZ18" s="192">
        <f t="shared" si="23"/>
        <v>8.4117647058823533</v>
      </c>
      <c r="BA18" s="192">
        <f t="shared" si="24"/>
        <v>1.588235294117647</v>
      </c>
      <c r="BB18" s="192">
        <f t="shared" si="25"/>
        <v>1.411764705882353</v>
      </c>
      <c r="BC18" s="192">
        <f t="shared" si="26"/>
        <v>1.8235294117647058</v>
      </c>
      <c r="BD18" s="192">
        <f t="shared" si="27"/>
        <v>3.7647058823529411</v>
      </c>
      <c r="BE18" s="192">
        <f t="shared" si="28"/>
        <v>8.4117647058823533</v>
      </c>
      <c r="BF18" s="192">
        <f t="shared" si="29"/>
        <v>0.23529411764705882</v>
      </c>
      <c r="BG18" s="192">
        <f t="shared" si="30"/>
        <v>1.1764705882352942</v>
      </c>
      <c r="BH18" s="192">
        <f t="shared" si="31"/>
        <v>4</v>
      </c>
      <c r="BI18" s="192">
        <f t="shared" si="32"/>
        <v>9.5882352941176467</v>
      </c>
      <c r="BJ18" s="191">
        <f t="shared" si="33"/>
        <v>8.6666666666666661</v>
      </c>
      <c r="BK18" s="192">
        <f t="shared" si="34"/>
        <v>7.333333333333333</v>
      </c>
      <c r="BL18" s="192">
        <f t="shared" si="35"/>
        <v>3</v>
      </c>
      <c r="BM18" s="192">
        <f t="shared" si="36"/>
        <v>0</v>
      </c>
      <c r="BN18" s="192">
        <f t="shared" si="37"/>
        <v>1.3333333333333333</v>
      </c>
      <c r="BO18" s="192">
        <f t="shared" si="38"/>
        <v>4.333333333333333</v>
      </c>
      <c r="BP18" s="192">
        <f t="shared" si="39"/>
        <v>8.3333333333333339</v>
      </c>
      <c r="BQ18" s="192">
        <f t="shared" si="40"/>
        <v>0</v>
      </c>
      <c r="BR18" s="192">
        <f t="shared" si="41"/>
        <v>1</v>
      </c>
      <c r="BS18" s="192">
        <f t="shared" si="42"/>
        <v>4.333333333333333</v>
      </c>
      <c r="BT18" s="192">
        <f t="shared" si="43"/>
        <v>9.3333333333333339</v>
      </c>
      <c r="BU18" s="191">
        <f t="shared" si="44"/>
        <v>8</v>
      </c>
      <c r="BV18" s="192">
        <f t="shared" si="45"/>
        <v>8.6428571428571423</v>
      </c>
      <c r="BW18" s="192">
        <f t="shared" si="46"/>
        <v>1.2857142857142858</v>
      </c>
      <c r="BX18" s="192">
        <f t="shared" si="47"/>
        <v>1.7142857142857142</v>
      </c>
      <c r="BY18" s="192">
        <f t="shared" si="48"/>
        <v>1.9285714285714286</v>
      </c>
      <c r="BZ18" s="192">
        <f t="shared" si="49"/>
        <v>3.6428571428571428</v>
      </c>
      <c r="CA18" s="192">
        <f t="shared" si="50"/>
        <v>8.4285714285714288</v>
      </c>
      <c r="CB18" s="192">
        <f t="shared" si="51"/>
        <v>0.2857142857142857</v>
      </c>
      <c r="CC18" s="192">
        <f t="shared" si="52"/>
        <v>1.2142857142857142</v>
      </c>
      <c r="CD18" s="192">
        <f t="shared" si="53"/>
        <v>3.9285714285714284</v>
      </c>
      <c r="CE18" s="193">
        <f t="shared" si="54"/>
        <v>9.6428571428571423</v>
      </c>
    </row>
    <row r="19" spans="1:83">
      <c r="A19" s="187">
        <f t="shared" si="55"/>
        <v>17</v>
      </c>
      <c r="B19" s="187" t="s">
        <v>449</v>
      </c>
      <c r="C19" s="23">
        <f>'Season 2'!CE51</f>
        <v>64</v>
      </c>
      <c r="D19" s="18">
        <f>'Season 2'!CF51</f>
        <v>58</v>
      </c>
      <c r="E19" s="18">
        <f>'Season 2'!CG51</f>
        <v>14</v>
      </c>
      <c r="F19" s="18">
        <f>'Season 2'!CH51</f>
        <v>4</v>
      </c>
      <c r="G19" s="18">
        <f>'Season 2'!CI51</f>
        <v>14</v>
      </c>
      <c r="H19" s="18">
        <f>'Season 2'!CJ51</f>
        <v>22</v>
      </c>
      <c r="I19" s="18">
        <f>'Season 2'!CK51</f>
        <v>57</v>
      </c>
      <c r="J19" s="18">
        <f>'Season 2'!CL51</f>
        <v>6</v>
      </c>
      <c r="K19" s="18">
        <f>'Season 2'!CM51</f>
        <v>57</v>
      </c>
      <c r="L19" s="18">
        <f>'Season 2'!CN51</f>
        <v>26</v>
      </c>
      <c r="M19" s="21">
        <f>'Season 2'!CO51</f>
        <v>99</v>
      </c>
      <c r="N19" s="23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21">
        <v>0</v>
      </c>
      <c r="Y19" s="23">
        <f t="shared" si="0"/>
        <v>64</v>
      </c>
      <c r="Z19" s="18">
        <f t="shared" si="1"/>
        <v>58</v>
      </c>
      <c r="AA19" s="18">
        <f t="shared" si="2"/>
        <v>14</v>
      </c>
      <c r="AB19" s="18">
        <f t="shared" si="3"/>
        <v>4</v>
      </c>
      <c r="AC19" s="18">
        <f t="shared" si="4"/>
        <v>14</v>
      </c>
      <c r="AD19" s="18">
        <f t="shared" si="5"/>
        <v>22</v>
      </c>
      <c r="AE19" s="18">
        <f t="shared" si="6"/>
        <v>57</v>
      </c>
      <c r="AF19" s="18">
        <f t="shared" si="7"/>
        <v>6</v>
      </c>
      <c r="AG19" s="18">
        <f t="shared" si="8"/>
        <v>57</v>
      </c>
      <c r="AH19" s="18">
        <f t="shared" si="9"/>
        <v>26</v>
      </c>
      <c r="AI19" s="21">
        <f t="shared" si="10"/>
        <v>99</v>
      </c>
      <c r="AJ19" s="169">
        <f t="shared" si="11"/>
        <v>0.38596491228070173</v>
      </c>
      <c r="AK19" s="169">
        <f t="shared" si="12"/>
        <v>0.10526315789473684</v>
      </c>
      <c r="AL19" s="366">
        <f t="shared" si="13"/>
        <v>0.26262626262626265</v>
      </c>
      <c r="AM19" s="23">
        <f>'Season 2'!P7</f>
        <v>5</v>
      </c>
      <c r="AN19" s="18">
        <f>'Season 2'!Q7-2</f>
        <v>3</v>
      </c>
      <c r="AO19" s="18">
        <f t="shared" si="14"/>
        <v>8</v>
      </c>
      <c r="AP19" s="261">
        <f t="shared" si="15"/>
        <v>0.625</v>
      </c>
      <c r="AQ19" s="23">
        <v>0</v>
      </c>
      <c r="AR19" s="18">
        <v>0</v>
      </c>
      <c r="AS19" s="18">
        <f t="shared" si="16"/>
        <v>0</v>
      </c>
      <c r="AT19" s="261" t="e">
        <f t="shared" si="17"/>
        <v>#DIV/0!</v>
      </c>
      <c r="AU19" s="23">
        <f t="shared" si="18"/>
        <v>5</v>
      </c>
      <c r="AV19" s="18">
        <f t="shared" si="19"/>
        <v>3</v>
      </c>
      <c r="AW19" s="18">
        <f t="shared" si="20"/>
        <v>8</v>
      </c>
      <c r="AX19" s="91">
        <f t="shared" si="21"/>
        <v>0.625</v>
      </c>
      <c r="AY19" s="191">
        <f t="shared" si="22"/>
        <v>8</v>
      </c>
      <c r="AZ19" s="192">
        <f t="shared" si="23"/>
        <v>7.25</v>
      </c>
      <c r="BA19" s="192">
        <f t="shared" si="24"/>
        <v>1.75</v>
      </c>
      <c r="BB19" s="192">
        <f t="shared" si="25"/>
        <v>0.5</v>
      </c>
      <c r="BC19" s="192">
        <f t="shared" si="26"/>
        <v>1.75</v>
      </c>
      <c r="BD19" s="192">
        <f t="shared" si="27"/>
        <v>2.75</v>
      </c>
      <c r="BE19" s="192">
        <f t="shared" si="28"/>
        <v>7.125</v>
      </c>
      <c r="BF19" s="192">
        <f t="shared" si="29"/>
        <v>0.75</v>
      </c>
      <c r="BG19" s="192">
        <f t="shared" si="30"/>
        <v>7.125</v>
      </c>
      <c r="BH19" s="192">
        <f t="shared" si="31"/>
        <v>3.25</v>
      </c>
      <c r="BI19" s="192">
        <f t="shared" si="32"/>
        <v>12.375</v>
      </c>
      <c r="BJ19" s="191" t="e">
        <f t="shared" si="33"/>
        <v>#DIV/0!</v>
      </c>
      <c r="BK19" s="192" t="e">
        <f t="shared" si="34"/>
        <v>#DIV/0!</v>
      </c>
      <c r="BL19" s="192" t="e">
        <f t="shared" si="35"/>
        <v>#DIV/0!</v>
      </c>
      <c r="BM19" s="192" t="e">
        <f t="shared" si="36"/>
        <v>#DIV/0!</v>
      </c>
      <c r="BN19" s="192" t="e">
        <f t="shared" si="37"/>
        <v>#DIV/0!</v>
      </c>
      <c r="BO19" s="192" t="e">
        <f t="shared" si="38"/>
        <v>#DIV/0!</v>
      </c>
      <c r="BP19" s="192" t="e">
        <f t="shared" si="39"/>
        <v>#DIV/0!</v>
      </c>
      <c r="BQ19" s="192" t="e">
        <f t="shared" si="40"/>
        <v>#DIV/0!</v>
      </c>
      <c r="BR19" s="192" t="e">
        <f t="shared" si="41"/>
        <v>#DIV/0!</v>
      </c>
      <c r="BS19" s="192" t="e">
        <f t="shared" si="42"/>
        <v>#DIV/0!</v>
      </c>
      <c r="BT19" s="192" t="e">
        <f t="shared" si="43"/>
        <v>#DIV/0!</v>
      </c>
      <c r="BU19" s="191">
        <f t="shared" si="44"/>
        <v>8</v>
      </c>
      <c r="BV19" s="192">
        <f t="shared" si="45"/>
        <v>7.25</v>
      </c>
      <c r="BW19" s="192">
        <f t="shared" si="46"/>
        <v>1.75</v>
      </c>
      <c r="BX19" s="192">
        <f t="shared" si="47"/>
        <v>0.5</v>
      </c>
      <c r="BY19" s="192">
        <f t="shared" si="48"/>
        <v>1.75</v>
      </c>
      <c r="BZ19" s="192">
        <f t="shared" si="49"/>
        <v>2.75</v>
      </c>
      <c r="CA19" s="192">
        <f t="shared" si="50"/>
        <v>7.125</v>
      </c>
      <c r="CB19" s="192">
        <f t="shared" si="51"/>
        <v>0.75</v>
      </c>
      <c r="CC19" s="192">
        <f t="shared" si="52"/>
        <v>7.125</v>
      </c>
      <c r="CD19" s="192">
        <f t="shared" si="53"/>
        <v>3.25</v>
      </c>
      <c r="CE19" s="193">
        <f t="shared" si="54"/>
        <v>12.375</v>
      </c>
    </row>
    <row r="20" spans="1:83">
      <c r="A20" s="187">
        <f t="shared" si="55"/>
        <v>18</v>
      </c>
      <c r="B20" s="187" t="s">
        <v>450</v>
      </c>
      <c r="C20" s="23">
        <f>'Season 1'!DV37+'Season 1'!BB41+'Season 2'!FB34</f>
        <v>180</v>
      </c>
      <c r="D20" s="18">
        <f>'Season 1'!DW37+'Season 1'!BC41+'Season 2'!FC34</f>
        <v>78</v>
      </c>
      <c r="E20" s="18">
        <f>'Season 1'!DX37+'Season 1'!BD41+'Season 2'!FD34</f>
        <v>15</v>
      </c>
      <c r="F20" s="18">
        <f>'Season 1'!DY37+'Season 1'!BE41+'Season 2'!FE34</f>
        <v>1</v>
      </c>
      <c r="G20" s="18">
        <f>'Season 1'!DZ37+'Season 1'!BF41+'Season 2'!FF34</f>
        <v>5</v>
      </c>
      <c r="H20" s="18">
        <f>'Season 1'!EA37+'Season 1'!BG41+'Season 2'!FG34</f>
        <v>26</v>
      </c>
      <c r="I20" s="18">
        <f>'Season 1'!EB37+'Season 1'!BH41+'Season 2'!FH34</f>
        <v>65</v>
      </c>
      <c r="J20" s="18">
        <f>'Season 1'!EC37+'Season 1'!BI41+'Season 2'!FI34</f>
        <v>42</v>
      </c>
      <c r="K20" s="18">
        <f>'Season 1'!ED37+'Season 1'!BJ41+'Season 2'!FJ34</f>
        <v>132</v>
      </c>
      <c r="L20" s="18">
        <f>'Season 1'!EE37+'Season 1'!BK41+'Season 2'!FK34</f>
        <v>68</v>
      </c>
      <c r="M20" s="21">
        <f>'Season 1'!EF37+'Season 1'!BL41+'Season 2'!FL34</f>
        <v>197</v>
      </c>
      <c r="N20" s="23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21">
        <v>0</v>
      </c>
      <c r="Y20" s="23">
        <f t="shared" si="0"/>
        <v>180</v>
      </c>
      <c r="Z20" s="18">
        <f t="shared" si="1"/>
        <v>78</v>
      </c>
      <c r="AA20" s="18">
        <f t="shared" si="2"/>
        <v>15</v>
      </c>
      <c r="AB20" s="18">
        <f t="shared" si="3"/>
        <v>1</v>
      </c>
      <c r="AC20" s="18">
        <f t="shared" si="4"/>
        <v>5</v>
      </c>
      <c r="AD20" s="18">
        <f t="shared" si="5"/>
        <v>26</v>
      </c>
      <c r="AE20" s="18">
        <f t="shared" si="6"/>
        <v>65</v>
      </c>
      <c r="AF20" s="18">
        <f t="shared" si="7"/>
        <v>42</v>
      </c>
      <c r="AG20" s="18">
        <f t="shared" si="8"/>
        <v>132</v>
      </c>
      <c r="AH20" s="18">
        <f t="shared" si="9"/>
        <v>68</v>
      </c>
      <c r="AI20" s="21">
        <f t="shared" si="10"/>
        <v>197</v>
      </c>
      <c r="AJ20" s="169">
        <f t="shared" si="11"/>
        <v>0.4</v>
      </c>
      <c r="AK20" s="169">
        <f t="shared" si="12"/>
        <v>0.31818181818181818</v>
      </c>
      <c r="AL20" s="366">
        <f t="shared" si="13"/>
        <v>0.34517766497461927</v>
      </c>
      <c r="AM20" s="23">
        <f>'Season 2'!P12</f>
        <v>0</v>
      </c>
      <c r="AN20" s="18">
        <f>2+'Season 2'!Q12-3</f>
        <v>10</v>
      </c>
      <c r="AO20" s="18">
        <f t="shared" si="14"/>
        <v>10</v>
      </c>
      <c r="AP20" s="261">
        <f t="shared" si="15"/>
        <v>0</v>
      </c>
      <c r="AQ20" s="23">
        <v>0</v>
      </c>
      <c r="AR20" s="18">
        <v>0</v>
      </c>
      <c r="AS20" s="18">
        <f t="shared" si="16"/>
        <v>0</v>
      </c>
      <c r="AT20" s="261" t="e">
        <f t="shared" si="17"/>
        <v>#DIV/0!</v>
      </c>
      <c r="AU20" s="23">
        <f t="shared" si="18"/>
        <v>0</v>
      </c>
      <c r="AV20" s="18">
        <f t="shared" si="19"/>
        <v>10</v>
      </c>
      <c r="AW20" s="18">
        <f t="shared" si="20"/>
        <v>10</v>
      </c>
      <c r="AX20" s="91">
        <f t="shared" si="21"/>
        <v>0</v>
      </c>
      <c r="AY20" s="191">
        <f t="shared" si="22"/>
        <v>18</v>
      </c>
      <c r="AZ20" s="192">
        <f t="shared" si="23"/>
        <v>7.8</v>
      </c>
      <c r="BA20" s="192">
        <f t="shared" si="24"/>
        <v>1.5</v>
      </c>
      <c r="BB20" s="192">
        <f t="shared" si="25"/>
        <v>0.1</v>
      </c>
      <c r="BC20" s="192">
        <f t="shared" si="26"/>
        <v>0.5</v>
      </c>
      <c r="BD20" s="192">
        <f t="shared" si="27"/>
        <v>2.6</v>
      </c>
      <c r="BE20" s="192">
        <f t="shared" si="28"/>
        <v>6.5</v>
      </c>
      <c r="BF20" s="192">
        <f t="shared" si="29"/>
        <v>4.2</v>
      </c>
      <c r="BG20" s="192">
        <f t="shared" si="30"/>
        <v>13.2</v>
      </c>
      <c r="BH20" s="192">
        <f t="shared" si="31"/>
        <v>6.8</v>
      </c>
      <c r="BI20" s="192">
        <f t="shared" si="32"/>
        <v>19.7</v>
      </c>
      <c r="BJ20" s="191" t="e">
        <f t="shared" si="33"/>
        <v>#DIV/0!</v>
      </c>
      <c r="BK20" s="192" t="e">
        <f t="shared" si="34"/>
        <v>#DIV/0!</v>
      </c>
      <c r="BL20" s="192" t="e">
        <f t="shared" si="35"/>
        <v>#DIV/0!</v>
      </c>
      <c r="BM20" s="192" t="e">
        <f t="shared" si="36"/>
        <v>#DIV/0!</v>
      </c>
      <c r="BN20" s="192" t="e">
        <f t="shared" si="37"/>
        <v>#DIV/0!</v>
      </c>
      <c r="BO20" s="192" t="e">
        <f t="shared" si="38"/>
        <v>#DIV/0!</v>
      </c>
      <c r="BP20" s="192" t="e">
        <f t="shared" si="39"/>
        <v>#DIV/0!</v>
      </c>
      <c r="BQ20" s="192" t="e">
        <f t="shared" si="40"/>
        <v>#DIV/0!</v>
      </c>
      <c r="BR20" s="192" t="e">
        <f t="shared" si="41"/>
        <v>#DIV/0!</v>
      </c>
      <c r="BS20" s="192" t="e">
        <f t="shared" si="42"/>
        <v>#DIV/0!</v>
      </c>
      <c r="BT20" s="192" t="e">
        <f t="shared" si="43"/>
        <v>#DIV/0!</v>
      </c>
      <c r="BU20" s="191">
        <f t="shared" si="44"/>
        <v>18</v>
      </c>
      <c r="BV20" s="192">
        <f t="shared" si="45"/>
        <v>7.8</v>
      </c>
      <c r="BW20" s="192">
        <f t="shared" si="46"/>
        <v>1.5</v>
      </c>
      <c r="BX20" s="192">
        <f t="shared" si="47"/>
        <v>0.1</v>
      </c>
      <c r="BY20" s="192">
        <f t="shared" si="48"/>
        <v>0.5</v>
      </c>
      <c r="BZ20" s="192">
        <f t="shared" si="49"/>
        <v>2.6</v>
      </c>
      <c r="CA20" s="192">
        <f t="shared" si="50"/>
        <v>6.5</v>
      </c>
      <c r="CB20" s="192">
        <f t="shared" si="51"/>
        <v>4.2</v>
      </c>
      <c r="CC20" s="192">
        <f t="shared" si="52"/>
        <v>13.2</v>
      </c>
      <c r="CD20" s="192">
        <f t="shared" si="53"/>
        <v>6.8</v>
      </c>
      <c r="CE20" s="193">
        <f t="shared" si="54"/>
        <v>19.7</v>
      </c>
    </row>
    <row r="21" spans="1:83">
      <c r="A21" s="187">
        <f t="shared" si="55"/>
        <v>19</v>
      </c>
      <c r="B21" s="187" t="s">
        <v>451</v>
      </c>
      <c r="C21" s="23">
        <f>'Season 2'!FB43+'Season 2'!FB87+'Season 2'!DI44+'Season 2'!DI48+'Season 2'!GU48+'Season 2'!HJ27</f>
        <v>34</v>
      </c>
      <c r="D21" s="18">
        <f>'Season 2'!FC43+'Season 2'!FC87+'Season 2'!DJ44+'Season 2'!DJ48+'Season 2'!GV48+'Season 2'!HK27</f>
        <v>20</v>
      </c>
      <c r="E21" s="18">
        <f>'Season 2'!FD43+'Season 2'!FD87+'Season 2'!DK44+'Season 2'!DK48+'Season 2'!GW48+'Season 2'!HL27</f>
        <v>5</v>
      </c>
      <c r="F21" s="18">
        <f>'Season 2'!FE43+'Season 2'!FE87+'Season 2'!DL44+'Season 2'!DL48+'Season 2'!GX48+'Season 2'!HM27</f>
        <v>3</v>
      </c>
      <c r="G21" s="18">
        <f>'Season 2'!FF43+'Season 2'!FF87+'Season 2'!DM44+'Season 2'!DM48+'Season 2'!GY48+'Season 2'!HN27</f>
        <v>3</v>
      </c>
      <c r="H21" s="18">
        <f>'Season 2'!FG43+'Season 2'!FG87+'Season 2'!DN44+'Season 2'!DN48+'Season 2'!GZ48+'Season 2'!HO27</f>
        <v>11</v>
      </c>
      <c r="I21" s="18">
        <f>'Season 2'!FH43+'Season 2'!FH87+'Season 2'!DO44+'Season 2'!DO48+'Season 2'!HA48+'Season 2'!HP27</f>
        <v>31</v>
      </c>
      <c r="J21" s="18">
        <f>'Season 2'!FI43+'Season 2'!FI87+'Season 2'!DP44+'Season 2'!DP48+'Season 2'!HB48+'Season 2'!HQ27</f>
        <v>4</v>
      </c>
      <c r="K21" s="18">
        <f>'Season 2'!FJ43+'Season 2'!FJ87+'Season 2'!DQ44+'Season 2'!DQ48+'Season 2'!HC48+'Season 2'!HR27</f>
        <v>20</v>
      </c>
      <c r="L21" s="18">
        <f>'Season 2'!FK43+'Season 2'!FK87+'Season 2'!DR44+'Season 2'!DR48+'Season 2'!HD48+'Season 2'!HS27</f>
        <v>15</v>
      </c>
      <c r="M21" s="21">
        <f>'Season 2'!FL43+'Season 2'!FL87+'Season 2'!DS44+'Season 2'!DS48+'Season 2'!HE48+'Season 2'!HT27</f>
        <v>51</v>
      </c>
      <c r="N21" s="23">
        <f>SUM('Season 2'!IB27:IB28,'Season 2'!JU26,'Season 2'!JU30:JU32)</f>
        <v>37</v>
      </c>
      <c r="O21" s="18">
        <f>SUM('Season 2'!IC27:IC28,'Season 2'!JV26,'Season 2'!JV30:JV32)</f>
        <v>34</v>
      </c>
      <c r="P21" s="18">
        <f>SUM('Season 2'!ID27:ID28,'Season 2'!JW26,'Season 2'!JW30:JW32)</f>
        <v>3</v>
      </c>
      <c r="Q21" s="18">
        <f>SUM('Season 2'!IE27:IE28,'Season 2'!JX26,'Season 2'!JX30:JX32)</f>
        <v>1</v>
      </c>
      <c r="R21" s="18">
        <f>SUM('Season 2'!IF27:IF28,'Season 2'!JY26,'Season 2'!JY30:JY32)</f>
        <v>2</v>
      </c>
      <c r="S21" s="18">
        <f>SUM('Season 2'!IG27:IG28,'Season 2'!JZ26,'Season 2'!JZ30:JZ32)</f>
        <v>14</v>
      </c>
      <c r="T21" s="18">
        <f>SUM('Season 2'!IH27:IH28,'Season 2'!KA26,'Season 2'!KA30:KA32)</f>
        <v>35</v>
      </c>
      <c r="U21" s="18">
        <f>SUM('Season 2'!II27:II28,'Season 2'!KB26,'Season 2'!KB30:KB32)</f>
        <v>3</v>
      </c>
      <c r="V21" s="18">
        <f>SUM('Season 2'!IJ27:IJ28,'Season 2'!KC26,'Season 2'!KC30:KC32)</f>
        <v>22</v>
      </c>
      <c r="W21" s="18">
        <f>SUM('Season 2'!IK27:IK28,'Season 2'!KD26,'Season 2'!KD30:KD32)</f>
        <v>17</v>
      </c>
      <c r="X21" s="21">
        <f>SUM('Season 2'!IL27:IL28,'Season 2'!KE26,'Season 2'!KE30:KE32)</f>
        <v>57</v>
      </c>
      <c r="Y21" s="23">
        <f t="shared" si="0"/>
        <v>71</v>
      </c>
      <c r="Z21" s="18">
        <f t="shared" si="1"/>
        <v>54</v>
      </c>
      <c r="AA21" s="18">
        <f t="shared" si="2"/>
        <v>8</v>
      </c>
      <c r="AB21" s="18">
        <f t="shared" si="3"/>
        <v>4</v>
      </c>
      <c r="AC21" s="18">
        <f t="shared" si="4"/>
        <v>5</v>
      </c>
      <c r="AD21" s="18">
        <f t="shared" si="5"/>
        <v>25</v>
      </c>
      <c r="AE21" s="18">
        <f t="shared" si="6"/>
        <v>66</v>
      </c>
      <c r="AF21" s="18">
        <f t="shared" si="7"/>
        <v>7</v>
      </c>
      <c r="AG21" s="18">
        <f t="shared" si="8"/>
        <v>42</v>
      </c>
      <c r="AH21" s="18">
        <f t="shared" si="9"/>
        <v>32</v>
      </c>
      <c r="AI21" s="21">
        <f t="shared" si="10"/>
        <v>108</v>
      </c>
      <c r="AJ21" s="169">
        <f t="shared" si="11"/>
        <v>0.37878787878787878</v>
      </c>
      <c r="AK21" s="169">
        <f t="shared" si="12"/>
        <v>0.16666666666666666</v>
      </c>
      <c r="AL21" s="366">
        <f t="shared" si="13"/>
        <v>0.29629629629629628</v>
      </c>
      <c r="AM21" s="23">
        <v>2</v>
      </c>
      <c r="AN21" s="18">
        <v>4</v>
      </c>
      <c r="AO21" s="18">
        <f t="shared" si="14"/>
        <v>6</v>
      </c>
      <c r="AP21" s="261">
        <f t="shared" si="15"/>
        <v>0.33333333333333331</v>
      </c>
      <c r="AQ21" s="23">
        <v>2</v>
      </c>
      <c r="AR21" s="18">
        <v>4</v>
      </c>
      <c r="AS21" s="18">
        <f t="shared" si="16"/>
        <v>6</v>
      </c>
      <c r="AT21" s="261">
        <f t="shared" si="17"/>
        <v>0.33333333333333331</v>
      </c>
      <c r="AU21" s="23">
        <f t="shared" si="18"/>
        <v>4</v>
      </c>
      <c r="AV21" s="18">
        <f t="shared" si="19"/>
        <v>8</v>
      </c>
      <c r="AW21" s="18">
        <f t="shared" si="20"/>
        <v>12</v>
      </c>
      <c r="AX21" s="91">
        <f t="shared" si="21"/>
        <v>0.33333333333333331</v>
      </c>
      <c r="AY21" s="191">
        <f t="shared" si="22"/>
        <v>5.916666666666667</v>
      </c>
      <c r="AZ21" s="192">
        <f t="shared" si="23"/>
        <v>4.5</v>
      </c>
      <c r="BA21" s="192">
        <f t="shared" si="24"/>
        <v>0.66666666666666663</v>
      </c>
      <c r="BB21" s="192">
        <f t="shared" si="25"/>
        <v>0.33333333333333331</v>
      </c>
      <c r="BC21" s="192">
        <f t="shared" si="26"/>
        <v>0.41666666666666669</v>
      </c>
      <c r="BD21" s="192">
        <f t="shared" si="27"/>
        <v>2.0833333333333335</v>
      </c>
      <c r="BE21" s="192">
        <f t="shared" si="28"/>
        <v>5.5</v>
      </c>
      <c r="BF21" s="192">
        <f t="shared" si="29"/>
        <v>0.58333333333333337</v>
      </c>
      <c r="BG21" s="192">
        <f t="shared" si="30"/>
        <v>3.5</v>
      </c>
      <c r="BH21" s="192">
        <f t="shared" si="31"/>
        <v>2.6666666666666665</v>
      </c>
      <c r="BI21" s="192">
        <f t="shared" si="32"/>
        <v>9</v>
      </c>
      <c r="BJ21" s="191">
        <f t="shared" si="33"/>
        <v>6.166666666666667</v>
      </c>
      <c r="BK21" s="192">
        <f t="shared" si="34"/>
        <v>5.666666666666667</v>
      </c>
      <c r="BL21" s="192">
        <f t="shared" si="35"/>
        <v>0.5</v>
      </c>
      <c r="BM21" s="192">
        <f t="shared" si="36"/>
        <v>0.16666666666666666</v>
      </c>
      <c r="BN21" s="192">
        <f t="shared" si="37"/>
        <v>0.33333333333333331</v>
      </c>
      <c r="BO21" s="192">
        <f t="shared" si="38"/>
        <v>2.3333333333333335</v>
      </c>
      <c r="BP21" s="192">
        <f t="shared" si="39"/>
        <v>5.833333333333333</v>
      </c>
      <c r="BQ21" s="192">
        <f t="shared" si="40"/>
        <v>0.5</v>
      </c>
      <c r="BR21" s="192">
        <f t="shared" si="41"/>
        <v>3.6666666666666665</v>
      </c>
      <c r="BS21" s="192">
        <f t="shared" si="42"/>
        <v>2.8333333333333335</v>
      </c>
      <c r="BT21" s="192">
        <f t="shared" si="43"/>
        <v>9.5</v>
      </c>
      <c r="BU21" s="191">
        <f t="shared" si="44"/>
        <v>5.666666666666667</v>
      </c>
      <c r="BV21" s="192">
        <f t="shared" si="45"/>
        <v>3.3333333333333335</v>
      </c>
      <c r="BW21" s="192">
        <f t="shared" si="46"/>
        <v>0.83333333333333337</v>
      </c>
      <c r="BX21" s="192">
        <f t="shared" si="47"/>
        <v>0.5</v>
      </c>
      <c r="BY21" s="192">
        <f t="shared" si="48"/>
        <v>0.5</v>
      </c>
      <c r="BZ21" s="192">
        <f t="shared" si="49"/>
        <v>1.8333333333333333</v>
      </c>
      <c r="CA21" s="192">
        <f t="shared" si="50"/>
        <v>5.166666666666667</v>
      </c>
      <c r="CB21" s="192">
        <f t="shared" si="51"/>
        <v>0.66666666666666663</v>
      </c>
      <c r="CC21" s="192">
        <f t="shared" si="52"/>
        <v>3.3333333333333335</v>
      </c>
      <c r="CD21" s="192">
        <f t="shared" si="53"/>
        <v>2.5</v>
      </c>
      <c r="CE21" s="193">
        <f t="shared" si="54"/>
        <v>8.5</v>
      </c>
    </row>
    <row r="22" spans="1:83">
      <c r="A22" s="187">
        <f t="shared" si="55"/>
        <v>20</v>
      </c>
      <c r="B22" s="187" t="s">
        <v>453</v>
      </c>
      <c r="C22" s="23">
        <f>'Season 1'!CL14</f>
        <v>269</v>
      </c>
      <c r="D22" s="18">
        <f>'Season 1'!CM14</f>
        <v>161</v>
      </c>
      <c r="E22" s="18">
        <f>'Season 1'!CN14</f>
        <v>37</v>
      </c>
      <c r="F22" s="18">
        <f>'Season 1'!CO14</f>
        <v>23</v>
      </c>
      <c r="G22" s="18">
        <f>'Season 1'!CP14</f>
        <v>10</v>
      </c>
      <c r="H22" s="18">
        <f>'Season 1'!CQ14</f>
        <v>109</v>
      </c>
      <c r="I22" s="18">
        <f>'Season 1'!CR14</f>
        <v>242</v>
      </c>
      <c r="J22" s="18">
        <f>'Season 1'!CS14</f>
        <v>17</v>
      </c>
      <c r="K22" s="18">
        <f>'Season 1'!CT14</f>
        <v>59</v>
      </c>
      <c r="L22" s="18">
        <f>'Season 1'!CU14</f>
        <v>126</v>
      </c>
      <c r="M22" s="21">
        <f>'Season 1'!CV14</f>
        <v>301</v>
      </c>
      <c r="N22" s="23">
        <f>'Season 1'!FJ11</f>
        <v>170</v>
      </c>
      <c r="O22" s="18">
        <f>'Season 1'!FK11</f>
        <v>83</v>
      </c>
      <c r="P22" s="18">
        <f>'Season 1'!FL11</f>
        <v>28</v>
      </c>
      <c r="Q22" s="18">
        <f>'Season 1'!FM11</f>
        <v>11</v>
      </c>
      <c r="R22" s="18">
        <f>'Season 1'!FN11</f>
        <v>12</v>
      </c>
      <c r="S22" s="18">
        <f>'Season 1'!FO11</f>
        <v>73</v>
      </c>
      <c r="T22" s="18">
        <f>'Season 1'!FP11</f>
        <v>185</v>
      </c>
      <c r="U22" s="18">
        <f>'Season 1'!FQ11</f>
        <v>8</v>
      </c>
      <c r="V22" s="18">
        <f>'Season 1'!FR11</f>
        <v>40</v>
      </c>
      <c r="W22" s="18">
        <f>'Season 1'!FS11</f>
        <v>81</v>
      </c>
      <c r="X22" s="21">
        <f>'Season 1'!FT11</f>
        <v>225</v>
      </c>
      <c r="Y22" s="23">
        <f t="shared" si="0"/>
        <v>439</v>
      </c>
      <c r="Z22" s="18">
        <f t="shared" si="1"/>
        <v>244</v>
      </c>
      <c r="AA22" s="18">
        <f t="shared" si="2"/>
        <v>65</v>
      </c>
      <c r="AB22" s="18">
        <f t="shared" si="3"/>
        <v>34</v>
      </c>
      <c r="AC22" s="18">
        <f t="shared" si="4"/>
        <v>22</v>
      </c>
      <c r="AD22" s="18">
        <f t="shared" si="5"/>
        <v>182</v>
      </c>
      <c r="AE22" s="18">
        <f t="shared" si="6"/>
        <v>427</v>
      </c>
      <c r="AF22" s="18">
        <f t="shared" si="7"/>
        <v>25</v>
      </c>
      <c r="AG22" s="18">
        <f t="shared" si="8"/>
        <v>99</v>
      </c>
      <c r="AH22" s="18">
        <f t="shared" si="9"/>
        <v>207</v>
      </c>
      <c r="AI22" s="21">
        <f t="shared" si="10"/>
        <v>526</v>
      </c>
      <c r="AJ22" s="169">
        <f t="shared" si="11"/>
        <v>0.42622950819672129</v>
      </c>
      <c r="AK22" s="169">
        <f t="shared" si="12"/>
        <v>0.25252525252525254</v>
      </c>
      <c r="AL22" s="366">
        <f t="shared" si="13"/>
        <v>0.39353612167300378</v>
      </c>
      <c r="AM22" s="23">
        <f>'Season 1'!M13</f>
        <v>8</v>
      </c>
      <c r="AN22" s="18">
        <f>'Season 1'!N13</f>
        <v>2</v>
      </c>
      <c r="AO22" s="18">
        <f t="shared" si="14"/>
        <v>10</v>
      </c>
      <c r="AP22" s="261">
        <f t="shared" si="15"/>
        <v>0.8</v>
      </c>
      <c r="AQ22" s="23">
        <f>'Season 1'!FS60</f>
        <v>3</v>
      </c>
      <c r="AR22" s="18">
        <f>'Season 1'!FT60</f>
        <v>3</v>
      </c>
      <c r="AS22" s="18">
        <f t="shared" si="16"/>
        <v>6</v>
      </c>
      <c r="AT22" s="261">
        <f t="shared" si="17"/>
        <v>0.5</v>
      </c>
      <c r="AU22" s="23">
        <f t="shared" si="18"/>
        <v>11</v>
      </c>
      <c r="AV22" s="18">
        <f t="shared" si="19"/>
        <v>5</v>
      </c>
      <c r="AW22" s="18">
        <f t="shared" si="20"/>
        <v>16</v>
      </c>
      <c r="AX22" s="91">
        <f t="shared" si="21"/>
        <v>0.6875</v>
      </c>
      <c r="AY22" s="191">
        <f t="shared" si="22"/>
        <v>27.4375</v>
      </c>
      <c r="AZ22" s="192">
        <f t="shared" si="23"/>
        <v>15.25</v>
      </c>
      <c r="BA22" s="192">
        <f t="shared" si="24"/>
        <v>4.0625</v>
      </c>
      <c r="BB22" s="192">
        <f t="shared" si="25"/>
        <v>2.125</v>
      </c>
      <c r="BC22" s="192">
        <f t="shared" si="26"/>
        <v>1.375</v>
      </c>
      <c r="BD22" s="192">
        <f t="shared" si="27"/>
        <v>11.375</v>
      </c>
      <c r="BE22" s="192">
        <f t="shared" si="28"/>
        <v>26.6875</v>
      </c>
      <c r="BF22" s="192">
        <f t="shared" si="29"/>
        <v>1.5625</v>
      </c>
      <c r="BG22" s="192">
        <f t="shared" si="30"/>
        <v>6.1875</v>
      </c>
      <c r="BH22" s="192">
        <f t="shared" si="31"/>
        <v>12.9375</v>
      </c>
      <c r="BI22" s="192">
        <f t="shared" si="32"/>
        <v>32.875</v>
      </c>
      <c r="BJ22" s="191">
        <f t="shared" si="33"/>
        <v>28.333333333333332</v>
      </c>
      <c r="BK22" s="192">
        <f t="shared" si="34"/>
        <v>13.833333333333334</v>
      </c>
      <c r="BL22" s="192">
        <f t="shared" si="35"/>
        <v>4.666666666666667</v>
      </c>
      <c r="BM22" s="192">
        <f t="shared" si="36"/>
        <v>1.8333333333333333</v>
      </c>
      <c r="BN22" s="192">
        <f t="shared" si="37"/>
        <v>2</v>
      </c>
      <c r="BO22" s="192">
        <f t="shared" si="38"/>
        <v>12.166666666666666</v>
      </c>
      <c r="BP22" s="192">
        <f t="shared" si="39"/>
        <v>30.833333333333332</v>
      </c>
      <c r="BQ22" s="192">
        <f t="shared" si="40"/>
        <v>1.3333333333333333</v>
      </c>
      <c r="BR22" s="192">
        <f t="shared" si="41"/>
        <v>6.666666666666667</v>
      </c>
      <c r="BS22" s="192">
        <f t="shared" si="42"/>
        <v>13.5</v>
      </c>
      <c r="BT22" s="192">
        <f t="shared" si="43"/>
        <v>37.5</v>
      </c>
      <c r="BU22" s="191">
        <f t="shared" si="44"/>
        <v>26.9</v>
      </c>
      <c r="BV22" s="192">
        <f t="shared" si="45"/>
        <v>16.100000000000001</v>
      </c>
      <c r="BW22" s="192">
        <f t="shared" si="46"/>
        <v>3.7</v>
      </c>
      <c r="BX22" s="192">
        <f t="shared" si="47"/>
        <v>2.2999999999999998</v>
      </c>
      <c r="BY22" s="192">
        <f t="shared" si="48"/>
        <v>1</v>
      </c>
      <c r="BZ22" s="192">
        <f t="shared" si="49"/>
        <v>10.9</v>
      </c>
      <c r="CA22" s="192">
        <f t="shared" si="50"/>
        <v>24.2</v>
      </c>
      <c r="CB22" s="192">
        <f t="shared" si="51"/>
        <v>1.7</v>
      </c>
      <c r="CC22" s="192">
        <f t="shared" si="52"/>
        <v>5.9</v>
      </c>
      <c r="CD22" s="192">
        <f t="shared" si="53"/>
        <v>12.6</v>
      </c>
      <c r="CE22" s="193">
        <f t="shared" si="54"/>
        <v>30.1</v>
      </c>
    </row>
    <row r="23" spans="1:83">
      <c r="A23" s="187">
        <f t="shared" si="55"/>
        <v>21</v>
      </c>
      <c r="B23" s="187" t="s">
        <v>454</v>
      </c>
      <c r="C23" s="23">
        <f>SUM('Season 1'!BZ6:BZ12)+'Season 2'!GF34</f>
        <v>371</v>
      </c>
      <c r="D23" s="18">
        <f>SUM('Season 1'!CA6:CA12)+'Season 2'!GG34</f>
        <v>112</v>
      </c>
      <c r="E23" s="18">
        <f>SUM('Season 1'!CB6:CB12)+'Season 2'!GH34</f>
        <v>41</v>
      </c>
      <c r="F23" s="18">
        <f>SUM('Season 1'!CC6:CC12)+'Season 2'!GI34</f>
        <v>7</v>
      </c>
      <c r="G23" s="18">
        <f>SUM('Season 1'!CD6:CD12)+'Season 2'!GJ34</f>
        <v>34</v>
      </c>
      <c r="H23" s="18">
        <f>SUM('Season 1'!CE6:CE12)+'Season 2'!GK34</f>
        <v>79</v>
      </c>
      <c r="I23" s="18">
        <f>SUM('Season 1'!CF6:CF12)+'Season 2'!GL34</f>
        <v>223</v>
      </c>
      <c r="J23" s="18">
        <f>SUM('Season 1'!CG6:CG12)+'Season 2'!GM34</f>
        <v>71</v>
      </c>
      <c r="K23" s="18">
        <f>SUM('Season 1'!CH6:CH12)+'Season 2'!GN34</f>
        <v>252</v>
      </c>
      <c r="L23" s="18">
        <f>SUM('Season 1'!CI6:CI12)+'Season 2'!GO34</f>
        <v>150</v>
      </c>
      <c r="M23" s="21">
        <f>SUM('Season 1'!CJ6:CJ12)+'Season 2'!GP34</f>
        <v>475</v>
      </c>
      <c r="N23" s="23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21">
        <v>0</v>
      </c>
      <c r="Y23" s="23">
        <f t="shared" si="0"/>
        <v>371</v>
      </c>
      <c r="Z23" s="18">
        <f t="shared" si="1"/>
        <v>112</v>
      </c>
      <c r="AA23" s="18">
        <f t="shared" si="2"/>
        <v>41</v>
      </c>
      <c r="AB23" s="18">
        <f t="shared" si="3"/>
        <v>7</v>
      </c>
      <c r="AC23" s="18">
        <f t="shared" si="4"/>
        <v>34</v>
      </c>
      <c r="AD23" s="18">
        <f t="shared" si="5"/>
        <v>79</v>
      </c>
      <c r="AE23" s="18">
        <f t="shared" si="6"/>
        <v>223</v>
      </c>
      <c r="AF23" s="18">
        <f t="shared" si="7"/>
        <v>71</v>
      </c>
      <c r="AG23" s="18">
        <f t="shared" si="8"/>
        <v>252</v>
      </c>
      <c r="AH23" s="18">
        <f t="shared" si="9"/>
        <v>150</v>
      </c>
      <c r="AI23" s="21">
        <f t="shared" si="10"/>
        <v>475</v>
      </c>
      <c r="AJ23" s="169">
        <f t="shared" si="11"/>
        <v>0.35426008968609868</v>
      </c>
      <c r="AK23" s="169">
        <f t="shared" si="12"/>
        <v>0.28174603174603174</v>
      </c>
      <c r="AL23" s="366">
        <f t="shared" si="13"/>
        <v>0.31578947368421051</v>
      </c>
      <c r="AM23" s="23">
        <f>'Season 1'!M5-1+'Season 2'!P14</f>
        <v>6</v>
      </c>
      <c r="AN23" s="18">
        <f>'Season 1'!N5-2+'Season 2'!Q14</f>
        <v>11</v>
      </c>
      <c r="AO23" s="18">
        <f t="shared" si="14"/>
        <v>17</v>
      </c>
      <c r="AP23" s="261">
        <f t="shared" si="15"/>
        <v>0.35294117647058826</v>
      </c>
      <c r="AQ23" s="23">
        <v>0</v>
      </c>
      <c r="AR23" s="18">
        <v>0</v>
      </c>
      <c r="AS23" s="18">
        <f t="shared" si="16"/>
        <v>0</v>
      </c>
      <c r="AT23" s="261" t="e">
        <f t="shared" si="17"/>
        <v>#DIV/0!</v>
      </c>
      <c r="AU23" s="23">
        <f t="shared" si="18"/>
        <v>6</v>
      </c>
      <c r="AV23" s="18">
        <f t="shared" si="19"/>
        <v>11</v>
      </c>
      <c r="AW23" s="18">
        <f t="shared" si="20"/>
        <v>17</v>
      </c>
      <c r="AX23" s="91">
        <f t="shared" si="21"/>
        <v>0.35294117647058826</v>
      </c>
      <c r="AY23" s="191">
        <f t="shared" si="22"/>
        <v>21.823529411764707</v>
      </c>
      <c r="AZ23" s="192">
        <f t="shared" si="23"/>
        <v>6.5882352941176467</v>
      </c>
      <c r="BA23" s="192">
        <f t="shared" si="24"/>
        <v>2.4117647058823528</v>
      </c>
      <c r="BB23" s="192">
        <f t="shared" si="25"/>
        <v>0.41176470588235292</v>
      </c>
      <c r="BC23" s="192">
        <f t="shared" si="26"/>
        <v>2</v>
      </c>
      <c r="BD23" s="192">
        <f t="shared" si="27"/>
        <v>4.6470588235294121</v>
      </c>
      <c r="BE23" s="192">
        <f t="shared" si="28"/>
        <v>13.117647058823529</v>
      </c>
      <c r="BF23" s="192">
        <f t="shared" si="29"/>
        <v>4.1764705882352944</v>
      </c>
      <c r="BG23" s="192">
        <f t="shared" si="30"/>
        <v>14.823529411764707</v>
      </c>
      <c r="BH23" s="192">
        <f t="shared" si="31"/>
        <v>8.8235294117647065</v>
      </c>
      <c r="BI23" s="192">
        <f t="shared" si="32"/>
        <v>27.941176470588236</v>
      </c>
      <c r="BJ23" s="191" t="e">
        <f t="shared" si="33"/>
        <v>#DIV/0!</v>
      </c>
      <c r="BK23" s="192" t="e">
        <f t="shared" si="34"/>
        <v>#DIV/0!</v>
      </c>
      <c r="BL23" s="192" t="e">
        <f t="shared" si="35"/>
        <v>#DIV/0!</v>
      </c>
      <c r="BM23" s="192" t="e">
        <f t="shared" si="36"/>
        <v>#DIV/0!</v>
      </c>
      <c r="BN23" s="192" t="e">
        <f t="shared" si="37"/>
        <v>#DIV/0!</v>
      </c>
      <c r="BO23" s="192" t="e">
        <f t="shared" si="38"/>
        <v>#DIV/0!</v>
      </c>
      <c r="BP23" s="192" t="e">
        <f t="shared" si="39"/>
        <v>#DIV/0!</v>
      </c>
      <c r="BQ23" s="192" t="e">
        <f t="shared" si="40"/>
        <v>#DIV/0!</v>
      </c>
      <c r="BR23" s="192" t="e">
        <f t="shared" si="41"/>
        <v>#DIV/0!</v>
      </c>
      <c r="BS23" s="192" t="e">
        <f t="shared" si="42"/>
        <v>#DIV/0!</v>
      </c>
      <c r="BT23" s="192" t="e">
        <f t="shared" si="43"/>
        <v>#DIV/0!</v>
      </c>
      <c r="BU23" s="191">
        <f t="shared" si="44"/>
        <v>21.823529411764707</v>
      </c>
      <c r="BV23" s="192">
        <f t="shared" si="45"/>
        <v>6.5882352941176467</v>
      </c>
      <c r="BW23" s="192">
        <f t="shared" si="46"/>
        <v>2.4117647058823528</v>
      </c>
      <c r="BX23" s="192">
        <f t="shared" si="47"/>
        <v>0.41176470588235292</v>
      </c>
      <c r="BY23" s="192">
        <f t="shared" si="48"/>
        <v>2</v>
      </c>
      <c r="BZ23" s="192">
        <f t="shared" si="49"/>
        <v>4.6470588235294121</v>
      </c>
      <c r="CA23" s="192">
        <f t="shared" si="50"/>
        <v>13.117647058823529</v>
      </c>
      <c r="CB23" s="192">
        <f t="shared" si="51"/>
        <v>4.1764705882352944</v>
      </c>
      <c r="CC23" s="192">
        <f t="shared" si="52"/>
        <v>14.823529411764707</v>
      </c>
      <c r="CD23" s="192">
        <f t="shared" si="53"/>
        <v>8.8235294117647065</v>
      </c>
      <c r="CE23" s="193">
        <f t="shared" si="54"/>
        <v>27.941176470588236</v>
      </c>
    </row>
    <row r="24" spans="1:83">
      <c r="A24" s="187">
        <f t="shared" si="55"/>
        <v>22</v>
      </c>
      <c r="B24" s="187" t="s">
        <v>455</v>
      </c>
      <c r="C24" s="23">
        <f>'Season 2'!EM8</f>
        <v>7</v>
      </c>
      <c r="D24" s="18">
        <f>'Season 2'!EN8</f>
        <v>4</v>
      </c>
      <c r="E24" s="18">
        <f>'Season 2'!EO8</f>
        <v>6</v>
      </c>
      <c r="F24" s="18">
        <f>'Season 2'!EP8</f>
        <v>0</v>
      </c>
      <c r="G24" s="18">
        <f>'Season 2'!EQ8</f>
        <v>0</v>
      </c>
      <c r="H24" s="18">
        <f>'Season 2'!ER8</f>
        <v>2</v>
      </c>
      <c r="I24" s="18">
        <f>'Season 2'!ES8</f>
        <v>6</v>
      </c>
      <c r="J24" s="18">
        <f>'Season 2'!ET8</f>
        <v>1</v>
      </c>
      <c r="K24" s="18">
        <f>'Season 2'!EU8</f>
        <v>4</v>
      </c>
      <c r="L24" s="18">
        <f>'Season 2'!EV8</f>
        <v>3</v>
      </c>
      <c r="M24" s="21">
        <f>'Season 2'!EW8</f>
        <v>10</v>
      </c>
      <c r="N24" s="23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21">
        <v>0</v>
      </c>
      <c r="Y24" s="23">
        <f t="shared" si="0"/>
        <v>7</v>
      </c>
      <c r="Z24" s="18">
        <f t="shared" si="1"/>
        <v>4</v>
      </c>
      <c r="AA24" s="18">
        <f t="shared" si="2"/>
        <v>6</v>
      </c>
      <c r="AB24" s="18">
        <f t="shared" si="3"/>
        <v>0</v>
      </c>
      <c r="AC24" s="18">
        <f t="shared" si="4"/>
        <v>0</v>
      </c>
      <c r="AD24" s="18">
        <f t="shared" si="5"/>
        <v>2</v>
      </c>
      <c r="AE24" s="18">
        <f t="shared" si="6"/>
        <v>6</v>
      </c>
      <c r="AF24" s="18">
        <f t="shared" si="7"/>
        <v>1</v>
      </c>
      <c r="AG24" s="18">
        <f t="shared" si="8"/>
        <v>4</v>
      </c>
      <c r="AH24" s="18">
        <f t="shared" si="9"/>
        <v>3</v>
      </c>
      <c r="AI24" s="21">
        <f t="shared" si="10"/>
        <v>10</v>
      </c>
      <c r="AJ24" s="169">
        <f t="shared" si="11"/>
        <v>0.33333333333333331</v>
      </c>
      <c r="AK24" s="169">
        <f t="shared" si="12"/>
        <v>0.25</v>
      </c>
      <c r="AL24" s="366">
        <f t="shared" si="13"/>
        <v>0.3</v>
      </c>
      <c r="AM24" s="23">
        <v>0</v>
      </c>
      <c r="AN24" s="18">
        <v>1</v>
      </c>
      <c r="AO24" s="18">
        <f t="shared" si="14"/>
        <v>1</v>
      </c>
      <c r="AP24" s="261">
        <f t="shared" si="15"/>
        <v>0</v>
      </c>
      <c r="AQ24" s="23">
        <v>0</v>
      </c>
      <c r="AR24" s="18">
        <v>0</v>
      </c>
      <c r="AS24" s="18">
        <f t="shared" si="16"/>
        <v>0</v>
      </c>
      <c r="AT24" s="261" t="e">
        <f t="shared" si="17"/>
        <v>#DIV/0!</v>
      </c>
      <c r="AU24" s="23">
        <f t="shared" si="18"/>
        <v>0</v>
      </c>
      <c r="AV24" s="18">
        <f t="shared" si="19"/>
        <v>1</v>
      </c>
      <c r="AW24" s="18">
        <f t="shared" si="20"/>
        <v>1</v>
      </c>
      <c r="AX24" s="91">
        <f t="shared" si="21"/>
        <v>0</v>
      </c>
      <c r="AY24" s="191">
        <f t="shared" si="22"/>
        <v>7</v>
      </c>
      <c r="AZ24" s="192">
        <f t="shared" si="23"/>
        <v>4</v>
      </c>
      <c r="BA24" s="192">
        <f t="shared" si="24"/>
        <v>6</v>
      </c>
      <c r="BB24" s="192">
        <f t="shared" si="25"/>
        <v>0</v>
      </c>
      <c r="BC24" s="192">
        <f t="shared" si="26"/>
        <v>0</v>
      </c>
      <c r="BD24" s="192">
        <f t="shared" si="27"/>
        <v>2</v>
      </c>
      <c r="BE24" s="192">
        <f t="shared" si="28"/>
        <v>6</v>
      </c>
      <c r="BF24" s="192">
        <f t="shared" si="29"/>
        <v>1</v>
      </c>
      <c r="BG24" s="192">
        <f t="shared" si="30"/>
        <v>4</v>
      </c>
      <c r="BH24" s="192">
        <f t="shared" si="31"/>
        <v>3</v>
      </c>
      <c r="BI24" s="192">
        <f t="shared" si="32"/>
        <v>10</v>
      </c>
      <c r="BJ24" s="191" t="e">
        <f t="shared" si="33"/>
        <v>#DIV/0!</v>
      </c>
      <c r="BK24" s="192" t="e">
        <f t="shared" si="34"/>
        <v>#DIV/0!</v>
      </c>
      <c r="BL24" s="192" t="e">
        <f t="shared" si="35"/>
        <v>#DIV/0!</v>
      </c>
      <c r="BM24" s="192" t="e">
        <f t="shared" si="36"/>
        <v>#DIV/0!</v>
      </c>
      <c r="BN24" s="192" t="e">
        <f t="shared" si="37"/>
        <v>#DIV/0!</v>
      </c>
      <c r="BO24" s="192" t="e">
        <f t="shared" si="38"/>
        <v>#DIV/0!</v>
      </c>
      <c r="BP24" s="192" t="e">
        <f t="shared" si="39"/>
        <v>#DIV/0!</v>
      </c>
      <c r="BQ24" s="192" t="e">
        <f t="shared" si="40"/>
        <v>#DIV/0!</v>
      </c>
      <c r="BR24" s="192" t="e">
        <f t="shared" si="41"/>
        <v>#DIV/0!</v>
      </c>
      <c r="BS24" s="192" t="e">
        <f t="shared" si="42"/>
        <v>#DIV/0!</v>
      </c>
      <c r="BT24" s="192" t="e">
        <f t="shared" si="43"/>
        <v>#DIV/0!</v>
      </c>
      <c r="BU24" s="191">
        <f t="shared" si="44"/>
        <v>7</v>
      </c>
      <c r="BV24" s="192">
        <f t="shared" si="45"/>
        <v>4</v>
      </c>
      <c r="BW24" s="192">
        <f t="shared" si="46"/>
        <v>6</v>
      </c>
      <c r="BX24" s="192">
        <f t="shared" si="47"/>
        <v>0</v>
      </c>
      <c r="BY24" s="192">
        <f t="shared" si="48"/>
        <v>0</v>
      </c>
      <c r="BZ24" s="192">
        <f t="shared" si="49"/>
        <v>2</v>
      </c>
      <c r="CA24" s="192">
        <f t="shared" si="50"/>
        <v>6</v>
      </c>
      <c r="CB24" s="192">
        <f t="shared" si="51"/>
        <v>1</v>
      </c>
      <c r="CC24" s="192">
        <f t="shared" si="52"/>
        <v>4</v>
      </c>
      <c r="CD24" s="192">
        <f t="shared" si="53"/>
        <v>3</v>
      </c>
      <c r="CE24" s="193">
        <f t="shared" si="54"/>
        <v>10</v>
      </c>
    </row>
    <row r="25" spans="1:83">
      <c r="A25" s="187">
        <f t="shared" si="55"/>
        <v>23</v>
      </c>
      <c r="B25" s="187" t="s">
        <v>456</v>
      </c>
      <c r="C25" s="23">
        <f>SUM('Season 1'!CX6:CX8)+'Season 2'!CE17</f>
        <v>194</v>
      </c>
      <c r="D25" s="18">
        <f>SUM('Season 1'!CY6:CY8)+'Season 2'!CF17</f>
        <v>185</v>
      </c>
      <c r="E25" s="18">
        <f>SUM('Season 1'!CZ6:CZ8)+'Season 2'!CG17</f>
        <v>28</v>
      </c>
      <c r="F25" s="18">
        <f>SUM('Season 1'!DA6:DA8)+'Season 2'!CH17</f>
        <v>8</v>
      </c>
      <c r="G25" s="18">
        <f>SUM('Season 1'!DB6:DB8)+'Season 2'!CI17</f>
        <v>12</v>
      </c>
      <c r="H25" s="18">
        <f>SUM('Season 1'!DC6:DC8)+'Season 2'!CJ17</f>
        <v>61</v>
      </c>
      <c r="I25" s="18">
        <f>SUM('Season 1'!DD6:DD8)+'Season 2'!CK17</f>
        <v>120</v>
      </c>
      <c r="J25" s="18">
        <f>SUM('Season 1'!DE6:DE8)+'Season 2'!CL17</f>
        <v>25</v>
      </c>
      <c r="K25" s="18">
        <f>SUM('Season 1'!DF6:DF8)+'Season 2'!CM17</f>
        <v>100</v>
      </c>
      <c r="L25" s="18">
        <f>SUM('Season 1'!DG6:DG8)+'Season 2'!CN17</f>
        <v>79</v>
      </c>
      <c r="M25" s="21">
        <f>SUM('Season 1'!DH6:DH8)+'Season 2'!CO17</f>
        <v>202</v>
      </c>
      <c r="N25" s="23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21">
        <v>0</v>
      </c>
      <c r="Y25" s="23">
        <f t="shared" si="0"/>
        <v>194</v>
      </c>
      <c r="Z25" s="18">
        <f t="shared" si="1"/>
        <v>185</v>
      </c>
      <c r="AA25" s="18">
        <f t="shared" si="2"/>
        <v>28</v>
      </c>
      <c r="AB25" s="18">
        <f t="shared" si="3"/>
        <v>8</v>
      </c>
      <c r="AC25" s="18">
        <f t="shared" si="4"/>
        <v>12</v>
      </c>
      <c r="AD25" s="18">
        <f t="shared" si="5"/>
        <v>61</v>
      </c>
      <c r="AE25" s="18">
        <f t="shared" si="6"/>
        <v>120</v>
      </c>
      <c r="AF25" s="18">
        <f t="shared" si="7"/>
        <v>25</v>
      </c>
      <c r="AG25" s="18">
        <f t="shared" si="8"/>
        <v>100</v>
      </c>
      <c r="AH25" s="18">
        <f t="shared" si="9"/>
        <v>79</v>
      </c>
      <c r="AI25" s="21">
        <f t="shared" si="10"/>
        <v>202</v>
      </c>
      <c r="AJ25" s="169">
        <f t="shared" si="11"/>
        <v>0.5083333333333333</v>
      </c>
      <c r="AK25" s="169">
        <f t="shared" si="12"/>
        <v>0.25</v>
      </c>
      <c r="AL25" s="366">
        <f t="shared" si="13"/>
        <v>0.3910891089108911</v>
      </c>
      <c r="AM25" s="23">
        <f>0+'Season 2'!P7</f>
        <v>5</v>
      </c>
      <c r="AN25" s="18">
        <f>'Season 2'!Q7+3-1-1</f>
        <v>6</v>
      </c>
      <c r="AO25" s="18">
        <f t="shared" si="14"/>
        <v>11</v>
      </c>
      <c r="AP25" s="261">
        <f t="shared" si="15"/>
        <v>0.45454545454545453</v>
      </c>
      <c r="AQ25" s="23">
        <v>0</v>
      </c>
      <c r="AR25" s="18">
        <v>0</v>
      </c>
      <c r="AS25" s="18">
        <f t="shared" si="16"/>
        <v>0</v>
      </c>
      <c r="AT25" s="261" t="e">
        <f t="shared" si="17"/>
        <v>#DIV/0!</v>
      </c>
      <c r="AU25" s="23">
        <f t="shared" si="18"/>
        <v>5</v>
      </c>
      <c r="AV25" s="18">
        <f t="shared" si="19"/>
        <v>6</v>
      </c>
      <c r="AW25" s="18">
        <f t="shared" si="20"/>
        <v>11</v>
      </c>
      <c r="AX25" s="91">
        <f t="shared" si="21"/>
        <v>0.45454545454545453</v>
      </c>
      <c r="AY25" s="191">
        <f t="shared" si="22"/>
        <v>17.636363636363637</v>
      </c>
      <c r="AZ25" s="192">
        <f t="shared" si="23"/>
        <v>16.818181818181817</v>
      </c>
      <c r="BA25" s="192">
        <f t="shared" si="24"/>
        <v>2.5454545454545454</v>
      </c>
      <c r="BB25" s="192">
        <f t="shared" si="25"/>
        <v>0.72727272727272729</v>
      </c>
      <c r="BC25" s="192">
        <f t="shared" si="26"/>
        <v>1.0909090909090908</v>
      </c>
      <c r="BD25" s="192">
        <f t="shared" si="27"/>
        <v>5.5454545454545459</v>
      </c>
      <c r="BE25" s="192">
        <f t="shared" si="28"/>
        <v>10.909090909090908</v>
      </c>
      <c r="BF25" s="192">
        <f t="shared" si="29"/>
        <v>2.2727272727272729</v>
      </c>
      <c r="BG25" s="192">
        <f t="shared" si="30"/>
        <v>9.0909090909090917</v>
      </c>
      <c r="BH25" s="192">
        <f t="shared" si="31"/>
        <v>7.1818181818181817</v>
      </c>
      <c r="BI25" s="192">
        <f t="shared" si="32"/>
        <v>18.363636363636363</v>
      </c>
      <c r="BJ25" s="191" t="e">
        <f t="shared" si="33"/>
        <v>#DIV/0!</v>
      </c>
      <c r="BK25" s="192" t="e">
        <f t="shared" si="34"/>
        <v>#DIV/0!</v>
      </c>
      <c r="BL25" s="192" t="e">
        <f t="shared" si="35"/>
        <v>#DIV/0!</v>
      </c>
      <c r="BM25" s="192" t="e">
        <f t="shared" si="36"/>
        <v>#DIV/0!</v>
      </c>
      <c r="BN25" s="192" t="e">
        <f t="shared" si="37"/>
        <v>#DIV/0!</v>
      </c>
      <c r="BO25" s="192" t="e">
        <f t="shared" si="38"/>
        <v>#DIV/0!</v>
      </c>
      <c r="BP25" s="192" t="e">
        <f t="shared" si="39"/>
        <v>#DIV/0!</v>
      </c>
      <c r="BQ25" s="192" t="e">
        <f t="shared" si="40"/>
        <v>#DIV/0!</v>
      </c>
      <c r="BR25" s="192" t="e">
        <f t="shared" si="41"/>
        <v>#DIV/0!</v>
      </c>
      <c r="BS25" s="192" t="e">
        <f t="shared" si="42"/>
        <v>#DIV/0!</v>
      </c>
      <c r="BT25" s="192" t="e">
        <f t="shared" si="43"/>
        <v>#DIV/0!</v>
      </c>
      <c r="BU25" s="191">
        <f t="shared" si="44"/>
        <v>17.636363636363637</v>
      </c>
      <c r="BV25" s="192">
        <f t="shared" si="45"/>
        <v>16.818181818181817</v>
      </c>
      <c r="BW25" s="192">
        <f t="shared" si="46"/>
        <v>2.5454545454545454</v>
      </c>
      <c r="BX25" s="192">
        <f t="shared" si="47"/>
        <v>0.72727272727272729</v>
      </c>
      <c r="BY25" s="192">
        <f t="shared" si="48"/>
        <v>1.0909090909090908</v>
      </c>
      <c r="BZ25" s="192">
        <f t="shared" si="49"/>
        <v>5.5454545454545459</v>
      </c>
      <c r="CA25" s="192">
        <f t="shared" si="50"/>
        <v>10.909090909090908</v>
      </c>
      <c r="CB25" s="192">
        <f t="shared" si="51"/>
        <v>2.2727272727272729</v>
      </c>
      <c r="CC25" s="192">
        <f t="shared" si="52"/>
        <v>9.0909090909090917</v>
      </c>
      <c r="CD25" s="192">
        <f t="shared" si="53"/>
        <v>7.1818181818181817</v>
      </c>
      <c r="CE25" s="193">
        <f t="shared" si="54"/>
        <v>18.363636363636363</v>
      </c>
    </row>
    <row r="26" spans="1:83">
      <c r="A26" s="187">
        <f t="shared" si="55"/>
        <v>24</v>
      </c>
      <c r="B26" s="187" t="s">
        <v>457</v>
      </c>
      <c r="C26" s="23">
        <f>'Season 1'!AD40+'Season 1'!BZ37+'Season 1'!BZ39+'Season 2'!BA51</f>
        <v>128</v>
      </c>
      <c r="D26" s="18">
        <f>'Season 1'!AE40+'Season 1'!CA37+'Season 1'!CA39+'Season 2'!BB51</f>
        <v>62</v>
      </c>
      <c r="E26" s="18">
        <f>'Season 1'!AF40+'Season 1'!CB37+'Season 1'!CB39+'Season 2'!BC51</f>
        <v>10</v>
      </c>
      <c r="F26" s="18">
        <f>'Season 1'!AG40+'Season 1'!CC37+'Season 1'!CC39+'Season 2'!BD51</f>
        <v>9</v>
      </c>
      <c r="G26" s="18">
        <f>'Season 1'!AH40+'Season 1'!CD37+'Season 1'!CD39+'Season 2'!BE51</f>
        <v>6</v>
      </c>
      <c r="H26" s="18">
        <f>'Season 1'!AI40+'Season 1'!CE37+'Season 1'!CE39+'Season 2'!BF51</f>
        <v>22</v>
      </c>
      <c r="I26" s="18">
        <f>'Season 1'!AJ40+'Season 1'!CF37+'Season 1'!CF39+'Season 2'!BG51</f>
        <v>62</v>
      </c>
      <c r="J26" s="18">
        <f>'Season 1'!AK40+'Season 1'!CG37+'Season 1'!CG39+'Season 2'!BH51</f>
        <v>28</v>
      </c>
      <c r="K26" s="18">
        <f>'Season 1'!AL40+'Season 1'!CH37+'Season 1'!CH39+'Season 2'!BI51</f>
        <v>82</v>
      </c>
      <c r="L26" s="18">
        <f>'Season 1'!AM40+'Season 1'!CI37+'Season 1'!CI39+'Season 2'!BJ51</f>
        <v>50</v>
      </c>
      <c r="M26" s="21">
        <f>'Season 1'!AN40+'Season 1'!CJ37+'Season 1'!CJ39+'Season 2'!BK51</f>
        <v>144</v>
      </c>
      <c r="N26" s="23">
        <f>'Season 2'!IQ22</f>
        <v>29</v>
      </c>
      <c r="O26" s="18">
        <f>'Season 2'!IR22</f>
        <v>19</v>
      </c>
      <c r="P26" s="18">
        <f>'Season 2'!IS22</f>
        <v>4</v>
      </c>
      <c r="Q26" s="18">
        <f>'Season 2'!IT22</f>
        <v>2</v>
      </c>
      <c r="R26" s="18">
        <f>'Season 2'!IU22</f>
        <v>3</v>
      </c>
      <c r="S26" s="18">
        <f>'Season 2'!IV22</f>
        <v>6</v>
      </c>
      <c r="T26" s="18">
        <f>'Season 2'!IW22</f>
        <v>19</v>
      </c>
      <c r="U26" s="18">
        <f>'Season 2'!IX22</f>
        <v>5</v>
      </c>
      <c r="V26" s="18">
        <f>'Season 2'!IY22</f>
        <v>36</v>
      </c>
      <c r="W26" s="18">
        <f>'Season 2'!IZ22</f>
        <v>11</v>
      </c>
      <c r="X26" s="21">
        <f>'Season 2'!JA22</f>
        <v>55</v>
      </c>
      <c r="Y26" s="23">
        <f t="shared" si="0"/>
        <v>157</v>
      </c>
      <c r="Z26" s="18">
        <f t="shared" si="1"/>
        <v>81</v>
      </c>
      <c r="AA26" s="18">
        <f t="shared" si="2"/>
        <v>14</v>
      </c>
      <c r="AB26" s="18">
        <f t="shared" si="3"/>
        <v>11</v>
      </c>
      <c r="AC26" s="18">
        <f t="shared" si="4"/>
        <v>9</v>
      </c>
      <c r="AD26" s="18">
        <f t="shared" si="5"/>
        <v>28</v>
      </c>
      <c r="AE26" s="18">
        <f t="shared" si="6"/>
        <v>81</v>
      </c>
      <c r="AF26" s="18">
        <f t="shared" si="7"/>
        <v>33</v>
      </c>
      <c r="AG26" s="18">
        <f t="shared" si="8"/>
        <v>118</v>
      </c>
      <c r="AH26" s="18">
        <f t="shared" si="9"/>
        <v>61</v>
      </c>
      <c r="AI26" s="21">
        <f t="shared" si="10"/>
        <v>199</v>
      </c>
      <c r="AJ26" s="169">
        <f t="shared" si="11"/>
        <v>0.34567901234567899</v>
      </c>
      <c r="AK26" s="169">
        <f t="shared" si="12"/>
        <v>0.27966101694915252</v>
      </c>
      <c r="AL26" s="366">
        <f t="shared" si="13"/>
        <v>0.30653266331658291</v>
      </c>
      <c r="AM26" s="23">
        <f>2+'Season 2'!P5-1</f>
        <v>9</v>
      </c>
      <c r="AN26" s="18">
        <f>1+'Season 2'!Q5-2</f>
        <v>2</v>
      </c>
      <c r="AO26" s="18">
        <f t="shared" si="14"/>
        <v>11</v>
      </c>
      <c r="AP26" s="261">
        <f t="shared" si="15"/>
        <v>0.81818181818181823</v>
      </c>
      <c r="AQ26" s="23">
        <v>2</v>
      </c>
      <c r="AR26" s="18">
        <v>2</v>
      </c>
      <c r="AS26" s="18">
        <f t="shared" si="16"/>
        <v>4</v>
      </c>
      <c r="AT26" s="261">
        <f t="shared" si="17"/>
        <v>0.5</v>
      </c>
      <c r="AU26" s="23">
        <f t="shared" si="18"/>
        <v>11</v>
      </c>
      <c r="AV26" s="18">
        <f t="shared" si="19"/>
        <v>4</v>
      </c>
      <c r="AW26" s="18">
        <f t="shared" si="20"/>
        <v>15</v>
      </c>
      <c r="AX26" s="91">
        <f t="shared" si="21"/>
        <v>0.73333333333333328</v>
      </c>
      <c r="AY26" s="191">
        <f t="shared" si="22"/>
        <v>10.466666666666667</v>
      </c>
      <c r="AZ26" s="192">
        <f t="shared" si="23"/>
        <v>5.4</v>
      </c>
      <c r="BA26" s="192">
        <f t="shared" si="24"/>
        <v>0.93333333333333335</v>
      </c>
      <c r="BB26" s="192">
        <f t="shared" si="25"/>
        <v>0.73333333333333328</v>
      </c>
      <c r="BC26" s="192">
        <f t="shared" si="26"/>
        <v>0.6</v>
      </c>
      <c r="BD26" s="192">
        <f t="shared" si="27"/>
        <v>1.8666666666666667</v>
      </c>
      <c r="BE26" s="192">
        <f t="shared" si="28"/>
        <v>5.4</v>
      </c>
      <c r="BF26" s="192">
        <f t="shared" si="29"/>
        <v>2.2000000000000002</v>
      </c>
      <c r="BG26" s="192">
        <f t="shared" si="30"/>
        <v>7.8666666666666663</v>
      </c>
      <c r="BH26" s="192">
        <f t="shared" si="31"/>
        <v>4.0666666666666664</v>
      </c>
      <c r="BI26" s="192">
        <f t="shared" si="32"/>
        <v>13.266666666666667</v>
      </c>
      <c r="BJ26" s="191">
        <f t="shared" si="33"/>
        <v>7.25</v>
      </c>
      <c r="BK26" s="192">
        <f t="shared" si="34"/>
        <v>4.75</v>
      </c>
      <c r="BL26" s="192">
        <f t="shared" si="35"/>
        <v>1</v>
      </c>
      <c r="BM26" s="192">
        <f t="shared" si="36"/>
        <v>0.5</v>
      </c>
      <c r="BN26" s="192">
        <f t="shared" si="37"/>
        <v>0.75</v>
      </c>
      <c r="BO26" s="192">
        <f t="shared" si="38"/>
        <v>1.5</v>
      </c>
      <c r="BP26" s="192">
        <f t="shared" si="39"/>
        <v>4.75</v>
      </c>
      <c r="BQ26" s="192">
        <f t="shared" si="40"/>
        <v>1.25</v>
      </c>
      <c r="BR26" s="192">
        <f t="shared" si="41"/>
        <v>9</v>
      </c>
      <c r="BS26" s="192">
        <f t="shared" si="42"/>
        <v>2.75</v>
      </c>
      <c r="BT26" s="192">
        <f t="shared" si="43"/>
        <v>13.75</v>
      </c>
      <c r="BU26" s="191">
        <f t="shared" si="44"/>
        <v>11.636363636363637</v>
      </c>
      <c r="BV26" s="192">
        <f t="shared" si="45"/>
        <v>5.6363636363636367</v>
      </c>
      <c r="BW26" s="192">
        <f t="shared" si="46"/>
        <v>0.90909090909090906</v>
      </c>
      <c r="BX26" s="192">
        <f t="shared" si="47"/>
        <v>0.81818181818181823</v>
      </c>
      <c r="BY26" s="192">
        <f t="shared" si="48"/>
        <v>0.54545454545454541</v>
      </c>
      <c r="BZ26" s="192">
        <f t="shared" si="49"/>
        <v>2</v>
      </c>
      <c r="CA26" s="192">
        <f t="shared" si="50"/>
        <v>5.6363636363636367</v>
      </c>
      <c r="CB26" s="192">
        <f t="shared" si="51"/>
        <v>2.5454545454545454</v>
      </c>
      <c r="CC26" s="192">
        <f t="shared" si="52"/>
        <v>7.4545454545454541</v>
      </c>
      <c r="CD26" s="192">
        <f t="shared" si="53"/>
        <v>4.5454545454545459</v>
      </c>
      <c r="CE26" s="193">
        <f t="shared" si="54"/>
        <v>13.090909090909092</v>
      </c>
    </row>
    <row r="27" spans="1:83">
      <c r="A27" s="187">
        <f t="shared" si="55"/>
        <v>25</v>
      </c>
      <c r="B27" s="187" t="s">
        <v>458</v>
      </c>
      <c r="C27" s="23">
        <f>'Season 1'!AD28+'Season 2'!DX34</f>
        <v>336</v>
      </c>
      <c r="D27" s="18">
        <f>'Season 1'!AE28+'Season 2'!DY34</f>
        <v>246</v>
      </c>
      <c r="E27" s="18">
        <f>'Season 1'!AF28+'Season 2'!DZ34</f>
        <v>22</v>
      </c>
      <c r="F27" s="18">
        <f>'Season 1'!AG28+'Season 2'!EA34</f>
        <v>33</v>
      </c>
      <c r="G27" s="18">
        <f>'Season 1'!AH28+'Season 2'!EB34</f>
        <v>35</v>
      </c>
      <c r="H27" s="18">
        <f>'Season 1'!AI28+'Season 2'!EC34</f>
        <v>130</v>
      </c>
      <c r="I27" s="18">
        <f>'Season 1'!AJ28+'Season 2'!ED34</f>
        <v>303</v>
      </c>
      <c r="J27" s="18">
        <f>'Season 1'!AK28+'Season 2'!EE34</f>
        <v>22</v>
      </c>
      <c r="K27" s="18">
        <f>'Season 1'!AL28+'Season 2'!EF34</f>
        <v>91</v>
      </c>
      <c r="L27" s="18">
        <f>'Season 1'!AM28+'Season 2'!EG34</f>
        <v>152</v>
      </c>
      <c r="M27" s="21">
        <f>'Season 1'!AN28+'Season 2'!EH34</f>
        <v>394</v>
      </c>
      <c r="N27" s="23">
        <f>'Season 1'!HF22</f>
        <v>78</v>
      </c>
      <c r="O27" s="18">
        <f>'Season 1'!HG22</f>
        <v>54</v>
      </c>
      <c r="P27" s="18">
        <f>'Season 1'!HH22</f>
        <v>3</v>
      </c>
      <c r="Q27" s="18">
        <f>'Season 1'!HI22</f>
        <v>6</v>
      </c>
      <c r="R27" s="18">
        <f>'Season 1'!HJ22</f>
        <v>7</v>
      </c>
      <c r="S27" s="18">
        <f>'Season 1'!HK22</f>
        <v>28</v>
      </c>
      <c r="T27" s="18">
        <f>'Season 1'!HL22</f>
        <v>71</v>
      </c>
      <c r="U27" s="18">
        <f>'Season 1'!HM22</f>
        <v>8</v>
      </c>
      <c r="V27" s="18">
        <f>'Season 1'!HN22</f>
        <v>35</v>
      </c>
      <c r="W27" s="18">
        <f>'Season 1'!HO22</f>
        <v>36</v>
      </c>
      <c r="X27" s="21">
        <f>'Season 1'!HP22</f>
        <v>106</v>
      </c>
      <c r="Y27" s="23">
        <f t="shared" si="0"/>
        <v>414</v>
      </c>
      <c r="Z27" s="18">
        <f t="shared" si="1"/>
        <v>300</v>
      </c>
      <c r="AA27" s="18">
        <f t="shared" si="2"/>
        <v>25</v>
      </c>
      <c r="AB27" s="18">
        <f t="shared" si="3"/>
        <v>39</v>
      </c>
      <c r="AC27" s="18">
        <f t="shared" si="4"/>
        <v>42</v>
      </c>
      <c r="AD27" s="18">
        <f t="shared" si="5"/>
        <v>158</v>
      </c>
      <c r="AE27" s="18">
        <f t="shared" si="6"/>
        <v>374</v>
      </c>
      <c r="AF27" s="18">
        <f t="shared" si="7"/>
        <v>30</v>
      </c>
      <c r="AG27" s="18">
        <f t="shared" si="8"/>
        <v>126</v>
      </c>
      <c r="AH27" s="18">
        <f t="shared" si="9"/>
        <v>188</v>
      </c>
      <c r="AI27" s="21">
        <f t="shared" si="10"/>
        <v>500</v>
      </c>
      <c r="AJ27" s="169">
        <f t="shared" si="11"/>
        <v>0.42245989304812837</v>
      </c>
      <c r="AK27" s="169">
        <f t="shared" si="12"/>
        <v>0.23809523809523808</v>
      </c>
      <c r="AL27" s="366">
        <f t="shared" si="13"/>
        <v>0.376</v>
      </c>
      <c r="AM27" s="23">
        <f>'Season 1'!M4+'Season 2'!P10</f>
        <v>7</v>
      </c>
      <c r="AN27" s="18">
        <f>'Season 1'!N4+'Season 2'!Q10-3</f>
        <v>10</v>
      </c>
      <c r="AO27" s="18">
        <f t="shared" si="14"/>
        <v>17</v>
      </c>
      <c r="AP27" s="261">
        <f t="shared" si="15"/>
        <v>0.41176470588235292</v>
      </c>
      <c r="AQ27" s="23">
        <f>'Season 1'!FS64</f>
        <v>2</v>
      </c>
      <c r="AR27" s="18">
        <f>'Season 1'!FT64</f>
        <v>2</v>
      </c>
      <c r="AS27" s="18">
        <f t="shared" si="16"/>
        <v>4</v>
      </c>
      <c r="AT27" s="261">
        <f t="shared" si="17"/>
        <v>0.5</v>
      </c>
      <c r="AU27" s="23">
        <f t="shared" si="18"/>
        <v>9</v>
      </c>
      <c r="AV27" s="18">
        <f t="shared" si="19"/>
        <v>12</v>
      </c>
      <c r="AW27" s="18">
        <f t="shared" si="20"/>
        <v>21</v>
      </c>
      <c r="AX27" s="91">
        <f t="shared" si="21"/>
        <v>0.42857142857142855</v>
      </c>
      <c r="AY27" s="191">
        <f t="shared" si="22"/>
        <v>19.714285714285715</v>
      </c>
      <c r="AZ27" s="192">
        <f t="shared" si="23"/>
        <v>14.285714285714286</v>
      </c>
      <c r="BA27" s="192">
        <f t="shared" si="24"/>
        <v>1.1904761904761905</v>
      </c>
      <c r="BB27" s="192">
        <f t="shared" si="25"/>
        <v>1.8571428571428572</v>
      </c>
      <c r="BC27" s="192">
        <f t="shared" si="26"/>
        <v>2</v>
      </c>
      <c r="BD27" s="192">
        <f t="shared" si="27"/>
        <v>7.5238095238095237</v>
      </c>
      <c r="BE27" s="192">
        <f t="shared" si="28"/>
        <v>17.80952380952381</v>
      </c>
      <c r="BF27" s="192">
        <f t="shared" si="29"/>
        <v>1.4285714285714286</v>
      </c>
      <c r="BG27" s="192">
        <f t="shared" si="30"/>
        <v>6</v>
      </c>
      <c r="BH27" s="192">
        <f t="shared" si="31"/>
        <v>8.9523809523809526</v>
      </c>
      <c r="BI27" s="192">
        <f t="shared" si="32"/>
        <v>23.80952380952381</v>
      </c>
      <c r="BJ27" s="191">
        <f t="shared" si="33"/>
        <v>19.5</v>
      </c>
      <c r="BK27" s="192">
        <f t="shared" si="34"/>
        <v>13.5</v>
      </c>
      <c r="BL27" s="192">
        <f t="shared" si="35"/>
        <v>0.75</v>
      </c>
      <c r="BM27" s="192">
        <f t="shared" si="36"/>
        <v>1.5</v>
      </c>
      <c r="BN27" s="192">
        <f t="shared" si="37"/>
        <v>1.75</v>
      </c>
      <c r="BO27" s="192">
        <f t="shared" si="38"/>
        <v>7</v>
      </c>
      <c r="BP27" s="192">
        <f t="shared" si="39"/>
        <v>17.75</v>
      </c>
      <c r="BQ27" s="192">
        <f t="shared" si="40"/>
        <v>2</v>
      </c>
      <c r="BR27" s="192">
        <f t="shared" si="41"/>
        <v>8.75</v>
      </c>
      <c r="BS27" s="192">
        <f t="shared" si="42"/>
        <v>9</v>
      </c>
      <c r="BT27" s="192">
        <f t="shared" si="43"/>
        <v>26.5</v>
      </c>
      <c r="BU27" s="191">
        <f t="shared" si="44"/>
        <v>19.764705882352942</v>
      </c>
      <c r="BV27" s="192">
        <f t="shared" si="45"/>
        <v>14.470588235294118</v>
      </c>
      <c r="BW27" s="192">
        <f t="shared" si="46"/>
        <v>1.2941176470588236</v>
      </c>
      <c r="BX27" s="192">
        <f t="shared" si="47"/>
        <v>1.9411764705882353</v>
      </c>
      <c r="BY27" s="192">
        <f t="shared" si="48"/>
        <v>2.0588235294117645</v>
      </c>
      <c r="BZ27" s="192">
        <f t="shared" si="49"/>
        <v>7.6470588235294121</v>
      </c>
      <c r="CA27" s="192">
        <f t="shared" si="50"/>
        <v>17.823529411764707</v>
      </c>
      <c r="CB27" s="192">
        <f t="shared" si="51"/>
        <v>1.2941176470588236</v>
      </c>
      <c r="CC27" s="192">
        <f t="shared" si="52"/>
        <v>5.3529411764705879</v>
      </c>
      <c r="CD27" s="192">
        <f t="shared" si="53"/>
        <v>8.9411764705882355</v>
      </c>
      <c r="CE27" s="193">
        <f t="shared" si="54"/>
        <v>23.176470588235293</v>
      </c>
    </row>
    <row r="28" spans="1:83">
      <c r="A28" s="187">
        <f t="shared" si="55"/>
        <v>26</v>
      </c>
      <c r="B28" s="187" t="s">
        <v>459</v>
      </c>
      <c r="C28" s="23">
        <f>'Season 1'!BB37+'Season 1'!CX10+'Season 1'!DV11+'Season 2'!BP17</f>
        <v>187</v>
      </c>
      <c r="D28" s="18">
        <f>'Season 1'!BC37+'Season 1'!CY10+'Season 1'!DW11+'Season 2'!BQ17</f>
        <v>114</v>
      </c>
      <c r="E28" s="18">
        <f>'Season 1'!BD37+'Season 1'!CZ10+'Season 1'!DX11+'Season 2'!BR17</f>
        <v>10</v>
      </c>
      <c r="F28" s="18">
        <f>'Season 1'!BE37+'Season 1'!DA10+'Season 1'!DY11+'Season 2'!BS17</f>
        <v>6</v>
      </c>
      <c r="G28" s="18">
        <f>'Season 1'!BF37+'Season 1'!DB10+'Season 1'!DZ11+'Season 2'!BT17</f>
        <v>17</v>
      </c>
      <c r="H28" s="18">
        <f>'Season 1'!BG37+'Season 1'!DC10+'Season 1'!EA11+'Season 2'!BU17</f>
        <v>43</v>
      </c>
      <c r="I28" s="18">
        <f>'Season 1'!BH37+'Season 1'!DD10+'Season 1'!EB11+'Season 2'!BV17</f>
        <v>103</v>
      </c>
      <c r="J28" s="18">
        <f>'Season 1'!BI37+'Season 1'!DE10+'Season 1'!EC11+'Season 2'!BW17</f>
        <v>33</v>
      </c>
      <c r="K28" s="18">
        <f>'Season 1'!BJ37+'Season 1'!DF10+'Season 1'!ED11+'Season 2'!BX17</f>
        <v>166</v>
      </c>
      <c r="L28" s="18">
        <f>'Season 1'!BK37+'Season 1'!DG10+'Season 1'!EE11+'Season 2'!BY17</f>
        <v>76</v>
      </c>
      <c r="M28" s="21">
        <f>'Season 1'!BL37+'Season 1'!DH10+'Season 1'!EF11+'Season 2'!BZ17</f>
        <v>269</v>
      </c>
      <c r="N28" s="23">
        <f>'Season 2'!KJ11</f>
        <v>21</v>
      </c>
      <c r="O28" s="18">
        <f>'Season 2'!KK11</f>
        <v>20</v>
      </c>
      <c r="P28" s="18">
        <f>'Season 2'!KL11</f>
        <v>0</v>
      </c>
      <c r="Q28" s="18">
        <f>'Season 2'!KM11</f>
        <v>1</v>
      </c>
      <c r="R28" s="18">
        <f>'Season 2'!KN11</f>
        <v>0</v>
      </c>
      <c r="S28" s="18">
        <f>'Season 2'!KO11</f>
        <v>6</v>
      </c>
      <c r="T28" s="18">
        <f>'Season 2'!KP11</f>
        <v>16</v>
      </c>
      <c r="U28" s="18">
        <f>'Season 2'!KQ11</f>
        <v>3</v>
      </c>
      <c r="V28" s="18">
        <f>'Season 2'!KR11</f>
        <v>19</v>
      </c>
      <c r="W28" s="18">
        <f>'Season 2'!KS11</f>
        <v>9</v>
      </c>
      <c r="X28" s="21">
        <f>'Season 2'!KT11</f>
        <v>35</v>
      </c>
      <c r="Y28" s="23">
        <f t="shared" si="0"/>
        <v>208</v>
      </c>
      <c r="Z28" s="18">
        <f t="shared" si="1"/>
        <v>134</v>
      </c>
      <c r="AA28" s="18">
        <f t="shared" si="2"/>
        <v>10</v>
      </c>
      <c r="AB28" s="18">
        <f t="shared" si="3"/>
        <v>7</v>
      </c>
      <c r="AC28" s="18">
        <f t="shared" si="4"/>
        <v>17</v>
      </c>
      <c r="AD28" s="18">
        <f t="shared" si="5"/>
        <v>49</v>
      </c>
      <c r="AE28" s="18">
        <f t="shared" si="6"/>
        <v>119</v>
      </c>
      <c r="AF28" s="18">
        <f t="shared" si="7"/>
        <v>36</v>
      </c>
      <c r="AG28" s="18">
        <f t="shared" si="8"/>
        <v>185</v>
      </c>
      <c r="AH28" s="18">
        <f t="shared" si="9"/>
        <v>85</v>
      </c>
      <c r="AI28" s="21">
        <f t="shared" si="10"/>
        <v>304</v>
      </c>
      <c r="AJ28" s="169">
        <f t="shared" si="11"/>
        <v>0.41176470588235292</v>
      </c>
      <c r="AK28" s="169">
        <f t="shared" si="12"/>
        <v>0.19459459459459461</v>
      </c>
      <c r="AL28" s="366">
        <f t="shared" si="13"/>
        <v>0.27960526315789475</v>
      </c>
      <c r="AM28" s="23">
        <f>'Season 2'!P6-3</f>
        <v>4</v>
      </c>
      <c r="AN28" s="18">
        <f>3+'Season 2'!Q6-1</f>
        <v>6</v>
      </c>
      <c r="AO28" s="18">
        <f t="shared" si="14"/>
        <v>10</v>
      </c>
      <c r="AP28" s="261">
        <f t="shared" si="15"/>
        <v>0.4</v>
      </c>
      <c r="AQ28" s="23">
        <v>0</v>
      </c>
      <c r="AR28" s="18">
        <v>1</v>
      </c>
      <c r="AS28" s="18">
        <f t="shared" si="16"/>
        <v>1</v>
      </c>
      <c r="AT28" s="261">
        <f t="shared" si="17"/>
        <v>0</v>
      </c>
      <c r="AU28" s="23">
        <f t="shared" si="18"/>
        <v>4</v>
      </c>
      <c r="AV28" s="18">
        <f t="shared" si="19"/>
        <v>7</v>
      </c>
      <c r="AW28" s="18">
        <f t="shared" si="20"/>
        <v>11</v>
      </c>
      <c r="AX28" s="91">
        <f t="shared" si="21"/>
        <v>0.36363636363636365</v>
      </c>
      <c r="AY28" s="191">
        <f t="shared" si="22"/>
        <v>18.90909090909091</v>
      </c>
      <c r="AZ28" s="192">
        <f t="shared" si="23"/>
        <v>12.181818181818182</v>
      </c>
      <c r="BA28" s="192">
        <f t="shared" si="24"/>
        <v>0.90909090909090906</v>
      </c>
      <c r="BB28" s="192">
        <f t="shared" si="25"/>
        <v>0.63636363636363635</v>
      </c>
      <c r="BC28" s="192">
        <f t="shared" si="26"/>
        <v>1.5454545454545454</v>
      </c>
      <c r="BD28" s="192">
        <f t="shared" si="27"/>
        <v>4.4545454545454541</v>
      </c>
      <c r="BE28" s="192">
        <f t="shared" si="28"/>
        <v>10.818181818181818</v>
      </c>
      <c r="BF28" s="192">
        <f t="shared" si="29"/>
        <v>3.2727272727272729</v>
      </c>
      <c r="BG28" s="192">
        <f t="shared" si="30"/>
        <v>16.818181818181817</v>
      </c>
      <c r="BH28" s="192">
        <f t="shared" si="31"/>
        <v>7.7272727272727275</v>
      </c>
      <c r="BI28" s="192">
        <f t="shared" si="32"/>
        <v>27.636363636363637</v>
      </c>
      <c r="BJ28" s="191">
        <f t="shared" si="33"/>
        <v>21</v>
      </c>
      <c r="BK28" s="192">
        <f t="shared" si="34"/>
        <v>20</v>
      </c>
      <c r="BL28" s="192">
        <f t="shared" si="35"/>
        <v>0</v>
      </c>
      <c r="BM28" s="192">
        <f t="shared" si="36"/>
        <v>1</v>
      </c>
      <c r="BN28" s="192">
        <f t="shared" si="37"/>
        <v>0</v>
      </c>
      <c r="BO28" s="192">
        <f t="shared" si="38"/>
        <v>6</v>
      </c>
      <c r="BP28" s="192">
        <f t="shared" si="39"/>
        <v>16</v>
      </c>
      <c r="BQ28" s="192">
        <f t="shared" si="40"/>
        <v>3</v>
      </c>
      <c r="BR28" s="192">
        <f t="shared" si="41"/>
        <v>19</v>
      </c>
      <c r="BS28" s="192">
        <f t="shared" si="42"/>
        <v>9</v>
      </c>
      <c r="BT28" s="192">
        <f t="shared" si="43"/>
        <v>35</v>
      </c>
      <c r="BU28" s="191">
        <f t="shared" si="44"/>
        <v>18.7</v>
      </c>
      <c r="BV28" s="192">
        <f t="shared" si="45"/>
        <v>11.4</v>
      </c>
      <c r="BW28" s="192">
        <f t="shared" si="46"/>
        <v>1</v>
      </c>
      <c r="BX28" s="192">
        <f t="shared" si="47"/>
        <v>0.6</v>
      </c>
      <c r="BY28" s="192">
        <f t="shared" si="48"/>
        <v>1.7</v>
      </c>
      <c r="BZ28" s="192">
        <f t="shared" si="49"/>
        <v>4.3</v>
      </c>
      <c r="CA28" s="192">
        <f t="shared" si="50"/>
        <v>10.3</v>
      </c>
      <c r="CB28" s="192">
        <f t="shared" si="51"/>
        <v>3.3</v>
      </c>
      <c r="CC28" s="192">
        <f t="shared" si="52"/>
        <v>16.600000000000001</v>
      </c>
      <c r="CD28" s="192">
        <f t="shared" si="53"/>
        <v>7.6</v>
      </c>
      <c r="CE28" s="193">
        <f t="shared" si="54"/>
        <v>26.9</v>
      </c>
    </row>
    <row r="29" spans="1:83">
      <c r="A29" s="187">
        <f t="shared" si="55"/>
        <v>27</v>
      </c>
      <c r="B29" s="187" t="s">
        <v>461</v>
      </c>
      <c r="C29" s="23">
        <f>'Season 2'!EM21</f>
        <v>14</v>
      </c>
      <c r="D29" s="18">
        <f>'Season 2'!EN21</f>
        <v>10</v>
      </c>
      <c r="E29" s="18">
        <f>'Season 2'!EO21</f>
        <v>3</v>
      </c>
      <c r="F29" s="18">
        <f>'Season 2'!EP21</f>
        <v>1</v>
      </c>
      <c r="G29" s="18">
        <f>'Season 2'!EQ21</f>
        <v>1</v>
      </c>
      <c r="H29" s="18">
        <f>'Season 2'!ER21</f>
        <v>1</v>
      </c>
      <c r="I29" s="18">
        <f>'Season 2'!ES21</f>
        <v>4</v>
      </c>
      <c r="J29" s="18">
        <f>'Season 2'!ET21</f>
        <v>4</v>
      </c>
      <c r="K29" s="18">
        <f>'Season 2'!EU21</f>
        <v>11</v>
      </c>
      <c r="L29" s="18">
        <f>'Season 2'!EV21</f>
        <v>5</v>
      </c>
      <c r="M29" s="21">
        <f>'Season 2'!EW21</f>
        <v>15</v>
      </c>
      <c r="N29" s="23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21">
        <v>0</v>
      </c>
      <c r="Y29" s="23">
        <f t="shared" si="0"/>
        <v>14</v>
      </c>
      <c r="Z29" s="18">
        <f t="shared" si="1"/>
        <v>10</v>
      </c>
      <c r="AA29" s="18">
        <f t="shared" si="2"/>
        <v>3</v>
      </c>
      <c r="AB29" s="18">
        <f t="shared" si="3"/>
        <v>1</v>
      </c>
      <c r="AC29" s="18">
        <f t="shared" si="4"/>
        <v>1</v>
      </c>
      <c r="AD29" s="18">
        <f t="shared" si="5"/>
        <v>1</v>
      </c>
      <c r="AE29" s="18">
        <f t="shared" si="6"/>
        <v>4</v>
      </c>
      <c r="AF29" s="18">
        <f t="shared" si="7"/>
        <v>4</v>
      </c>
      <c r="AG29" s="18">
        <f t="shared" si="8"/>
        <v>11</v>
      </c>
      <c r="AH29" s="18">
        <f t="shared" si="9"/>
        <v>5</v>
      </c>
      <c r="AI29" s="21">
        <f t="shared" si="10"/>
        <v>15</v>
      </c>
      <c r="AJ29" s="169">
        <f t="shared" si="11"/>
        <v>0.25</v>
      </c>
      <c r="AK29" s="169">
        <f t="shared" si="12"/>
        <v>0.36363636363636365</v>
      </c>
      <c r="AL29" s="366">
        <f t="shared" si="13"/>
        <v>0.33333333333333331</v>
      </c>
      <c r="AM29" s="23">
        <v>0</v>
      </c>
      <c r="AN29" s="18">
        <v>1</v>
      </c>
      <c r="AO29" s="18">
        <f t="shared" si="14"/>
        <v>1</v>
      </c>
      <c r="AP29" s="261">
        <f t="shared" si="15"/>
        <v>0</v>
      </c>
      <c r="AQ29" s="23">
        <v>0</v>
      </c>
      <c r="AR29" s="18">
        <v>0</v>
      </c>
      <c r="AS29" s="18">
        <f t="shared" si="16"/>
        <v>0</v>
      </c>
      <c r="AT29" s="261" t="e">
        <f t="shared" si="17"/>
        <v>#DIV/0!</v>
      </c>
      <c r="AU29" s="23">
        <f t="shared" si="18"/>
        <v>0</v>
      </c>
      <c r="AV29" s="18">
        <f t="shared" si="19"/>
        <v>1</v>
      </c>
      <c r="AW29" s="18">
        <f t="shared" si="20"/>
        <v>1</v>
      </c>
      <c r="AX29" s="91">
        <f t="shared" si="21"/>
        <v>0</v>
      </c>
      <c r="AY29" s="191">
        <f t="shared" si="22"/>
        <v>14</v>
      </c>
      <c r="AZ29" s="192">
        <f t="shared" si="23"/>
        <v>10</v>
      </c>
      <c r="BA29" s="192">
        <f t="shared" si="24"/>
        <v>3</v>
      </c>
      <c r="BB29" s="192">
        <f t="shared" si="25"/>
        <v>1</v>
      </c>
      <c r="BC29" s="192">
        <f t="shared" si="26"/>
        <v>1</v>
      </c>
      <c r="BD29" s="192">
        <f t="shared" si="27"/>
        <v>1</v>
      </c>
      <c r="BE29" s="192">
        <f t="shared" si="28"/>
        <v>4</v>
      </c>
      <c r="BF29" s="192">
        <f t="shared" si="29"/>
        <v>4</v>
      </c>
      <c r="BG29" s="192">
        <f t="shared" si="30"/>
        <v>11</v>
      </c>
      <c r="BH29" s="192">
        <f t="shared" si="31"/>
        <v>5</v>
      </c>
      <c r="BI29" s="192">
        <f t="shared" si="32"/>
        <v>15</v>
      </c>
      <c r="BJ29" s="191" t="e">
        <f t="shared" si="33"/>
        <v>#DIV/0!</v>
      </c>
      <c r="BK29" s="192" t="e">
        <f t="shared" si="34"/>
        <v>#DIV/0!</v>
      </c>
      <c r="BL29" s="192" t="e">
        <f t="shared" si="35"/>
        <v>#DIV/0!</v>
      </c>
      <c r="BM29" s="192" t="e">
        <f t="shared" si="36"/>
        <v>#DIV/0!</v>
      </c>
      <c r="BN29" s="192" t="e">
        <f t="shared" si="37"/>
        <v>#DIV/0!</v>
      </c>
      <c r="BO29" s="192" t="e">
        <f t="shared" si="38"/>
        <v>#DIV/0!</v>
      </c>
      <c r="BP29" s="192" t="e">
        <f t="shared" si="39"/>
        <v>#DIV/0!</v>
      </c>
      <c r="BQ29" s="192" t="e">
        <f t="shared" si="40"/>
        <v>#DIV/0!</v>
      </c>
      <c r="BR29" s="192" t="e">
        <f t="shared" si="41"/>
        <v>#DIV/0!</v>
      </c>
      <c r="BS29" s="192" t="e">
        <f t="shared" si="42"/>
        <v>#DIV/0!</v>
      </c>
      <c r="BT29" s="192" t="e">
        <f t="shared" si="43"/>
        <v>#DIV/0!</v>
      </c>
      <c r="BU29" s="191">
        <f t="shared" si="44"/>
        <v>14</v>
      </c>
      <c r="BV29" s="192">
        <f t="shared" si="45"/>
        <v>10</v>
      </c>
      <c r="BW29" s="192">
        <f t="shared" si="46"/>
        <v>3</v>
      </c>
      <c r="BX29" s="192">
        <f t="shared" si="47"/>
        <v>1</v>
      </c>
      <c r="BY29" s="192">
        <f t="shared" si="48"/>
        <v>1</v>
      </c>
      <c r="BZ29" s="192">
        <f t="shared" si="49"/>
        <v>1</v>
      </c>
      <c r="CA29" s="192">
        <f t="shared" si="50"/>
        <v>4</v>
      </c>
      <c r="CB29" s="192">
        <f t="shared" si="51"/>
        <v>4</v>
      </c>
      <c r="CC29" s="192">
        <f t="shared" si="52"/>
        <v>11</v>
      </c>
      <c r="CD29" s="192">
        <f t="shared" si="53"/>
        <v>5</v>
      </c>
      <c r="CE29" s="193">
        <f t="shared" si="54"/>
        <v>15</v>
      </c>
    </row>
    <row r="30" spans="1:83">
      <c r="A30" s="187">
        <f t="shared" si="55"/>
        <v>28</v>
      </c>
      <c r="B30" s="187" t="s">
        <v>452</v>
      </c>
      <c r="C30" s="23">
        <f>'Season 1'!BN42+'Season 2'!DI17</f>
        <v>240</v>
      </c>
      <c r="D30" s="18">
        <f>'Season 1'!BO42+'Season 2'!DJ17</f>
        <v>174</v>
      </c>
      <c r="E30" s="18">
        <f>'Season 1'!BP42+'Season 2'!DK17</f>
        <v>61</v>
      </c>
      <c r="F30" s="18">
        <f>'Season 1'!BQ42+'Season 2'!DL17</f>
        <v>12</v>
      </c>
      <c r="G30" s="18">
        <f>'Season 1'!BR42+'Season 2'!DM17</f>
        <v>19</v>
      </c>
      <c r="H30" s="18">
        <f>'Season 1'!BS42+'Season 2'!DN17</f>
        <v>85</v>
      </c>
      <c r="I30" s="18">
        <f>'Season 1'!BT42+'Season 2'!DO17</f>
        <v>236</v>
      </c>
      <c r="J30" s="18">
        <f>'Season 1'!BU42+'Season 2'!DP17</f>
        <v>22</v>
      </c>
      <c r="K30" s="18">
        <f>'Season 1'!BV42+'Season 2'!DQ17</f>
        <v>74</v>
      </c>
      <c r="L30" s="18">
        <f>'Season 1'!BW42+'Season 2'!DR17</f>
        <v>101</v>
      </c>
      <c r="M30" s="21">
        <f>'Season 1'!BX42+'Season 2'!DS17</f>
        <v>310</v>
      </c>
      <c r="N30" s="23">
        <f>'Season 1'!GT33</f>
        <v>12</v>
      </c>
      <c r="O30" s="18">
        <f>'Season 1'!GU33</f>
        <v>6</v>
      </c>
      <c r="P30" s="18">
        <f>'Season 1'!GV33</f>
        <v>3</v>
      </c>
      <c r="Q30" s="18">
        <f>'Season 1'!GW33</f>
        <v>0</v>
      </c>
      <c r="R30" s="18">
        <f>'Season 1'!GX33</f>
        <v>1</v>
      </c>
      <c r="S30" s="18">
        <f>'Season 1'!GY33</f>
        <v>5</v>
      </c>
      <c r="T30" s="18">
        <f>'Season 1'!GZ33</f>
        <v>15</v>
      </c>
      <c r="U30" s="18">
        <f>'Season 1'!HA33</f>
        <v>0</v>
      </c>
      <c r="V30" s="18">
        <f>'Season 1'!HB33</f>
        <v>2</v>
      </c>
      <c r="W30" s="18">
        <f>'Season 1'!HC33</f>
        <v>5</v>
      </c>
      <c r="X30" s="21">
        <f>'Season 1'!HD33</f>
        <v>17</v>
      </c>
      <c r="Y30" s="23">
        <f t="shared" si="0"/>
        <v>252</v>
      </c>
      <c r="Z30" s="18">
        <f t="shared" si="1"/>
        <v>180</v>
      </c>
      <c r="AA30" s="18">
        <f t="shared" si="2"/>
        <v>64</v>
      </c>
      <c r="AB30" s="18">
        <f t="shared" si="3"/>
        <v>12</v>
      </c>
      <c r="AC30" s="18">
        <f t="shared" si="4"/>
        <v>20</v>
      </c>
      <c r="AD30" s="18">
        <f t="shared" si="5"/>
        <v>90</v>
      </c>
      <c r="AE30" s="18">
        <f t="shared" si="6"/>
        <v>251</v>
      </c>
      <c r="AF30" s="18">
        <f t="shared" si="7"/>
        <v>22</v>
      </c>
      <c r="AG30" s="18">
        <f t="shared" si="8"/>
        <v>76</v>
      </c>
      <c r="AH30" s="18">
        <f t="shared" si="9"/>
        <v>106</v>
      </c>
      <c r="AI30" s="21">
        <f t="shared" si="10"/>
        <v>327</v>
      </c>
      <c r="AJ30" s="169">
        <f t="shared" si="11"/>
        <v>0.35856573705179284</v>
      </c>
      <c r="AK30" s="169">
        <f t="shared" si="12"/>
        <v>0.28947368421052633</v>
      </c>
      <c r="AL30" s="366">
        <f t="shared" si="13"/>
        <v>0.32415902140672781</v>
      </c>
      <c r="AM30" s="23">
        <f>'Season 1'!M12-1+'Season 2'!P9</f>
        <v>11</v>
      </c>
      <c r="AN30" s="18">
        <f>'Season 1'!N12+'Season 2'!Q9</f>
        <v>8</v>
      </c>
      <c r="AO30" s="18">
        <f t="shared" si="14"/>
        <v>19</v>
      </c>
      <c r="AP30" s="261">
        <f t="shared" si="15"/>
        <v>0.57894736842105265</v>
      </c>
      <c r="AQ30" s="23">
        <f>'Season 1'!FS63</f>
        <v>0</v>
      </c>
      <c r="AR30" s="18">
        <f>'Season 1'!FT63+1</f>
        <v>2</v>
      </c>
      <c r="AS30" s="18">
        <f t="shared" si="16"/>
        <v>2</v>
      </c>
      <c r="AT30" s="261">
        <f t="shared" si="17"/>
        <v>0</v>
      </c>
      <c r="AU30" s="23">
        <f t="shared" si="18"/>
        <v>11</v>
      </c>
      <c r="AV30" s="18">
        <f t="shared" si="19"/>
        <v>10</v>
      </c>
      <c r="AW30" s="18">
        <f t="shared" si="20"/>
        <v>21</v>
      </c>
      <c r="AX30" s="91">
        <f t="shared" si="21"/>
        <v>0.52380952380952384</v>
      </c>
      <c r="AY30" s="191">
        <f t="shared" si="22"/>
        <v>12</v>
      </c>
      <c r="AZ30" s="192">
        <f t="shared" si="23"/>
        <v>8.5714285714285712</v>
      </c>
      <c r="BA30" s="192">
        <f t="shared" si="24"/>
        <v>3.0476190476190474</v>
      </c>
      <c r="BB30" s="192">
        <f t="shared" si="25"/>
        <v>0.5714285714285714</v>
      </c>
      <c r="BC30" s="192">
        <f t="shared" si="26"/>
        <v>0.95238095238095233</v>
      </c>
      <c r="BD30" s="192">
        <f t="shared" si="27"/>
        <v>4.2857142857142856</v>
      </c>
      <c r="BE30" s="192">
        <f t="shared" si="28"/>
        <v>11.952380952380953</v>
      </c>
      <c r="BF30" s="192">
        <f t="shared" si="29"/>
        <v>1.0476190476190477</v>
      </c>
      <c r="BG30" s="192">
        <f t="shared" si="30"/>
        <v>3.6190476190476191</v>
      </c>
      <c r="BH30" s="192">
        <f t="shared" si="31"/>
        <v>5.0476190476190474</v>
      </c>
      <c r="BI30" s="192">
        <f t="shared" si="32"/>
        <v>15.571428571428571</v>
      </c>
      <c r="BJ30" s="191">
        <f t="shared" si="33"/>
        <v>6</v>
      </c>
      <c r="BK30" s="192">
        <f t="shared" si="34"/>
        <v>3</v>
      </c>
      <c r="BL30" s="192">
        <f t="shared" si="35"/>
        <v>1.5</v>
      </c>
      <c r="BM30" s="192">
        <f t="shared" si="36"/>
        <v>0</v>
      </c>
      <c r="BN30" s="192">
        <f t="shared" si="37"/>
        <v>0.5</v>
      </c>
      <c r="BO30" s="192">
        <f t="shared" si="38"/>
        <v>2.5</v>
      </c>
      <c r="BP30" s="192">
        <f t="shared" si="39"/>
        <v>7.5</v>
      </c>
      <c r="BQ30" s="192">
        <f t="shared" si="40"/>
        <v>0</v>
      </c>
      <c r="BR30" s="192">
        <f t="shared" si="41"/>
        <v>1</v>
      </c>
      <c r="BS30" s="192">
        <f t="shared" si="42"/>
        <v>2.5</v>
      </c>
      <c r="BT30" s="192">
        <f t="shared" si="43"/>
        <v>8.5</v>
      </c>
      <c r="BU30" s="191">
        <f t="shared" si="44"/>
        <v>12.631578947368421</v>
      </c>
      <c r="BV30" s="192">
        <f t="shared" si="45"/>
        <v>9.1578947368421044</v>
      </c>
      <c r="BW30" s="192">
        <f t="shared" si="46"/>
        <v>3.2105263157894739</v>
      </c>
      <c r="BX30" s="192">
        <f t="shared" si="47"/>
        <v>0.63157894736842102</v>
      </c>
      <c r="BY30" s="192">
        <f t="shared" si="48"/>
        <v>1</v>
      </c>
      <c r="BZ30" s="192">
        <f t="shared" si="49"/>
        <v>4.4736842105263159</v>
      </c>
      <c r="CA30" s="192">
        <f t="shared" si="50"/>
        <v>12.421052631578947</v>
      </c>
      <c r="CB30" s="192">
        <f t="shared" si="51"/>
        <v>1.1578947368421053</v>
      </c>
      <c r="CC30" s="192">
        <f t="shared" si="52"/>
        <v>3.8947368421052633</v>
      </c>
      <c r="CD30" s="192">
        <f t="shared" si="53"/>
        <v>5.3157894736842106</v>
      </c>
      <c r="CE30" s="193">
        <f t="shared" si="54"/>
        <v>16.315789473684209</v>
      </c>
    </row>
    <row r="31" spans="1:83">
      <c r="A31" s="187">
        <f t="shared" si="55"/>
        <v>29</v>
      </c>
      <c r="B31" s="187" t="s">
        <v>463</v>
      </c>
      <c r="C31" s="23">
        <f>SUM('Season 1'!EH18:EH19,'Season 1'!EH21:EH27)+SUM('Season 2'!DX4,'Season 2'!DX6:DX10)</f>
        <v>210</v>
      </c>
      <c r="D31" s="18">
        <f>SUM('Season 1'!EI18:EI19,'Season 1'!EI21:EI27)+SUM('Season 2'!DY4,'Season 2'!DY6:DY10)</f>
        <v>213</v>
      </c>
      <c r="E31" s="18">
        <f>SUM('Season 1'!EJ18:EJ19,'Season 1'!EJ21:EJ27)+SUM('Season 2'!DZ4,'Season 2'!DZ6:DZ10)</f>
        <v>35</v>
      </c>
      <c r="F31" s="18">
        <f>SUM('Season 1'!EK18:EK19,'Season 1'!EK21:EK27)+SUM('Season 2'!EA4,'Season 2'!EA6:EA10)</f>
        <v>7</v>
      </c>
      <c r="G31" s="18">
        <f>SUM('Season 1'!EL18:EL19,'Season 1'!EL21:EL27)+SUM('Season 2'!EB4,'Season 2'!EB6:EB10)</f>
        <v>14</v>
      </c>
      <c r="H31" s="18">
        <f>SUM('Season 1'!EM18:EM19,'Season 1'!EM21:EM27)+SUM('Season 2'!EC4,'Season 2'!EC6:EC10)</f>
        <v>52</v>
      </c>
      <c r="I31" s="18">
        <f>SUM('Season 1'!EN18:EN19,'Season 1'!EN21:EN27)+SUM('Season 2'!ED4,'Season 2'!ED6:ED10)</f>
        <v>121</v>
      </c>
      <c r="J31" s="18">
        <f>SUM('Season 1'!EO18:EO19,'Season 1'!EO21:EO27)+SUM('Season 2'!EE4,'Season 2'!EE6:EE10)</f>
        <v>35</v>
      </c>
      <c r="K31" s="18">
        <f>SUM('Season 1'!EP18:EP19,'Season 1'!EP21:EP27)+SUM('Season 2'!EF4,'Season 2'!EF6:EF10)</f>
        <v>153</v>
      </c>
      <c r="L31" s="18">
        <f>SUM('Season 1'!EQ18:EQ19,'Season 1'!EQ21:EQ27)+SUM('Season 2'!EG4,'Season 2'!EG6:EG10)</f>
        <v>87</v>
      </c>
      <c r="M31" s="21">
        <f>SUM('Season 1'!ER18:ER19,'Season 1'!ER21:ER27)+SUM('Season 2'!EH4,'Season 2'!EH6:EH10)</f>
        <v>274</v>
      </c>
      <c r="N31" s="23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21">
        <v>0</v>
      </c>
      <c r="Y31" s="23">
        <f t="shared" si="0"/>
        <v>210</v>
      </c>
      <c r="Z31" s="18">
        <f t="shared" si="1"/>
        <v>213</v>
      </c>
      <c r="AA31" s="18">
        <f t="shared" si="2"/>
        <v>35</v>
      </c>
      <c r="AB31" s="18">
        <f t="shared" si="3"/>
        <v>7</v>
      </c>
      <c r="AC31" s="18">
        <f t="shared" si="4"/>
        <v>14</v>
      </c>
      <c r="AD31" s="18">
        <f t="shared" si="5"/>
        <v>52</v>
      </c>
      <c r="AE31" s="18">
        <f t="shared" si="6"/>
        <v>121</v>
      </c>
      <c r="AF31" s="18">
        <f t="shared" si="7"/>
        <v>35</v>
      </c>
      <c r="AG31" s="18">
        <f t="shared" si="8"/>
        <v>153</v>
      </c>
      <c r="AH31" s="18">
        <f t="shared" si="9"/>
        <v>87</v>
      </c>
      <c r="AI31" s="21">
        <f t="shared" si="10"/>
        <v>274</v>
      </c>
      <c r="AJ31" s="169">
        <f t="shared" si="11"/>
        <v>0.42975206611570249</v>
      </c>
      <c r="AK31" s="169">
        <f t="shared" si="12"/>
        <v>0.22875816993464052</v>
      </c>
      <c r="AL31" s="366">
        <f t="shared" si="13"/>
        <v>0.31751824817518248</v>
      </c>
      <c r="AM31" s="23">
        <f>'Season 1'!M6+'Season 2'!P10</f>
        <v>5</v>
      </c>
      <c r="AN31" s="18">
        <f>'Season 1'!N6-1+'Season 2'!Q10-1</f>
        <v>13</v>
      </c>
      <c r="AO31" s="18">
        <f t="shared" si="14"/>
        <v>18</v>
      </c>
      <c r="AP31" s="261">
        <f t="shared" si="15"/>
        <v>0.27777777777777779</v>
      </c>
      <c r="AQ31" s="23">
        <v>0</v>
      </c>
      <c r="AR31" s="18">
        <v>0</v>
      </c>
      <c r="AS31" s="18">
        <f t="shared" si="16"/>
        <v>0</v>
      </c>
      <c r="AT31" s="261" t="e">
        <f t="shared" si="17"/>
        <v>#DIV/0!</v>
      </c>
      <c r="AU31" s="23">
        <f t="shared" si="18"/>
        <v>5</v>
      </c>
      <c r="AV31" s="18">
        <f t="shared" si="19"/>
        <v>13</v>
      </c>
      <c r="AW31" s="18">
        <f t="shared" si="20"/>
        <v>18</v>
      </c>
      <c r="AX31" s="91">
        <f t="shared" si="21"/>
        <v>0.27777777777777779</v>
      </c>
      <c r="AY31" s="191">
        <f t="shared" si="22"/>
        <v>11.666666666666666</v>
      </c>
      <c r="AZ31" s="192">
        <f t="shared" si="23"/>
        <v>11.833333333333334</v>
      </c>
      <c r="BA31" s="192">
        <f t="shared" si="24"/>
        <v>1.9444444444444444</v>
      </c>
      <c r="BB31" s="192">
        <f t="shared" si="25"/>
        <v>0.3888888888888889</v>
      </c>
      <c r="BC31" s="192">
        <f t="shared" si="26"/>
        <v>0.77777777777777779</v>
      </c>
      <c r="BD31" s="192">
        <f t="shared" si="27"/>
        <v>2.8888888888888888</v>
      </c>
      <c r="BE31" s="192">
        <f t="shared" si="28"/>
        <v>6.7222222222222223</v>
      </c>
      <c r="BF31" s="192">
        <f t="shared" si="29"/>
        <v>1.9444444444444444</v>
      </c>
      <c r="BG31" s="192">
        <f t="shared" si="30"/>
        <v>8.5</v>
      </c>
      <c r="BH31" s="192">
        <f t="shared" si="31"/>
        <v>4.833333333333333</v>
      </c>
      <c r="BI31" s="192">
        <f t="shared" si="32"/>
        <v>15.222222222222221</v>
      </c>
      <c r="BJ31" s="191" t="e">
        <f t="shared" si="33"/>
        <v>#DIV/0!</v>
      </c>
      <c r="BK31" s="192" t="e">
        <f t="shared" si="34"/>
        <v>#DIV/0!</v>
      </c>
      <c r="BL31" s="192" t="e">
        <f t="shared" si="35"/>
        <v>#DIV/0!</v>
      </c>
      <c r="BM31" s="192" t="e">
        <f t="shared" si="36"/>
        <v>#DIV/0!</v>
      </c>
      <c r="BN31" s="192" t="e">
        <f t="shared" si="37"/>
        <v>#DIV/0!</v>
      </c>
      <c r="BO31" s="192" t="e">
        <f t="shared" si="38"/>
        <v>#DIV/0!</v>
      </c>
      <c r="BP31" s="192" t="e">
        <f t="shared" si="39"/>
        <v>#DIV/0!</v>
      </c>
      <c r="BQ31" s="192" t="e">
        <f t="shared" si="40"/>
        <v>#DIV/0!</v>
      </c>
      <c r="BR31" s="192" t="e">
        <f t="shared" si="41"/>
        <v>#DIV/0!</v>
      </c>
      <c r="BS31" s="192" t="e">
        <f t="shared" si="42"/>
        <v>#DIV/0!</v>
      </c>
      <c r="BT31" s="192" t="e">
        <f t="shared" si="43"/>
        <v>#DIV/0!</v>
      </c>
      <c r="BU31" s="191">
        <f t="shared" si="44"/>
        <v>11.666666666666666</v>
      </c>
      <c r="BV31" s="192">
        <f t="shared" si="45"/>
        <v>11.833333333333334</v>
      </c>
      <c r="BW31" s="192">
        <f t="shared" si="46"/>
        <v>1.9444444444444444</v>
      </c>
      <c r="BX31" s="192">
        <f t="shared" si="47"/>
        <v>0.3888888888888889</v>
      </c>
      <c r="BY31" s="192">
        <f t="shared" si="48"/>
        <v>0.77777777777777779</v>
      </c>
      <c r="BZ31" s="192">
        <f t="shared" si="49"/>
        <v>2.8888888888888888</v>
      </c>
      <c r="CA31" s="192">
        <f t="shared" si="50"/>
        <v>6.7222222222222223</v>
      </c>
      <c r="CB31" s="192">
        <f t="shared" si="51"/>
        <v>1.9444444444444444</v>
      </c>
      <c r="CC31" s="192">
        <f t="shared" si="52"/>
        <v>8.5</v>
      </c>
      <c r="CD31" s="192">
        <f t="shared" si="53"/>
        <v>4.833333333333333</v>
      </c>
      <c r="CE31" s="193">
        <f t="shared" si="54"/>
        <v>15.222222222222221</v>
      </c>
    </row>
    <row r="32" spans="1:83">
      <c r="A32" s="187">
        <f t="shared" si="55"/>
        <v>30</v>
      </c>
      <c r="B32" s="187" t="s">
        <v>464</v>
      </c>
      <c r="C32" s="23">
        <f>'Season 1'!BB14+SUM('Season 2'!CE21:CE25,'Season 2'!CE29:CE33)</f>
        <v>256</v>
      </c>
      <c r="D32" s="18">
        <f>'Season 1'!BC14+SUM('Season 2'!CF21:CF25,'Season 2'!CF29:CF33)</f>
        <v>209</v>
      </c>
      <c r="E32" s="18">
        <f>'Season 1'!BD14+SUM('Season 2'!CG21:CG25,'Season 2'!CG29:CG33)</f>
        <v>19</v>
      </c>
      <c r="F32" s="18">
        <f>'Season 1'!BE14+SUM('Season 2'!CH21:CH25,'Season 2'!CH29:CH33)</f>
        <v>35</v>
      </c>
      <c r="G32" s="18">
        <f>'Season 1'!BF14+SUM('Season 2'!CI21:CI25,'Season 2'!CI29:CI33)</f>
        <v>18</v>
      </c>
      <c r="H32" s="18">
        <f>'Season 1'!BG14+SUM('Season 2'!CJ21:CJ25,'Season 2'!CJ29:CJ33)</f>
        <v>72</v>
      </c>
      <c r="I32" s="18">
        <f>'Season 1'!BH14+SUM('Season 2'!CK21:CK25,'Season 2'!CK29:CK33)</f>
        <v>200</v>
      </c>
      <c r="J32" s="18">
        <f>'Season 1'!BI14+SUM('Season 2'!CL21:CL25,'Season 2'!CL29:CL33)</f>
        <v>36</v>
      </c>
      <c r="K32" s="18">
        <f>'Season 1'!BJ14+SUM('Season 2'!CM21:CM25,'Season 2'!CM29:CM33)</f>
        <v>153</v>
      </c>
      <c r="L32" s="18">
        <f>'Season 1'!BK14+SUM('Season 2'!CN21:CN25,'Season 2'!CN29:CN33)</f>
        <v>108</v>
      </c>
      <c r="M32" s="21">
        <f>'Season 1'!BL14+SUM('Season 2'!CO21:CO25,'Season 2'!CO29:CO33)</f>
        <v>353</v>
      </c>
      <c r="N32" s="23">
        <f>'Season 1'!HR11</f>
        <v>14</v>
      </c>
      <c r="O32" s="18">
        <f>'Season 1'!HS11</f>
        <v>10</v>
      </c>
      <c r="P32" s="18">
        <f>'Season 1'!HT11</f>
        <v>0</v>
      </c>
      <c r="Q32" s="18">
        <f>'Season 1'!HU11</f>
        <v>0</v>
      </c>
      <c r="R32" s="18">
        <f>'Season 1'!HV11</f>
        <v>1</v>
      </c>
      <c r="S32" s="18">
        <f>'Season 1'!HW11</f>
        <v>7</v>
      </c>
      <c r="T32" s="18">
        <f>'Season 1'!HX11</f>
        <v>22</v>
      </c>
      <c r="U32" s="18">
        <f>'Season 1'!HY11</f>
        <v>0</v>
      </c>
      <c r="V32" s="18">
        <f>'Season 1'!HZ11</f>
        <v>13</v>
      </c>
      <c r="W32" s="18">
        <f>'Season 1'!IA11</f>
        <v>7</v>
      </c>
      <c r="X32" s="21">
        <f>'Season 1'!IB11</f>
        <v>35</v>
      </c>
      <c r="Y32" s="23">
        <f t="shared" si="0"/>
        <v>270</v>
      </c>
      <c r="Z32" s="18">
        <f t="shared" si="1"/>
        <v>219</v>
      </c>
      <c r="AA32" s="18">
        <f t="shared" si="2"/>
        <v>19</v>
      </c>
      <c r="AB32" s="18">
        <f t="shared" si="3"/>
        <v>35</v>
      </c>
      <c r="AC32" s="18">
        <f t="shared" si="4"/>
        <v>19</v>
      </c>
      <c r="AD32" s="18">
        <f t="shared" si="5"/>
        <v>79</v>
      </c>
      <c r="AE32" s="18">
        <f t="shared" si="6"/>
        <v>222</v>
      </c>
      <c r="AF32" s="18">
        <f t="shared" si="7"/>
        <v>36</v>
      </c>
      <c r="AG32" s="18">
        <f t="shared" si="8"/>
        <v>166</v>
      </c>
      <c r="AH32" s="18">
        <f t="shared" si="9"/>
        <v>115</v>
      </c>
      <c r="AI32" s="21">
        <f t="shared" si="10"/>
        <v>388</v>
      </c>
      <c r="AJ32" s="169">
        <f t="shared" si="11"/>
        <v>0.35585585585585583</v>
      </c>
      <c r="AK32" s="169">
        <f t="shared" si="12"/>
        <v>0.21686746987951808</v>
      </c>
      <c r="AL32" s="366">
        <f t="shared" si="13"/>
        <v>0.29639175257731959</v>
      </c>
      <c r="AM32" s="23">
        <f>'Season 1'!M10+'Season 2'!P7-1</f>
        <v>8</v>
      </c>
      <c r="AN32" s="18">
        <f>'Season 1'!N10+'Season 2'!Q7-1-1-1</f>
        <v>8</v>
      </c>
      <c r="AO32" s="18">
        <f t="shared" si="14"/>
        <v>16</v>
      </c>
      <c r="AP32" s="261">
        <f t="shared" si="15"/>
        <v>0.5</v>
      </c>
      <c r="AQ32" s="23">
        <f>'Season 1'!FS65</f>
        <v>0</v>
      </c>
      <c r="AR32" s="18">
        <f>'Season 1'!FT65</f>
        <v>1</v>
      </c>
      <c r="AS32" s="18">
        <f t="shared" si="16"/>
        <v>1</v>
      </c>
      <c r="AT32" s="261">
        <f t="shared" si="17"/>
        <v>0</v>
      </c>
      <c r="AU32" s="23">
        <f t="shared" si="18"/>
        <v>8</v>
      </c>
      <c r="AV32" s="18">
        <f t="shared" si="19"/>
        <v>9</v>
      </c>
      <c r="AW32" s="18">
        <f t="shared" si="20"/>
        <v>17</v>
      </c>
      <c r="AX32" s="91">
        <f t="shared" si="21"/>
        <v>0.47058823529411764</v>
      </c>
      <c r="AY32" s="191">
        <f t="shared" si="22"/>
        <v>15.882352941176471</v>
      </c>
      <c r="AZ32" s="192">
        <f t="shared" si="23"/>
        <v>12.882352941176471</v>
      </c>
      <c r="BA32" s="192">
        <f t="shared" si="24"/>
        <v>1.1176470588235294</v>
      </c>
      <c r="BB32" s="192">
        <f t="shared" si="25"/>
        <v>2.0588235294117645</v>
      </c>
      <c r="BC32" s="192">
        <f t="shared" si="26"/>
        <v>1.1176470588235294</v>
      </c>
      <c r="BD32" s="192">
        <f t="shared" si="27"/>
        <v>4.6470588235294121</v>
      </c>
      <c r="BE32" s="192">
        <f t="shared" si="28"/>
        <v>13.058823529411764</v>
      </c>
      <c r="BF32" s="192">
        <f t="shared" si="29"/>
        <v>2.1176470588235294</v>
      </c>
      <c r="BG32" s="192">
        <f t="shared" si="30"/>
        <v>9.764705882352942</v>
      </c>
      <c r="BH32" s="192">
        <f t="shared" si="31"/>
        <v>6.7647058823529411</v>
      </c>
      <c r="BI32" s="192">
        <f t="shared" si="32"/>
        <v>22.823529411764707</v>
      </c>
      <c r="BJ32" s="191">
        <f t="shared" si="33"/>
        <v>14</v>
      </c>
      <c r="BK32" s="192">
        <f t="shared" si="34"/>
        <v>10</v>
      </c>
      <c r="BL32" s="192">
        <f t="shared" si="35"/>
        <v>0</v>
      </c>
      <c r="BM32" s="192">
        <f t="shared" si="36"/>
        <v>0</v>
      </c>
      <c r="BN32" s="192">
        <f t="shared" si="37"/>
        <v>1</v>
      </c>
      <c r="BO32" s="192">
        <f t="shared" si="38"/>
        <v>7</v>
      </c>
      <c r="BP32" s="192">
        <f t="shared" si="39"/>
        <v>22</v>
      </c>
      <c r="BQ32" s="192">
        <f t="shared" si="40"/>
        <v>0</v>
      </c>
      <c r="BR32" s="192">
        <f t="shared" si="41"/>
        <v>13</v>
      </c>
      <c r="BS32" s="192">
        <f t="shared" si="42"/>
        <v>7</v>
      </c>
      <c r="BT32" s="192">
        <f t="shared" si="43"/>
        <v>35</v>
      </c>
      <c r="BU32" s="191">
        <f t="shared" si="44"/>
        <v>16</v>
      </c>
      <c r="BV32" s="192">
        <f t="shared" si="45"/>
        <v>13.0625</v>
      </c>
      <c r="BW32" s="192">
        <f t="shared" si="46"/>
        <v>1.1875</v>
      </c>
      <c r="BX32" s="192">
        <f t="shared" si="47"/>
        <v>2.1875</v>
      </c>
      <c r="BY32" s="192">
        <f t="shared" si="48"/>
        <v>1.125</v>
      </c>
      <c r="BZ32" s="192">
        <f t="shared" si="49"/>
        <v>4.5</v>
      </c>
      <c r="CA32" s="192">
        <f t="shared" si="50"/>
        <v>12.5</v>
      </c>
      <c r="CB32" s="192">
        <f t="shared" si="51"/>
        <v>2.25</v>
      </c>
      <c r="CC32" s="192">
        <f t="shared" si="52"/>
        <v>9.5625</v>
      </c>
      <c r="CD32" s="192">
        <f t="shared" si="53"/>
        <v>6.75</v>
      </c>
      <c r="CE32" s="193">
        <f t="shared" si="54"/>
        <v>22.0625</v>
      </c>
    </row>
    <row r="33" spans="1:83">
      <c r="A33" s="187">
        <f t="shared" si="55"/>
        <v>31</v>
      </c>
      <c r="B33" s="187" t="s">
        <v>509</v>
      </c>
      <c r="C33" s="23">
        <f>SUM('Season 1'!AD32:AD39,'Season 1'!AD41)+SUM('Season 2'!FB38:FB39,'Season 2'!FB44:FB50)</f>
        <v>66</v>
      </c>
      <c r="D33" s="18">
        <f>SUM('Season 1'!AE32:AE39,'Season 1'!AE41)+SUM('Season 2'!FC38:FC39,'Season 2'!FC44:FC50)</f>
        <v>77</v>
      </c>
      <c r="E33" s="18">
        <f>SUM('Season 1'!AF32:AF39,'Season 1'!AF41)+SUM('Season 2'!FD38:FD39,'Season 2'!FD44:FD50)</f>
        <v>13</v>
      </c>
      <c r="F33" s="18">
        <f>SUM('Season 1'!AG32:AG39,'Season 1'!AG41)+SUM('Season 2'!FE38:FE39,'Season 2'!FE44:FE50)</f>
        <v>17</v>
      </c>
      <c r="G33" s="18">
        <f>SUM('Season 1'!AH32:AH39,'Season 1'!AH41)+SUM('Season 2'!FF38:FF39,'Season 2'!FF44:FF50)</f>
        <v>18</v>
      </c>
      <c r="H33" s="18">
        <f>SUM('Season 1'!AI32:AI39,'Season 1'!AI41)+SUM('Season 2'!FG38:FG39,'Season 2'!FG44:FG50)</f>
        <v>12</v>
      </c>
      <c r="I33" s="18">
        <f>SUM('Season 1'!AJ32:AJ39,'Season 1'!AJ41)+SUM('Season 2'!FH38:FH39,'Season 2'!FH44:FH50)</f>
        <v>59</v>
      </c>
      <c r="J33" s="18">
        <f>SUM('Season 1'!AK32:AK39,'Season 1'!AK41)+SUM('Season 2'!FI38:FI39,'Season 2'!FI44:FI50)</f>
        <v>14</v>
      </c>
      <c r="K33" s="18">
        <f>SUM('Season 1'!AL32:AL39,'Season 1'!AL41)+SUM('Season 2'!FJ38:FJ39,'Season 2'!FJ44:FJ50)</f>
        <v>88</v>
      </c>
      <c r="L33" s="18">
        <f>SUM('Season 1'!AM32:AM39,'Season 1'!AM41)+SUM('Season 2'!FK38:FK39,'Season 2'!FK44:FK50)</f>
        <v>26</v>
      </c>
      <c r="M33" s="21">
        <f>SUM('Season 1'!AN32:AN39,'Season 1'!AN41)+SUM('Season 2'!FL38:FL39,'Season 2'!FL44:FL50)</f>
        <v>147</v>
      </c>
      <c r="N33" s="23">
        <f>'Season 1'!HF33</f>
        <v>7</v>
      </c>
      <c r="O33" s="18">
        <f>'Season 1'!HG33</f>
        <v>24</v>
      </c>
      <c r="P33" s="18">
        <f>'Season 1'!HH33</f>
        <v>6</v>
      </c>
      <c r="Q33" s="18">
        <f>'Season 1'!HI33</f>
        <v>4</v>
      </c>
      <c r="R33" s="18">
        <f>'Season 1'!HJ33</f>
        <v>6</v>
      </c>
      <c r="S33" s="18">
        <f>'Season 1'!HK33</f>
        <v>2</v>
      </c>
      <c r="T33" s="18">
        <f>'Season 1'!HL33</f>
        <v>12</v>
      </c>
      <c r="U33" s="18">
        <f>'Season 1'!HM33</f>
        <v>1</v>
      </c>
      <c r="V33" s="18">
        <f>'Season 1'!HN33</f>
        <v>8</v>
      </c>
      <c r="W33" s="18">
        <f>'Season 1'!HO33</f>
        <v>3</v>
      </c>
      <c r="X33" s="21">
        <f>'Season 1'!HP33</f>
        <v>20</v>
      </c>
      <c r="Y33" s="23">
        <f t="shared" si="0"/>
        <v>73</v>
      </c>
      <c r="Z33" s="18">
        <f t="shared" si="1"/>
        <v>101</v>
      </c>
      <c r="AA33" s="18">
        <f t="shared" si="2"/>
        <v>19</v>
      </c>
      <c r="AB33" s="18">
        <f t="shared" si="3"/>
        <v>21</v>
      </c>
      <c r="AC33" s="18">
        <f t="shared" si="4"/>
        <v>24</v>
      </c>
      <c r="AD33" s="18">
        <f t="shared" si="5"/>
        <v>14</v>
      </c>
      <c r="AE33" s="18">
        <f t="shared" si="6"/>
        <v>71</v>
      </c>
      <c r="AF33" s="18">
        <f t="shared" si="7"/>
        <v>15</v>
      </c>
      <c r="AG33" s="18">
        <f t="shared" si="8"/>
        <v>96</v>
      </c>
      <c r="AH33" s="18">
        <f t="shared" si="9"/>
        <v>29</v>
      </c>
      <c r="AI33" s="21">
        <f t="shared" si="10"/>
        <v>167</v>
      </c>
      <c r="AJ33" s="169">
        <f t="shared" si="11"/>
        <v>0.19718309859154928</v>
      </c>
      <c r="AK33" s="169">
        <f t="shared" si="12"/>
        <v>0.15625</v>
      </c>
      <c r="AL33" s="366">
        <f t="shared" si="13"/>
        <v>0.17365269461077845</v>
      </c>
      <c r="AM33" s="23">
        <f>'Season 1'!M4-1+'Season 2'!P12</f>
        <v>5</v>
      </c>
      <c r="AN33" s="18">
        <f>'Season 1'!N4+'Season 2'!Q12-3-1</f>
        <v>11</v>
      </c>
      <c r="AO33" s="18">
        <f t="shared" si="14"/>
        <v>16</v>
      </c>
      <c r="AP33" s="261">
        <f t="shared" si="15"/>
        <v>0.3125</v>
      </c>
      <c r="AQ33" s="23">
        <f>'Season 1'!FS64</f>
        <v>2</v>
      </c>
      <c r="AR33" s="18">
        <f>'Season 1'!FT64</f>
        <v>2</v>
      </c>
      <c r="AS33" s="18">
        <f t="shared" si="16"/>
        <v>4</v>
      </c>
      <c r="AT33" s="261">
        <f t="shared" si="17"/>
        <v>0.5</v>
      </c>
      <c r="AU33" s="23">
        <f t="shared" si="18"/>
        <v>7</v>
      </c>
      <c r="AV33" s="18">
        <f t="shared" si="19"/>
        <v>13</v>
      </c>
      <c r="AW33" s="18">
        <f t="shared" si="20"/>
        <v>20</v>
      </c>
      <c r="AX33" s="91">
        <f t="shared" si="21"/>
        <v>0.35</v>
      </c>
      <c r="AY33" s="191">
        <f t="shared" si="22"/>
        <v>3.65</v>
      </c>
      <c r="AZ33" s="192">
        <f t="shared" si="23"/>
        <v>5.05</v>
      </c>
      <c r="BA33" s="192">
        <f t="shared" si="24"/>
        <v>0.95</v>
      </c>
      <c r="BB33" s="192">
        <f t="shared" si="25"/>
        <v>1.05</v>
      </c>
      <c r="BC33" s="192">
        <f t="shared" si="26"/>
        <v>1.2</v>
      </c>
      <c r="BD33" s="192">
        <f t="shared" si="27"/>
        <v>0.7</v>
      </c>
      <c r="BE33" s="192">
        <f t="shared" si="28"/>
        <v>3.55</v>
      </c>
      <c r="BF33" s="192">
        <f t="shared" si="29"/>
        <v>0.75</v>
      </c>
      <c r="BG33" s="192">
        <f t="shared" si="30"/>
        <v>4.8</v>
      </c>
      <c r="BH33" s="192">
        <f t="shared" si="31"/>
        <v>1.45</v>
      </c>
      <c r="BI33" s="192">
        <f t="shared" si="32"/>
        <v>8.35</v>
      </c>
      <c r="BJ33" s="191">
        <f t="shared" si="33"/>
        <v>1.75</v>
      </c>
      <c r="BK33" s="192">
        <f t="shared" si="34"/>
        <v>6</v>
      </c>
      <c r="BL33" s="192">
        <f t="shared" si="35"/>
        <v>1.5</v>
      </c>
      <c r="BM33" s="192">
        <f t="shared" si="36"/>
        <v>1</v>
      </c>
      <c r="BN33" s="192">
        <f t="shared" si="37"/>
        <v>1.5</v>
      </c>
      <c r="BO33" s="192">
        <f t="shared" si="38"/>
        <v>0.5</v>
      </c>
      <c r="BP33" s="192">
        <f t="shared" si="39"/>
        <v>3</v>
      </c>
      <c r="BQ33" s="192">
        <f t="shared" si="40"/>
        <v>0.25</v>
      </c>
      <c r="BR33" s="192">
        <f t="shared" si="41"/>
        <v>2</v>
      </c>
      <c r="BS33" s="192">
        <f t="shared" si="42"/>
        <v>0.75</v>
      </c>
      <c r="BT33" s="192">
        <f t="shared" si="43"/>
        <v>5</v>
      </c>
      <c r="BU33" s="191">
        <f t="shared" si="44"/>
        <v>4.125</v>
      </c>
      <c r="BV33" s="192">
        <f t="shared" si="45"/>
        <v>4.8125</v>
      </c>
      <c r="BW33" s="192">
        <f t="shared" si="46"/>
        <v>0.8125</v>
      </c>
      <c r="BX33" s="192">
        <f t="shared" si="47"/>
        <v>1.0625</v>
      </c>
      <c r="BY33" s="192">
        <f t="shared" si="48"/>
        <v>1.125</v>
      </c>
      <c r="BZ33" s="192">
        <f t="shared" si="49"/>
        <v>0.75</v>
      </c>
      <c r="CA33" s="192">
        <f t="shared" si="50"/>
        <v>3.6875</v>
      </c>
      <c r="CB33" s="192">
        <f t="shared" si="51"/>
        <v>0.875</v>
      </c>
      <c r="CC33" s="192">
        <f t="shared" si="52"/>
        <v>5.5</v>
      </c>
      <c r="CD33" s="192">
        <f t="shared" si="53"/>
        <v>1.625</v>
      </c>
      <c r="CE33" s="193">
        <f t="shared" si="54"/>
        <v>9.1875</v>
      </c>
    </row>
    <row r="34" spans="1:83">
      <c r="A34" s="187">
        <f t="shared" si="55"/>
        <v>32</v>
      </c>
      <c r="B34" s="187" t="s">
        <v>465</v>
      </c>
      <c r="C34" s="23">
        <f>'Season 1'!EH10+'Season 1'!EH12</f>
        <v>36</v>
      </c>
      <c r="D34" s="18">
        <f>'Season 1'!EI10+'Season 1'!EI12</f>
        <v>15</v>
      </c>
      <c r="E34" s="18">
        <f>'Season 1'!EJ10+'Season 1'!EJ12</f>
        <v>0</v>
      </c>
      <c r="F34" s="18">
        <f>'Season 1'!EK10+'Season 1'!EK12</f>
        <v>3</v>
      </c>
      <c r="G34" s="18">
        <f>'Season 1'!EL10+'Season 1'!EL12</f>
        <v>4</v>
      </c>
      <c r="H34" s="18">
        <f>'Season 1'!EM10+'Season 1'!EM12</f>
        <v>12</v>
      </c>
      <c r="I34" s="18">
        <f>'Season 1'!EN10+'Season 1'!EN12</f>
        <v>32</v>
      </c>
      <c r="J34" s="18">
        <f>'Season 1'!EO10+'Season 1'!EO12</f>
        <v>4</v>
      </c>
      <c r="K34" s="18">
        <f>'Season 1'!EP10+'Season 1'!EP12</f>
        <v>27</v>
      </c>
      <c r="L34" s="18">
        <f>'Season 1'!EQ10+'Season 1'!EQ12</f>
        <v>16</v>
      </c>
      <c r="M34" s="21">
        <f>'Season 1'!ER10+'Season 1'!ER12</f>
        <v>59</v>
      </c>
      <c r="N34" s="23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21">
        <v>0</v>
      </c>
      <c r="Y34" s="23">
        <f t="shared" si="0"/>
        <v>36</v>
      </c>
      <c r="Z34" s="18">
        <f t="shared" si="1"/>
        <v>15</v>
      </c>
      <c r="AA34" s="18">
        <f t="shared" si="2"/>
        <v>0</v>
      </c>
      <c r="AB34" s="18">
        <f t="shared" si="3"/>
        <v>3</v>
      </c>
      <c r="AC34" s="18">
        <f t="shared" si="4"/>
        <v>4</v>
      </c>
      <c r="AD34" s="18">
        <f t="shared" si="5"/>
        <v>12</v>
      </c>
      <c r="AE34" s="18">
        <f t="shared" si="6"/>
        <v>32</v>
      </c>
      <c r="AF34" s="18">
        <f t="shared" si="7"/>
        <v>4</v>
      </c>
      <c r="AG34" s="18">
        <f t="shared" si="8"/>
        <v>27</v>
      </c>
      <c r="AH34" s="18">
        <f t="shared" si="9"/>
        <v>16</v>
      </c>
      <c r="AI34" s="21">
        <f t="shared" si="10"/>
        <v>59</v>
      </c>
      <c r="AJ34" s="169">
        <f t="shared" si="11"/>
        <v>0.375</v>
      </c>
      <c r="AK34" s="169">
        <f t="shared" si="12"/>
        <v>0.14814814814814814</v>
      </c>
      <c r="AL34" s="366">
        <f t="shared" si="13"/>
        <v>0.2711864406779661</v>
      </c>
      <c r="AM34" s="23">
        <v>0</v>
      </c>
      <c r="AN34" s="18">
        <v>2</v>
      </c>
      <c r="AO34" s="18">
        <f t="shared" si="14"/>
        <v>2</v>
      </c>
      <c r="AP34" s="261">
        <f t="shared" si="15"/>
        <v>0</v>
      </c>
      <c r="AQ34" s="23">
        <v>0</v>
      </c>
      <c r="AR34" s="18">
        <v>0</v>
      </c>
      <c r="AS34" s="18">
        <f t="shared" si="16"/>
        <v>0</v>
      </c>
      <c r="AT34" s="261" t="e">
        <f t="shared" si="17"/>
        <v>#DIV/0!</v>
      </c>
      <c r="AU34" s="23">
        <f t="shared" si="18"/>
        <v>0</v>
      </c>
      <c r="AV34" s="18">
        <f t="shared" si="19"/>
        <v>2</v>
      </c>
      <c r="AW34" s="18">
        <f t="shared" si="20"/>
        <v>2</v>
      </c>
      <c r="AX34" s="91">
        <f t="shared" si="21"/>
        <v>0</v>
      </c>
      <c r="AY34" s="191">
        <f t="shared" si="22"/>
        <v>18</v>
      </c>
      <c r="AZ34" s="192">
        <f t="shared" si="23"/>
        <v>7.5</v>
      </c>
      <c r="BA34" s="192">
        <f t="shared" si="24"/>
        <v>0</v>
      </c>
      <c r="BB34" s="192">
        <f t="shared" si="25"/>
        <v>1.5</v>
      </c>
      <c r="BC34" s="192">
        <f t="shared" si="26"/>
        <v>2</v>
      </c>
      <c r="BD34" s="192">
        <f t="shared" si="27"/>
        <v>6</v>
      </c>
      <c r="BE34" s="192">
        <f t="shared" si="28"/>
        <v>16</v>
      </c>
      <c r="BF34" s="192">
        <f t="shared" si="29"/>
        <v>2</v>
      </c>
      <c r="BG34" s="192">
        <f t="shared" si="30"/>
        <v>13.5</v>
      </c>
      <c r="BH34" s="192">
        <f t="shared" si="31"/>
        <v>8</v>
      </c>
      <c r="BI34" s="192">
        <f t="shared" si="32"/>
        <v>29.5</v>
      </c>
      <c r="BJ34" s="191" t="e">
        <f t="shared" si="33"/>
        <v>#DIV/0!</v>
      </c>
      <c r="BK34" s="192" t="e">
        <f t="shared" si="34"/>
        <v>#DIV/0!</v>
      </c>
      <c r="BL34" s="192" t="e">
        <f t="shared" si="35"/>
        <v>#DIV/0!</v>
      </c>
      <c r="BM34" s="192" t="e">
        <f t="shared" si="36"/>
        <v>#DIV/0!</v>
      </c>
      <c r="BN34" s="192" t="e">
        <f t="shared" si="37"/>
        <v>#DIV/0!</v>
      </c>
      <c r="BO34" s="192" t="e">
        <f t="shared" si="38"/>
        <v>#DIV/0!</v>
      </c>
      <c r="BP34" s="192" t="e">
        <f t="shared" si="39"/>
        <v>#DIV/0!</v>
      </c>
      <c r="BQ34" s="192" t="e">
        <f t="shared" si="40"/>
        <v>#DIV/0!</v>
      </c>
      <c r="BR34" s="192" t="e">
        <f t="shared" si="41"/>
        <v>#DIV/0!</v>
      </c>
      <c r="BS34" s="192" t="e">
        <f t="shared" si="42"/>
        <v>#DIV/0!</v>
      </c>
      <c r="BT34" s="192" t="e">
        <f t="shared" si="43"/>
        <v>#DIV/0!</v>
      </c>
      <c r="BU34" s="191">
        <f t="shared" si="44"/>
        <v>18</v>
      </c>
      <c r="BV34" s="192">
        <f t="shared" si="45"/>
        <v>7.5</v>
      </c>
      <c r="BW34" s="192">
        <f t="shared" si="46"/>
        <v>0</v>
      </c>
      <c r="BX34" s="192">
        <f t="shared" si="47"/>
        <v>1.5</v>
      </c>
      <c r="BY34" s="192">
        <f t="shared" si="48"/>
        <v>2</v>
      </c>
      <c r="BZ34" s="192">
        <f t="shared" si="49"/>
        <v>6</v>
      </c>
      <c r="CA34" s="192">
        <f t="shared" si="50"/>
        <v>16</v>
      </c>
      <c r="CB34" s="192">
        <f t="shared" si="51"/>
        <v>2</v>
      </c>
      <c r="CC34" s="192">
        <f t="shared" si="52"/>
        <v>13.5</v>
      </c>
      <c r="CD34" s="192">
        <f t="shared" si="53"/>
        <v>8</v>
      </c>
      <c r="CE34" s="193">
        <f t="shared" si="54"/>
        <v>29.5</v>
      </c>
    </row>
    <row r="35" spans="1:83">
      <c r="A35" s="187">
        <f t="shared" si="55"/>
        <v>33</v>
      </c>
      <c r="B35" s="187" t="s">
        <v>466</v>
      </c>
      <c r="C35" s="23">
        <f>'Season 2'!CT43+'Season 2'!CT46+'Season 2'!CT47+'Season 2'!FQ43+'Season 2'!FQ44</f>
        <v>28</v>
      </c>
      <c r="D35" s="18">
        <f>'Season 2'!CU43+'Season 2'!CU46+'Season 2'!CU47+'Season 2'!FR43+'Season 2'!FR44</f>
        <v>39</v>
      </c>
      <c r="E35" s="18">
        <f>'Season 2'!CV43+'Season 2'!CV46+'Season 2'!CV47+'Season 2'!FS43+'Season 2'!FS44</f>
        <v>3</v>
      </c>
      <c r="F35" s="18">
        <f>'Season 2'!CW43+'Season 2'!CW46+'Season 2'!CW47+'Season 2'!FT43+'Season 2'!FT44</f>
        <v>1</v>
      </c>
      <c r="G35" s="18">
        <f>'Season 2'!CX43+'Season 2'!CX46+'Season 2'!CX47+'Season 2'!FU43+'Season 2'!FU44</f>
        <v>4</v>
      </c>
      <c r="H35" s="18">
        <f>'Season 2'!CY43+'Season 2'!CY46+'Season 2'!CY47+'Season 2'!FV43+'Season 2'!FV44</f>
        <v>14</v>
      </c>
      <c r="I35" s="18">
        <f>'Season 2'!CZ43+'Season 2'!CZ46+'Season 2'!CZ47+'Season 2'!FW43+'Season 2'!FW44</f>
        <v>49</v>
      </c>
      <c r="J35" s="18">
        <f>'Season 2'!DA43+'Season 2'!DA46+'Season 2'!DA47+'Season 2'!FX43+'Season 2'!FX44</f>
        <v>0</v>
      </c>
      <c r="K35" s="18">
        <f>'Season 2'!DB43+'Season 2'!DB46+'Season 2'!DB47+'Season 2'!FY43+'Season 2'!FY44</f>
        <v>1</v>
      </c>
      <c r="L35" s="18">
        <f>'Season 2'!DC43+'Season 2'!DC46+'Season 2'!DC47+'Season 2'!FZ43+'Season 2'!FZ44</f>
        <v>14</v>
      </c>
      <c r="M35" s="21">
        <f>'Season 2'!DD43+'Season 2'!DD46+'Season 2'!DD47+'Season 2'!GA43+'Season 2'!GA44</f>
        <v>50</v>
      </c>
      <c r="N35" s="23">
        <f>SUM('Season 2'!KY30:KY32)</f>
        <v>12</v>
      </c>
      <c r="O35" s="18">
        <f>SUM('Season 2'!KZ30:KZ32)</f>
        <v>37</v>
      </c>
      <c r="P35" s="18">
        <f>SUM('Season 2'!LA30:LA32)</f>
        <v>6</v>
      </c>
      <c r="Q35" s="18">
        <f>SUM('Season 2'!LB30:LB32)</f>
        <v>0</v>
      </c>
      <c r="R35" s="18">
        <f>SUM('Season 2'!LC30:LC32)</f>
        <v>4</v>
      </c>
      <c r="S35" s="18">
        <f>SUM('Season 2'!LD30:LD32)</f>
        <v>6</v>
      </c>
      <c r="T35" s="18">
        <f>SUM('Season 2'!LE30:LE32)</f>
        <v>27</v>
      </c>
      <c r="U35" s="18">
        <f>SUM('Season 2'!LF30:LF32)</f>
        <v>0</v>
      </c>
      <c r="V35" s="18">
        <f>SUM('Season 2'!LG30:LG32)</f>
        <v>0</v>
      </c>
      <c r="W35" s="18">
        <f>SUM('Season 2'!LH30:LH32)</f>
        <v>6</v>
      </c>
      <c r="X35" s="21">
        <f>SUM('Season 2'!LI30:LI32)</f>
        <v>27</v>
      </c>
      <c r="Y35" s="23">
        <f t="shared" ref="Y35:Y71" si="56">C35+N35</f>
        <v>40</v>
      </c>
      <c r="Z35" s="18">
        <f t="shared" ref="Z35:Z71" si="57">D35+O35</f>
        <v>76</v>
      </c>
      <c r="AA35" s="18">
        <f t="shared" ref="AA35:AA71" si="58">E35+P35</f>
        <v>9</v>
      </c>
      <c r="AB35" s="18">
        <f t="shared" ref="AB35:AB71" si="59">F35+Q35</f>
        <v>1</v>
      </c>
      <c r="AC35" s="18">
        <f t="shared" ref="AC35:AC71" si="60">G35+R35</f>
        <v>8</v>
      </c>
      <c r="AD35" s="18">
        <f t="shared" ref="AD35:AD71" si="61">H35+S35</f>
        <v>20</v>
      </c>
      <c r="AE35" s="18">
        <f t="shared" ref="AE35:AE71" si="62">I35+T35</f>
        <v>76</v>
      </c>
      <c r="AF35" s="18">
        <f t="shared" ref="AF35:AF71" si="63">J35+U35</f>
        <v>0</v>
      </c>
      <c r="AG35" s="18">
        <f t="shared" ref="AG35:AG71" si="64">K35+V35</f>
        <v>1</v>
      </c>
      <c r="AH35" s="18">
        <f t="shared" ref="AH35:AH71" si="65">L35+W35</f>
        <v>20</v>
      </c>
      <c r="AI35" s="21">
        <f t="shared" ref="AI35:AI71" si="66">M35+X35</f>
        <v>77</v>
      </c>
      <c r="AJ35" s="169">
        <f t="shared" ref="AJ35:AJ71" si="67">AD35/AE35</f>
        <v>0.26315789473684209</v>
      </c>
      <c r="AK35" s="169">
        <f t="shared" ref="AK35:AK71" si="68">AF35/AG35</f>
        <v>0</v>
      </c>
      <c r="AL35" s="366">
        <f t="shared" ref="AL35:AL71" si="69">AH35/AI35</f>
        <v>0.25974025974025972</v>
      </c>
      <c r="AM35" s="23">
        <v>3</v>
      </c>
      <c r="AN35" s="18">
        <v>2</v>
      </c>
      <c r="AO35" s="18">
        <f t="shared" ref="AO35:AO66" si="70">AM35+AN35</f>
        <v>5</v>
      </c>
      <c r="AP35" s="261">
        <f t="shared" ref="AP35:AP66" si="71">AM35/AO35</f>
        <v>0.6</v>
      </c>
      <c r="AQ35" s="23">
        <v>2</v>
      </c>
      <c r="AR35" s="18">
        <v>1</v>
      </c>
      <c r="AS35" s="18">
        <f t="shared" ref="AS35:AS66" si="72">AQ35+AR35</f>
        <v>3</v>
      </c>
      <c r="AT35" s="261">
        <f t="shared" ref="AT35:AT66" si="73">AQ35/AS35</f>
        <v>0.66666666666666663</v>
      </c>
      <c r="AU35" s="23">
        <f t="shared" ref="AU35:AU71" si="74">AM35+AQ35</f>
        <v>5</v>
      </c>
      <c r="AV35" s="18">
        <f t="shared" ref="AV35:AV71" si="75">AN35+AR35</f>
        <v>3</v>
      </c>
      <c r="AW35" s="18">
        <f t="shared" ref="AW35:AW66" si="76">AU35+AV35</f>
        <v>8</v>
      </c>
      <c r="AX35" s="91">
        <f t="shared" ref="AX35:AX66" si="77">AU35/AW35</f>
        <v>0.625</v>
      </c>
      <c r="AY35" s="191">
        <f t="shared" ref="AY35:AY71" si="78">Y35/AW35</f>
        <v>5</v>
      </c>
      <c r="AZ35" s="192">
        <f t="shared" ref="AZ35:AZ71" si="79">Z35/AW35</f>
        <v>9.5</v>
      </c>
      <c r="BA35" s="192">
        <f t="shared" ref="BA35:BA71" si="80">AA35/AW35</f>
        <v>1.125</v>
      </c>
      <c r="BB35" s="192">
        <f t="shared" ref="BB35:BB71" si="81">AB35/AW35</f>
        <v>0.125</v>
      </c>
      <c r="BC35" s="192">
        <f t="shared" ref="BC35:BC71" si="82">AC35/AW35</f>
        <v>1</v>
      </c>
      <c r="BD35" s="192">
        <f t="shared" ref="BD35:BD71" si="83">AD35/AW35</f>
        <v>2.5</v>
      </c>
      <c r="BE35" s="192">
        <f t="shared" ref="BE35:BE71" si="84">AE35/AW35</f>
        <v>9.5</v>
      </c>
      <c r="BF35" s="192">
        <f t="shared" ref="BF35:BF71" si="85">AF35/AW35</f>
        <v>0</v>
      </c>
      <c r="BG35" s="192">
        <f t="shared" ref="BG35:BG71" si="86">AG35/AW35</f>
        <v>0.125</v>
      </c>
      <c r="BH35" s="192">
        <f t="shared" ref="BH35:BH71" si="87">AH35/AW35</f>
        <v>2.5</v>
      </c>
      <c r="BI35" s="192">
        <f t="shared" ref="BI35:BI71" si="88">AI35/AW35</f>
        <v>9.625</v>
      </c>
      <c r="BJ35" s="191">
        <f t="shared" ref="BJ35:BJ71" si="89">N35/AS35</f>
        <v>4</v>
      </c>
      <c r="BK35" s="192">
        <f t="shared" ref="BK35:BK71" si="90">O35/AS35</f>
        <v>12.333333333333334</v>
      </c>
      <c r="BL35" s="192">
        <f t="shared" ref="BL35:BL71" si="91">P35/AS35</f>
        <v>2</v>
      </c>
      <c r="BM35" s="192">
        <f t="shared" ref="BM35:BM71" si="92">Q35/AS35</f>
        <v>0</v>
      </c>
      <c r="BN35" s="192">
        <f t="shared" ref="BN35:BN71" si="93">R35/AS35</f>
        <v>1.3333333333333333</v>
      </c>
      <c r="BO35" s="192">
        <f t="shared" ref="BO35:BO71" si="94">S35/AS35</f>
        <v>2</v>
      </c>
      <c r="BP35" s="192">
        <f t="shared" ref="BP35:BP71" si="95">T35/AS35</f>
        <v>9</v>
      </c>
      <c r="BQ35" s="192">
        <f t="shared" ref="BQ35:BQ71" si="96">U35/AS35</f>
        <v>0</v>
      </c>
      <c r="BR35" s="192">
        <f t="shared" ref="BR35:BR71" si="97">V35/AS35</f>
        <v>0</v>
      </c>
      <c r="BS35" s="192">
        <f t="shared" ref="BS35:BS71" si="98">W35/AS35</f>
        <v>2</v>
      </c>
      <c r="BT35" s="192">
        <f t="shared" ref="BT35:BT71" si="99">X35/AS35</f>
        <v>9</v>
      </c>
      <c r="BU35" s="191">
        <f t="shared" ref="BU35:BU71" si="100">C35/AO35</f>
        <v>5.6</v>
      </c>
      <c r="BV35" s="192">
        <f t="shared" ref="BV35:BV71" si="101">D35/AO35</f>
        <v>7.8</v>
      </c>
      <c r="BW35" s="192">
        <f t="shared" ref="BW35:BW71" si="102">E35/AO35</f>
        <v>0.6</v>
      </c>
      <c r="BX35" s="192">
        <f t="shared" ref="BX35:BX71" si="103">F35/AO35</f>
        <v>0.2</v>
      </c>
      <c r="BY35" s="192">
        <f t="shared" ref="BY35:BY71" si="104">G35/AO35</f>
        <v>0.8</v>
      </c>
      <c r="BZ35" s="192">
        <f t="shared" ref="BZ35:BZ71" si="105">H35/AO35</f>
        <v>2.8</v>
      </c>
      <c r="CA35" s="192">
        <f t="shared" ref="CA35:CA71" si="106">I35/AO35</f>
        <v>9.8000000000000007</v>
      </c>
      <c r="CB35" s="192">
        <f t="shared" ref="CB35:CB71" si="107">J35/AO35</f>
        <v>0</v>
      </c>
      <c r="CC35" s="192">
        <f t="shared" ref="CC35:CC71" si="108">K35/AO35</f>
        <v>0.2</v>
      </c>
      <c r="CD35" s="192">
        <f t="shared" ref="CD35:CD71" si="109">L35/AO35</f>
        <v>2.8</v>
      </c>
      <c r="CE35" s="193">
        <f t="shared" ref="CE35:CE71" si="110">M35/AO35</f>
        <v>10</v>
      </c>
    </row>
    <row r="36" spans="1:83">
      <c r="A36" s="187">
        <f t="shared" si="55"/>
        <v>34</v>
      </c>
      <c r="B36" s="187" t="s">
        <v>462</v>
      </c>
      <c r="C36" s="23">
        <f>'Season 1'!AP42+'Season 2'!HJ51</f>
        <v>135</v>
      </c>
      <c r="D36" s="18">
        <f>'Season 1'!AQ42+'Season 2'!HK51</f>
        <v>156</v>
      </c>
      <c r="E36" s="18">
        <f>'Season 1'!AR42+'Season 2'!HL51</f>
        <v>30</v>
      </c>
      <c r="F36" s="18">
        <f>'Season 1'!AS42+'Season 2'!HM51</f>
        <v>12</v>
      </c>
      <c r="G36" s="18">
        <f>'Season 1'!AT42+'Season 2'!HN51</f>
        <v>45</v>
      </c>
      <c r="H36" s="18">
        <f>'Season 1'!AU42+'Season 2'!HO51</f>
        <v>40</v>
      </c>
      <c r="I36" s="18">
        <f>'Season 1'!AV42+'Season 2'!HP51</f>
        <v>114</v>
      </c>
      <c r="J36" s="18">
        <f>'Season 1'!AW42+'Season 2'!HQ51</f>
        <v>19</v>
      </c>
      <c r="K36" s="18">
        <f>'Season 1'!AX42+'Season 2'!HR51</f>
        <v>111</v>
      </c>
      <c r="L36" s="18">
        <f>'Season 1'!AY42+'Season 2'!HS51</f>
        <v>59</v>
      </c>
      <c r="M36" s="21">
        <f>'Season 1'!AZ42+'Season 2'!HT51</f>
        <v>225</v>
      </c>
      <c r="N36" s="23">
        <f>SUM('Season 1'!GH26:GH27,'Season 1'!GH30:GH32)+SUM('Season 2'!JU27:JU29)</f>
        <v>45</v>
      </c>
      <c r="O36" s="18">
        <f>SUM('Season 1'!GI26:GI27,'Season 1'!GI30:GI32)+SUM('Season 2'!JV27:JV29)</f>
        <v>60</v>
      </c>
      <c r="P36" s="18">
        <f>SUM('Season 1'!GJ26:GJ27,'Season 1'!GJ30:GJ32)+SUM('Season 2'!JW27:JW29)</f>
        <v>10</v>
      </c>
      <c r="Q36" s="18">
        <f>SUM('Season 1'!GK26:GK27,'Season 1'!GK30:GK32)+SUM('Season 2'!JX27:JX29)</f>
        <v>4</v>
      </c>
      <c r="R36" s="18">
        <f>SUM('Season 1'!GL26:GL27,'Season 1'!GL30:GL32)+SUM('Season 2'!JY27:JY29)</f>
        <v>11</v>
      </c>
      <c r="S36" s="18">
        <f>SUM('Season 1'!GM26:GM27,'Season 1'!GM30:GM32)+SUM('Season 2'!JZ27:JZ29)</f>
        <v>12</v>
      </c>
      <c r="T36" s="18">
        <f>SUM('Season 1'!GN26:GN27,'Season 1'!GN30:GN32)+SUM('Season 2'!KA27:KA29)</f>
        <v>33</v>
      </c>
      <c r="U36" s="18">
        <f>SUM('Season 1'!GO26:GO27,'Season 1'!GO30:GO32)+SUM('Season 2'!KB27:KB29)</f>
        <v>7</v>
      </c>
      <c r="V36" s="18">
        <f>SUM('Season 1'!GP26:GP27,'Season 1'!GP30:GP32)+SUM('Season 2'!KC27:KC29)</f>
        <v>52</v>
      </c>
      <c r="W36" s="18">
        <f>SUM('Season 1'!GQ26:GQ27,'Season 1'!GQ30:GQ32)+SUM('Season 2'!KD27:KD29)</f>
        <v>19</v>
      </c>
      <c r="X36" s="21">
        <f>SUM('Season 1'!GR26:GR27,'Season 1'!GR30:GR32)+SUM('Season 2'!KE27:KE29)</f>
        <v>85</v>
      </c>
      <c r="Y36" s="23">
        <f t="shared" si="56"/>
        <v>180</v>
      </c>
      <c r="Z36" s="18">
        <f t="shared" si="57"/>
        <v>216</v>
      </c>
      <c r="AA36" s="18">
        <f t="shared" si="58"/>
        <v>40</v>
      </c>
      <c r="AB36" s="18">
        <f t="shared" si="59"/>
        <v>16</v>
      </c>
      <c r="AC36" s="18">
        <f t="shared" si="60"/>
        <v>56</v>
      </c>
      <c r="AD36" s="18">
        <f t="shared" si="61"/>
        <v>52</v>
      </c>
      <c r="AE36" s="18">
        <f t="shared" si="62"/>
        <v>147</v>
      </c>
      <c r="AF36" s="18">
        <f t="shared" si="63"/>
        <v>26</v>
      </c>
      <c r="AG36" s="18">
        <f t="shared" si="64"/>
        <v>163</v>
      </c>
      <c r="AH36" s="18">
        <f t="shared" si="65"/>
        <v>78</v>
      </c>
      <c r="AI36" s="21">
        <f t="shared" si="66"/>
        <v>310</v>
      </c>
      <c r="AJ36" s="169">
        <f t="shared" si="67"/>
        <v>0.35374149659863946</v>
      </c>
      <c r="AK36" s="169">
        <f t="shared" si="68"/>
        <v>0.15950920245398773</v>
      </c>
      <c r="AL36" s="366">
        <f t="shared" si="69"/>
        <v>0.25161290322580643</v>
      </c>
      <c r="AM36" s="23">
        <f>'Season 1'!M7-1+'Season 2'!P16</f>
        <v>13</v>
      </c>
      <c r="AN36" s="18">
        <f>'Season 1'!N7+'Season 2'!Q16</f>
        <v>6</v>
      </c>
      <c r="AO36" s="18">
        <f t="shared" si="70"/>
        <v>19</v>
      </c>
      <c r="AP36" s="261">
        <f t="shared" si="71"/>
        <v>0.68421052631578949</v>
      </c>
      <c r="AQ36" s="23">
        <f>'Season 1'!FS62-1+2</f>
        <v>6</v>
      </c>
      <c r="AR36" s="18">
        <f>'Season 1'!FT62-1+1</f>
        <v>2</v>
      </c>
      <c r="AS36" s="18">
        <f t="shared" si="72"/>
        <v>8</v>
      </c>
      <c r="AT36" s="261">
        <f t="shared" si="73"/>
        <v>0.75</v>
      </c>
      <c r="AU36" s="23">
        <f t="shared" si="74"/>
        <v>19</v>
      </c>
      <c r="AV36" s="18">
        <f t="shared" si="75"/>
        <v>8</v>
      </c>
      <c r="AW36" s="18">
        <f t="shared" si="76"/>
        <v>27</v>
      </c>
      <c r="AX36" s="91">
        <f t="shared" si="77"/>
        <v>0.70370370370370372</v>
      </c>
      <c r="AY36" s="191">
        <f t="shared" si="78"/>
        <v>6.666666666666667</v>
      </c>
      <c r="AZ36" s="192">
        <f t="shared" si="79"/>
        <v>8</v>
      </c>
      <c r="BA36" s="192">
        <f t="shared" si="80"/>
        <v>1.4814814814814814</v>
      </c>
      <c r="BB36" s="192">
        <f t="shared" si="81"/>
        <v>0.59259259259259256</v>
      </c>
      <c r="BC36" s="192">
        <f t="shared" si="82"/>
        <v>2.074074074074074</v>
      </c>
      <c r="BD36" s="192">
        <f t="shared" si="83"/>
        <v>1.9259259259259258</v>
      </c>
      <c r="BE36" s="192">
        <f t="shared" si="84"/>
        <v>5.4444444444444446</v>
      </c>
      <c r="BF36" s="192">
        <f t="shared" si="85"/>
        <v>0.96296296296296291</v>
      </c>
      <c r="BG36" s="192">
        <f t="shared" si="86"/>
        <v>6.0370370370370372</v>
      </c>
      <c r="BH36" s="192">
        <f t="shared" si="87"/>
        <v>2.8888888888888888</v>
      </c>
      <c r="BI36" s="192">
        <f t="shared" si="88"/>
        <v>11.481481481481481</v>
      </c>
      <c r="BJ36" s="191">
        <f t="shared" si="89"/>
        <v>5.625</v>
      </c>
      <c r="BK36" s="192">
        <f t="shared" si="90"/>
        <v>7.5</v>
      </c>
      <c r="BL36" s="192">
        <f t="shared" si="91"/>
        <v>1.25</v>
      </c>
      <c r="BM36" s="192">
        <f t="shared" si="92"/>
        <v>0.5</v>
      </c>
      <c r="BN36" s="192">
        <f t="shared" si="93"/>
        <v>1.375</v>
      </c>
      <c r="BO36" s="192">
        <f t="shared" si="94"/>
        <v>1.5</v>
      </c>
      <c r="BP36" s="192">
        <f t="shared" si="95"/>
        <v>4.125</v>
      </c>
      <c r="BQ36" s="192">
        <f t="shared" si="96"/>
        <v>0.875</v>
      </c>
      <c r="BR36" s="192">
        <f t="shared" si="97"/>
        <v>6.5</v>
      </c>
      <c r="BS36" s="192">
        <f t="shared" si="98"/>
        <v>2.375</v>
      </c>
      <c r="BT36" s="192">
        <f t="shared" si="99"/>
        <v>10.625</v>
      </c>
      <c r="BU36" s="191">
        <f t="shared" si="100"/>
        <v>7.1052631578947372</v>
      </c>
      <c r="BV36" s="192">
        <f t="shared" si="101"/>
        <v>8.2105263157894743</v>
      </c>
      <c r="BW36" s="192">
        <f t="shared" si="102"/>
        <v>1.5789473684210527</v>
      </c>
      <c r="BX36" s="192">
        <f t="shared" si="103"/>
        <v>0.63157894736842102</v>
      </c>
      <c r="BY36" s="192">
        <f t="shared" si="104"/>
        <v>2.3684210526315788</v>
      </c>
      <c r="BZ36" s="192">
        <f t="shared" si="105"/>
        <v>2.1052631578947367</v>
      </c>
      <c r="CA36" s="192">
        <f t="shared" si="106"/>
        <v>6</v>
      </c>
      <c r="CB36" s="192">
        <f t="shared" si="107"/>
        <v>1</v>
      </c>
      <c r="CC36" s="192">
        <f t="shared" si="108"/>
        <v>5.8421052631578947</v>
      </c>
      <c r="CD36" s="192">
        <f t="shared" si="109"/>
        <v>3.1052631578947367</v>
      </c>
      <c r="CE36" s="193">
        <f t="shared" si="110"/>
        <v>11.842105263157896</v>
      </c>
    </row>
    <row r="37" spans="1:83">
      <c r="A37" s="187">
        <f t="shared" si="55"/>
        <v>35</v>
      </c>
      <c r="B37" s="187" t="s">
        <v>467</v>
      </c>
      <c r="C37" s="23">
        <f>'Season 1'!AD14+'Season 2'!CT34</f>
        <v>565</v>
      </c>
      <c r="D37" s="18">
        <f>'Season 1'!AE14+'Season 2'!CU34</f>
        <v>270</v>
      </c>
      <c r="E37" s="18">
        <f>'Season 1'!AF14+'Season 2'!CV34</f>
        <v>53</v>
      </c>
      <c r="F37" s="18">
        <f>'Season 1'!AG14+'Season 2'!CW34</f>
        <v>21</v>
      </c>
      <c r="G37" s="18">
        <f>'Season 1'!AH14+'Season 2'!CX34</f>
        <v>39</v>
      </c>
      <c r="H37" s="18">
        <f>'Season 1'!AI14+'Season 2'!CY34</f>
        <v>167</v>
      </c>
      <c r="I37" s="18">
        <f>'Season 1'!AJ14+'Season 2'!CZ34</f>
        <v>385</v>
      </c>
      <c r="J37" s="18">
        <f>'Season 1'!AK14+'Season 2'!DA34</f>
        <v>77</v>
      </c>
      <c r="K37" s="18">
        <f>'Season 1'!AL14+'Season 2'!DB34</f>
        <v>199</v>
      </c>
      <c r="L37" s="18">
        <f>'Season 1'!AM14+'Season 2'!DC34</f>
        <v>244</v>
      </c>
      <c r="M37" s="21">
        <f>'Season 1'!AN14+'Season 2'!DD34</f>
        <v>584</v>
      </c>
      <c r="N37" s="23">
        <f>'Season 1'!HF11</f>
        <v>90</v>
      </c>
      <c r="O37" s="18">
        <f>'Season 1'!HG11</f>
        <v>36</v>
      </c>
      <c r="P37" s="18">
        <f>'Season 1'!HH11</f>
        <v>10</v>
      </c>
      <c r="Q37" s="18">
        <f>'Season 1'!HI11</f>
        <v>10</v>
      </c>
      <c r="R37" s="18">
        <f>'Season 1'!HJ11</f>
        <v>3</v>
      </c>
      <c r="S37" s="18">
        <f>'Season 1'!HK11</f>
        <v>21</v>
      </c>
      <c r="T37" s="18">
        <f>'Season 1'!HL11</f>
        <v>55</v>
      </c>
      <c r="U37" s="18">
        <f>'Season 1'!HM11</f>
        <v>16</v>
      </c>
      <c r="V37" s="18">
        <f>'Season 1'!HN11</f>
        <v>40</v>
      </c>
      <c r="W37" s="18">
        <f>'Season 1'!HO11</f>
        <v>37</v>
      </c>
      <c r="X37" s="21">
        <f>'Season 1'!HP11</f>
        <v>95</v>
      </c>
      <c r="Y37" s="23">
        <f t="shared" si="56"/>
        <v>655</v>
      </c>
      <c r="Z37" s="18">
        <f t="shared" si="57"/>
        <v>306</v>
      </c>
      <c r="AA37" s="18">
        <f t="shared" si="58"/>
        <v>63</v>
      </c>
      <c r="AB37" s="18">
        <f t="shared" si="59"/>
        <v>31</v>
      </c>
      <c r="AC37" s="18">
        <f t="shared" si="60"/>
        <v>42</v>
      </c>
      <c r="AD37" s="18">
        <f t="shared" si="61"/>
        <v>188</v>
      </c>
      <c r="AE37" s="18">
        <f t="shared" si="62"/>
        <v>440</v>
      </c>
      <c r="AF37" s="18">
        <f t="shared" si="63"/>
        <v>93</v>
      </c>
      <c r="AG37" s="18">
        <f t="shared" si="64"/>
        <v>239</v>
      </c>
      <c r="AH37" s="18">
        <f t="shared" si="65"/>
        <v>281</v>
      </c>
      <c r="AI37" s="21">
        <f t="shared" si="66"/>
        <v>679</v>
      </c>
      <c r="AJ37" s="169">
        <f t="shared" si="67"/>
        <v>0.42727272727272725</v>
      </c>
      <c r="AK37" s="169">
        <f t="shared" si="68"/>
        <v>0.38912133891213391</v>
      </c>
      <c r="AL37" s="366">
        <f t="shared" si="69"/>
        <v>0.41384388807069217</v>
      </c>
      <c r="AM37" s="23">
        <f>'Season 1'!M4+'Season 2'!P8</f>
        <v>11</v>
      </c>
      <c r="AN37" s="18">
        <f>'Season 1'!N4+'Season 2'!Q8</f>
        <v>10</v>
      </c>
      <c r="AO37" s="18">
        <f t="shared" si="70"/>
        <v>21</v>
      </c>
      <c r="AP37" s="261">
        <f t="shared" si="71"/>
        <v>0.52380952380952384</v>
      </c>
      <c r="AQ37" s="23">
        <f>'Season 1'!FS64</f>
        <v>2</v>
      </c>
      <c r="AR37" s="18">
        <f>'Season 1'!FT64</f>
        <v>2</v>
      </c>
      <c r="AS37" s="18">
        <f t="shared" si="72"/>
        <v>4</v>
      </c>
      <c r="AT37" s="261">
        <f t="shared" si="73"/>
        <v>0.5</v>
      </c>
      <c r="AU37" s="23">
        <f t="shared" si="74"/>
        <v>13</v>
      </c>
      <c r="AV37" s="18">
        <f t="shared" si="75"/>
        <v>12</v>
      </c>
      <c r="AW37" s="18">
        <f t="shared" si="76"/>
        <v>25</v>
      </c>
      <c r="AX37" s="91">
        <f t="shared" si="77"/>
        <v>0.52</v>
      </c>
      <c r="AY37" s="191">
        <f t="shared" si="78"/>
        <v>26.2</v>
      </c>
      <c r="AZ37" s="192">
        <f t="shared" si="79"/>
        <v>12.24</v>
      </c>
      <c r="BA37" s="192">
        <f t="shared" si="80"/>
        <v>2.52</v>
      </c>
      <c r="BB37" s="192">
        <f t="shared" si="81"/>
        <v>1.24</v>
      </c>
      <c r="BC37" s="192">
        <f t="shared" si="82"/>
        <v>1.68</v>
      </c>
      <c r="BD37" s="192">
        <f t="shared" si="83"/>
        <v>7.52</v>
      </c>
      <c r="BE37" s="192">
        <f t="shared" si="84"/>
        <v>17.600000000000001</v>
      </c>
      <c r="BF37" s="192">
        <f t="shared" si="85"/>
        <v>3.72</v>
      </c>
      <c r="BG37" s="192">
        <f t="shared" si="86"/>
        <v>9.56</v>
      </c>
      <c r="BH37" s="192">
        <f t="shared" si="87"/>
        <v>11.24</v>
      </c>
      <c r="BI37" s="192">
        <f t="shared" si="88"/>
        <v>27.16</v>
      </c>
      <c r="BJ37" s="191">
        <f t="shared" si="89"/>
        <v>22.5</v>
      </c>
      <c r="BK37" s="192">
        <f t="shared" si="90"/>
        <v>9</v>
      </c>
      <c r="BL37" s="192">
        <f t="shared" si="91"/>
        <v>2.5</v>
      </c>
      <c r="BM37" s="192">
        <f t="shared" si="92"/>
        <v>2.5</v>
      </c>
      <c r="BN37" s="192">
        <f t="shared" si="93"/>
        <v>0.75</v>
      </c>
      <c r="BO37" s="192">
        <f t="shared" si="94"/>
        <v>5.25</v>
      </c>
      <c r="BP37" s="192">
        <f t="shared" si="95"/>
        <v>13.75</v>
      </c>
      <c r="BQ37" s="192">
        <f t="shared" si="96"/>
        <v>4</v>
      </c>
      <c r="BR37" s="192">
        <f t="shared" si="97"/>
        <v>10</v>
      </c>
      <c r="BS37" s="192">
        <f t="shared" si="98"/>
        <v>9.25</v>
      </c>
      <c r="BT37" s="192">
        <f t="shared" si="99"/>
        <v>23.75</v>
      </c>
      <c r="BU37" s="191">
        <f t="shared" si="100"/>
        <v>26.904761904761905</v>
      </c>
      <c r="BV37" s="192">
        <f t="shared" si="101"/>
        <v>12.857142857142858</v>
      </c>
      <c r="BW37" s="192">
        <f t="shared" si="102"/>
        <v>2.5238095238095237</v>
      </c>
      <c r="BX37" s="192">
        <f t="shared" si="103"/>
        <v>1</v>
      </c>
      <c r="BY37" s="192">
        <f t="shared" si="104"/>
        <v>1.8571428571428572</v>
      </c>
      <c r="BZ37" s="192">
        <f t="shared" si="105"/>
        <v>7.9523809523809526</v>
      </c>
      <c r="CA37" s="192">
        <f t="shared" si="106"/>
        <v>18.333333333333332</v>
      </c>
      <c r="CB37" s="192">
        <f t="shared" si="107"/>
        <v>3.6666666666666665</v>
      </c>
      <c r="CC37" s="192">
        <f t="shared" si="108"/>
        <v>9.4761904761904763</v>
      </c>
      <c r="CD37" s="192">
        <f t="shared" si="109"/>
        <v>11.619047619047619</v>
      </c>
      <c r="CE37" s="193">
        <f t="shared" si="110"/>
        <v>27.80952380952381</v>
      </c>
    </row>
    <row r="38" spans="1:83">
      <c r="A38" s="187">
        <f t="shared" si="55"/>
        <v>36</v>
      </c>
      <c r="B38" s="187" t="s">
        <v>468</v>
      </c>
      <c r="C38" s="23">
        <f>SUM('Season 2'!GF38:GF45)</f>
        <v>130</v>
      </c>
      <c r="D38" s="18">
        <f>SUM('Season 2'!GG38:GG45)</f>
        <v>94</v>
      </c>
      <c r="E38" s="18">
        <f>SUM('Season 2'!GH38:GH45)</f>
        <v>11</v>
      </c>
      <c r="F38" s="18">
        <f>SUM('Season 2'!GI38:GI45)</f>
        <v>13</v>
      </c>
      <c r="G38" s="18">
        <f>SUM('Season 2'!GJ38:GJ45)</f>
        <v>19</v>
      </c>
      <c r="H38" s="18">
        <f>SUM('Season 2'!GK38:GK45)</f>
        <v>53</v>
      </c>
      <c r="I38" s="18">
        <f>SUM('Season 2'!GL38:GL45)</f>
        <v>103</v>
      </c>
      <c r="J38" s="18">
        <f>SUM('Season 2'!GM38:GM45)</f>
        <v>8</v>
      </c>
      <c r="K38" s="18">
        <f>SUM('Season 2'!GN38:GN45)</f>
        <v>27</v>
      </c>
      <c r="L38" s="18">
        <f>SUM('Season 2'!GO38:GO45)</f>
        <v>61</v>
      </c>
      <c r="M38" s="21">
        <f>SUM('Season 2'!GP38:GP45)</f>
        <v>130</v>
      </c>
      <c r="N38" s="23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21">
        <v>0</v>
      </c>
      <c r="Y38" s="23">
        <f t="shared" si="56"/>
        <v>130</v>
      </c>
      <c r="Z38" s="18">
        <f t="shared" si="57"/>
        <v>94</v>
      </c>
      <c r="AA38" s="18">
        <f t="shared" si="58"/>
        <v>11</v>
      </c>
      <c r="AB38" s="18">
        <f t="shared" si="59"/>
        <v>13</v>
      </c>
      <c r="AC38" s="18">
        <f t="shared" si="60"/>
        <v>19</v>
      </c>
      <c r="AD38" s="18">
        <f t="shared" si="61"/>
        <v>53</v>
      </c>
      <c r="AE38" s="18">
        <f t="shared" si="62"/>
        <v>103</v>
      </c>
      <c r="AF38" s="18">
        <f t="shared" si="63"/>
        <v>8</v>
      </c>
      <c r="AG38" s="18">
        <f t="shared" si="64"/>
        <v>27</v>
      </c>
      <c r="AH38" s="18">
        <f t="shared" si="65"/>
        <v>61</v>
      </c>
      <c r="AI38" s="21">
        <f t="shared" si="66"/>
        <v>130</v>
      </c>
      <c r="AJ38" s="169">
        <f t="shared" si="67"/>
        <v>0.5145631067961165</v>
      </c>
      <c r="AK38" s="169">
        <f t="shared" si="68"/>
        <v>0.29629629629629628</v>
      </c>
      <c r="AL38" s="366">
        <f t="shared" si="69"/>
        <v>0.46923076923076923</v>
      </c>
      <c r="AM38" s="23">
        <f>'Season 2'!P14</f>
        <v>4</v>
      </c>
      <c r="AN38" s="18">
        <f>'Season 2'!Q14-2</f>
        <v>4</v>
      </c>
      <c r="AO38" s="18">
        <f t="shared" si="70"/>
        <v>8</v>
      </c>
      <c r="AP38" s="261">
        <f t="shared" si="71"/>
        <v>0.5</v>
      </c>
      <c r="AQ38" s="23">
        <v>0</v>
      </c>
      <c r="AR38" s="18">
        <v>0</v>
      </c>
      <c r="AS38" s="18">
        <f t="shared" si="72"/>
        <v>0</v>
      </c>
      <c r="AT38" s="261" t="e">
        <f t="shared" si="73"/>
        <v>#DIV/0!</v>
      </c>
      <c r="AU38" s="23">
        <f t="shared" si="74"/>
        <v>4</v>
      </c>
      <c r="AV38" s="18">
        <f t="shared" si="75"/>
        <v>4</v>
      </c>
      <c r="AW38" s="18">
        <f t="shared" si="76"/>
        <v>8</v>
      </c>
      <c r="AX38" s="91">
        <f t="shared" si="77"/>
        <v>0.5</v>
      </c>
      <c r="AY38" s="191">
        <f t="shared" si="78"/>
        <v>16.25</v>
      </c>
      <c r="AZ38" s="192">
        <f t="shared" si="79"/>
        <v>11.75</v>
      </c>
      <c r="BA38" s="192">
        <f t="shared" si="80"/>
        <v>1.375</v>
      </c>
      <c r="BB38" s="192">
        <f t="shared" si="81"/>
        <v>1.625</v>
      </c>
      <c r="BC38" s="192">
        <f t="shared" si="82"/>
        <v>2.375</v>
      </c>
      <c r="BD38" s="192">
        <f t="shared" si="83"/>
        <v>6.625</v>
      </c>
      <c r="BE38" s="192">
        <f t="shared" si="84"/>
        <v>12.875</v>
      </c>
      <c r="BF38" s="192">
        <f t="shared" si="85"/>
        <v>1</v>
      </c>
      <c r="BG38" s="192">
        <f t="shared" si="86"/>
        <v>3.375</v>
      </c>
      <c r="BH38" s="192">
        <f t="shared" si="87"/>
        <v>7.625</v>
      </c>
      <c r="BI38" s="192">
        <f t="shared" si="88"/>
        <v>16.25</v>
      </c>
      <c r="BJ38" s="191" t="e">
        <f t="shared" si="89"/>
        <v>#DIV/0!</v>
      </c>
      <c r="BK38" s="192" t="e">
        <f t="shared" si="90"/>
        <v>#DIV/0!</v>
      </c>
      <c r="BL38" s="192" t="e">
        <f t="shared" si="91"/>
        <v>#DIV/0!</v>
      </c>
      <c r="BM38" s="192" t="e">
        <f t="shared" si="92"/>
        <v>#DIV/0!</v>
      </c>
      <c r="BN38" s="192" t="e">
        <f t="shared" si="93"/>
        <v>#DIV/0!</v>
      </c>
      <c r="BO38" s="192" t="e">
        <f t="shared" si="94"/>
        <v>#DIV/0!</v>
      </c>
      <c r="BP38" s="192" t="e">
        <f t="shared" si="95"/>
        <v>#DIV/0!</v>
      </c>
      <c r="BQ38" s="192" t="e">
        <f t="shared" si="96"/>
        <v>#DIV/0!</v>
      </c>
      <c r="BR38" s="192" t="e">
        <f t="shared" si="97"/>
        <v>#DIV/0!</v>
      </c>
      <c r="BS38" s="192" t="e">
        <f t="shared" si="98"/>
        <v>#DIV/0!</v>
      </c>
      <c r="BT38" s="192" t="e">
        <f t="shared" si="99"/>
        <v>#DIV/0!</v>
      </c>
      <c r="BU38" s="191">
        <f t="shared" si="100"/>
        <v>16.25</v>
      </c>
      <c r="BV38" s="192">
        <f t="shared" si="101"/>
        <v>11.75</v>
      </c>
      <c r="BW38" s="192">
        <f t="shared" si="102"/>
        <v>1.375</v>
      </c>
      <c r="BX38" s="192">
        <f t="shared" si="103"/>
        <v>1.625</v>
      </c>
      <c r="BY38" s="192">
        <f t="shared" si="104"/>
        <v>2.375</v>
      </c>
      <c r="BZ38" s="192">
        <f t="shared" si="105"/>
        <v>6.625</v>
      </c>
      <c r="CA38" s="192">
        <f t="shared" si="106"/>
        <v>12.875</v>
      </c>
      <c r="CB38" s="192">
        <f t="shared" si="107"/>
        <v>1</v>
      </c>
      <c r="CC38" s="192">
        <f t="shared" si="108"/>
        <v>3.375</v>
      </c>
      <c r="CD38" s="192">
        <f t="shared" si="109"/>
        <v>7.625</v>
      </c>
      <c r="CE38" s="193">
        <f t="shared" si="110"/>
        <v>16.25</v>
      </c>
    </row>
    <row r="39" spans="1:83">
      <c r="A39" s="187">
        <f t="shared" si="55"/>
        <v>37</v>
      </c>
      <c r="B39" s="187" t="s">
        <v>469</v>
      </c>
      <c r="C39" s="23">
        <f>'Season 2'!BA5</f>
        <v>9</v>
      </c>
      <c r="D39" s="18">
        <f>'Season 2'!BB5</f>
        <v>5</v>
      </c>
      <c r="E39" s="18">
        <f>'Season 2'!BC5</f>
        <v>1</v>
      </c>
      <c r="F39" s="18">
        <f>'Season 2'!BD5</f>
        <v>1</v>
      </c>
      <c r="G39" s="18">
        <f>'Season 2'!BE5</f>
        <v>2</v>
      </c>
      <c r="H39" s="18">
        <f>'Season 2'!BF5</f>
        <v>3</v>
      </c>
      <c r="I39" s="18">
        <f>'Season 2'!BG5</f>
        <v>5</v>
      </c>
      <c r="J39" s="18">
        <f>'Season 2'!BH5</f>
        <v>1</v>
      </c>
      <c r="K39" s="18">
        <f>'Season 2'!BI5</f>
        <v>6</v>
      </c>
      <c r="L39" s="18">
        <f>'Season 2'!BJ5</f>
        <v>4</v>
      </c>
      <c r="M39" s="21">
        <f>'Season 2'!BK5</f>
        <v>11</v>
      </c>
      <c r="N39" s="23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21">
        <v>0</v>
      </c>
      <c r="Y39" s="23">
        <f t="shared" si="56"/>
        <v>9</v>
      </c>
      <c r="Z39" s="18">
        <f t="shared" si="57"/>
        <v>5</v>
      </c>
      <c r="AA39" s="18">
        <f t="shared" si="58"/>
        <v>1</v>
      </c>
      <c r="AB39" s="18">
        <f t="shared" si="59"/>
        <v>1</v>
      </c>
      <c r="AC39" s="18">
        <f t="shared" si="60"/>
        <v>2</v>
      </c>
      <c r="AD39" s="18">
        <f t="shared" si="61"/>
        <v>3</v>
      </c>
      <c r="AE39" s="18">
        <f t="shared" si="62"/>
        <v>5</v>
      </c>
      <c r="AF39" s="18">
        <f t="shared" si="63"/>
        <v>1</v>
      </c>
      <c r="AG39" s="18">
        <f t="shared" si="64"/>
        <v>6</v>
      </c>
      <c r="AH39" s="18">
        <f t="shared" si="65"/>
        <v>4</v>
      </c>
      <c r="AI39" s="21">
        <f t="shared" si="66"/>
        <v>11</v>
      </c>
      <c r="AJ39" s="169">
        <f t="shared" si="67"/>
        <v>0.6</v>
      </c>
      <c r="AK39" s="169">
        <f t="shared" si="68"/>
        <v>0.16666666666666666</v>
      </c>
      <c r="AL39" s="366">
        <f t="shared" si="69"/>
        <v>0.36363636363636365</v>
      </c>
      <c r="AM39" s="23">
        <v>0</v>
      </c>
      <c r="AN39" s="18">
        <v>1</v>
      </c>
      <c r="AO39" s="18">
        <f t="shared" si="70"/>
        <v>1</v>
      </c>
      <c r="AP39" s="261">
        <f t="shared" si="71"/>
        <v>0</v>
      </c>
      <c r="AQ39" s="23">
        <v>0</v>
      </c>
      <c r="AR39" s="18">
        <v>0</v>
      </c>
      <c r="AS39" s="18">
        <f t="shared" si="72"/>
        <v>0</v>
      </c>
      <c r="AT39" s="261" t="e">
        <f t="shared" si="73"/>
        <v>#DIV/0!</v>
      </c>
      <c r="AU39" s="23">
        <f t="shared" si="74"/>
        <v>0</v>
      </c>
      <c r="AV39" s="18">
        <f t="shared" si="75"/>
        <v>1</v>
      </c>
      <c r="AW39" s="18">
        <f t="shared" si="76"/>
        <v>1</v>
      </c>
      <c r="AX39" s="91">
        <f t="shared" si="77"/>
        <v>0</v>
      </c>
      <c r="AY39" s="191">
        <f t="shared" si="78"/>
        <v>9</v>
      </c>
      <c r="AZ39" s="192">
        <f t="shared" si="79"/>
        <v>5</v>
      </c>
      <c r="BA39" s="192">
        <f t="shared" si="80"/>
        <v>1</v>
      </c>
      <c r="BB39" s="192">
        <f t="shared" si="81"/>
        <v>1</v>
      </c>
      <c r="BC39" s="192">
        <f t="shared" si="82"/>
        <v>2</v>
      </c>
      <c r="BD39" s="192">
        <f t="shared" si="83"/>
        <v>3</v>
      </c>
      <c r="BE39" s="192">
        <f t="shared" si="84"/>
        <v>5</v>
      </c>
      <c r="BF39" s="192">
        <f t="shared" si="85"/>
        <v>1</v>
      </c>
      <c r="BG39" s="192">
        <f t="shared" si="86"/>
        <v>6</v>
      </c>
      <c r="BH39" s="192">
        <f t="shared" si="87"/>
        <v>4</v>
      </c>
      <c r="BI39" s="192">
        <f t="shared" si="88"/>
        <v>11</v>
      </c>
      <c r="BJ39" s="191" t="e">
        <f t="shared" si="89"/>
        <v>#DIV/0!</v>
      </c>
      <c r="BK39" s="192" t="e">
        <f t="shared" si="90"/>
        <v>#DIV/0!</v>
      </c>
      <c r="BL39" s="192" t="e">
        <f t="shared" si="91"/>
        <v>#DIV/0!</v>
      </c>
      <c r="BM39" s="192" t="e">
        <f t="shared" si="92"/>
        <v>#DIV/0!</v>
      </c>
      <c r="BN39" s="192" t="e">
        <f t="shared" si="93"/>
        <v>#DIV/0!</v>
      </c>
      <c r="BO39" s="192" t="e">
        <f t="shared" si="94"/>
        <v>#DIV/0!</v>
      </c>
      <c r="BP39" s="192" t="e">
        <f t="shared" si="95"/>
        <v>#DIV/0!</v>
      </c>
      <c r="BQ39" s="192" t="e">
        <f t="shared" si="96"/>
        <v>#DIV/0!</v>
      </c>
      <c r="BR39" s="192" t="e">
        <f t="shared" si="97"/>
        <v>#DIV/0!</v>
      </c>
      <c r="BS39" s="192" t="e">
        <f t="shared" si="98"/>
        <v>#DIV/0!</v>
      </c>
      <c r="BT39" s="192" t="e">
        <f t="shared" si="99"/>
        <v>#DIV/0!</v>
      </c>
      <c r="BU39" s="191">
        <f t="shared" si="100"/>
        <v>9</v>
      </c>
      <c r="BV39" s="192">
        <f t="shared" si="101"/>
        <v>5</v>
      </c>
      <c r="BW39" s="192">
        <f t="shared" si="102"/>
        <v>1</v>
      </c>
      <c r="BX39" s="192">
        <f t="shared" si="103"/>
        <v>1</v>
      </c>
      <c r="BY39" s="192">
        <f t="shared" si="104"/>
        <v>2</v>
      </c>
      <c r="BZ39" s="192">
        <f t="shared" si="105"/>
        <v>3</v>
      </c>
      <c r="CA39" s="192">
        <f t="shared" si="106"/>
        <v>5</v>
      </c>
      <c r="CB39" s="192">
        <f t="shared" si="107"/>
        <v>1</v>
      </c>
      <c r="CC39" s="192">
        <f t="shared" si="108"/>
        <v>6</v>
      </c>
      <c r="CD39" s="192">
        <f t="shared" si="109"/>
        <v>4</v>
      </c>
      <c r="CE39" s="193">
        <f t="shared" si="110"/>
        <v>11</v>
      </c>
    </row>
    <row r="40" spans="1:83">
      <c r="A40" s="187">
        <f t="shared" si="55"/>
        <v>38</v>
      </c>
      <c r="B40" s="187" t="s">
        <v>508</v>
      </c>
      <c r="C40" s="23">
        <f>'Season 1'!CL42+'Season 2'!CT17</f>
        <v>177</v>
      </c>
      <c r="D40" s="18">
        <f>'Season 1'!CM42+'Season 2'!CU17</f>
        <v>164</v>
      </c>
      <c r="E40" s="18">
        <f>'Season 1'!CN42+'Season 2'!CV17</f>
        <v>38</v>
      </c>
      <c r="F40" s="18">
        <f>'Season 1'!CO42+'Season 2'!CW17</f>
        <v>13</v>
      </c>
      <c r="G40" s="18">
        <f>'Season 1'!CP42+'Season 2'!CX17</f>
        <v>22</v>
      </c>
      <c r="H40" s="18">
        <f>'Season 1'!CQ42+'Season 2'!CY17</f>
        <v>78</v>
      </c>
      <c r="I40" s="18">
        <f>'Season 1'!CR42+'Season 2'!CZ17</f>
        <v>232</v>
      </c>
      <c r="J40" s="18">
        <f>'Season 1'!CS42+'Season 2'!DA17</f>
        <v>7</v>
      </c>
      <c r="K40" s="18">
        <f>'Season 1'!CT42+'Season 2'!DB17</f>
        <v>44</v>
      </c>
      <c r="L40" s="18">
        <f>'Season 1'!CU42+'Season 2'!DC17</f>
        <v>85</v>
      </c>
      <c r="M40" s="21">
        <f>'Season 1'!CV42+'Season 2'!DD17</f>
        <v>276</v>
      </c>
      <c r="N40" s="23">
        <f>'Season 1'!FJ33</f>
        <v>66</v>
      </c>
      <c r="O40" s="18">
        <f>'Season 1'!FK33</f>
        <v>77</v>
      </c>
      <c r="P40" s="18">
        <f>'Season 1'!FL33</f>
        <v>8</v>
      </c>
      <c r="Q40" s="18">
        <f>'Season 1'!FM33</f>
        <v>2</v>
      </c>
      <c r="R40" s="18">
        <f>'Season 1'!FN33</f>
        <v>5</v>
      </c>
      <c r="S40" s="18">
        <f>'Season 1'!FO33</f>
        <v>33</v>
      </c>
      <c r="T40" s="18">
        <f>'Season 1'!FP33</f>
        <v>75</v>
      </c>
      <c r="U40" s="18">
        <f>'Season 1'!FQ33</f>
        <v>0</v>
      </c>
      <c r="V40" s="18">
        <f>'Season 1'!FR33</f>
        <v>0</v>
      </c>
      <c r="W40" s="18">
        <f>'Season 1'!FS33</f>
        <v>33</v>
      </c>
      <c r="X40" s="21">
        <f>'Season 1'!FT33</f>
        <v>75</v>
      </c>
      <c r="Y40" s="23">
        <f t="shared" si="56"/>
        <v>243</v>
      </c>
      <c r="Z40" s="18">
        <f t="shared" si="57"/>
        <v>241</v>
      </c>
      <c r="AA40" s="18">
        <f t="shared" si="58"/>
        <v>46</v>
      </c>
      <c r="AB40" s="18">
        <f t="shared" si="59"/>
        <v>15</v>
      </c>
      <c r="AC40" s="18">
        <f t="shared" si="60"/>
        <v>27</v>
      </c>
      <c r="AD40" s="18">
        <f t="shared" si="61"/>
        <v>111</v>
      </c>
      <c r="AE40" s="18">
        <f t="shared" si="62"/>
        <v>307</v>
      </c>
      <c r="AF40" s="18">
        <f t="shared" si="63"/>
        <v>7</v>
      </c>
      <c r="AG40" s="18">
        <f t="shared" si="64"/>
        <v>44</v>
      </c>
      <c r="AH40" s="18">
        <f t="shared" si="65"/>
        <v>118</v>
      </c>
      <c r="AI40" s="21">
        <f t="shared" si="66"/>
        <v>351</v>
      </c>
      <c r="AJ40" s="169">
        <f t="shared" si="67"/>
        <v>0.36156351791530944</v>
      </c>
      <c r="AK40" s="169">
        <f t="shared" si="68"/>
        <v>0.15909090909090909</v>
      </c>
      <c r="AL40" s="366">
        <f t="shared" si="69"/>
        <v>0.33618233618233617</v>
      </c>
      <c r="AM40" s="23">
        <f>'Season 1'!M13+'Season 2'!P8</f>
        <v>13</v>
      </c>
      <c r="AN40" s="18">
        <f>'Season 1'!N13+'Season 2'!Q8</f>
        <v>8</v>
      </c>
      <c r="AO40" s="18">
        <f t="shared" si="70"/>
        <v>21</v>
      </c>
      <c r="AP40" s="261">
        <f t="shared" si="71"/>
        <v>0.61904761904761907</v>
      </c>
      <c r="AQ40" s="23">
        <f>'Season 1'!FS60</f>
        <v>3</v>
      </c>
      <c r="AR40" s="18">
        <f>'Season 1'!FT60</f>
        <v>3</v>
      </c>
      <c r="AS40" s="18">
        <f t="shared" si="72"/>
        <v>6</v>
      </c>
      <c r="AT40" s="261">
        <f t="shared" si="73"/>
        <v>0.5</v>
      </c>
      <c r="AU40" s="23">
        <f t="shared" si="74"/>
        <v>16</v>
      </c>
      <c r="AV40" s="18">
        <f t="shared" si="75"/>
        <v>11</v>
      </c>
      <c r="AW40" s="18">
        <f t="shared" si="76"/>
        <v>27</v>
      </c>
      <c r="AX40" s="91">
        <f t="shared" si="77"/>
        <v>0.59259259259259256</v>
      </c>
      <c r="AY40" s="191">
        <f t="shared" si="78"/>
        <v>9</v>
      </c>
      <c r="AZ40" s="192">
        <f t="shared" si="79"/>
        <v>8.9259259259259256</v>
      </c>
      <c r="BA40" s="192">
        <f t="shared" si="80"/>
        <v>1.7037037037037037</v>
      </c>
      <c r="BB40" s="192">
        <f t="shared" si="81"/>
        <v>0.55555555555555558</v>
      </c>
      <c r="BC40" s="192">
        <f t="shared" si="82"/>
        <v>1</v>
      </c>
      <c r="BD40" s="192">
        <f t="shared" si="83"/>
        <v>4.1111111111111107</v>
      </c>
      <c r="BE40" s="192">
        <f t="shared" si="84"/>
        <v>11.37037037037037</v>
      </c>
      <c r="BF40" s="192">
        <f t="shared" si="85"/>
        <v>0.25925925925925924</v>
      </c>
      <c r="BG40" s="192">
        <f t="shared" si="86"/>
        <v>1.6296296296296295</v>
      </c>
      <c r="BH40" s="192">
        <f t="shared" si="87"/>
        <v>4.3703703703703702</v>
      </c>
      <c r="BI40" s="192">
        <f t="shared" si="88"/>
        <v>13</v>
      </c>
      <c r="BJ40" s="191">
        <f t="shared" si="89"/>
        <v>11</v>
      </c>
      <c r="BK40" s="192">
        <f t="shared" si="90"/>
        <v>12.833333333333334</v>
      </c>
      <c r="BL40" s="192">
        <f t="shared" si="91"/>
        <v>1.3333333333333333</v>
      </c>
      <c r="BM40" s="192">
        <f t="shared" si="92"/>
        <v>0.33333333333333331</v>
      </c>
      <c r="BN40" s="192">
        <f t="shared" si="93"/>
        <v>0.83333333333333337</v>
      </c>
      <c r="BO40" s="192">
        <f t="shared" si="94"/>
        <v>5.5</v>
      </c>
      <c r="BP40" s="192">
        <f t="shared" si="95"/>
        <v>12.5</v>
      </c>
      <c r="BQ40" s="192">
        <f t="shared" si="96"/>
        <v>0</v>
      </c>
      <c r="BR40" s="192">
        <f t="shared" si="97"/>
        <v>0</v>
      </c>
      <c r="BS40" s="192">
        <f t="shared" si="98"/>
        <v>5.5</v>
      </c>
      <c r="BT40" s="192">
        <f t="shared" si="99"/>
        <v>12.5</v>
      </c>
      <c r="BU40" s="191">
        <f t="shared" si="100"/>
        <v>8.4285714285714288</v>
      </c>
      <c r="BV40" s="192">
        <f t="shared" si="101"/>
        <v>7.8095238095238093</v>
      </c>
      <c r="BW40" s="192">
        <f t="shared" si="102"/>
        <v>1.8095238095238095</v>
      </c>
      <c r="BX40" s="192">
        <f t="shared" si="103"/>
        <v>0.61904761904761907</v>
      </c>
      <c r="BY40" s="192">
        <f t="shared" si="104"/>
        <v>1.0476190476190477</v>
      </c>
      <c r="BZ40" s="192">
        <f t="shared" si="105"/>
        <v>3.7142857142857144</v>
      </c>
      <c r="CA40" s="192">
        <f t="shared" si="106"/>
        <v>11.047619047619047</v>
      </c>
      <c r="CB40" s="192">
        <f t="shared" si="107"/>
        <v>0.33333333333333331</v>
      </c>
      <c r="CC40" s="192">
        <f t="shared" si="108"/>
        <v>2.0952380952380953</v>
      </c>
      <c r="CD40" s="192">
        <f t="shared" si="109"/>
        <v>4.0476190476190474</v>
      </c>
      <c r="CE40" s="193">
        <f t="shared" si="110"/>
        <v>13.142857142857142</v>
      </c>
    </row>
    <row r="41" spans="1:83">
      <c r="A41" s="187">
        <f t="shared" si="55"/>
        <v>39</v>
      </c>
      <c r="B41" s="187" t="s">
        <v>470</v>
      </c>
      <c r="C41" s="23">
        <f>'Season 1'!BN14+'Season 2'!W34</f>
        <v>430</v>
      </c>
      <c r="D41" s="18">
        <f>'Season 1'!BO14+'Season 2'!X34</f>
        <v>470</v>
      </c>
      <c r="E41" s="18">
        <f>'Season 1'!BP14+'Season 2'!Y34</f>
        <v>62</v>
      </c>
      <c r="F41" s="18">
        <f>'Season 1'!BQ14+'Season 2'!Z34</f>
        <v>23</v>
      </c>
      <c r="G41" s="18">
        <f>'Season 1'!BR14+'Season 2'!AA34</f>
        <v>21</v>
      </c>
      <c r="H41" s="18">
        <f>'Season 1'!BS14+'Season 2'!AB34</f>
        <v>198</v>
      </c>
      <c r="I41" s="18">
        <f>'Season 1'!BT14+'Season 2'!AC34</f>
        <v>387</v>
      </c>
      <c r="J41" s="18">
        <f>'Season 1'!BU14+'Season 2'!AD34</f>
        <v>10</v>
      </c>
      <c r="K41" s="18">
        <f>'Season 1'!BV14+'Season 2'!AE34</f>
        <v>46</v>
      </c>
      <c r="L41" s="18">
        <f>'Season 1'!BW14+'Season 2'!AF34</f>
        <v>208</v>
      </c>
      <c r="M41" s="21">
        <f>'Season 1'!BX14+'Season 2'!AG34</f>
        <v>433</v>
      </c>
      <c r="N41" s="23">
        <f>'Season 1'!GT11+'Season 2'!IB22</f>
        <v>67</v>
      </c>
      <c r="O41" s="18">
        <f>'Season 1'!GU11+'Season 2'!IC22</f>
        <v>57</v>
      </c>
      <c r="P41" s="18">
        <f>'Season 1'!GV11+'Season 2'!ID22</f>
        <v>7</v>
      </c>
      <c r="Q41" s="18">
        <f>'Season 1'!GW11+'Season 2'!IE22</f>
        <v>8</v>
      </c>
      <c r="R41" s="18">
        <f>'Season 1'!GX11+'Season 2'!IF22</f>
        <v>5</v>
      </c>
      <c r="S41" s="18">
        <f>'Season 1'!GY11+'Season 2'!IG22</f>
        <v>29</v>
      </c>
      <c r="T41" s="18">
        <f>'Season 1'!GZ11+'Season 2'!IH22</f>
        <v>46</v>
      </c>
      <c r="U41" s="18">
        <f>'Season 1'!HA11+'Season 2'!II22</f>
        <v>3</v>
      </c>
      <c r="V41" s="18">
        <f>'Season 1'!HB11+'Season 2'!IJ22</f>
        <v>13</v>
      </c>
      <c r="W41" s="18">
        <f>'Season 1'!HC11+'Season 2'!IK22</f>
        <v>32</v>
      </c>
      <c r="X41" s="21">
        <f>'Season 1'!HD11+'Season 2'!IL22</f>
        <v>59</v>
      </c>
      <c r="Y41" s="23">
        <f t="shared" si="56"/>
        <v>497</v>
      </c>
      <c r="Z41" s="18">
        <f t="shared" si="57"/>
        <v>527</v>
      </c>
      <c r="AA41" s="18">
        <f t="shared" si="58"/>
        <v>69</v>
      </c>
      <c r="AB41" s="18">
        <f t="shared" si="59"/>
        <v>31</v>
      </c>
      <c r="AC41" s="18">
        <f t="shared" si="60"/>
        <v>26</v>
      </c>
      <c r="AD41" s="18">
        <f t="shared" si="61"/>
        <v>227</v>
      </c>
      <c r="AE41" s="18">
        <f t="shared" si="62"/>
        <v>433</v>
      </c>
      <c r="AF41" s="18">
        <f t="shared" si="63"/>
        <v>13</v>
      </c>
      <c r="AG41" s="18">
        <f t="shared" si="64"/>
        <v>59</v>
      </c>
      <c r="AH41" s="18">
        <f t="shared" si="65"/>
        <v>240</v>
      </c>
      <c r="AI41" s="21">
        <f t="shared" si="66"/>
        <v>492</v>
      </c>
      <c r="AJ41" s="169">
        <f t="shared" si="67"/>
        <v>0.5242494226327945</v>
      </c>
      <c r="AK41" s="169">
        <f t="shared" si="68"/>
        <v>0.22033898305084745</v>
      </c>
      <c r="AL41" s="366">
        <f t="shared" si="69"/>
        <v>0.48780487804878048</v>
      </c>
      <c r="AM41" s="23">
        <f>'Season 1'!M12-1+'Season 2'!P3-1</f>
        <v>14</v>
      </c>
      <c r="AN41" s="18">
        <f>'Season 1'!N12+'Season 2'!Q3</f>
        <v>5</v>
      </c>
      <c r="AO41" s="18">
        <f t="shared" si="70"/>
        <v>19</v>
      </c>
      <c r="AP41" s="261">
        <f t="shared" si="71"/>
        <v>0.73684210526315785</v>
      </c>
      <c r="AQ41" s="23">
        <f>'Season 1'!FS63+'Season 2'!IB59</f>
        <v>0</v>
      </c>
      <c r="AR41" s="18">
        <f>'Season 1'!FT63+'Season 2'!IC59</f>
        <v>3</v>
      </c>
      <c r="AS41" s="18">
        <f t="shared" si="72"/>
        <v>3</v>
      </c>
      <c r="AT41" s="261">
        <f t="shared" si="73"/>
        <v>0</v>
      </c>
      <c r="AU41" s="23">
        <f t="shared" si="74"/>
        <v>14</v>
      </c>
      <c r="AV41" s="18">
        <f t="shared" si="75"/>
        <v>8</v>
      </c>
      <c r="AW41" s="18">
        <f t="shared" si="76"/>
        <v>22</v>
      </c>
      <c r="AX41" s="91">
        <f t="shared" si="77"/>
        <v>0.63636363636363635</v>
      </c>
      <c r="AY41" s="191">
        <f t="shared" si="78"/>
        <v>22.59090909090909</v>
      </c>
      <c r="AZ41" s="192">
        <f t="shared" si="79"/>
        <v>23.954545454545453</v>
      </c>
      <c r="BA41" s="192">
        <f t="shared" si="80"/>
        <v>3.1363636363636362</v>
      </c>
      <c r="BB41" s="192">
        <f t="shared" si="81"/>
        <v>1.4090909090909092</v>
      </c>
      <c r="BC41" s="192">
        <f t="shared" si="82"/>
        <v>1.1818181818181819</v>
      </c>
      <c r="BD41" s="192">
        <f t="shared" si="83"/>
        <v>10.318181818181818</v>
      </c>
      <c r="BE41" s="192">
        <f t="shared" si="84"/>
        <v>19.681818181818183</v>
      </c>
      <c r="BF41" s="192">
        <f t="shared" si="85"/>
        <v>0.59090909090909094</v>
      </c>
      <c r="BG41" s="192">
        <f t="shared" si="86"/>
        <v>2.6818181818181817</v>
      </c>
      <c r="BH41" s="192">
        <f t="shared" si="87"/>
        <v>10.909090909090908</v>
      </c>
      <c r="BI41" s="192">
        <f t="shared" si="88"/>
        <v>22.363636363636363</v>
      </c>
      <c r="BJ41" s="191">
        <f t="shared" si="89"/>
        <v>22.333333333333332</v>
      </c>
      <c r="BK41" s="192">
        <f t="shared" si="90"/>
        <v>19</v>
      </c>
      <c r="BL41" s="192">
        <f t="shared" si="91"/>
        <v>2.3333333333333335</v>
      </c>
      <c r="BM41" s="192">
        <f t="shared" si="92"/>
        <v>2.6666666666666665</v>
      </c>
      <c r="BN41" s="192">
        <f t="shared" si="93"/>
        <v>1.6666666666666667</v>
      </c>
      <c r="BO41" s="192">
        <f t="shared" si="94"/>
        <v>9.6666666666666661</v>
      </c>
      <c r="BP41" s="192">
        <f t="shared" si="95"/>
        <v>15.333333333333334</v>
      </c>
      <c r="BQ41" s="192">
        <f t="shared" si="96"/>
        <v>1</v>
      </c>
      <c r="BR41" s="192">
        <f t="shared" si="97"/>
        <v>4.333333333333333</v>
      </c>
      <c r="BS41" s="192">
        <f t="shared" si="98"/>
        <v>10.666666666666666</v>
      </c>
      <c r="BT41" s="192">
        <f t="shared" si="99"/>
        <v>19.666666666666668</v>
      </c>
      <c r="BU41" s="191">
        <f t="shared" si="100"/>
        <v>22.631578947368421</v>
      </c>
      <c r="BV41" s="192">
        <f t="shared" si="101"/>
        <v>24.736842105263158</v>
      </c>
      <c r="BW41" s="192">
        <f t="shared" si="102"/>
        <v>3.263157894736842</v>
      </c>
      <c r="BX41" s="192">
        <f t="shared" si="103"/>
        <v>1.2105263157894737</v>
      </c>
      <c r="BY41" s="192">
        <f t="shared" si="104"/>
        <v>1.1052631578947369</v>
      </c>
      <c r="BZ41" s="192">
        <f t="shared" si="105"/>
        <v>10.421052631578947</v>
      </c>
      <c r="CA41" s="192">
        <f t="shared" si="106"/>
        <v>20.368421052631579</v>
      </c>
      <c r="CB41" s="192">
        <f t="shared" si="107"/>
        <v>0.52631578947368418</v>
      </c>
      <c r="CC41" s="192">
        <f t="shared" si="108"/>
        <v>2.4210526315789473</v>
      </c>
      <c r="CD41" s="192">
        <f t="shared" si="109"/>
        <v>10.947368421052632</v>
      </c>
      <c r="CE41" s="193">
        <f t="shared" si="110"/>
        <v>22.789473684210527</v>
      </c>
    </row>
    <row r="42" spans="1:83">
      <c r="A42" s="187">
        <f t="shared" si="55"/>
        <v>40</v>
      </c>
      <c r="B42" s="187" t="s">
        <v>471</v>
      </c>
      <c r="C42" s="23">
        <f>'Season 2'!GU42+'Season 2'!GU87</f>
        <v>18</v>
      </c>
      <c r="D42" s="18">
        <f>'Season 2'!GV42+'Season 2'!GV87</f>
        <v>9</v>
      </c>
      <c r="E42" s="18">
        <f>'Season 2'!GW42+'Season 2'!GW87</f>
        <v>1</v>
      </c>
      <c r="F42" s="18">
        <f>'Season 2'!GX42+'Season 2'!GX87</f>
        <v>1</v>
      </c>
      <c r="G42" s="18">
        <f>'Season 2'!GY42+'Season 2'!GY87</f>
        <v>1</v>
      </c>
      <c r="H42" s="18">
        <f>'Season 2'!GZ42+'Season 2'!GZ87</f>
        <v>3</v>
      </c>
      <c r="I42" s="18">
        <f>'Season 2'!HA42+'Season 2'!HA87</f>
        <v>9</v>
      </c>
      <c r="J42" s="18">
        <f>'Season 2'!HB42+'Season 2'!HB87</f>
        <v>4</v>
      </c>
      <c r="K42" s="18">
        <f>'Season 2'!HC42+'Season 2'!HC87</f>
        <v>18</v>
      </c>
      <c r="L42" s="18">
        <f>'Season 2'!HD42+'Season 2'!HD87</f>
        <v>7</v>
      </c>
      <c r="M42" s="21">
        <f>'Season 2'!HE42+'Season 2'!HE87</f>
        <v>27</v>
      </c>
      <c r="N42" s="23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21">
        <v>0</v>
      </c>
      <c r="Y42" s="23">
        <f t="shared" si="56"/>
        <v>18</v>
      </c>
      <c r="Z42" s="18">
        <f t="shared" si="57"/>
        <v>9</v>
      </c>
      <c r="AA42" s="18">
        <f t="shared" si="58"/>
        <v>1</v>
      </c>
      <c r="AB42" s="18">
        <f t="shared" si="59"/>
        <v>1</v>
      </c>
      <c r="AC42" s="18">
        <f t="shared" si="60"/>
        <v>1</v>
      </c>
      <c r="AD42" s="18">
        <f t="shared" si="61"/>
        <v>3</v>
      </c>
      <c r="AE42" s="18">
        <f t="shared" si="62"/>
        <v>9</v>
      </c>
      <c r="AF42" s="18">
        <f t="shared" si="63"/>
        <v>4</v>
      </c>
      <c r="AG42" s="18">
        <f t="shared" si="64"/>
        <v>18</v>
      </c>
      <c r="AH42" s="18">
        <f t="shared" si="65"/>
        <v>7</v>
      </c>
      <c r="AI42" s="21">
        <f t="shared" si="66"/>
        <v>27</v>
      </c>
      <c r="AJ42" s="169">
        <f t="shared" si="67"/>
        <v>0.33333333333333331</v>
      </c>
      <c r="AK42" s="169">
        <f t="shared" si="68"/>
        <v>0.22222222222222221</v>
      </c>
      <c r="AL42" s="366">
        <f t="shared" si="69"/>
        <v>0.25925925925925924</v>
      </c>
      <c r="AM42" s="23">
        <v>1</v>
      </c>
      <c r="AN42" s="18">
        <v>1</v>
      </c>
      <c r="AO42" s="18">
        <f t="shared" si="70"/>
        <v>2</v>
      </c>
      <c r="AP42" s="261">
        <f t="shared" si="71"/>
        <v>0.5</v>
      </c>
      <c r="AQ42" s="23">
        <v>0</v>
      </c>
      <c r="AR42" s="18">
        <v>0</v>
      </c>
      <c r="AS42" s="18">
        <f t="shared" si="72"/>
        <v>0</v>
      </c>
      <c r="AT42" s="261" t="e">
        <f t="shared" si="73"/>
        <v>#DIV/0!</v>
      </c>
      <c r="AU42" s="23">
        <f t="shared" si="74"/>
        <v>1</v>
      </c>
      <c r="AV42" s="18">
        <f t="shared" si="75"/>
        <v>1</v>
      </c>
      <c r="AW42" s="18">
        <f t="shared" si="76"/>
        <v>2</v>
      </c>
      <c r="AX42" s="91">
        <f t="shared" si="77"/>
        <v>0.5</v>
      </c>
      <c r="AY42" s="191">
        <f t="shared" si="78"/>
        <v>9</v>
      </c>
      <c r="AZ42" s="192">
        <f t="shared" si="79"/>
        <v>4.5</v>
      </c>
      <c r="BA42" s="192">
        <f t="shared" si="80"/>
        <v>0.5</v>
      </c>
      <c r="BB42" s="192">
        <f t="shared" si="81"/>
        <v>0.5</v>
      </c>
      <c r="BC42" s="192">
        <f t="shared" si="82"/>
        <v>0.5</v>
      </c>
      <c r="BD42" s="192">
        <f t="shared" si="83"/>
        <v>1.5</v>
      </c>
      <c r="BE42" s="192">
        <f t="shared" si="84"/>
        <v>4.5</v>
      </c>
      <c r="BF42" s="192">
        <f t="shared" si="85"/>
        <v>2</v>
      </c>
      <c r="BG42" s="192">
        <f t="shared" si="86"/>
        <v>9</v>
      </c>
      <c r="BH42" s="192">
        <f t="shared" si="87"/>
        <v>3.5</v>
      </c>
      <c r="BI42" s="192">
        <f t="shared" si="88"/>
        <v>13.5</v>
      </c>
      <c r="BJ42" s="191" t="e">
        <f t="shared" si="89"/>
        <v>#DIV/0!</v>
      </c>
      <c r="BK42" s="192" t="e">
        <f t="shared" si="90"/>
        <v>#DIV/0!</v>
      </c>
      <c r="BL42" s="192" t="e">
        <f t="shared" si="91"/>
        <v>#DIV/0!</v>
      </c>
      <c r="BM42" s="192" t="e">
        <f t="shared" si="92"/>
        <v>#DIV/0!</v>
      </c>
      <c r="BN42" s="192" t="e">
        <f t="shared" si="93"/>
        <v>#DIV/0!</v>
      </c>
      <c r="BO42" s="192" t="e">
        <f t="shared" si="94"/>
        <v>#DIV/0!</v>
      </c>
      <c r="BP42" s="192" t="e">
        <f t="shared" si="95"/>
        <v>#DIV/0!</v>
      </c>
      <c r="BQ42" s="192" t="e">
        <f t="shared" si="96"/>
        <v>#DIV/0!</v>
      </c>
      <c r="BR42" s="192" t="e">
        <f t="shared" si="97"/>
        <v>#DIV/0!</v>
      </c>
      <c r="BS42" s="192" t="e">
        <f t="shared" si="98"/>
        <v>#DIV/0!</v>
      </c>
      <c r="BT42" s="192" t="e">
        <f t="shared" si="99"/>
        <v>#DIV/0!</v>
      </c>
      <c r="BU42" s="191">
        <f t="shared" si="100"/>
        <v>9</v>
      </c>
      <c r="BV42" s="192">
        <f t="shared" si="101"/>
        <v>4.5</v>
      </c>
      <c r="BW42" s="192">
        <f t="shared" si="102"/>
        <v>0.5</v>
      </c>
      <c r="BX42" s="192">
        <f t="shared" si="103"/>
        <v>0.5</v>
      </c>
      <c r="BY42" s="192">
        <f t="shared" si="104"/>
        <v>0.5</v>
      </c>
      <c r="BZ42" s="192">
        <f t="shared" si="105"/>
        <v>1.5</v>
      </c>
      <c r="CA42" s="192">
        <f t="shared" si="106"/>
        <v>4.5</v>
      </c>
      <c r="CB42" s="192">
        <f t="shared" si="107"/>
        <v>2</v>
      </c>
      <c r="CC42" s="192">
        <f t="shared" si="108"/>
        <v>9</v>
      </c>
      <c r="CD42" s="192">
        <f t="shared" si="109"/>
        <v>3.5</v>
      </c>
      <c r="CE42" s="193">
        <f t="shared" si="110"/>
        <v>13.5</v>
      </c>
    </row>
    <row r="43" spans="1:83">
      <c r="A43" s="187">
        <f t="shared" si="55"/>
        <v>41</v>
      </c>
      <c r="B43" s="187" t="s">
        <v>472</v>
      </c>
      <c r="C43" s="23">
        <f>SUM('Season 1'!EH4:EH9,'Season 1'!EH11,'Season 1'!EH13)+'Season 2'!FQ34</f>
        <v>455</v>
      </c>
      <c r="D43" s="18">
        <f>SUM('Season 1'!EI4:EI9,'Season 1'!EI11,'Season 1'!EI13)+'Season 2'!FR34</f>
        <v>229</v>
      </c>
      <c r="E43" s="18">
        <f>SUM('Season 1'!EJ4:EJ9,'Season 1'!EJ11,'Season 1'!EJ13)+'Season 2'!FS34</f>
        <v>47</v>
      </c>
      <c r="F43" s="18">
        <f>SUM('Season 1'!EK4:EK9,'Season 1'!EK11,'Season 1'!EK13)+'Season 2'!FT34</f>
        <v>17</v>
      </c>
      <c r="G43" s="18">
        <f>SUM('Season 1'!EL4:EL9,'Season 1'!EL11,'Season 1'!EL13)+'Season 2'!FU34</f>
        <v>38</v>
      </c>
      <c r="H43" s="18">
        <f>SUM('Season 1'!EM4:EM9,'Season 1'!EM11,'Season 1'!EM13)+'Season 2'!FV34</f>
        <v>148</v>
      </c>
      <c r="I43" s="18">
        <f>SUM('Season 1'!EN4:EN9,'Season 1'!EN11,'Season 1'!EN13)+'Season 2'!FW34</f>
        <v>344</v>
      </c>
      <c r="J43" s="18">
        <f>SUM('Season 1'!EO4:EO9,'Season 1'!EO11,'Season 1'!EO13)+'Season 2'!FX34</f>
        <v>52</v>
      </c>
      <c r="K43" s="18">
        <f>SUM('Season 1'!EP4:EP9,'Season 1'!EP11,'Season 1'!EP13)+'Season 2'!FY34</f>
        <v>193</v>
      </c>
      <c r="L43" s="18">
        <f>SUM('Season 1'!EQ4:EQ9,'Season 1'!EQ11,'Season 1'!EQ13)+'Season 2'!FZ34</f>
        <v>200</v>
      </c>
      <c r="M43" s="21">
        <f>SUM('Season 1'!ER4:ER9,'Season 1'!ER11,'Season 1'!ER13)+'Season 2'!GA34</f>
        <v>537</v>
      </c>
      <c r="N43" s="23">
        <f>'Season 2'!KY22</f>
        <v>130</v>
      </c>
      <c r="O43" s="18">
        <f>'Season 2'!KZ22</f>
        <v>77</v>
      </c>
      <c r="P43" s="18">
        <f>'Season 2'!LA22</f>
        <v>24</v>
      </c>
      <c r="Q43" s="18">
        <f>'Season 2'!LB22</f>
        <v>6</v>
      </c>
      <c r="R43" s="18">
        <f>'Season 2'!LC22</f>
        <v>14</v>
      </c>
      <c r="S43" s="18">
        <f>'Season 2'!LD22</f>
        <v>38</v>
      </c>
      <c r="T43" s="18">
        <f>'Season 2'!LE22</f>
        <v>84</v>
      </c>
      <c r="U43" s="18">
        <f>'Season 2'!LF22</f>
        <v>18</v>
      </c>
      <c r="V43" s="18">
        <f>'Season 2'!LG22</f>
        <v>93</v>
      </c>
      <c r="W43" s="18">
        <f>'Season 2'!LH22</f>
        <v>56</v>
      </c>
      <c r="X43" s="21">
        <f>'Season 2'!LI22</f>
        <v>174</v>
      </c>
      <c r="Y43" s="23">
        <f t="shared" si="56"/>
        <v>585</v>
      </c>
      <c r="Z43" s="18">
        <f t="shared" si="57"/>
        <v>306</v>
      </c>
      <c r="AA43" s="18">
        <f t="shared" si="58"/>
        <v>71</v>
      </c>
      <c r="AB43" s="18">
        <f t="shared" si="59"/>
        <v>23</v>
      </c>
      <c r="AC43" s="18">
        <f t="shared" si="60"/>
        <v>52</v>
      </c>
      <c r="AD43" s="18">
        <f t="shared" si="61"/>
        <v>186</v>
      </c>
      <c r="AE43" s="18">
        <f t="shared" si="62"/>
        <v>428</v>
      </c>
      <c r="AF43" s="18">
        <f t="shared" si="63"/>
        <v>70</v>
      </c>
      <c r="AG43" s="18">
        <f t="shared" si="64"/>
        <v>286</v>
      </c>
      <c r="AH43" s="18">
        <f t="shared" si="65"/>
        <v>256</v>
      </c>
      <c r="AI43" s="21">
        <f t="shared" si="66"/>
        <v>711</v>
      </c>
      <c r="AJ43" s="169">
        <f t="shared" si="67"/>
        <v>0.43457943925233644</v>
      </c>
      <c r="AK43" s="169">
        <f t="shared" si="68"/>
        <v>0.24475524475524477</v>
      </c>
      <c r="AL43" s="366">
        <f t="shared" si="69"/>
        <v>0.36005625879043601</v>
      </c>
      <c r="AM43" s="23">
        <f>'Season 1'!M6+'Season 2'!P13</f>
        <v>10</v>
      </c>
      <c r="AN43" s="18">
        <f>'Season 1'!N6-2+'Season 2'!Q13</f>
        <v>9</v>
      </c>
      <c r="AO43" s="18">
        <f t="shared" si="70"/>
        <v>19</v>
      </c>
      <c r="AP43" s="261">
        <f t="shared" si="71"/>
        <v>0.52631578947368418</v>
      </c>
      <c r="AQ43" s="23">
        <f>'Season 2'!IB64</f>
        <v>5</v>
      </c>
      <c r="AR43" s="18">
        <f>'Season 2'!IC64</f>
        <v>1</v>
      </c>
      <c r="AS43" s="18">
        <f t="shared" si="72"/>
        <v>6</v>
      </c>
      <c r="AT43" s="261">
        <f t="shared" si="73"/>
        <v>0.83333333333333337</v>
      </c>
      <c r="AU43" s="23">
        <f t="shared" si="74"/>
        <v>15</v>
      </c>
      <c r="AV43" s="18">
        <f t="shared" si="75"/>
        <v>10</v>
      </c>
      <c r="AW43" s="18">
        <f t="shared" si="76"/>
        <v>25</v>
      </c>
      <c r="AX43" s="91">
        <f t="shared" si="77"/>
        <v>0.6</v>
      </c>
      <c r="AY43" s="191">
        <f t="shared" si="78"/>
        <v>23.4</v>
      </c>
      <c r="AZ43" s="192">
        <f t="shared" si="79"/>
        <v>12.24</v>
      </c>
      <c r="BA43" s="192">
        <f t="shared" si="80"/>
        <v>2.84</v>
      </c>
      <c r="BB43" s="192">
        <f t="shared" si="81"/>
        <v>0.92</v>
      </c>
      <c r="BC43" s="192">
        <f t="shared" si="82"/>
        <v>2.08</v>
      </c>
      <c r="BD43" s="192">
        <f t="shared" si="83"/>
        <v>7.44</v>
      </c>
      <c r="BE43" s="192">
        <f t="shared" si="84"/>
        <v>17.12</v>
      </c>
      <c r="BF43" s="192">
        <f t="shared" si="85"/>
        <v>2.8</v>
      </c>
      <c r="BG43" s="192">
        <f t="shared" si="86"/>
        <v>11.44</v>
      </c>
      <c r="BH43" s="192">
        <f t="shared" si="87"/>
        <v>10.24</v>
      </c>
      <c r="BI43" s="192">
        <f t="shared" si="88"/>
        <v>28.44</v>
      </c>
      <c r="BJ43" s="191">
        <f t="shared" si="89"/>
        <v>21.666666666666668</v>
      </c>
      <c r="BK43" s="192">
        <f t="shared" si="90"/>
        <v>12.833333333333334</v>
      </c>
      <c r="BL43" s="192">
        <f t="shared" si="91"/>
        <v>4</v>
      </c>
      <c r="BM43" s="192">
        <f t="shared" si="92"/>
        <v>1</v>
      </c>
      <c r="BN43" s="192">
        <f t="shared" si="93"/>
        <v>2.3333333333333335</v>
      </c>
      <c r="BO43" s="192">
        <f t="shared" si="94"/>
        <v>6.333333333333333</v>
      </c>
      <c r="BP43" s="192">
        <f t="shared" si="95"/>
        <v>14</v>
      </c>
      <c r="BQ43" s="192">
        <f t="shared" si="96"/>
        <v>3</v>
      </c>
      <c r="BR43" s="192">
        <f t="shared" si="97"/>
        <v>15.5</v>
      </c>
      <c r="BS43" s="192">
        <f t="shared" si="98"/>
        <v>9.3333333333333339</v>
      </c>
      <c r="BT43" s="192">
        <f t="shared" si="99"/>
        <v>29</v>
      </c>
      <c r="BU43" s="191">
        <f t="shared" si="100"/>
        <v>23.94736842105263</v>
      </c>
      <c r="BV43" s="192">
        <f t="shared" si="101"/>
        <v>12.052631578947368</v>
      </c>
      <c r="BW43" s="192">
        <f t="shared" si="102"/>
        <v>2.4736842105263159</v>
      </c>
      <c r="BX43" s="192">
        <f t="shared" si="103"/>
        <v>0.89473684210526316</v>
      </c>
      <c r="BY43" s="192">
        <f t="shared" si="104"/>
        <v>2</v>
      </c>
      <c r="BZ43" s="192">
        <f t="shared" si="105"/>
        <v>7.7894736842105265</v>
      </c>
      <c r="CA43" s="192">
        <f t="shared" si="106"/>
        <v>18.105263157894736</v>
      </c>
      <c r="CB43" s="192">
        <f t="shared" si="107"/>
        <v>2.736842105263158</v>
      </c>
      <c r="CC43" s="192">
        <f t="shared" si="108"/>
        <v>10.157894736842104</v>
      </c>
      <c r="CD43" s="192">
        <f t="shared" si="109"/>
        <v>10.526315789473685</v>
      </c>
      <c r="CE43" s="193">
        <f t="shared" si="110"/>
        <v>28.263157894736842</v>
      </c>
    </row>
    <row r="44" spans="1:83">
      <c r="A44" s="187">
        <f t="shared" si="55"/>
        <v>42</v>
      </c>
      <c r="B44" s="187" t="s">
        <v>473</v>
      </c>
      <c r="C44" s="23">
        <f>'Season 1'!AP28+SUM('Season 2'!HJ21:HJ22)</f>
        <v>152</v>
      </c>
      <c r="D44" s="18">
        <f>'Season 1'!AQ28+SUM('Season 2'!HK21:HK22)</f>
        <v>133</v>
      </c>
      <c r="E44" s="18">
        <f>'Season 1'!AR28+SUM('Season 2'!HL21:HL22)</f>
        <v>21</v>
      </c>
      <c r="F44" s="18">
        <f>'Season 1'!AS28+SUM('Season 2'!HM21:HM22)</f>
        <v>15</v>
      </c>
      <c r="G44" s="18">
        <f>'Season 1'!AT28+SUM('Season 2'!HN21:HN22)</f>
        <v>9</v>
      </c>
      <c r="H44" s="18">
        <f>'Season 1'!AU28+SUM('Season 2'!HO21:HO22)</f>
        <v>54</v>
      </c>
      <c r="I44" s="18">
        <f>'Season 1'!AV28+SUM('Season 2'!HP21:HP22)</f>
        <v>138</v>
      </c>
      <c r="J44" s="18">
        <f>'Season 1'!AW28+SUM('Season 2'!HQ21:HQ22)</f>
        <v>14</v>
      </c>
      <c r="K44" s="18">
        <f>'Season 1'!AX28+SUM('Season 2'!HR21:HR22)</f>
        <v>79</v>
      </c>
      <c r="L44" s="18">
        <f>'Season 1'!AY28+SUM('Season 2'!HS21:HS22)</f>
        <v>68</v>
      </c>
      <c r="M44" s="21">
        <f>'Season 1'!AZ28+SUM('Season 2'!HT21:HT22)</f>
        <v>217</v>
      </c>
      <c r="N44" s="23">
        <f>'Season 1'!GH22+'Season 2'!JU15</f>
        <v>89</v>
      </c>
      <c r="O44" s="18">
        <f>'Season 1'!GI22+'Season 2'!JV15</f>
        <v>87</v>
      </c>
      <c r="P44" s="18">
        <f>'Season 1'!GJ22+'Season 2'!JW15</f>
        <v>21</v>
      </c>
      <c r="Q44" s="18">
        <f>'Season 1'!GK22+'Season 2'!JX15</f>
        <v>8</v>
      </c>
      <c r="R44" s="18">
        <f>'Season 1'!GL22+'Season 2'!JY15</f>
        <v>8</v>
      </c>
      <c r="S44" s="18">
        <f>'Season 1'!GM22+'Season 2'!JZ15</f>
        <v>33</v>
      </c>
      <c r="T44" s="18">
        <f>'Season 1'!GN22+'Season 2'!KA15</f>
        <v>108</v>
      </c>
      <c r="U44" s="18">
        <f>'Season 1'!GO22+'Season 2'!KB15</f>
        <v>7</v>
      </c>
      <c r="V44" s="18">
        <f>'Season 1'!GP22+'Season 2'!KC15</f>
        <v>36</v>
      </c>
      <c r="W44" s="18">
        <f>'Season 1'!GQ22+'Season 2'!KD15</f>
        <v>40</v>
      </c>
      <c r="X44" s="21">
        <f>'Season 1'!GR22+'Season 2'!KE15</f>
        <v>144</v>
      </c>
      <c r="Y44" s="23">
        <f t="shared" si="56"/>
        <v>241</v>
      </c>
      <c r="Z44" s="18">
        <f t="shared" si="57"/>
        <v>220</v>
      </c>
      <c r="AA44" s="18">
        <f t="shared" si="58"/>
        <v>42</v>
      </c>
      <c r="AB44" s="18">
        <f t="shared" si="59"/>
        <v>23</v>
      </c>
      <c r="AC44" s="18">
        <f t="shared" si="60"/>
        <v>17</v>
      </c>
      <c r="AD44" s="18">
        <f t="shared" si="61"/>
        <v>87</v>
      </c>
      <c r="AE44" s="18">
        <f t="shared" si="62"/>
        <v>246</v>
      </c>
      <c r="AF44" s="18">
        <f t="shared" si="63"/>
        <v>21</v>
      </c>
      <c r="AG44" s="18">
        <f t="shared" si="64"/>
        <v>115</v>
      </c>
      <c r="AH44" s="18">
        <f t="shared" si="65"/>
        <v>108</v>
      </c>
      <c r="AI44" s="21">
        <f t="shared" si="66"/>
        <v>361</v>
      </c>
      <c r="AJ44" s="169">
        <f t="shared" si="67"/>
        <v>0.35365853658536583</v>
      </c>
      <c r="AK44" s="169">
        <f t="shared" si="68"/>
        <v>0.18260869565217391</v>
      </c>
      <c r="AL44" s="366">
        <f t="shared" si="69"/>
        <v>0.29916897506925205</v>
      </c>
      <c r="AM44" s="23">
        <f>'Season 1'!M7-1+1</f>
        <v>7</v>
      </c>
      <c r="AN44" s="18">
        <f>'Season 1'!N7+1</f>
        <v>4</v>
      </c>
      <c r="AO44" s="18">
        <f t="shared" si="70"/>
        <v>11</v>
      </c>
      <c r="AP44" s="261">
        <f t="shared" si="71"/>
        <v>0.63636363636363635</v>
      </c>
      <c r="AQ44" s="23">
        <f>'Season 1'!FS62+1</f>
        <v>6</v>
      </c>
      <c r="AR44" s="18">
        <f>'Season 1'!FT62</f>
        <v>2</v>
      </c>
      <c r="AS44" s="18">
        <f t="shared" si="72"/>
        <v>8</v>
      </c>
      <c r="AT44" s="261">
        <f t="shared" si="73"/>
        <v>0.75</v>
      </c>
      <c r="AU44" s="23">
        <f t="shared" si="74"/>
        <v>13</v>
      </c>
      <c r="AV44" s="18">
        <f t="shared" si="75"/>
        <v>6</v>
      </c>
      <c r="AW44" s="18">
        <f t="shared" si="76"/>
        <v>19</v>
      </c>
      <c r="AX44" s="91">
        <f t="shared" si="77"/>
        <v>0.68421052631578949</v>
      </c>
      <c r="AY44" s="191">
        <f t="shared" si="78"/>
        <v>12.684210526315789</v>
      </c>
      <c r="AZ44" s="192">
        <f t="shared" si="79"/>
        <v>11.578947368421053</v>
      </c>
      <c r="BA44" s="192">
        <f t="shared" si="80"/>
        <v>2.2105263157894739</v>
      </c>
      <c r="BB44" s="192">
        <f t="shared" si="81"/>
        <v>1.2105263157894737</v>
      </c>
      <c r="BC44" s="192">
        <f t="shared" si="82"/>
        <v>0.89473684210526316</v>
      </c>
      <c r="BD44" s="192">
        <f t="shared" si="83"/>
        <v>4.5789473684210522</v>
      </c>
      <c r="BE44" s="192">
        <f t="shared" si="84"/>
        <v>12.947368421052632</v>
      </c>
      <c r="BF44" s="192">
        <f t="shared" si="85"/>
        <v>1.1052631578947369</v>
      </c>
      <c r="BG44" s="192">
        <f t="shared" si="86"/>
        <v>6.0526315789473681</v>
      </c>
      <c r="BH44" s="192">
        <f t="shared" si="87"/>
        <v>5.6842105263157894</v>
      </c>
      <c r="BI44" s="192">
        <f t="shared" si="88"/>
        <v>19</v>
      </c>
      <c r="BJ44" s="191">
        <f t="shared" si="89"/>
        <v>11.125</v>
      </c>
      <c r="BK44" s="192">
        <f t="shared" si="90"/>
        <v>10.875</v>
      </c>
      <c r="BL44" s="192">
        <f t="shared" si="91"/>
        <v>2.625</v>
      </c>
      <c r="BM44" s="192">
        <f t="shared" si="92"/>
        <v>1</v>
      </c>
      <c r="BN44" s="192">
        <f t="shared" si="93"/>
        <v>1</v>
      </c>
      <c r="BO44" s="192">
        <f t="shared" si="94"/>
        <v>4.125</v>
      </c>
      <c r="BP44" s="192">
        <f t="shared" si="95"/>
        <v>13.5</v>
      </c>
      <c r="BQ44" s="192">
        <f t="shared" si="96"/>
        <v>0.875</v>
      </c>
      <c r="BR44" s="192">
        <f t="shared" si="97"/>
        <v>4.5</v>
      </c>
      <c r="BS44" s="192">
        <f t="shared" si="98"/>
        <v>5</v>
      </c>
      <c r="BT44" s="192">
        <f t="shared" si="99"/>
        <v>18</v>
      </c>
      <c r="BU44" s="191">
        <f t="shared" si="100"/>
        <v>13.818181818181818</v>
      </c>
      <c r="BV44" s="192">
        <f t="shared" si="101"/>
        <v>12.090909090909092</v>
      </c>
      <c r="BW44" s="192">
        <f t="shared" si="102"/>
        <v>1.9090909090909092</v>
      </c>
      <c r="BX44" s="192">
        <f t="shared" si="103"/>
        <v>1.3636363636363635</v>
      </c>
      <c r="BY44" s="192">
        <f t="shared" si="104"/>
        <v>0.81818181818181823</v>
      </c>
      <c r="BZ44" s="192">
        <f t="shared" si="105"/>
        <v>4.9090909090909092</v>
      </c>
      <c r="CA44" s="192">
        <f t="shared" si="106"/>
        <v>12.545454545454545</v>
      </c>
      <c r="CB44" s="192">
        <f t="shared" si="107"/>
        <v>1.2727272727272727</v>
      </c>
      <c r="CC44" s="192">
        <f t="shared" si="108"/>
        <v>7.1818181818181817</v>
      </c>
      <c r="CD44" s="192">
        <f t="shared" si="109"/>
        <v>6.1818181818181817</v>
      </c>
      <c r="CE44" s="193">
        <f t="shared" si="110"/>
        <v>19.727272727272727</v>
      </c>
    </row>
    <row r="45" spans="1:83">
      <c r="A45" s="187">
        <f t="shared" si="55"/>
        <v>43</v>
      </c>
      <c r="B45" s="187" t="s">
        <v>309</v>
      </c>
      <c r="C45" s="23">
        <f>SUM('Season 2'!GF46:GF47)</f>
        <v>19</v>
      </c>
      <c r="D45" s="18">
        <f>SUM('Season 2'!GG46:GG47)</f>
        <v>21</v>
      </c>
      <c r="E45" s="18">
        <f>SUM('Season 2'!GH46:GH47)</f>
        <v>3</v>
      </c>
      <c r="F45" s="18">
        <f>SUM('Season 2'!GI46:GI47)</f>
        <v>6</v>
      </c>
      <c r="G45" s="18">
        <f>SUM('Season 2'!GJ46:GJ47)</f>
        <v>3</v>
      </c>
      <c r="H45" s="18">
        <f>SUM('Season 2'!GK46:GK47)</f>
        <v>7</v>
      </c>
      <c r="I45" s="18">
        <f>SUM('Season 2'!GL46:GL47)</f>
        <v>13</v>
      </c>
      <c r="J45" s="18">
        <f>SUM('Season 2'!GM46:GM47)</f>
        <v>1</v>
      </c>
      <c r="K45" s="18">
        <f>SUM('Season 2'!GN46:GN47)</f>
        <v>8</v>
      </c>
      <c r="L45" s="18">
        <f>SUM('Season 2'!GO46:GO47)</f>
        <v>8</v>
      </c>
      <c r="M45" s="21">
        <f>SUM('Season 2'!GP46:GP47)</f>
        <v>21</v>
      </c>
      <c r="N45" s="23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21">
        <v>0</v>
      </c>
      <c r="Y45" s="23">
        <f t="shared" si="56"/>
        <v>19</v>
      </c>
      <c r="Z45" s="18">
        <f t="shared" si="57"/>
        <v>21</v>
      </c>
      <c r="AA45" s="18">
        <f t="shared" si="58"/>
        <v>3</v>
      </c>
      <c r="AB45" s="18">
        <f t="shared" si="59"/>
        <v>6</v>
      </c>
      <c r="AC45" s="18">
        <f t="shared" si="60"/>
        <v>3</v>
      </c>
      <c r="AD45" s="18">
        <f t="shared" si="61"/>
        <v>7</v>
      </c>
      <c r="AE45" s="18">
        <f t="shared" si="62"/>
        <v>13</v>
      </c>
      <c r="AF45" s="18">
        <f t="shared" si="63"/>
        <v>1</v>
      </c>
      <c r="AG45" s="18">
        <f t="shared" si="64"/>
        <v>8</v>
      </c>
      <c r="AH45" s="18">
        <f t="shared" si="65"/>
        <v>8</v>
      </c>
      <c r="AI45" s="21">
        <f t="shared" si="66"/>
        <v>21</v>
      </c>
      <c r="AJ45" s="169">
        <f t="shared" si="67"/>
        <v>0.53846153846153844</v>
      </c>
      <c r="AK45" s="169">
        <f t="shared" si="68"/>
        <v>0.125</v>
      </c>
      <c r="AL45" s="366">
        <f t="shared" si="69"/>
        <v>0.38095238095238093</v>
      </c>
      <c r="AM45" s="23">
        <v>0</v>
      </c>
      <c r="AN45" s="18">
        <v>2</v>
      </c>
      <c r="AO45" s="18">
        <f t="shared" si="70"/>
        <v>2</v>
      </c>
      <c r="AP45" s="261">
        <f t="shared" si="71"/>
        <v>0</v>
      </c>
      <c r="AQ45" s="23">
        <v>0</v>
      </c>
      <c r="AR45" s="18">
        <v>0</v>
      </c>
      <c r="AS45" s="18">
        <f t="shared" si="72"/>
        <v>0</v>
      </c>
      <c r="AT45" s="261" t="e">
        <f t="shared" si="73"/>
        <v>#DIV/0!</v>
      </c>
      <c r="AU45" s="23">
        <f t="shared" si="74"/>
        <v>0</v>
      </c>
      <c r="AV45" s="18">
        <f t="shared" si="75"/>
        <v>2</v>
      </c>
      <c r="AW45" s="18">
        <f t="shared" si="76"/>
        <v>2</v>
      </c>
      <c r="AX45" s="91">
        <f t="shared" si="77"/>
        <v>0</v>
      </c>
      <c r="AY45" s="191">
        <f t="shared" si="78"/>
        <v>9.5</v>
      </c>
      <c r="AZ45" s="192">
        <f t="shared" si="79"/>
        <v>10.5</v>
      </c>
      <c r="BA45" s="192">
        <f t="shared" si="80"/>
        <v>1.5</v>
      </c>
      <c r="BB45" s="192">
        <f t="shared" si="81"/>
        <v>3</v>
      </c>
      <c r="BC45" s="192">
        <f t="shared" si="82"/>
        <v>1.5</v>
      </c>
      <c r="BD45" s="192">
        <f t="shared" si="83"/>
        <v>3.5</v>
      </c>
      <c r="BE45" s="192">
        <f t="shared" si="84"/>
        <v>6.5</v>
      </c>
      <c r="BF45" s="192">
        <f t="shared" si="85"/>
        <v>0.5</v>
      </c>
      <c r="BG45" s="192">
        <f t="shared" si="86"/>
        <v>4</v>
      </c>
      <c r="BH45" s="192">
        <f t="shared" si="87"/>
        <v>4</v>
      </c>
      <c r="BI45" s="192">
        <f t="shared" si="88"/>
        <v>10.5</v>
      </c>
      <c r="BJ45" s="191" t="e">
        <f t="shared" si="89"/>
        <v>#DIV/0!</v>
      </c>
      <c r="BK45" s="192" t="e">
        <f t="shared" si="90"/>
        <v>#DIV/0!</v>
      </c>
      <c r="BL45" s="192" t="e">
        <f t="shared" si="91"/>
        <v>#DIV/0!</v>
      </c>
      <c r="BM45" s="192" t="e">
        <f t="shared" si="92"/>
        <v>#DIV/0!</v>
      </c>
      <c r="BN45" s="192" t="e">
        <f t="shared" si="93"/>
        <v>#DIV/0!</v>
      </c>
      <c r="BO45" s="192" t="e">
        <f t="shared" si="94"/>
        <v>#DIV/0!</v>
      </c>
      <c r="BP45" s="192" t="e">
        <f t="shared" si="95"/>
        <v>#DIV/0!</v>
      </c>
      <c r="BQ45" s="192" t="e">
        <f t="shared" si="96"/>
        <v>#DIV/0!</v>
      </c>
      <c r="BR45" s="192" t="e">
        <f t="shared" si="97"/>
        <v>#DIV/0!</v>
      </c>
      <c r="BS45" s="192" t="e">
        <f t="shared" si="98"/>
        <v>#DIV/0!</v>
      </c>
      <c r="BT45" s="192" t="e">
        <f t="shared" si="99"/>
        <v>#DIV/0!</v>
      </c>
      <c r="BU45" s="191">
        <f t="shared" si="100"/>
        <v>9.5</v>
      </c>
      <c r="BV45" s="192">
        <f t="shared" si="101"/>
        <v>10.5</v>
      </c>
      <c r="BW45" s="192">
        <f t="shared" si="102"/>
        <v>1.5</v>
      </c>
      <c r="BX45" s="192">
        <f t="shared" si="103"/>
        <v>3</v>
      </c>
      <c r="BY45" s="192">
        <f t="shared" si="104"/>
        <v>1.5</v>
      </c>
      <c r="BZ45" s="192">
        <f t="shared" si="105"/>
        <v>3.5</v>
      </c>
      <c r="CA45" s="192">
        <f t="shared" si="106"/>
        <v>6.5</v>
      </c>
      <c r="CB45" s="192">
        <f t="shared" si="107"/>
        <v>0.5</v>
      </c>
      <c r="CC45" s="192">
        <f t="shared" si="108"/>
        <v>4</v>
      </c>
      <c r="CD45" s="192">
        <f t="shared" si="109"/>
        <v>4</v>
      </c>
      <c r="CE45" s="193">
        <f t="shared" si="110"/>
        <v>10.5</v>
      </c>
    </row>
    <row r="46" spans="1:83">
      <c r="A46" s="187">
        <f t="shared" si="55"/>
        <v>44</v>
      </c>
      <c r="B46" s="187" t="s">
        <v>474</v>
      </c>
      <c r="C46" s="23">
        <f>SUM('Season 2'!CT44:CT45,'Season 2'!CT48)</f>
        <v>23</v>
      </c>
      <c r="D46" s="18">
        <f>SUM('Season 2'!CU44:CU45,'Season 2'!CU48)</f>
        <v>17</v>
      </c>
      <c r="E46" s="18">
        <f>SUM('Season 2'!CV44:CV45,'Season 2'!CV48)</f>
        <v>3</v>
      </c>
      <c r="F46" s="18">
        <f>SUM('Season 2'!CW44:CW45,'Season 2'!CW48)</f>
        <v>1</v>
      </c>
      <c r="G46" s="18">
        <f>SUM('Season 2'!CX44:CX45,'Season 2'!CX48)</f>
        <v>4</v>
      </c>
      <c r="H46" s="18">
        <f>SUM('Season 2'!CY44:CY45,'Season 2'!CY48)</f>
        <v>10</v>
      </c>
      <c r="I46" s="18">
        <f>SUM('Season 2'!CZ44:CZ45,'Season 2'!CZ48)</f>
        <v>23</v>
      </c>
      <c r="J46" s="18">
        <f>SUM('Season 2'!DA44:DA45,'Season 2'!DA48)</f>
        <v>1</v>
      </c>
      <c r="K46" s="18">
        <f>SUM('Season 2'!DB44:DB45,'Season 2'!DB48)</f>
        <v>8</v>
      </c>
      <c r="L46" s="18">
        <f>SUM('Season 2'!DC44:DC45,'Season 2'!DC48)</f>
        <v>11</v>
      </c>
      <c r="M46" s="21">
        <f>SUM('Season 2'!DD44:DD45,'Season 2'!DD48)</f>
        <v>31</v>
      </c>
      <c r="N46" s="23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21">
        <v>0</v>
      </c>
      <c r="Y46" s="23">
        <f t="shared" si="56"/>
        <v>23</v>
      </c>
      <c r="Z46" s="18">
        <f t="shared" si="57"/>
        <v>17</v>
      </c>
      <c r="AA46" s="18">
        <f t="shared" si="58"/>
        <v>3</v>
      </c>
      <c r="AB46" s="18">
        <f t="shared" si="59"/>
        <v>1</v>
      </c>
      <c r="AC46" s="18">
        <f t="shared" si="60"/>
        <v>4</v>
      </c>
      <c r="AD46" s="18">
        <f t="shared" si="61"/>
        <v>10</v>
      </c>
      <c r="AE46" s="18">
        <f t="shared" si="62"/>
        <v>23</v>
      </c>
      <c r="AF46" s="18">
        <f t="shared" si="63"/>
        <v>1</v>
      </c>
      <c r="AG46" s="18">
        <f t="shared" si="64"/>
        <v>8</v>
      </c>
      <c r="AH46" s="18">
        <f t="shared" si="65"/>
        <v>11</v>
      </c>
      <c r="AI46" s="21">
        <f t="shared" si="66"/>
        <v>31</v>
      </c>
      <c r="AJ46" s="169">
        <f t="shared" si="67"/>
        <v>0.43478260869565216</v>
      </c>
      <c r="AK46" s="169">
        <f t="shared" si="68"/>
        <v>0.125</v>
      </c>
      <c r="AL46" s="366">
        <f t="shared" si="69"/>
        <v>0.35483870967741937</v>
      </c>
      <c r="AM46" s="23">
        <v>2</v>
      </c>
      <c r="AN46" s="18">
        <v>1</v>
      </c>
      <c r="AO46" s="18">
        <f t="shared" si="70"/>
        <v>3</v>
      </c>
      <c r="AP46" s="261">
        <f t="shared" si="71"/>
        <v>0.66666666666666663</v>
      </c>
      <c r="AQ46" s="23">
        <v>0</v>
      </c>
      <c r="AR46" s="18">
        <v>0</v>
      </c>
      <c r="AS46" s="18">
        <f t="shared" si="72"/>
        <v>0</v>
      </c>
      <c r="AT46" s="261" t="e">
        <f t="shared" si="73"/>
        <v>#DIV/0!</v>
      </c>
      <c r="AU46" s="23">
        <f t="shared" si="74"/>
        <v>2</v>
      </c>
      <c r="AV46" s="18">
        <f t="shared" si="75"/>
        <v>1</v>
      </c>
      <c r="AW46" s="18">
        <f t="shared" si="76"/>
        <v>3</v>
      </c>
      <c r="AX46" s="91">
        <f t="shared" si="77"/>
        <v>0.66666666666666663</v>
      </c>
      <c r="AY46" s="191">
        <f t="shared" si="78"/>
        <v>7.666666666666667</v>
      </c>
      <c r="AZ46" s="192">
        <f t="shared" si="79"/>
        <v>5.666666666666667</v>
      </c>
      <c r="BA46" s="192">
        <f t="shared" si="80"/>
        <v>1</v>
      </c>
      <c r="BB46" s="192">
        <f t="shared" si="81"/>
        <v>0.33333333333333331</v>
      </c>
      <c r="BC46" s="192">
        <f t="shared" si="82"/>
        <v>1.3333333333333333</v>
      </c>
      <c r="BD46" s="192">
        <f t="shared" si="83"/>
        <v>3.3333333333333335</v>
      </c>
      <c r="BE46" s="192">
        <f t="shared" si="84"/>
        <v>7.666666666666667</v>
      </c>
      <c r="BF46" s="192">
        <f t="shared" si="85"/>
        <v>0.33333333333333331</v>
      </c>
      <c r="BG46" s="192">
        <f t="shared" si="86"/>
        <v>2.6666666666666665</v>
      </c>
      <c r="BH46" s="192">
        <f t="shared" si="87"/>
        <v>3.6666666666666665</v>
      </c>
      <c r="BI46" s="192">
        <f t="shared" si="88"/>
        <v>10.333333333333334</v>
      </c>
      <c r="BJ46" s="191" t="e">
        <f t="shared" si="89"/>
        <v>#DIV/0!</v>
      </c>
      <c r="BK46" s="192" t="e">
        <f t="shared" si="90"/>
        <v>#DIV/0!</v>
      </c>
      <c r="BL46" s="192" t="e">
        <f t="shared" si="91"/>
        <v>#DIV/0!</v>
      </c>
      <c r="BM46" s="192" t="e">
        <f t="shared" si="92"/>
        <v>#DIV/0!</v>
      </c>
      <c r="BN46" s="192" t="e">
        <f t="shared" si="93"/>
        <v>#DIV/0!</v>
      </c>
      <c r="BO46" s="192" t="e">
        <f t="shared" si="94"/>
        <v>#DIV/0!</v>
      </c>
      <c r="BP46" s="192" t="e">
        <f t="shared" si="95"/>
        <v>#DIV/0!</v>
      </c>
      <c r="BQ46" s="192" t="e">
        <f t="shared" si="96"/>
        <v>#DIV/0!</v>
      </c>
      <c r="BR46" s="192" t="e">
        <f t="shared" si="97"/>
        <v>#DIV/0!</v>
      </c>
      <c r="BS46" s="192" t="e">
        <f t="shared" si="98"/>
        <v>#DIV/0!</v>
      </c>
      <c r="BT46" s="192" t="e">
        <f t="shared" si="99"/>
        <v>#DIV/0!</v>
      </c>
      <c r="BU46" s="191">
        <f t="shared" si="100"/>
        <v>7.666666666666667</v>
      </c>
      <c r="BV46" s="192">
        <f t="shared" si="101"/>
        <v>5.666666666666667</v>
      </c>
      <c r="BW46" s="192">
        <f t="shared" si="102"/>
        <v>1</v>
      </c>
      <c r="BX46" s="192">
        <f t="shared" si="103"/>
        <v>0.33333333333333331</v>
      </c>
      <c r="BY46" s="192">
        <f t="shared" si="104"/>
        <v>1.3333333333333333</v>
      </c>
      <c r="BZ46" s="192">
        <f t="shared" si="105"/>
        <v>3.3333333333333335</v>
      </c>
      <c r="CA46" s="192">
        <f t="shared" si="106"/>
        <v>7.666666666666667</v>
      </c>
      <c r="CB46" s="192">
        <f t="shared" si="107"/>
        <v>0.33333333333333331</v>
      </c>
      <c r="CC46" s="192">
        <f t="shared" si="108"/>
        <v>2.6666666666666665</v>
      </c>
      <c r="CD46" s="192">
        <f t="shared" si="109"/>
        <v>3.6666666666666665</v>
      </c>
      <c r="CE46" s="193">
        <f t="shared" si="110"/>
        <v>10.333333333333334</v>
      </c>
    </row>
    <row r="47" spans="1:83">
      <c r="A47" s="187">
        <f t="shared" si="55"/>
        <v>45</v>
      </c>
      <c r="B47" s="187" t="s">
        <v>441</v>
      </c>
      <c r="C47" s="23">
        <f>'Season 1'!DV7+SUM('Season 2'!HJ24:HJ26,'Season 2'!HJ28)</f>
        <v>77</v>
      </c>
      <c r="D47" s="18">
        <f>'Season 1'!DW7+SUM('Season 2'!HK24:HK26,'Season 2'!HK28)</f>
        <v>50</v>
      </c>
      <c r="E47" s="18">
        <f>'Season 1'!DX7+SUM('Season 2'!HL24:HL26,'Season 2'!HL28)</f>
        <v>10</v>
      </c>
      <c r="F47" s="18">
        <f>'Season 1'!DY7+SUM('Season 2'!HM24:HM26,'Season 2'!HM28)</f>
        <v>10</v>
      </c>
      <c r="G47" s="18">
        <f>'Season 1'!DZ7+SUM('Season 2'!HN24:HN26,'Season 2'!HN28)</f>
        <v>8</v>
      </c>
      <c r="H47" s="18">
        <f>'Season 1'!EA7+SUM('Season 2'!HO24:HO26,'Season 2'!HO28)</f>
        <v>25</v>
      </c>
      <c r="I47" s="18">
        <f>'Season 1'!EB7+SUM('Season 2'!HP24:HP26,'Season 2'!HP28)</f>
        <v>50</v>
      </c>
      <c r="J47" s="18">
        <f>'Season 1'!EC7+SUM('Season 2'!HQ24:HQ26,'Season 2'!HQ28)</f>
        <v>9</v>
      </c>
      <c r="K47" s="18">
        <f>'Season 1'!ED7+SUM('Season 2'!HR24:HR26,'Season 2'!HR28)</f>
        <v>27</v>
      </c>
      <c r="L47" s="18">
        <f>'Season 1'!EE7+SUM('Season 2'!HS24:HS26,'Season 2'!HS28)</f>
        <v>34</v>
      </c>
      <c r="M47" s="21">
        <f>'Season 1'!EF7+SUM('Season 2'!HT24:HT26,'Season 2'!HT28)</f>
        <v>77</v>
      </c>
      <c r="N47" s="23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21">
        <v>0</v>
      </c>
      <c r="Y47" s="23">
        <f t="shared" si="56"/>
        <v>77</v>
      </c>
      <c r="Z47" s="18">
        <f t="shared" si="57"/>
        <v>50</v>
      </c>
      <c r="AA47" s="18">
        <f t="shared" si="58"/>
        <v>10</v>
      </c>
      <c r="AB47" s="18">
        <f t="shared" si="59"/>
        <v>10</v>
      </c>
      <c r="AC47" s="18">
        <f t="shared" si="60"/>
        <v>8</v>
      </c>
      <c r="AD47" s="18">
        <f t="shared" si="61"/>
        <v>25</v>
      </c>
      <c r="AE47" s="18">
        <f t="shared" si="62"/>
        <v>50</v>
      </c>
      <c r="AF47" s="18">
        <f t="shared" si="63"/>
        <v>9</v>
      </c>
      <c r="AG47" s="18">
        <f t="shared" si="64"/>
        <v>27</v>
      </c>
      <c r="AH47" s="18">
        <f t="shared" si="65"/>
        <v>34</v>
      </c>
      <c r="AI47" s="21">
        <f t="shared" si="66"/>
        <v>77</v>
      </c>
      <c r="AJ47" s="169">
        <f t="shared" si="67"/>
        <v>0.5</v>
      </c>
      <c r="AK47" s="169">
        <f t="shared" si="68"/>
        <v>0.33333333333333331</v>
      </c>
      <c r="AL47" s="366">
        <f t="shared" si="69"/>
        <v>0.44155844155844154</v>
      </c>
      <c r="AM47" s="23">
        <f>1+4</f>
        <v>5</v>
      </c>
      <c r="AN47" s="18">
        <f>0</f>
        <v>0</v>
      </c>
      <c r="AO47" s="18">
        <f t="shared" si="70"/>
        <v>5</v>
      </c>
      <c r="AP47" s="261">
        <f t="shared" si="71"/>
        <v>1</v>
      </c>
      <c r="AQ47" s="23">
        <v>0</v>
      </c>
      <c r="AR47" s="18">
        <v>0</v>
      </c>
      <c r="AS47" s="18">
        <f t="shared" si="72"/>
        <v>0</v>
      </c>
      <c r="AT47" s="261" t="e">
        <f t="shared" si="73"/>
        <v>#DIV/0!</v>
      </c>
      <c r="AU47" s="23">
        <f t="shared" si="74"/>
        <v>5</v>
      </c>
      <c r="AV47" s="18">
        <f t="shared" si="75"/>
        <v>0</v>
      </c>
      <c r="AW47" s="18">
        <f t="shared" si="76"/>
        <v>5</v>
      </c>
      <c r="AX47" s="91">
        <f t="shared" si="77"/>
        <v>1</v>
      </c>
      <c r="AY47" s="191">
        <f t="shared" si="78"/>
        <v>15.4</v>
      </c>
      <c r="AZ47" s="192">
        <f t="shared" si="79"/>
        <v>10</v>
      </c>
      <c r="BA47" s="192">
        <f t="shared" si="80"/>
        <v>2</v>
      </c>
      <c r="BB47" s="192">
        <f t="shared" si="81"/>
        <v>2</v>
      </c>
      <c r="BC47" s="192">
        <f t="shared" si="82"/>
        <v>1.6</v>
      </c>
      <c r="BD47" s="192">
        <f t="shared" si="83"/>
        <v>5</v>
      </c>
      <c r="BE47" s="192">
        <f t="shared" si="84"/>
        <v>10</v>
      </c>
      <c r="BF47" s="192">
        <f t="shared" si="85"/>
        <v>1.8</v>
      </c>
      <c r="BG47" s="192">
        <f t="shared" si="86"/>
        <v>5.4</v>
      </c>
      <c r="BH47" s="192">
        <f t="shared" si="87"/>
        <v>6.8</v>
      </c>
      <c r="BI47" s="192">
        <f t="shared" si="88"/>
        <v>15.4</v>
      </c>
      <c r="BJ47" s="191" t="e">
        <f t="shared" si="89"/>
        <v>#DIV/0!</v>
      </c>
      <c r="BK47" s="192" t="e">
        <f t="shared" si="90"/>
        <v>#DIV/0!</v>
      </c>
      <c r="BL47" s="192" t="e">
        <f t="shared" si="91"/>
        <v>#DIV/0!</v>
      </c>
      <c r="BM47" s="192" t="e">
        <f t="shared" si="92"/>
        <v>#DIV/0!</v>
      </c>
      <c r="BN47" s="192" t="e">
        <f t="shared" si="93"/>
        <v>#DIV/0!</v>
      </c>
      <c r="BO47" s="192" t="e">
        <f t="shared" si="94"/>
        <v>#DIV/0!</v>
      </c>
      <c r="BP47" s="192" t="e">
        <f t="shared" si="95"/>
        <v>#DIV/0!</v>
      </c>
      <c r="BQ47" s="192" t="e">
        <f t="shared" si="96"/>
        <v>#DIV/0!</v>
      </c>
      <c r="BR47" s="192" t="e">
        <f t="shared" si="97"/>
        <v>#DIV/0!</v>
      </c>
      <c r="BS47" s="192" t="e">
        <f t="shared" si="98"/>
        <v>#DIV/0!</v>
      </c>
      <c r="BT47" s="192" t="e">
        <f t="shared" si="99"/>
        <v>#DIV/0!</v>
      </c>
      <c r="BU47" s="191">
        <f t="shared" si="100"/>
        <v>15.4</v>
      </c>
      <c r="BV47" s="192">
        <f t="shared" si="101"/>
        <v>10</v>
      </c>
      <c r="BW47" s="192">
        <f t="shared" si="102"/>
        <v>2</v>
      </c>
      <c r="BX47" s="192">
        <f t="shared" si="103"/>
        <v>2</v>
      </c>
      <c r="BY47" s="192">
        <f t="shared" si="104"/>
        <v>1.6</v>
      </c>
      <c r="BZ47" s="192">
        <f t="shared" si="105"/>
        <v>5</v>
      </c>
      <c r="CA47" s="192">
        <f t="shared" si="106"/>
        <v>10</v>
      </c>
      <c r="CB47" s="192">
        <f t="shared" si="107"/>
        <v>1.8</v>
      </c>
      <c r="CC47" s="192">
        <f t="shared" si="108"/>
        <v>5.4</v>
      </c>
      <c r="CD47" s="192">
        <f t="shared" si="109"/>
        <v>6.8</v>
      </c>
      <c r="CE47" s="193">
        <f t="shared" si="110"/>
        <v>15.4</v>
      </c>
    </row>
    <row r="48" spans="1:83">
      <c r="A48" s="187">
        <f t="shared" si="55"/>
        <v>46</v>
      </c>
      <c r="B48" s="187" t="s">
        <v>476</v>
      </c>
      <c r="C48" s="23">
        <f>SUM('Season 2'!BA10,'Season 2'!BA12:BA14)</f>
        <v>54</v>
      </c>
      <c r="D48" s="18">
        <f>SUM('Season 2'!BB10,'Season 2'!BB12:BB14)</f>
        <v>39</v>
      </c>
      <c r="E48" s="18">
        <f>SUM('Season 2'!BC10,'Season 2'!BC12:BC14)</f>
        <v>15</v>
      </c>
      <c r="F48" s="18">
        <f>SUM('Season 2'!BD10,'Season 2'!BD12:BD14)</f>
        <v>6</v>
      </c>
      <c r="G48" s="18">
        <f>SUM('Season 2'!BE10,'Season 2'!BE12:BE14)</f>
        <v>11</v>
      </c>
      <c r="H48" s="18">
        <f>SUM('Season 2'!BF10,'Season 2'!BF12:BF14)</f>
        <v>19</v>
      </c>
      <c r="I48" s="18">
        <f>SUM('Season 2'!BG10,'Season 2'!BG12:BG14)</f>
        <v>40</v>
      </c>
      <c r="J48" s="18">
        <f>SUM('Season 2'!BH10,'Season 2'!BH12:BH14)</f>
        <v>6</v>
      </c>
      <c r="K48" s="18">
        <f>SUM('Season 2'!BI10,'Season 2'!BI12:BI14)</f>
        <v>16</v>
      </c>
      <c r="L48" s="18">
        <f>SUM('Season 2'!BJ10,'Season 2'!BJ12:BJ14)</f>
        <v>25</v>
      </c>
      <c r="M48" s="21">
        <f>SUM('Season 2'!BK10,'Season 2'!BK12:BK14)</f>
        <v>56</v>
      </c>
      <c r="N48" s="23">
        <f>SUM('Season 2'!IQ26:IQ28)</f>
        <v>53</v>
      </c>
      <c r="O48" s="18">
        <f>SUM('Season 2'!IR26:IR28)</f>
        <v>31</v>
      </c>
      <c r="P48" s="18">
        <f>SUM('Season 2'!IS26:IS28)</f>
        <v>8</v>
      </c>
      <c r="Q48" s="18">
        <f>SUM('Season 2'!IT26:IT28)</f>
        <v>3</v>
      </c>
      <c r="R48" s="18">
        <f>SUM('Season 2'!IU26:IU28)</f>
        <v>4</v>
      </c>
      <c r="S48" s="18">
        <f>SUM('Season 2'!IV26:IV28)</f>
        <v>22</v>
      </c>
      <c r="T48" s="18">
        <f>SUM('Season 2'!IW26:IW28)</f>
        <v>42</v>
      </c>
      <c r="U48" s="18">
        <f>SUM('Season 2'!IX26:IX28)</f>
        <v>3</v>
      </c>
      <c r="V48" s="18">
        <f>SUM('Season 2'!IY26:IY28)</f>
        <v>8</v>
      </c>
      <c r="W48" s="18">
        <f>SUM('Season 2'!IZ26:IZ28)</f>
        <v>25</v>
      </c>
      <c r="X48" s="21">
        <f>SUM('Season 2'!JA26:JA28)</f>
        <v>50</v>
      </c>
      <c r="Y48" s="23">
        <f t="shared" si="56"/>
        <v>107</v>
      </c>
      <c r="Z48" s="18">
        <f t="shared" si="57"/>
        <v>70</v>
      </c>
      <c r="AA48" s="18">
        <f t="shared" si="58"/>
        <v>23</v>
      </c>
      <c r="AB48" s="18">
        <f t="shared" si="59"/>
        <v>9</v>
      </c>
      <c r="AC48" s="18">
        <f t="shared" si="60"/>
        <v>15</v>
      </c>
      <c r="AD48" s="18">
        <f t="shared" si="61"/>
        <v>41</v>
      </c>
      <c r="AE48" s="18">
        <f t="shared" si="62"/>
        <v>82</v>
      </c>
      <c r="AF48" s="18">
        <f t="shared" si="63"/>
        <v>9</v>
      </c>
      <c r="AG48" s="18">
        <f t="shared" si="64"/>
        <v>24</v>
      </c>
      <c r="AH48" s="18">
        <f t="shared" si="65"/>
        <v>50</v>
      </c>
      <c r="AI48" s="21">
        <f t="shared" si="66"/>
        <v>106</v>
      </c>
      <c r="AJ48" s="169">
        <f t="shared" si="67"/>
        <v>0.5</v>
      </c>
      <c r="AK48" s="169">
        <f t="shared" si="68"/>
        <v>0.375</v>
      </c>
      <c r="AL48" s="366">
        <f t="shared" si="69"/>
        <v>0.47169811320754718</v>
      </c>
      <c r="AM48" s="23">
        <v>4</v>
      </c>
      <c r="AN48" s="18">
        <v>0</v>
      </c>
      <c r="AO48" s="18">
        <f t="shared" si="70"/>
        <v>4</v>
      </c>
      <c r="AP48" s="261">
        <f t="shared" si="71"/>
        <v>1</v>
      </c>
      <c r="AQ48" s="23">
        <v>2</v>
      </c>
      <c r="AR48" s="18">
        <v>1</v>
      </c>
      <c r="AS48" s="18">
        <f t="shared" si="72"/>
        <v>3</v>
      </c>
      <c r="AT48" s="261">
        <f t="shared" si="73"/>
        <v>0.66666666666666663</v>
      </c>
      <c r="AU48" s="23">
        <f t="shared" si="74"/>
        <v>6</v>
      </c>
      <c r="AV48" s="18">
        <f t="shared" si="75"/>
        <v>1</v>
      </c>
      <c r="AW48" s="18">
        <f t="shared" si="76"/>
        <v>7</v>
      </c>
      <c r="AX48" s="91">
        <f t="shared" si="77"/>
        <v>0.8571428571428571</v>
      </c>
      <c r="AY48" s="191">
        <f t="shared" si="78"/>
        <v>15.285714285714286</v>
      </c>
      <c r="AZ48" s="192">
        <f t="shared" si="79"/>
        <v>10</v>
      </c>
      <c r="BA48" s="192">
        <f t="shared" si="80"/>
        <v>3.2857142857142856</v>
      </c>
      <c r="BB48" s="192">
        <f t="shared" si="81"/>
        <v>1.2857142857142858</v>
      </c>
      <c r="BC48" s="192">
        <f t="shared" si="82"/>
        <v>2.1428571428571428</v>
      </c>
      <c r="BD48" s="192">
        <f t="shared" si="83"/>
        <v>5.8571428571428568</v>
      </c>
      <c r="BE48" s="192">
        <f t="shared" si="84"/>
        <v>11.714285714285714</v>
      </c>
      <c r="BF48" s="192">
        <f t="shared" si="85"/>
        <v>1.2857142857142858</v>
      </c>
      <c r="BG48" s="192">
        <f t="shared" si="86"/>
        <v>3.4285714285714284</v>
      </c>
      <c r="BH48" s="192">
        <f t="shared" si="87"/>
        <v>7.1428571428571432</v>
      </c>
      <c r="BI48" s="192">
        <f t="shared" si="88"/>
        <v>15.142857142857142</v>
      </c>
      <c r="BJ48" s="191">
        <f t="shared" si="89"/>
        <v>17.666666666666668</v>
      </c>
      <c r="BK48" s="192">
        <f t="shared" si="90"/>
        <v>10.333333333333334</v>
      </c>
      <c r="BL48" s="192">
        <f t="shared" si="91"/>
        <v>2.6666666666666665</v>
      </c>
      <c r="BM48" s="192">
        <f t="shared" si="92"/>
        <v>1</v>
      </c>
      <c r="BN48" s="192">
        <f t="shared" si="93"/>
        <v>1.3333333333333333</v>
      </c>
      <c r="BO48" s="192">
        <f t="shared" si="94"/>
        <v>7.333333333333333</v>
      </c>
      <c r="BP48" s="192">
        <f t="shared" si="95"/>
        <v>14</v>
      </c>
      <c r="BQ48" s="192">
        <f t="shared" si="96"/>
        <v>1</v>
      </c>
      <c r="BR48" s="192">
        <f t="shared" si="97"/>
        <v>2.6666666666666665</v>
      </c>
      <c r="BS48" s="192">
        <f t="shared" si="98"/>
        <v>8.3333333333333339</v>
      </c>
      <c r="BT48" s="192">
        <f t="shared" si="99"/>
        <v>16.666666666666668</v>
      </c>
      <c r="BU48" s="191">
        <f t="shared" si="100"/>
        <v>13.5</v>
      </c>
      <c r="BV48" s="192">
        <f t="shared" si="101"/>
        <v>9.75</v>
      </c>
      <c r="BW48" s="192">
        <f t="shared" si="102"/>
        <v>3.75</v>
      </c>
      <c r="BX48" s="192">
        <f t="shared" si="103"/>
        <v>1.5</v>
      </c>
      <c r="BY48" s="192">
        <f t="shared" si="104"/>
        <v>2.75</v>
      </c>
      <c r="BZ48" s="192">
        <f t="shared" si="105"/>
        <v>4.75</v>
      </c>
      <c r="CA48" s="192">
        <f t="shared" si="106"/>
        <v>10</v>
      </c>
      <c r="CB48" s="192">
        <f t="shared" si="107"/>
        <v>1.5</v>
      </c>
      <c r="CC48" s="192">
        <f t="shared" si="108"/>
        <v>4</v>
      </c>
      <c r="CD48" s="192">
        <f t="shared" si="109"/>
        <v>6.25</v>
      </c>
      <c r="CE48" s="193">
        <f t="shared" si="110"/>
        <v>14</v>
      </c>
    </row>
    <row r="49" spans="1:83">
      <c r="A49" s="187">
        <f t="shared" si="55"/>
        <v>47</v>
      </c>
      <c r="B49" s="187" t="s">
        <v>460</v>
      </c>
      <c r="C49" s="23">
        <f>SUM('Season 2'!EM4:EM7,'Season 2'!EM9:EM11)</f>
        <v>107</v>
      </c>
      <c r="D49" s="18">
        <f>SUM('Season 2'!EN4:EN7,'Season 2'!EN9:EN11)</f>
        <v>82</v>
      </c>
      <c r="E49" s="18">
        <f>SUM('Season 2'!EO4:EO7,'Season 2'!EO9:EO11)</f>
        <v>21</v>
      </c>
      <c r="F49" s="18">
        <f>SUM('Season 2'!EP4:EP7,'Season 2'!EP9:EP11)</f>
        <v>5</v>
      </c>
      <c r="G49" s="18">
        <f>SUM('Season 2'!EQ4:EQ7,'Season 2'!EQ9:EQ11)</f>
        <v>5</v>
      </c>
      <c r="H49" s="18">
        <f>SUM('Season 2'!ER4:ER7,'Season 2'!ER9:ER11)</f>
        <v>52</v>
      </c>
      <c r="I49" s="18">
        <f>SUM('Season 2'!ES4:ES7,'Season 2'!ES9:ES11)</f>
        <v>122</v>
      </c>
      <c r="J49" s="18">
        <f>SUM('Season 2'!ET4:ET7,'Season 2'!ET9:ET11)</f>
        <v>1</v>
      </c>
      <c r="K49" s="18">
        <f>SUM('Season 2'!EU4:EU7,'Season 2'!EU9:EU11)</f>
        <v>8</v>
      </c>
      <c r="L49" s="18">
        <f>SUM('Season 2'!EV4:EV7,'Season 2'!EV9:EV11)</f>
        <v>53</v>
      </c>
      <c r="M49" s="21">
        <f>SUM('Season 2'!EW4:EW7,'Season 2'!EW9:EW11)</f>
        <v>130</v>
      </c>
      <c r="N49" s="23">
        <f>'Season 1'!FV22</f>
        <v>44</v>
      </c>
      <c r="O49" s="18">
        <f>'Season 1'!FW22</f>
        <v>29</v>
      </c>
      <c r="P49" s="18">
        <f>'Season 1'!FX22</f>
        <v>8</v>
      </c>
      <c r="Q49" s="18">
        <f>'Season 1'!FY22</f>
        <v>1</v>
      </c>
      <c r="R49" s="18">
        <f>'Season 1'!FZ22</f>
        <v>3</v>
      </c>
      <c r="S49" s="18">
        <f>'Season 1'!GA22</f>
        <v>22</v>
      </c>
      <c r="T49" s="18">
        <f>'Season 1'!GB22</f>
        <v>40</v>
      </c>
      <c r="U49" s="18">
        <f>'Season 1'!GC22</f>
        <v>0</v>
      </c>
      <c r="V49" s="18">
        <f>'Season 1'!GD22</f>
        <v>0</v>
      </c>
      <c r="W49" s="18">
        <f>'Season 1'!GE22</f>
        <v>22</v>
      </c>
      <c r="X49" s="21">
        <f>'Season 1'!GF22</f>
        <v>40</v>
      </c>
      <c r="Y49" s="23">
        <f t="shared" si="56"/>
        <v>151</v>
      </c>
      <c r="Z49" s="18">
        <f t="shared" si="57"/>
        <v>111</v>
      </c>
      <c r="AA49" s="18">
        <f t="shared" si="58"/>
        <v>29</v>
      </c>
      <c r="AB49" s="18">
        <f t="shared" si="59"/>
        <v>6</v>
      </c>
      <c r="AC49" s="18">
        <f t="shared" si="60"/>
        <v>8</v>
      </c>
      <c r="AD49" s="18">
        <f t="shared" si="61"/>
        <v>74</v>
      </c>
      <c r="AE49" s="18">
        <f t="shared" si="62"/>
        <v>162</v>
      </c>
      <c r="AF49" s="18">
        <f t="shared" si="63"/>
        <v>1</v>
      </c>
      <c r="AG49" s="18">
        <f t="shared" si="64"/>
        <v>8</v>
      </c>
      <c r="AH49" s="18">
        <f t="shared" si="65"/>
        <v>75</v>
      </c>
      <c r="AI49" s="21">
        <f t="shared" si="66"/>
        <v>170</v>
      </c>
      <c r="AJ49" s="169">
        <f t="shared" si="67"/>
        <v>0.4567901234567901</v>
      </c>
      <c r="AK49" s="169">
        <f t="shared" si="68"/>
        <v>0.125</v>
      </c>
      <c r="AL49" s="366">
        <f t="shared" si="69"/>
        <v>0.44117647058823528</v>
      </c>
      <c r="AM49" s="23">
        <f>'Season 2'!P11</f>
        <v>2</v>
      </c>
      <c r="AN49" s="18">
        <f>'Season 2'!Q11-1</f>
        <v>8</v>
      </c>
      <c r="AO49" s="18">
        <f t="shared" si="70"/>
        <v>10</v>
      </c>
      <c r="AP49" s="261">
        <f t="shared" si="71"/>
        <v>0.2</v>
      </c>
      <c r="AQ49" s="23">
        <v>1</v>
      </c>
      <c r="AR49" s="18">
        <v>2</v>
      </c>
      <c r="AS49" s="18">
        <f t="shared" si="72"/>
        <v>3</v>
      </c>
      <c r="AT49" s="261">
        <f t="shared" si="73"/>
        <v>0.33333333333333331</v>
      </c>
      <c r="AU49" s="23">
        <f t="shared" si="74"/>
        <v>3</v>
      </c>
      <c r="AV49" s="18">
        <f t="shared" si="75"/>
        <v>10</v>
      </c>
      <c r="AW49" s="18">
        <f t="shared" si="76"/>
        <v>13</v>
      </c>
      <c r="AX49" s="91">
        <f t="shared" si="77"/>
        <v>0.23076923076923078</v>
      </c>
      <c r="AY49" s="191">
        <f t="shared" si="78"/>
        <v>11.615384615384615</v>
      </c>
      <c r="AZ49" s="192">
        <f t="shared" si="79"/>
        <v>8.5384615384615383</v>
      </c>
      <c r="BA49" s="192">
        <f t="shared" si="80"/>
        <v>2.2307692307692308</v>
      </c>
      <c r="BB49" s="192">
        <f t="shared" si="81"/>
        <v>0.46153846153846156</v>
      </c>
      <c r="BC49" s="192">
        <f t="shared" si="82"/>
        <v>0.61538461538461542</v>
      </c>
      <c r="BD49" s="192">
        <f t="shared" si="83"/>
        <v>5.6923076923076925</v>
      </c>
      <c r="BE49" s="192">
        <f t="shared" si="84"/>
        <v>12.461538461538462</v>
      </c>
      <c r="BF49" s="192">
        <f t="shared" si="85"/>
        <v>7.6923076923076927E-2</v>
      </c>
      <c r="BG49" s="192">
        <f t="shared" si="86"/>
        <v>0.61538461538461542</v>
      </c>
      <c r="BH49" s="192">
        <f t="shared" si="87"/>
        <v>5.7692307692307692</v>
      </c>
      <c r="BI49" s="192">
        <f t="shared" si="88"/>
        <v>13.076923076923077</v>
      </c>
      <c r="BJ49" s="191">
        <f t="shared" si="89"/>
        <v>14.666666666666666</v>
      </c>
      <c r="BK49" s="192">
        <f t="shared" si="90"/>
        <v>9.6666666666666661</v>
      </c>
      <c r="BL49" s="192">
        <f t="shared" si="91"/>
        <v>2.6666666666666665</v>
      </c>
      <c r="BM49" s="192">
        <f t="shared" si="92"/>
        <v>0.33333333333333331</v>
      </c>
      <c r="BN49" s="192">
        <f t="shared" si="93"/>
        <v>1</v>
      </c>
      <c r="BO49" s="192">
        <f t="shared" si="94"/>
        <v>7.333333333333333</v>
      </c>
      <c r="BP49" s="192">
        <f t="shared" si="95"/>
        <v>13.333333333333334</v>
      </c>
      <c r="BQ49" s="192">
        <f t="shared" si="96"/>
        <v>0</v>
      </c>
      <c r="BR49" s="192">
        <f t="shared" si="97"/>
        <v>0</v>
      </c>
      <c r="BS49" s="192">
        <f t="shared" si="98"/>
        <v>7.333333333333333</v>
      </c>
      <c r="BT49" s="192">
        <f t="shared" si="99"/>
        <v>13.333333333333334</v>
      </c>
      <c r="BU49" s="191">
        <f t="shared" si="100"/>
        <v>10.7</v>
      </c>
      <c r="BV49" s="192">
        <f t="shared" si="101"/>
        <v>8.1999999999999993</v>
      </c>
      <c r="BW49" s="192">
        <f t="shared" si="102"/>
        <v>2.1</v>
      </c>
      <c r="BX49" s="192">
        <f t="shared" si="103"/>
        <v>0.5</v>
      </c>
      <c r="BY49" s="192">
        <f t="shared" si="104"/>
        <v>0.5</v>
      </c>
      <c r="BZ49" s="192">
        <f t="shared" si="105"/>
        <v>5.2</v>
      </c>
      <c r="CA49" s="192">
        <f t="shared" si="106"/>
        <v>12.2</v>
      </c>
      <c r="CB49" s="192">
        <f t="shared" si="107"/>
        <v>0.1</v>
      </c>
      <c r="CC49" s="192">
        <f t="shared" si="108"/>
        <v>0.8</v>
      </c>
      <c r="CD49" s="192">
        <f t="shared" si="109"/>
        <v>5.3</v>
      </c>
      <c r="CE49" s="193">
        <f t="shared" si="110"/>
        <v>13</v>
      </c>
    </row>
    <row r="50" spans="1:83">
      <c r="A50" s="187">
        <f t="shared" si="55"/>
        <v>48</v>
      </c>
      <c r="B50" s="187" t="s">
        <v>475</v>
      </c>
      <c r="C50" s="23">
        <f>'Season 1'!CX28+'Season 2'!FQ17</f>
        <v>302</v>
      </c>
      <c r="D50" s="18">
        <f>'Season 1'!CY28+'Season 2'!FR17</f>
        <v>195</v>
      </c>
      <c r="E50" s="18">
        <f>'Season 1'!CZ28+'Season 2'!FS17</f>
        <v>44</v>
      </c>
      <c r="F50" s="18">
        <f>'Season 1'!DA28+'Season 2'!FT17</f>
        <v>14</v>
      </c>
      <c r="G50" s="18">
        <f>'Season 1'!DB28+'Season 2'!FU17</f>
        <v>23</v>
      </c>
      <c r="H50" s="18">
        <f>'Season 1'!DC28+'Season 2'!FV17</f>
        <v>54</v>
      </c>
      <c r="I50" s="18">
        <f>'Season 1'!DD28+'Season 2'!FW17</f>
        <v>112</v>
      </c>
      <c r="J50" s="18">
        <f>'Season 1'!DE28+'Season 2'!FX17</f>
        <v>64</v>
      </c>
      <c r="K50" s="18">
        <f>'Season 1'!DF28+'Season 2'!FY17</f>
        <v>208</v>
      </c>
      <c r="L50" s="18">
        <f>'Season 1'!DG28+'Season 2'!FZ17</f>
        <v>118</v>
      </c>
      <c r="M50" s="21">
        <f>'Season 1'!DH28+'Season 2'!GA17</f>
        <v>320</v>
      </c>
      <c r="N50" s="23">
        <f>'Season 2'!KY11</f>
        <v>135</v>
      </c>
      <c r="O50" s="18">
        <f>'Season 2'!KZ11</f>
        <v>68</v>
      </c>
      <c r="P50" s="18">
        <f>'Season 2'!LA11</f>
        <v>14</v>
      </c>
      <c r="Q50" s="18">
        <f>'Season 2'!LB11</f>
        <v>1</v>
      </c>
      <c r="R50" s="18">
        <f>'Season 2'!LC11</f>
        <v>7</v>
      </c>
      <c r="S50" s="18">
        <f>'Season 2'!LD11</f>
        <v>36</v>
      </c>
      <c r="T50" s="18">
        <f>'Season 2'!LE11</f>
        <v>68</v>
      </c>
      <c r="U50" s="18">
        <f>'Season 2'!LF11</f>
        <v>20</v>
      </c>
      <c r="V50" s="18">
        <f>'Season 2'!LG11</f>
        <v>55</v>
      </c>
      <c r="W50" s="18">
        <f>'Season 2'!LH11</f>
        <v>56</v>
      </c>
      <c r="X50" s="21">
        <f>'Season 2'!LI11</f>
        <v>123</v>
      </c>
      <c r="Y50" s="23">
        <f t="shared" si="56"/>
        <v>437</v>
      </c>
      <c r="Z50" s="18">
        <f t="shared" si="57"/>
        <v>263</v>
      </c>
      <c r="AA50" s="18">
        <f t="shared" si="58"/>
        <v>58</v>
      </c>
      <c r="AB50" s="18">
        <f t="shared" si="59"/>
        <v>15</v>
      </c>
      <c r="AC50" s="18">
        <f t="shared" si="60"/>
        <v>30</v>
      </c>
      <c r="AD50" s="18">
        <f t="shared" si="61"/>
        <v>90</v>
      </c>
      <c r="AE50" s="18">
        <f t="shared" si="62"/>
        <v>180</v>
      </c>
      <c r="AF50" s="18">
        <f t="shared" si="63"/>
        <v>84</v>
      </c>
      <c r="AG50" s="18">
        <f t="shared" si="64"/>
        <v>263</v>
      </c>
      <c r="AH50" s="18">
        <f t="shared" si="65"/>
        <v>174</v>
      </c>
      <c r="AI50" s="21">
        <f t="shared" si="66"/>
        <v>443</v>
      </c>
      <c r="AJ50" s="169">
        <f t="shared" si="67"/>
        <v>0.5</v>
      </c>
      <c r="AK50" s="169">
        <f t="shared" si="68"/>
        <v>0.3193916349809886</v>
      </c>
      <c r="AL50" s="366">
        <f t="shared" si="69"/>
        <v>0.39277652370203159</v>
      </c>
      <c r="AM50" s="23">
        <f>'Season 1'!M8+'Season 2'!P13</f>
        <v>8</v>
      </c>
      <c r="AN50" s="18">
        <f>'Season 1'!N8-1+'Season 2'!Q13</f>
        <v>11</v>
      </c>
      <c r="AO50" s="18">
        <f t="shared" si="70"/>
        <v>19</v>
      </c>
      <c r="AP50" s="261">
        <f t="shared" si="71"/>
        <v>0.42105263157894735</v>
      </c>
      <c r="AQ50" s="23">
        <f>'Season 2'!IB64</f>
        <v>5</v>
      </c>
      <c r="AR50" s="18">
        <f>'Season 2'!IC64</f>
        <v>1</v>
      </c>
      <c r="AS50" s="18">
        <f t="shared" si="72"/>
        <v>6</v>
      </c>
      <c r="AT50" s="261">
        <f t="shared" si="73"/>
        <v>0.83333333333333337</v>
      </c>
      <c r="AU50" s="23">
        <f t="shared" si="74"/>
        <v>13</v>
      </c>
      <c r="AV50" s="18">
        <f t="shared" si="75"/>
        <v>12</v>
      </c>
      <c r="AW50" s="18">
        <f t="shared" si="76"/>
        <v>25</v>
      </c>
      <c r="AX50" s="91">
        <f t="shared" si="77"/>
        <v>0.52</v>
      </c>
      <c r="AY50" s="191">
        <f t="shared" si="78"/>
        <v>17.48</v>
      </c>
      <c r="AZ50" s="192">
        <f t="shared" si="79"/>
        <v>10.52</v>
      </c>
      <c r="BA50" s="192">
        <f t="shared" si="80"/>
        <v>2.3199999999999998</v>
      </c>
      <c r="BB50" s="192">
        <f t="shared" si="81"/>
        <v>0.6</v>
      </c>
      <c r="BC50" s="192">
        <f t="shared" si="82"/>
        <v>1.2</v>
      </c>
      <c r="BD50" s="192">
        <f t="shared" si="83"/>
        <v>3.6</v>
      </c>
      <c r="BE50" s="192">
        <f t="shared" si="84"/>
        <v>7.2</v>
      </c>
      <c r="BF50" s="192">
        <f t="shared" si="85"/>
        <v>3.36</v>
      </c>
      <c r="BG50" s="192">
        <f t="shared" si="86"/>
        <v>10.52</v>
      </c>
      <c r="BH50" s="192">
        <f t="shared" si="87"/>
        <v>6.96</v>
      </c>
      <c r="BI50" s="192">
        <f t="shared" si="88"/>
        <v>17.72</v>
      </c>
      <c r="BJ50" s="191">
        <f t="shared" si="89"/>
        <v>22.5</v>
      </c>
      <c r="BK50" s="192">
        <f t="shared" si="90"/>
        <v>11.333333333333334</v>
      </c>
      <c r="BL50" s="192">
        <f t="shared" si="91"/>
        <v>2.3333333333333335</v>
      </c>
      <c r="BM50" s="192">
        <f t="shared" si="92"/>
        <v>0.16666666666666666</v>
      </c>
      <c r="BN50" s="192">
        <f t="shared" si="93"/>
        <v>1.1666666666666667</v>
      </c>
      <c r="BO50" s="192">
        <f t="shared" si="94"/>
        <v>6</v>
      </c>
      <c r="BP50" s="192">
        <f t="shared" si="95"/>
        <v>11.333333333333334</v>
      </c>
      <c r="BQ50" s="192">
        <f t="shared" si="96"/>
        <v>3.3333333333333335</v>
      </c>
      <c r="BR50" s="192">
        <f t="shared" si="97"/>
        <v>9.1666666666666661</v>
      </c>
      <c r="BS50" s="192">
        <f t="shared" si="98"/>
        <v>9.3333333333333339</v>
      </c>
      <c r="BT50" s="192">
        <f t="shared" si="99"/>
        <v>20.5</v>
      </c>
      <c r="BU50" s="191">
        <f t="shared" si="100"/>
        <v>15.894736842105264</v>
      </c>
      <c r="BV50" s="192">
        <f t="shared" si="101"/>
        <v>10.263157894736842</v>
      </c>
      <c r="BW50" s="192">
        <f t="shared" si="102"/>
        <v>2.3157894736842106</v>
      </c>
      <c r="BX50" s="192">
        <f t="shared" si="103"/>
        <v>0.73684210526315785</v>
      </c>
      <c r="BY50" s="192">
        <f t="shared" si="104"/>
        <v>1.2105263157894737</v>
      </c>
      <c r="BZ50" s="192">
        <f t="shared" si="105"/>
        <v>2.8421052631578947</v>
      </c>
      <c r="CA50" s="192">
        <f t="shared" si="106"/>
        <v>5.8947368421052628</v>
      </c>
      <c r="CB50" s="192">
        <f t="shared" si="107"/>
        <v>3.3684210526315788</v>
      </c>
      <c r="CC50" s="192">
        <f t="shared" si="108"/>
        <v>10.947368421052632</v>
      </c>
      <c r="CD50" s="192">
        <f t="shared" si="109"/>
        <v>6.2105263157894735</v>
      </c>
      <c r="CE50" s="193">
        <f t="shared" si="110"/>
        <v>16.842105263157894</v>
      </c>
    </row>
    <row r="51" spans="1:83">
      <c r="A51" s="187">
        <f t="shared" si="55"/>
        <v>49</v>
      </c>
      <c r="B51" s="187" t="s">
        <v>477</v>
      </c>
      <c r="C51" s="23">
        <f>SUM('Season 1'!DV18:DV19,'Season 1'!DV21:DV25)</f>
        <v>66</v>
      </c>
      <c r="D51" s="18">
        <f>SUM('Season 1'!DW18:DW19,'Season 1'!DW21:DW25)</f>
        <v>105</v>
      </c>
      <c r="E51" s="18">
        <f>SUM('Season 1'!DX18:DX19,'Season 1'!DX21:DX25)</f>
        <v>31</v>
      </c>
      <c r="F51" s="18">
        <f>SUM('Season 1'!DY18:DY19,'Season 1'!DY21:DY25)</f>
        <v>20</v>
      </c>
      <c r="G51" s="18">
        <f>SUM('Season 1'!DZ18:DZ19,'Season 1'!DZ21:DZ25)</f>
        <v>16</v>
      </c>
      <c r="H51" s="18">
        <f>SUM('Season 1'!EA18:EA19,'Season 1'!EA21:EA25)</f>
        <v>24</v>
      </c>
      <c r="I51" s="18">
        <f>SUM('Season 1'!EB18:EB19,'Season 1'!EB21:EB25)</f>
        <v>81</v>
      </c>
      <c r="J51" s="18">
        <f>SUM('Season 1'!EC18:EC19,'Season 1'!EC21:EC25)</f>
        <v>6</v>
      </c>
      <c r="K51" s="18">
        <f>SUM('Season 1'!ED18:ED19,'Season 1'!ED21:ED25)</f>
        <v>34</v>
      </c>
      <c r="L51" s="18">
        <f>SUM('Season 1'!EE18:EE19,'Season 1'!EE21:EE25)</f>
        <v>30</v>
      </c>
      <c r="M51" s="21">
        <f>SUM('Season 1'!EF18:EF19,'Season 1'!EF21:EF25)</f>
        <v>115</v>
      </c>
      <c r="N51" s="23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21">
        <v>0</v>
      </c>
      <c r="Y51" s="23">
        <f t="shared" si="56"/>
        <v>66</v>
      </c>
      <c r="Z51" s="18">
        <f t="shared" si="57"/>
        <v>105</v>
      </c>
      <c r="AA51" s="18">
        <f t="shared" si="58"/>
        <v>31</v>
      </c>
      <c r="AB51" s="18">
        <f t="shared" si="59"/>
        <v>20</v>
      </c>
      <c r="AC51" s="18">
        <f t="shared" si="60"/>
        <v>16</v>
      </c>
      <c r="AD51" s="18">
        <f t="shared" si="61"/>
        <v>24</v>
      </c>
      <c r="AE51" s="18">
        <f t="shared" si="62"/>
        <v>81</v>
      </c>
      <c r="AF51" s="18">
        <f t="shared" si="63"/>
        <v>6</v>
      </c>
      <c r="AG51" s="18">
        <f t="shared" si="64"/>
        <v>34</v>
      </c>
      <c r="AH51" s="18">
        <f t="shared" si="65"/>
        <v>30</v>
      </c>
      <c r="AI51" s="21">
        <f t="shared" si="66"/>
        <v>115</v>
      </c>
      <c r="AJ51" s="169">
        <f t="shared" si="67"/>
        <v>0.29629629629629628</v>
      </c>
      <c r="AK51" s="169">
        <f t="shared" si="68"/>
        <v>0.17647058823529413</v>
      </c>
      <c r="AL51" s="366">
        <f t="shared" si="69"/>
        <v>0.2608695652173913</v>
      </c>
      <c r="AM51" s="23">
        <v>1</v>
      </c>
      <c r="AN51" s="18">
        <v>6</v>
      </c>
      <c r="AO51" s="18">
        <f t="shared" si="70"/>
        <v>7</v>
      </c>
      <c r="AP51" s="261">
        <f t="shared" si="71"/>
        <v>0.14285714285714285</v>
      </c>
      <c r="AQ51" s="23">
        <v>0</v>
      </c>
      <c r="AR51" s="18">
        <v>0</v>
      </c>
      <c r="AS51" s="18">
        <f t="shared" si="72"/>
        <v>0</v>
      </c>
      <c r="AT51" s="261" t="e">
        <f t="shared" si="73"/>
        <v>#DIV/0!</v>
      </c>
      <c r="AU51" s="23">
        <f t="shared" si="74"/>
        <v>1</v>
      </c>
      <c r="AV51" s="18">
        <f t="shared" si="75"/>
        <v>6</v>
      </c>
      <c r="AW51" s="18">
        <f t="shared" si="76"/>
        <v>7</v>
      </c>
      <c r="AX51" s="91">
        <f t="shared" si="77"/>
        <v>0.14285714285714285</v>
      </c>
      <c r="AY51" s="191">
        <f t="shared" si="78"/>
        <v>9.4285714285714288</v>
      </c>
      <c r="AZ51" s="192">
        <f t="shared" si="79"/>
        <v>15</v>
      </c>
      <c r="BA51" s="192">
        <f t="shared" si="80"/>
        <v>4.4285714285714288</v>
      </c>
      <c r="BB51" s="192">
        <f t="shared" si="81"/>
        <v>2.8571428571428572</v>
      </c>
      <c r="BC51" s="192">
        <f t="shared" si="82"/>
        <v>2.2857142857142856</v>
      </c>
      <c r="BD51" s="192">
        <f t="shared" si="83"/>
        <v>3.4285714285714284</v>
      </c>
      <c r="BE51" s="192">
        <f t="shared" si="84"/>
        <v>11.571428571428571</v>
      </c>
      <c r="BF51" s="192">
        <f t="shared" si="85"/>
        <v>0.8571428571428571</v>
      </c>
      <c r="BG51" s="192">
        <f t="shared" si="86"/>
        <v>4.8571428571428568</v>
      </c>
      <c r="BH51" s="192">
        <f t="shared" si="87"/>
        <v>4.2857142857142856</v>
      </c>
      <c r="BI51" s="192">
        <f t="shared" si="88"/>
        <v>16.428571428571427</v>
      </c>
      <c r="BJ51" s="191" t="e">
        <f t="shared" si="89"/>
        <v>#DIV/0!</v>
      </c>
      <c r="BK51" s="192" t="e">
        <f t="shared" si="90"/>
        <v>#DIV/0!</v>
      </c>
      <c r="BL51" s="192" t="e">
        <f t="shared" si="91"/>
        <v>#DIV/0!</v>
      </c>
      <c r="BM51" s="192" t="e">
        <f t="shared" si="92"/>
        <v>#DIV/0!</v>
      </c>
      <c r="BN51" s="192" t="e">
        <f t="shared" si="93"/>
        <v>#DIV/0!</v>
      </c>
      <c r="BO51" s="192" t="e">
        <f t="shared" si="94"/>
        <v>#DIV/0!</v>
      </c>
      <c r="BP51" s="192" t="e">
        <f t="shared" si="95"/>
        <v>#DIV/0!</v>
      </c>
      <c r="BQ51" s="192" t="e">
        <f t="shared" si="96"/>
        <v>#DIV/0!</v>
      </c>
      <c r="BR51" s="192" t="e">
        <f t="shared" si="97"/>
        <v>#DIV/0!</v>
      </c>
      <c r="BS51" s="192" t="e">
        <f t="shared" si="98"/>
        <v>#DIV/0!</v>
      </c>
      <c r="BT51" s="192" t="e">
        <f t="shared" si="99"/>
        <v>#DIV/0!</v>
      </c>
      <c r="BU51" s="191">
        <f t="shared" si="100"/>
        <v>9.4285714285714288</v>
      </c>
      <c r="BV51" s="192">
        <f t="shared" si="101"/>
        <v>15</v>
      </c>
      <c r="BW51" s="192">
        <f t="shared" si="102"/>
        <v>4.4285714285714288</v>
      </c>
      <c r="BX51" s="192">
        <f t="shared" si="103"/>
        <v>2.8571428571428572</v>
      </c>
      <c r="BY51" s="192">
        <f t="shared" si="104"/>
        <v>2.2857142857142856</v>
      </c>
      <c r="BZ51" s="192">
        <f t="shared" si="105"/>
        <v>3.4285714285714284</v>
      </c>
      <c r="CA51" s="192">
        <f t="shared" si="106"/>
        <v>11.571428571428571</v>
      </c>
      <c r="CB51" s="192">
        <f t="shared" si="107"/>
        <v>0.8571428571428571</v>
      </c>
      <c r="CC51" s="192">
        <f t="shared" si="108"/>
        <v>4.8571428571428568</v>
      </c>
      <c r="CD51" s="192">
        <f t="shared" si="109"/>
        <v>4.2857142857142856</v>
      </c>
      <c r="CE51" s="193">
        <f t="shared" si="110"/>
        <v>16.428571428571427</v>
      </c>
    </row>
    <row r="52" spans="1:83">
      <c r="A52" s="187">
        <f t="shared" si="55"/>
        <v>50</v>
      </c>
      <c r="B52" s="187" t="s">
        <v>478</v>
      </c>
      <c r="C52" s="23">
        <f>SUM('Season 1'!DJ32:DJ36,'Season 1'!DJ40)+'Season 2'!EM51</f>
        <v>188</v>
      </c>
      <c r="D52" s="18">
        <f>SUM('Season 1'!DK32:DK36,'Season 1'!DK40)+'Season 2'!EN51</f>
        <v>110</v>
      </c>
      <c r="E52" s="18">
        <f>SUM('Season 1'!DL32:DL36,'Season 1'!DL40)+'Season 2'!EO51</f>
        <v>40</v>
      </c>
      <c r="F52" s="18">
        <f>SUM('Season 1'!DM32:DM36,'Season 1'!DM40)+'Season 2'!EP51</f>
        <v>23</v>
      </c>
      <c r="G52" s="18">
        <f>SUM('Season 1'!DN32:DN36,'Season 1'!DN40)+'Season 2'!EQ51</f>
        <v>33</v>
      </c>
      <c r="H52" s="18">
        <f>SUM('Season 1'!DO32:DO36,'Season 1'!DO40)+'Season 2'!ER51</f>
        <v>64</v>
      </c>
      <c r="I52" s="18">
        <f>SUM('Season 1'!DP32:DP36,'Season 1'!DP40)+'Season 2'!ES51</f>
        <v>182</v>
      </c>
      <c r="J52" s="18">
        <f>SUM('Season 1'!DQ32:DQ36,'Season 1'!DQ40)+'Season 2'!ET51</f>
        <v>20</v>
      </c>
      <c r="K52" s="18">
        <f>SUM('Season 1'!DR32:DR36,'Season 1'!DR40)+'Season 2'!EU51</f>
        <v>88</v>
      </c>
      <c r="L52" s="18">
        <f>SUM('Season 1'!DS32:DS36,'Season 1'!DS40)+'Season 2'!EV51</f>
        <v>84</v>
      </c>
      <c r="M52" s="21">
        <f>SUM('Season 1'!DT32:DT36,'Season 1'!DT40)+'Season 2'!EW51</f>
        <v>270</v>
      </c>
      <c r="N52" s="23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21">
        <v>0</v>
      </c>
      <c r="Y52" s="23">
        <f t="shared" si="56"/>
        <v>188</v>
      </c>
      <c r="Z52" s="18">
        <f t="shared" si="57"/>
        <v>110</v>
      </c>
      <c r="AA52" s="18">
        <f t="shared" si="58"/>
        <v>40</v>
      </c>
      <c r="AB52" s="18">
        <f t="shared" si="59"/>
        <v>23</v>
      </c>
      <c r="AC52" s="18">
        <f t="shared" si="60"/>
        <v>33</v>
      </c>
      <c r="AD52" s="18">
        <f t="shared" si="61"/>
        <v>64</v>
      </c>
      <c r="AE52" s="18">
        <f t="shared" si="62"/>
        <v>182</v>
      </c>
      <c r="AF52" s="18">
        <f t="shared" si="63"/>
        <v>20</v>
      </c>
      <c r="AG52" s="18">
        <f t="shared" si="64"/>
        <v>88</v>
      </c>
      <c r="AH52" s="18">
        <f t="shared" si="65"/>
        <v>84</v>
      </c>
      <c r="AI52" s="21">
        <f t="shared" si="66"/>
        <v>270</v>
      </c>
      <c r="AJ52" s="169">
        <f t="shared" si="67"/>
        <v>0.35164835164835168</v>
      </c>
      <c r="AK52" s="169">
        <f t="shared" si="68"/>
        <v>0.22727272727272727</v>
      </c>
      <c r="AL52" s="366">
        <f t="shared" si="69"/>
        <v>0.31111111111111112</v>
      </c>
      <c r="AM52" s="23">
        <f>1+'Season 2'!P11</f>
        <v>3</v>
      </c>
      <c r="AN52" s="18">
        <f>4+'Season 2'!Q11-2</f>
        <v>11</v>
      </c>
      <c r="AO52" s="18">
        <f t="shared" si="70"/>
        <v>14</v>
      </c>
      <c r="AP52" s="261">
        <f t="shared" si="71"/>
        <v>0.21428571428571427</v>
      </c>
      <c r="AQ52" s="23">
        <v>0</v>
      </c>
      <c r="AR52" s="18">
        <v>0</v>
      </c>
      <c r="AS52" s="18">
        <f t="shared" si="72"/>
        <v>0</v>
      </c>
      <c r="AT52" s="261" t="e">
        <f t="shared" si="73"/>
        <v>#DIV/0!</v>
      </c>
      <c r="AU52" s="23">
        <f t="shared" si="74"/>
        <v>3</v>
      </c>
      <c r="AV52" s="18">
        <f t="shared" si="75"/>
        <v>11</v>
      </c>
      <c r="AW52" s="18">
        <f t="shared" si="76"/>
        <v>14</v>
      </c>
      <c r="AX52" s="91">
        <f t="shared" si="77"/>
        <v>0.21428571428571427</v>
      </c>
      <c r="AY52" s="191">
        <f t="shared" si="78"/>
        <v>13.428571428571429</v>
      </c>
      <c r="AZ52" s="192">
        <f t="shared" si="79"/>
        <v>7.8571428571428568</v>
      </c>
      <c r="BA52" s="192">
        <f t="shared" si="80"/>
        <v>2.8571428571428572</v>
      </c>
      <c r="BB52" s="192">
        <f t="shared" si="81"/>
        <v>1.6428571428571428</v>
      </c>
      <c r="BC52" s="192">
        <f t="shared" si="82"/>
        <v>2.3571428571428572</v>
      </c>
      <c r="BD52" s="192">
        <f t="shared" si="83"/>
        <v>4.5714285714285712</v>
      </c>
      <c r="BE52" s="192">
        <f t="shared" si="84"/>
        <v>13</v>
      </c>
      <c r="BF52" s="192">
        <f t="shared" si="85"/>
        <v>1.4285714285714286</v>
      </c>
      <c r="BG52" s="192">
        <f t="shared" si="86"/>
        <v>6.2857142857142856</v>
      </c>
      <c r="BH52" s="192">
        <f t="shared" si="87"/>
        <v>6</v>
      </c>
      <c r="BI52" s="192">
        <f t="shared" si="88"/>
        <v>19.285714285714285</v>
      </c>
      <c r="BJ52" s="191" t="e">
        <f t="shared" si="89"/>
        <v>#DIV/0!</v>
      </c>
      <c r="BK52" s="192" t="e">
        <f t="shared" si="90"/>
        <v>#DIV/0!</v>
      </c>
      <c r="BL52" s="192" t="e">
        <f t="shared" si="91"/>
        <v>#DIV/0!</v>
      </c>
      <c r="BM52" s="192" t="e">
        <f t="shared" si="92"/>
        <v>#DIV/0!</v>
      </c>
      <c r="BN52" s="192" t="e">
        <f t="shared" si="93"/>
        <v>#DIV/0!</v>
      </c>
      <c r="BO52" s="192" t="e">
        <f t="shared" si="94"/>
        <v>#DIV/0!</v>
      </c>
      <c r="BP52" s="192" t="e">
        <f t="shared" si="95"/>
        <v>#DIV/0!</v>
      </c>
      <c r="BQ52" s="192" t="e">
        <f t="shared" si="96"/>
        <v>#DIV/0!</v>
      </c>
      <c r="BR52" s="192" t="e">
        <f t="shared" si="97"/>
        <v>#DIV/0!</v>
      </c>
      <c r="BS52" s="192" t="e">
        <f t="shared" si="98"/>
        <v>#DIV/0!</v>
      </c>
      <c r="BT52" s="192" t="e">
        <f t="shared" si="99"/>
        <v>#DIV/0!</v>
      </c>
      <c r="BU52" s="191">
        <f t="shared" si="100"/>
        <v>13.428571428571429</v>
      </c>
      <c r="BV52" s="192">
        <f t="shared" si="101"/>
        <v>7.8571428571428568</v>
      </c>
      <c r="BW52" s="192">
        <f t="shared" si="102"/>
        <v>2.8571428571428572</v>
      </c>
      <c r="BX52" s="192">
        <f t="shared" si="103"/>
        <v>1.6428571428571428</v>
      </c>
      <c r="BY52" s="192">
        <f t="shared" si="104"/>
        <v>2.3571428571428572</v>
      </c>
      <c r="BZ52" s="192">
        <f t="shared" si="105"/>
        <v>4.5714285714285712</v>
      </c>
      <c r="CA52" s="192">
        <f t="shared" si="106"/>
        <v>13</v>
      </c>
      <c r="CB52" s="192">
        <f t="shared" si="107"/>
        <v>1.4285714285714286</v>
      </c>
      <c r="CC52" s="192">
        <f t="shared" si="108"/>
        <v>6.2857142857142856</v>
      </c>
      <c r="CD52" s="192">
        <f t="shared" si="109"/>
        <v>6</v>
      </c>
      <c r="CE52" s="193">
        <f t="shared" si="110"/>
        <v>19.285714285714285</v>
      </c>
    </row>
    <row r="53" spans="1:83">
      <c r="A53" s="187">
        <f t="shared" si="55"/>
        <v>51</v>
      </c>
      <c r="B53" s="187" t="s">
        <v>479</v>
      </c>
      <c r="C53" s="23">
        <f>'Season 1'!AP14+'Season 2'!HJ17</f>
        <v>512</v>
      </c>
      <c r="D53" s="18">
        <f>'Season 1'!AQ14+'Season 2'!HK17</f>
        <v>292</v>
      </c>
      <c r="E53" s="18">
        <f>'Season 1'!AR14+'Season 2'!HL17</f>
        <v>51</v>
      </c>
      <c r="F53" s="18">
        <f>'Season 1'!AS14+'Season 2'!HM17</f>
        <v>38</v>
      </c>
      <c r="G53" s="18">
        <f>'Season 1'!AT14+'Season 2'!HN17</f>
        <v>38</v>
      </c>
      <c r="H53" s="18">
        <f>'Season 1'!AU14+'Season 2'!HO17</f>
        <v>175</v>
      </c>
      <c r="I53" s="18">
        <f>'Season 1'!AV14+'Season 2'!HP17</f>
        <v>380</v>
      </c>
      <c r="J53" s="18">
        <f>'Season 1'!AW14+'Season 2'!HQ17</f>
        <v>52</v>
      </c>
      <c r="K53" s="18">
        <f>'Season 1'!AX14+'Season 2'!HR17</f>
        <v>204</v>
      </c>
      <c r="L53" s="18">
        <f>'Season 1'!AY14+'Season 2'!HS17</f>
        <v>227</v>
      </c>
      <c r="M53" s="21">
        <f>'Season 1'!AZ14+'Season 2'!HT17</f>
        <v>584</v>
      </c>
      <c r="N53" s="23">
        <f>'Season 1'!GH11+'Season 2'!JU11</f>
        <v>441</v>
      </c>
      <c r="O53" s="18">
        <f>'Season 1'!GI11+'Season 2'!JV11</f>
        <v>200</v>
      </c>
      <c r="P53" s="18">
        <f>'Season 1'!GJ11+'Season 2'!JW11</f>
        <v>37</v>
      </c>
      <c r="Q53" s="18">
        <f>'Season 1'!GK11+'Season 2'!JX11</f>
        <v>26</v>
      </c>
      <c r="R53" s="18">
        <f>'Season 1'!GL11+'Season 2'!JY11</f>
        <v>21</v>
      </c>
      <c r="S53" s="18">
        <f>'Season 1'!GM11+'Season 2'!JZ11</f>
        <v>138</v>
      </c>
      <c r="T53" s="18">
        <f>'Season 1'!GN11+'Season 2'!KA11</f>
        <v>279</v>
      </c>
      <c r="U53" s="18">
        <f>'Season 1'!GO11+'Season 2'!KB11</f>
        <v>55</v>
      </c>
      <c r="V53" s="18">
        <f>'Season 1'!GP11+'Season 2'!KC11</f>
        <v>225</v>
      </c>
      <c r="W53" s="18">
        <f>'Season 1'!GQ11+'Season 2'!KD11</f>
        <v>193</v>
      </c>
      <c r="X53" s="21">
        <f>'Season 1'!GR11+'Season 2'!KE11</f>
        <v>504</v>
      </c>
      <c r="Y53" s="23">
        <f t="shared" si="56"/>
        <v>953</v>
      </c>
      <c r="Z53" s="18">
        <f t="shared" si="57"/>
        <v>492</v>
      </c>
      <c r="AA53" s="18">
        <f t="shared" si="58"/>
        <v>88</v>
      </c>
      <c r="AB53" s="18">
        <f t="shared" si="59"/>
        <v>64</v>
      </c>
      <c r="AC53" s="18">
        <f t="shared" si="60"/>
        <v>59</v>
      </c>
      <c r="AD53" s="18">
        <f t="shared" si="61"/>
        <v>313</v>
      </c>
      <c r="AE53" s="18">
        <f t="shared" si="62"/>
        <v>659</v>
      </c>
      <c r="AF53" s="18">
        <f t="shared" si="63"/>
        <v>107</v>
      </c>
      <c r="AG53" s="18">
        <f t="shared" si="64"/>
        <v>429</v>
      </c>
      <c r="AH53" s="18">
        <f t="shared" si="65"/>
        <v>420</v>
      </c>
      <c r="AI53" s="21">
        <f t="shared" si="66"/>
        <v>1088</v>
      </c>
      <c r="AJ53" s="169">
        <f t="shared" si="67"/>
        <v>0.47496206373292865</v>
      </c>
      <c r="AK53" s="169">
        <f t="shared" si="68"/>
        <v>0.24941724941724941</v>
      </c>
      <c r="AL53" s="366">
        <f t="shared" si="69"/>
        <v>0.3860294117647059</v>
      </c>
      <c r="AM53" s="23">
        <f>'Season 1'!M7-1+'Season 2'!P16</f>
        <v>13</v>
      </c>
      <c r="AN53" s="18">
        <f>'Season 1'!N7+'Season 2'!Q16</f>
        <v>6</v>
      </c>
      <c r="AO53" s="18">
        <f t="shared" si="70"/>
        <v>19</v>
      </c>
      <c r="AP53" s="261">
        <f t="shared" si="71"/>
        <v>0.68421052631578949</v>
      </c>
      <c r="AQ53" s="23">
        <f>'Season 1'!FS62+'Season 2'!IB62</f>
        <v>9</v>
      </c>
      <c r="AR53" s="18">
        <f>'Season 1'!FT62+'Season 2'!IC62</f>
        <v>5</v>
      </c>
      <c r="AS53" s="18">
        <f t="shared" si="72"/>
        <v>14</v>
      </c>
      <c r="AT53" s="261">
        <f t="shared" si="73"/>
        <v>0.6428571428571429</v>
      </c>
      <c r="AU53" s="23">
        <f t="shared" si="74"/>
        <v>22</v>
      </c>
      <c r="AV53" s="18">
        <f t="shared" si="75"/>
        <v>11</v>
      </c>
      <c r="AW53" s="18">
        <f t="shared" si="76"/>
        <v>33</v>
      </c>
      <c r="AX53" s="91">
        <f t="shared" si="77"/>
        <v>0.66666666666666663</v>
      </c>
      <c r="AY53" s="191">
        <f t="shared" si="78"/>
        <v>28.878787878787879</v>
      </c>
      <c r="AZ53" s="192">
        <f t="shared" si="79"/>
        <v>14.909090909090908</v>
      </c>
      <c r="BA53" s="192">
        <f t="shared" si="80"/>
        <v>2.6666666666666665</v>
      </c>
      <c r="BB53" s="192">
        <f t="shared" si="81"/>
        <v>1.9393939393939394</v>
      </c>
      <c r="BC53" s="192">
        <f t="shared" si="82"/>
        <v>1.7878787878787878</v>
      </c>
      <c r="BD53" s="192">
        <f t="shared" si="83"/>
        <v>9.4848484848484844</v>
      </c>
      <c r="BE53" s="192">
        <f t="shared" si="84"/>
        <v>19.969696969696969</v>
      </c>
      <c r="BF53" s="192">
        <f t="shared" si="85"/>
        <v>3.2424242424242422</v>
      </c>
      <c r="BG53" s="192">
        <f t="shared" si="86"/>
        <v>13</v>
      </c>
      <c r="BH53" s="192">
        <f t="shared" si="87"/>
        <v>12.727272727272727</v>
      </c>
      <c r="BI53" s="192">
        <f t="shared" si="88"/>
        <v>32.969696969696969</v>
      </c>
      <c r="BJ53" s="191">
        <f t="shared" si="89"/>
        <v>31.5</v>
      </c>
      <c r="BK53" s="192">
        <f t="shared" si="90"/>
        <v>14.285714285714286</v>
      </c>
      <c r="BL53" s="192">
        <f t="shared" si="91"/>
        <v>2.6428571428571428</v>
      </c>
      <c r="BM53" s="192">
        <f t="shared" si="92"/>
        <v>1.8571428571428572</v>
      </c>
      <c r="BN53" s="192">
        <f t="shared" si="93"/>
        <v>1.5</v>
      </c>
      <c r="BO53" s="192">
        <f t="shared" si="94"/>
        <v>9.8571428571428577</v>
      </c>
      <c r="BP53" s="192">
        <f t="shared" si="95"/>
        <v>19.928571428571427</v>
      </c>
      <c r="BQ53" s="192">
        <f t="shared" si="96"/>
        <v>3.9285714285714284</v>
      </c>
      <c r="BR53" s="192">
        <f t="shared" si="97"/>
        <v>16.071428571428573</v>
      </c>
      <c r="BS53" s="192">
        <f t="shared" si="98"/>
        <v>13.785714285714286</v>
      </c>
      <c r="BT53" s="192">
        <f t="shared" si="99"/>
        <v>36</v>
      </c>
      <c r="BU53" s="191">
        <f t="shared" si="100"/>
        <v>26.94736842105263</v>
      </c>
      <c r="BV53" s="192">
        <f t="shared" si="101"/>
        <v>15.368421052631579</v>
      </c>
      <c r="BW53" s="192">
        <f t="shared" si="102"/>
        <v>2.6842105263157894</v>
      </c>
      <c r="BX53" s="192">
        <f t="shared" si="103"/>
        <v>2</v>
      </c>
      <c r="BY53" s="192">
        <f t="shared" si="104"/>
        <v>2</v>
      </c>
      <c r="BZ53" s="192">
        <f t="shared" si="105"/>
        <v>9.2105263157894743</v>
      </c>
      <c r="CA53" s="192">
        <f t="shared" si="106"/>
        <v>20</v>
      </c>
      <c r="CB53" s="192">
        <f t="shared" si="107"/>
        <v>2.736842105263158</v>
      </c>
      <c r="CC53" s="192">
        <f t="shared" si="108"/>
        <v>10.736842105263158</v>
      </c>
      <c r="CD53" s="192">
        <f t="shared" si="109"/>
        <v>11.947368421052632</v>
      </c>
      <c r="CE53" s="193">
        <f t="shared" si="110"/>
        <v>30.736842105263158</v>
      </c>
    </row>
    <row r="54" spans="1:83">
      <c r="A54" s="187">
        <f t="shared" si="55"/>
        <v>52</v>
      </c>
      <c r="B54" s="187" t="s">
        <v>480</v>
      </c>
      <c r="C54" s="23">
        <f>'Season 1'!BB28+'Season 2'!GU17</f>
        <v>360</v>
      </c>
      <c r="D54" s="18">
        <f>'Season 1'!BC28+'Season 2'!GV17</f>
        <v>166</v>
      </c>
      <c r="E54" s="18">
        <f>'Season 1'!BD28+'Season 2'!GW17</f>
        <v>55</v>
      </c>
      <c r="F54" s="18">
        <f>'Season 1'!BE28+'Season 2'!GX17</f>
        <v>8</v>
      </c>
      <c r="G54" s="18">
        <f>'Season 1'!BF28+'Season 2'!GY17</f>
        <v>23</v>
      </c>
      <c r="H54" s="18">
        <f>'Season 1'!BG28+'Season 2'!GZ17</f>
        <v>35</v>
      </c>
      <c r="I54" s="18">
        <f>'Season 1'!BH28+'Season 2'!HA17</f>
        <v>111</v>
      </c>
      <c r="J54" s="18">
        <f>'Season 1'!BI28+'Season 2'!HB17</f>
        <v>96</v>
      </c>
      <c r="K54" s="18">
        <f>'Season 1'!BJ28+'Season 2'!HC17</f>
        <v>291</v>
      </c>
      <c r="L54" s="18">
        <f>'Season 1'!BK28+'Season 2'!HD17</f>
        <v>131</v>
      </c>
      <c r="M54" s="21">
        <f>'Season 1'!BL28+'Season 2'!HE17</f>
        <v>402</v>
      </c>
      <c r="N54" s="23">
        <f>'Season 1'!HR22+'Season 2'!JF11</f>
        <v>21</v>
      </c>
      <c r="O54" s="18">
        <f>'Season 1'!HS22+'Season 2'!JG11</f>
        <v>18</v>
      </c>
      <c r="P54" s="18">
        <f>'Season 1'!HT22+'Season 2'!JH11</f>
        <v>0</v>
      </c>
      <c r="Q54" s="18">
        <f>'Season 1'!HU22+'Season 2'!JI11</f>
        <v>1</v>
      </c>
      <c r="R54" s="18">
        <f>'Season 1'!HV22+'Season 2'!JJ11</f>
        <v>1</v>
      </c>
      <c r="S54" s="18">
        <f>'Season 1'!HW22+'Season 2'!JK11</f>
        <v>3</v>
      </c>
      <c r="T54" s="18">
        <f>'Season 1'!HX22+'Season 2'!JL11</f>
        <v>7</v>
      </c>
      <c r="U54" s="18">
        <f>'Season 1'!HY22+'Season 2'!JM11</f>
        <v>5</v>
      </c>
      <c r="V54" s="18">
        <f>'Season 1'!HZ22+'Season 2'!JN11</f>
        <v>26</v>
      </c>
      <c r="W54" s="18">
        <f>'Season 1'!IA22+'Season 2'!JO11</f>
        <v>8</v>
      </c>
      <c r="X54" s="21">
        <f>'Season 1'!IB22+'Season 2'!JP11</f>
        <v>33</v>
      </c>
      <c r="Y54" s="23">
        <f t="shared" si="56"/>
        <v>381</v>
      </c>
      <c r="Z54" s="18">
        <f t="shared" si="57"/>
        <v>184</v>
      </c>
      <c r="AA54" s="18">
        <f t="shared" si="58"/>
        <v>55</v>
      </c>
      <c r="AB54" s="18">
        <f t="shared" si="59"/>
        <v>9</v>
      </c>
      <c r="AC54" s="18">
        <f t="shared" si="60"/>
        <v>24</v>
      </c>
      <c r="AD54" s="18">
        <f t="shared" si="61"/>
        <v>38</v>
      </c>
      <c r="AE54" s="18">
        <f t="shared" si="62"/>
        <v>118</v>
      </c>
      <c r="AF54" s="18">
        <f t="shared" si="63"/>
        <v>101</v>
      </c>
      <c r="AG54" s="18">
        <f t="shared" si="64"/>
        <v>317</v>
      </c>
      <c r="AH54" s="18">
        <f t="shared" si="65"/>
        <v>139</v>
      </c>
      <c r="AI54" s="21">
        <f t="shared" si="66"/>
        <v>435</v>
      </c>
      <c r="AJ54" s="169">
        <f t="shared" si="67"/>
        <v>0.32203389830508472</v>
      </c>
      <c r="AK54" s="169">
        <f t="shared" si="68"/>
        <v>0.31861198738170349</v>
      </c>
      <c r="AL54" s="366">
        <f t="shared" si="69"/>
        <v>0.31954022988505748</v>
      </c>
      <c r="AM54" s="23">
        <f>'Season 1'!M10+'Season 2'!P15</f>
        <v>12</v>
      </c>
      <c r="AN54" s="18">
        <f>'Season 1'!N10+'Season 2'!Q15</f>
        <v>9</v>
      </c>
      <c r="AO54" s="18">
        <f t="shared" si="70"/>
        <v>21</v>
      </c>
      <c r="AP54" s="261">
        <f t="shared" si="71"/>
        <v>0.5714285714285714</v>
      </c>
      <c r="AQ54" s="23">
        <f>'Season 1'!FS65+'Season 2'!IB61</f>
        <v>0</v>
      </c>
      <c r="AR54" s="18">
        <f>'Season 1'!FT65+'Season 2'!IC61</f>
        <v>2</v>
      </c>
      <c r="AS54" s="18">
        <f t="shared" si="72"/>
        <v>2</v>
      </c>
      <c r="AT54" s="261">
        <f t="shared" si="73"/>
        <v>0</v>
      </c>
      <c r="AU54" s="23">
        <f t="shared" si="74"/>
        <v>12</v>
      </c>
      <c r="AV54" s="18">
        <f t="shared" si="75"/>
        <v>11</v>
      </c>
      <c r="AW54" s="18">
        <f t="shared" si="76"/>
        <v>23</v>
      </c>
      <c r="AX54" s="91">
        <f t="shared" si="77"/>
        <v>0.52173913043478259</v>
      </c>
      <c r="AY54" s="191">
        <f t="shared" si="78"/>
        <v>16.565217391304348</v>
      </c>
      <c r="AZ54" s="192">
        <f t="shared" si="79"/>
        <v>8</v>
      </c>
      <c r="BA54" s="192">
        <f t="shared" si="80"/>
        <v>2.3913043478260869</v>
      </c>
      <c r="BB54" s="192">
        <f t="shared" si="81"/>
        <v>0.39130434782608697</v>
      </c>
      <c r="BC54" s="192">
        <f t="shared" si="82"/>
        <v>1.0434782608695652</v>
      </c>
      <c r="BD54" s="192">
        <f t="shared" si="83"/>
        <v>1.6521739130434783</v>
      </c>
      <c r="BE54" s="192">
        <f t="shared" si="84"/>
        <v>5.1304347826086953</v>
      </c>
      <c r="BF54" s="192">
        <f t="shared" si="85"/>
        <v>4.3913043478260869</v>
      </c>
      <c r="BG54" s="192">
        <f t="shared" si="86"/>
        <v>13.782608695652174</v>
      </c>
      <c r="BH54" s="192">
        <f t="shared" si="87"/>
        <v>6.0434782608695654</v>
      </c>
      <c r="BI54" s="192">
        <f t="shared" si="88"/>
        <v>18.913043478260871</v>
      </c>
      <c r="BJ54" s="191">
        <f t="shared" si="89"/>
        <v>10.5</v>
      </c>
      <c r="BK54" s="192">
        <f t="shared" si="90"/>
        <v>9</v>
      </c>
      <c r="BL54" s="192">
        <f t="shared" si="91"/>
        <v>0</v>
      </c>
      <c r="BM54" s="192">
        <f t="shared" si="92"/>
        <v>0.5</v>
      </c>
      <c r="BN54" s="192">
        <f t="shared" si="93"/>
        <v>0.5</v>
      </c>
      <c r="BO54" s="192">
        <f t="shared" si="94"/>
        <v>1.5</v>
      </c>
      <c r="BP54" s="192">
        <f t="shared" si="95"/>
        <v>3.5</v>
      </c>
      <c r="BQ54" s="192">
        <f t="shared" si="96"/>
        <v>2.5</v>
      </c>
      <c r="BR54" s="192">
        <f t="shared" si="97"/>
        <v>13</v>
      </c>
      <c r="BS54" s="192">
        <f t="shared" si="98"/>
        <v>4</v>
      </c>
      <c r="BT54" s="192">
        <f t="shared" si="99"/>
        <v>16.5</v>
      </c>
      <c r="BU54" s="191">
        <f t="shared" si="100"/>
        <v>17.142857142857142</v>
      </c>
      <c r="BV54" s="192">
        <f t="shared" si="101"/>
        <v>7.9047619047619051</v>
      </c>
      <c r="BW54" s="192">
        <f t="shared" si="102"/>
        <v>2.6190476190476191</v>
      </c>
      <c r="BX54" s="192">
        <f t="shared" si="103"/>
        <v>0.38095238095238093</v>
      </c>
      <c r="BY54" s="192">
        <f t="shared" si="104"/>
        <v>1.0952380952380953</v>
      </c>
      <c r="BZ54" s="192">
        <f t="shared" si="105"/>
        <v>1.6666666666666667</v>
      </c>
      <c r="CA54" s="192">
        <f t="shared" si="106"/>
        <v>5.2857142857142856</v>
      </c>
      <c r="CB54" s="192">
        <f t="shared" si="107"/>
        <v>4.5714285714285712</v>
      </c>
      <c r="CC54" s="192">
        <f t="shared" si="108"/>
        <v>13.857142857142858</v>
      </c>
      <c r="CD54" s="192">
        <f t="shared" si="109"/>
        <v>6.2380952380952381</v>
      </c>
      <c r="CE54" s="193">
        <f t="shared" si="110"/>
        <v>19.142857142857142</v>
      </c>
    </row>
    <row r="55" spans="1:83">
      <c r="A55" s="187">
        <f t="shared" si="55"/>
        <v>53</v>
      </c>
      <c r="B55" s="187" t="s">
        <v>495</v>
      </c>
      <c r="C55" s="23">
        <f>'Season 2'!CE26+'Season 2'!DX5+'Season 2'!CE28</f>
        <v>62</v>
      </c>
      <c r="D55" s="18">
        <f>'Season 2'!CF26+'Season 2'!DY5+'Season 2'!CF28</f>
        <v>41</v>
      </c>
      <c r="E55" s="18">
        <f>'Season 2'!CG26+'Season 2'!DZ5+'Season 2'!CG28</f>
        <v>4</v>
      </c>
      <c r="F55" s="18">
        <f>'Season 2'!CH26+'Season 2'!EA5+'Season 2'!CH28</f>
        <v>7</v>
      </c>
      <c r="G55" s="18">
        <f>'Season 2'!CI26+'Season 2'!EB5+'Season 2'!CI28</f>
        <v>4</v>
      </c>
      <c r="H55" s="18">
        <f>'Season 2'!CJ26+'Season 2'!EC5+'Season 2'!CJ28</f>
        <v>13</v>
      </c>
      <c r="I55" s="18">
        <f>'Season 2'!CK26+'Season 2'!ED5+'Season 2'!CK28</f>
        <v>33</v>
      </c>
      <c r="J55" s="18">
        <f>'Season 2'!CL26+'Season 2'!EE5+'Season 2'!CL28</f>
        <v>12</v>
      </c>
      <c r="K55" s="18">
        <f>'Season 2'!CM26+'Season 2'!EF5+'Season 2'!CM28</f>
        <v>41</v>
      </c>
      <c r="L55" s="18">
        <f>'Season 2'!CN26+'Season 2'!EG5+'Season 2'!CN28</f>
        <v>25</v>
      </c>
      <c r="M55" s="21">
        <f>'Season 2'!CO26+'Season 2'!EH5+'Season 2'!CO28</f>
        <v>74</v>
      </c>
      <c r="N55" s="23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21">
        <v>0</v>
      </c>
      <c r="Y55" s="23">
        <f t="shared" si="56"/>
        <v>62</v>
      </c>
      <c r="Z55" s="18">
        <f t="shared" si="57"/>
        <v>41</v>
      </c>
      <c r="AA55" s="18">
        <f t="shared" si="58"/>
        <v>4</v>
      </c>
      <c r="AB55" s="18">
        <f t="shared" si="59"/>
        <v>7</v>
      </c>
      <c r="AC55" s="18">
        <f t="shared" si="60"/>
        <v>4</v>
      </c>
      <c r="AD55" s="18">
        <f t="shared" si="61"/>
        <v>13</v>
      </c>
      <c r="AE55" s="18">
        <f t="shared" si="62"/>
        <v>33</v>
      </c>
      <c r="AF55" s="18">
        <f t="shared" si="63"/>
        <v>12</v>
      </c>
      <c r="AG55" s="18">
        <f t="shared" si="64"/>
        <v>41</v>
      </c>
      <c r="AH55" s="18">
        <f t="shared" si="65"/>
        <v>25</v>
      </c>
      <c r="AI55" s="21">
        <f t="shared" si="66"/>
        <v>74</v>
      </c>
      <c r="AJ55" s="169">
        <f t="shared" si="67"/>
        <v>0.39393939393939392</v>
      </c>
      <c r="AK55" s="169">
        <f t="shared" si="68"/>
        <v>0.29268292682926828</v>
      </c>
      <c r="AL55" s="366">
        <f t="shared" si="69"/>
        <v>0.33783783783783783</v>
      </c>
      <c r="AM55" s="23">
        <v>1</v>
      </c>
      <c r="AN55" s="18">
        <v>2</v>
      </c>
      <c r="AO55" s="18">
        <f t="shared" si="70"/>
        <v>3</v>
      </c>
      <c r="AP55" s="261">
        <f t="shared" si="71"/>
        <v>0.33333333333333331</v>
      </c>
      <c r="AQ55" s="23">
        <v>0</v>
      </c>
      <c r="AR55" s="18">
        <v>0</v>
      </c>
      <c r="AS55" s="18">
        <f t="shared" si="72"/>
        <v>0</v>
      </c>
      <c r="AT55" s="261" t="e">
        <f t="shared" si="73"/>
        <v>#DIV/0!</v>
      </c>
      <c r="AU55" s="23">
        <f t="shared" si="74"/>
        <v>1</v>
      </c>
      <c r="AV55" s="18">
        <f t="shared" si="75"/>
        <v>2</v>
      </c>
      <c r="AW55" s="18">
        <f t="shared" si="76"/>
        <v>3</v>
      </c>
      <c r="AX55" s="91">
        <f t="shared" si="77"/>
        <v>0.33333333333333331</v>
      </c>
      <c r="AY55" s="191">
        <f t="shared" si="78"/>
        <v>20.666666666666668</v>
      </c>
      <c r="AZ55" s="192">
        <f t="shared" si="79"/>
        <v>13.666666666666666</v>
      </c>
      <c r="BA55" s="192">
        <f t="shared" si="80"/>
        <v>1.3333333333333333</v>
      </c>
      <c r="BB55" s="192">
        <f t="shared" si="81"/>
        <v>2.3333333333333335</v>
      </c>
      <c r="BC55" s="192">
        <f t="shared" si="82"/>
        <v>1.3333333333333333</v>
      </c>
      <c r="BD55" s="192">
        <f t="shared" si="83"/>
        <v>4.333333333333333</v>
      </c>
      <c r="BE55" s="192">
        <f t="shared" si="84"/>
        <v>11</v>
      </c>
      <c r="BF55" s="192">
        <f t="shared" si="85"/>
        <v>4</v>
      </c>
      <c r="BG55" s="192">
        <f t="shared" si="86"/>
        <v>13.666666666666666</v>
      </c>
      <c r="BH55" s="192">
        <f t="shared" si="87"/>
        <v>8.3333333333333339</v>
      </c>
      <c r="BI55" s="192">
        <f t="shared" si="88"/>
        <v>24.666666666666668</v>
      </c>
      <c r="BJ55" s="191" t="e">
        <f t="shared" si="89"/>
        <v>#DIV/0!</v>
      </c>
      <c r="BK55" s="192" t="e">
        <f t="shared" si="90"/>
        <v>#DIV/0!</v>
      </c>
      <c r="BL55" s="192" t="e">
        <f t="shared" si="91"/>
        <v>#DIV/0!</v>
      </c>
      <c r="BM55" s="192" t="e">
        <f t="shared" si="92"/>
        <v>#DIV/0!</v>
      </c>
      <c r="BN55" s="192" t="e">
        <f t="shared" si="93"/>
        <v>#DIV/0!</v>
      </c>
      <c r="BO55" s="192" t="e">
        <f t="shared" si="94"/>
        <v>#DIV/0!</v>
      </c>
      <c r="BP55" s="192" t="e">
        <f t="shared" si="95"/>
        <v>#DIV/0!</v>
      </c>
      <c r="BQ55" s="192" t="e">
        <f t="shared" si="96"/>
        <v>#DIV/0!</v>
      </c>
      <c r="BR55" s="192" t="e">
        <f t="shared" si="97"/>
        <v>#DIV/0!</v>
      </c>
      <c r="BS55" s="192" t="e">
        <f t="shared" si="98"/>
        <v>#DIV/0!</v>
      </c>
      <c r="BT55" s="192" t="e">
        <f t="shared" si="99"/>
        <v>#DIV/0!</v>
      </c>
      <c r="BU55" s="191">
        <f t="shared" si="100"/>
        <v>20.666666666666668</v>
      </c>
      <c r="BV55" s="192">
        <f t="shared" si="101"/>
        <v>13.666666666666666</v>
      </c>
      <c r="BW55" s="192">
        <f t="shared" si="102"/>
        <v>1.3333333333333333</v>
      </c>
      <c r="BX55" s="192">
        <f t="shared" si="103"/>
        <v>2.3333333333333335</v>
      </c>
      <c r="BY55" s="192">
        <f t="shared" si="104"/>
        <v>1.3333333333333333</v>
      </c>
      <c r="BZ55" s="192">
        <f t="shared" si="105"/>
        <v>4.333333333333333</v>
      </c>
      <c r="CA55" s="192">
        <f t="shared" si="106"/>
        <v>11</v>
      </c>
      <c r="CB55" s="192">
        <f t="shared" si="107"/>
        <v>4</v>
      </c>
      <c r="CC55" s="192">
        <f t="shared" si="108"/>
        <v>13.666666666666666</v>
      </c>
      <c r="CD55" s="192">
        <f t="shared" si="109"/>
        <v>8.3333333333333339</v>
      </c>
      <c r="CE55" s="193">
        <f t="shared" si="110"/>
        <v>24.666666666666668</v>
      </c>
    </row>
    <row r="56" spans="1:83">
      <c r="A56" s="187">
        <f t="shared" si="55"/>
        <v>54</v>
      </c>
      <c r="B56" s="187" t="s">
        <v>481</v>
      </c>
      <c r="C56" s="23">
        <f>'Season 1'!R14+'Season 2'!BA34</f>
        <v>475</v>
      </c>
      <c r="D56" s="18">
        <f>'Season 1'!S14+'Season 2'!BB34</f>
        <v>223</v>
      </c>
      <c r="E56" s="18">
        <f>'Season 1'!T14+'Season 2'!BC34</f>
        <v>49</v>
      </c>
      <c r="F56" s="18">
        <f>'Season 1'!U14+'Season 2'!BD34</f>
        <v>43</v>
      </c>
      <c r="G56" s="18">
        <f>'Season 1'!V14+'Season 2'!BE34</f>
        <v>29</v>
      </c>
      <c r="H56" s="18">
        <f>'Season 1'!W14+'Season 2'!BF34</f>
        <v>148</v>
      </c>
      <c r="I56" s="18">
        <f>'Season 1'!X14+'Season 2'!BG34</f>
        <v>280</v>
      </c>
      <c r="J56" s="18">
        <f>'Season 1'!Y14+'Season 2'!BH34</f>
        <v>59</v>
      </c>
      <c r="K56" s="18">
        <f>'Season 1'!Z14+'Season 2'!BI34</f>
        <v>178</v>
      </c>
      <c r="L56" s="18">
        <f>'Season 1'!AA14+'Season 2'!BJ34</f>
        <v>207</v>
      </c>
      <c r="M56" s="21">
        <f>'Season 1'!AB14+'Season 2'!BK34</f>
        <v>458</v>
      </c>
      <c r="N56" s="23">
        <f>'Season 1'!FV11+'Season 2'!IQ11</f>
        <v>172</v>
      </c>
      <c r="O56" s="18">
        <f>'Season 1'!FW11+'Season 2'!IR11</f>
        <v>87</v>
      </c>
      <c r="P56" s="18">
        <f>'Season 1'!FX11+'Season 2'!IS11</f>
        <v>13</v>
      </c>
      <c r="Q56" s="18">
        <f>'Season 1'!FY11+'Season 2'!IT11</f>
        <v>12</v>
      </c>
      <c r="R56" s="18">
        <f>'Season 1'!FZ11+'Season 2'!IU11</f>
        <v>10</v>
      </c>
      <c r="S56" s="18">
        <f>'Season 1'!GA11+'Season 2'!IV11</f>
        <v>50</v>
      </c>
      <c r="T56" s="18">
        <f>'Season 1'!GB11+'Season 2'!IW11</f>
        <v>117</v>
      </c>
      <c r="U56" s="18">
        <f>'Season 1'!GC11+'Season 2'!IX11</f>
        <v>22</v>
      </c>
      <c r="V56" s="18">
        <f>'Season 1'!GD11+'Season 2'!IY11</f>
        <v>73</v>
      </c>
      <c r="W56" s="18">
        <f>'Season 1'!GE11+'Season 2'!IZ11</f>
        <v>72</v>
      </c>
      <c r="X56" s="21">
        <f>'Season 1'!GF11+'Season 2'!JA11</f>
        <v>190</v>
      </c>
      <c r="Y56" s="23">
        <f t="shared" si="56"/>
        <v>647</v>
      </c>
      <c r="Z56" s="18">
        <f t="shared" si="57"/>
        <v>310</v>
      </c>
      <c r="AA56" s="18">
        <f t="shared" si="58"/>
        <v>62</v>
      </c>
      <c r="AB56" s="18">
        <f t="shared" si="59"/>
        <v>55</v>
      </c>
      <c r="AC56" s="18">
        <f t="shared" si="60"/>
        <v>39</v>
      </c>
      <c r="AD56" s="18">
        <f t="shared" si="61"/>
        <v>198</v>
      </c>
      <c r="AE56" s="18">
        <f t="shared" si="62"/>
        <v>397</v>
      </c>
      <c r="AF56" s="18">
        <f t="shared" si="63"/>
        <v>81</v>
      </c>
      <c r="AG56" s="18">
        <f t="shared" si="64"/>
        <v>251</v>
      </c>
      <c r="AH56" s="18">
        <f t="shared" si="65"/>
        <v>279</v>
      </c>
      <c r="AI56" s="21">
        <f t="shared" si="66"/>
        <v>648</v>
      </c>
      <c r="AJ56" s="169">
        <f t="shared" si="67"/>
        <v>0.4987405541561713</v>
      </c>
      <c r="AK56" s="169">
        <f t="shared" si="68"/>
        <v>0.32270916334661354</v>
      </c>
      <c r="AL56" s="366">
        <f t="shared" si="69"/>
        <v>0.43055555555555558</v>
      </c>
      <c r="AM56" s="23">
        <f>'Season 1'!M3+'Season 2'!P5-1</f>
        <v>14</v>
      </c>
      <c r="AN56" s="18">
        <f>'Season 1'!N3+'Season 2'!Q5-2</f>
        <v>4</v>
      </c>
      <c r="AO56" s="18">
        <f t="shared" si="70"/>
        <v>18</v>
      </c>
      <c r="AP56" s="261">
        <f t="shared" si="71"/>
        <v>0.77777777777777779</v>
      </c>
      <c r="AQ56" s="23">
        <f>'Season 1'!FS61+'Season 2'!IB60</f>
        <v>3</v>
      </c>
      <c r="AR56" s="18">
        <f>'Season 1'!FT61+'Season 2'!IC60</f>
        <v>4</v>
      </c>
      <c r="AS56" s="18">
        <f t="shared" si="72"/>
        <v>7</v>
      </c>
      <c r="AT56" s="261">
        <f t="shared" si="73"/>
        <v>0.42857142857142855</v>
      </c>
      <c r="AU56" s="23">
        <f t="shared" si="74"/>
        <v>17</v>
      </c>
      <c r="AV56" s="18">
        <f t="shared" si="75"/>
        <v>8</v>
      </c>
      <c r="AW56" s="18">
        <f t="shared" si="76"/>
        <v>25</v>
      </c>
      <c r="AX56" s="91">
        <f t="shared" si="77"/>
        <v>0.68</v>
      </c>
      <c r="AY56" s="191">
        <f t="shared" si="78"/>
        <v>25.88</v>
      </c>
      <c r="AZ56" s="192">
        <f t="shared" si="79"/>
        <v>12.4</v>
      </c>
      <c r="BA56" s="192">
        <f t="shared" si="80"/>
        <v>2.48</v>
      </c>
      <c r="BB56" s="192">
        <f t="shared" si="81"/>
        <v>2.2000000000000002</v>
      </c>
      <c r="BC56" s="192">
        <f t="shared" si="82"/>
        <v>1.56</v>
      </c>
      <c r="BD56" s="192">
        <f t="shared" si="83"/>
        <v>7.92</v>
      </c>
      <c r="BE56" s="192">
        <f t="shared" si="84"/>
        <v>15.88</v>
      </c>
      <c r="BF56" s="192">
        <f t="shared" si="85"/>
        <v>3.24</v>
      </c>
      <c r="BG56" s="192">
        <f t="shared" si="86"/>
        <v>10.039999999999999</v>
      </c>
      <c r="BH56" s="192">
        <f t="shared" si="87"/>
        <v>11.16</v>
      </c>
      <c r="BI56" s="192">
        <f t="shared" si="88"/>
        <v>25.92</v>
      </c>
      <c r="BJ56" s="191">
        <f t="shared" si="89"/>
        <v>24.571428571428573</v>
      </c>
      <c r="BK56" s="192">
        <f t="shared" si="90"/>
        <v>12.428571428571429</v>
      </c>
      <c r="BL56" s="192">
        <f t="shared" si="91"/>
        <v>1.8571428571428572</v>
      </c>
      <c r="BM56" s="192">
        <f t="shared" si="92"/>
        <v>1.7142857142857142</v>
      </c>
      <c r="BN56" s="192">
        <f t="shared" si="93"/>
        <v>1.4285714285714286</v>
      </c>
      <c r="BO56" s="192">
        <f t="shared" si="94"/>
        <v>7.1428571428571432</v>
      </c>
      <c r="BP56" s="192">
        <f t="shared" si="95"/>
        <v>16.714285714285715</v>
      </c>
      <c r="BQ56" s="192">
        <f t="shared" si="96"/>
        <v>3.1428571428571428</v>
      </c>
      <c r="BR56" s="192">
        <f t="shared" si="97"/>
        <v>10.428571428571429</v>
      </c>
      <c r="BS56" s="192">
        <f t="shared" si="98"/>
        <v>10.285714285714286</v>
      </c>
      <c r="BT56" s="192">
        <f t="shared" si="99"/>
        <v>27.142857142857142</v>
      </c>
      <c r="BU56" s="191">
        <f t="shared" si="100"/>
        <v>26.388888888888889</v>
      </c>
      <c r="BV56" s="192">
        <f t="shared" si="101"/>
        <v>12.388888888888889</v>
      </c>
      <c r="BW56" s="192">
        <f t="shared" si="102"/>
        <v>2.7222222222222223</v>
      </c>
      <c r="BX56" s="192">
        <f t="shared" si="103"/>
        <v>2.3888888888888888</v>
      </c>
      <c r="BY56" s="192">
        <f t="shared" si="104"/>
        <v>1.6111111111111112</v>
      </c>
      <c r="BZ56" s="192">
        <f t="shared" si="105"/>
        <v>8.2222222222222214</v>
      </c>
      <c r="CA56" s="192">
        <f t="shared" si="106"/>
        <v>15.555555555555555</v>
      </c>
      <c r="CB56" s="192">
        <f t="shared" si="107"/>
        <v>3.2777777777777777</v>
      </c>
      <c r="CC56" s="192">
        <f t="shared" si="108"/>
        <v>9.8888888888888893</v>
      </c>
      <c r="CD56" s="192">
        <f t="shared" si="109"/>
        <v>11.5</v>
      </c>
      <c r="CE56" s="193">
        <f t="shared" si="110"/>
        <v>25.444444444444443</v>
      </c>
    </row>
    <row r="57" spans="1:83">
      <c r="A57" s="187">
        <f t="shared" si="55"/>
        <v>55</v>
      </c>
      <c r="B57" s="187" t="s">
        <v>482</v>
      </c>
      <c r="C57" s="23">
        <f>'Season 1'!R28</f>
        <v>108</v>
      </c>
      <c r="D57" s="18">
        <f>'Season 1'!S28</f>
        <v>120</v>
      </c>
      <c r="E57" s="18">
        <f>'Season 1'!T28</f>
        <v>33</v>
      </c>
      <c r="F57" s="18">
        <f>'Season 1'!U28</f>
        <v>18</v>
      </c>
      <c r="G57" s="18">
        <f>'Season 1'!V28</f>
        <v>12</v>
      </c>
      <c r="H57" s="18">
        <f>'Season 1'!W28</f>
        <v>33</v>
      </c>
      <c r="I57" s="18">
        <f>'Season 1'!X28</f>
        <v>78</v>
      </c>
      <c r="J57" s="18">
        <f>'Season 1'!Y28</f>
        <v>14</v>
      </c>
      <c r="K57" s="18">
        <f>'Season 1'!Z28</f>
        <v>68</v>
      </c>
      <c r="L57" s="18">
        <f>'Season 1'!AA28</f>
        <v>47</v>
      </c>
      <c r="M57" s="21">
        <f>'Season 1'!AB28</f>
        <v>146</v>
      </c>
      <c r="N57" s="23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21">
        <v>0</v>
      </c>
      <c r="Y57" s="23">
        <f t="shared" si="56"/>
        <v>108</v>
      </c>
      <c r="Z57" s="18">
        <f t="shared" si="57"/>
        <v>120</v>
      </c>
      <c r="AA57" s="18">
        <f t="shared" si="58"/>
        <v>33</v>
      </c>
      <c r="AB57" s="18">
        <f t="shared" si="59"/>
        <v>18</v>
      </c>
      <c r="AC57" s="18">
        <f t="shared" si="60"/>
        <v>12</v>
      </c>
      <c r="AD57" s="18">
        <f t="shared" si="61"/>
        <v>33</v>
      </c>
      <c r="AE57" s="18">
        <f t="shared" si="62"/>
        <v>78</v>
      </c>
      <c r="AF57" s="18">
        <f t="shared" si="63"/>
        <v>14</v>
      </c>
      <c r="AG57" s="18">
        <f t="shared" si="64"/>
        <v>68</v>
      </c>
      <c r="AH57" s="18">
        <f t="shared" si="65"/>
        <v>47</v>
      </c>
      <c r="AI57" s="21">
        <f t="shared" si="66"/>
        <v>146</v>
      </c>
      <c r="AJ57" s="169">
        <f t="shared" si="67"/>
        <v>0.42307692307692307</v>
      </c>
      <c r="AK57" s="169">
        <f t="shared" si="68"/>
        <v>0.20588235294117646</v>
      </c>
      <c r="AL57" s="366">
        <f t="shared" si="69"/>
        <v>0.32191780821917809</v>
      </c>
      <c r="AM57" s="23">
        <f>'Season 1'!M3</f>
        <v>7</v>
      </c>
      <c r="AN57" s="18">
        <f>'Season 1'!N3</f>
        <v>3</v>
      </c>
      <c r="AO57" s="18">
        <f t="shared" si="70"/>
        <v>10</v>
      </c>
      <c r="AP57" s="261">
        <f t="shared" si="71"/>
        <v>0.7</v>
      </c>
      <c r="AQ57" s="23">
        <v>0</v>
      </c>
      <c r="AR57" s="18">
        <v>0</v>
      </c>
      <c r="AS57" s="18">
        <f t="shared" si="72"/>
        <v>0</v>
      </c>
      <c r="AT57" s="261" t="e">
        <f t="shared" si="73"/>
        <v>#DIV/0!</v>
      </c>
      <c r="AU57" s="23">
        <f t="shared" si="74"/>
        <v>7</v>
      </c>
      <c r="AV57" s="18">
        <f t="shared" si="75"/>
        <v>3</v>
      </c>
      <c r="AW57" s="18">
        <f t="shared" si="76"/>
        <v>10</v>
      </c>
      <c r="AX57" s="91">
        <f t="shared" si="77"/>
        <v>0.7</v>
      </c>
      <c r="AY57" s="191">
        <f t="shared" si="78"/>
        <v>10.8</v>
      </c>
      <c r="AZ57" s="192">
        <f t="shared" si="79"/>
        <v>12</v>
      </c>
      <c r="BA57" s="192">
        <f t="shared" si="80"/>
        <v>3.3</v>
      </c>
      <c r="BB57" s="192">
        <f t="shared" si="81"/>
        <v>1.8</v>
      </c>
      <c r="BC57" s="192">
        <f t="shared" si="82"/>
        <v>1.2</v>
      </c>
      <c r="BD57" s="192">
        <f t="shared" si="83"/>
        <v>3.3</v>
      </c>
      <c r="BE57" s="192">
        <f t="shared" si="84"/>
        <v>7.8</v>
      </c>
      <c r="BF57" s="192">
        <f t="shared" si="85"/>
        <v>1.4</v>
      </c>
      <c r="BG57" s="192">
        <f t="shared" si="86"/>
        <v>6.8</v>
      </c>
      <c r="BH57" s="192">
        <f t="shared" si="87"/>
        <v>4.7</v>
      </c>
      <c r="BI57" s="192">
        <f t="shared" si="88"/>
        <v>14.6</v>
      </c>
      <c r="BJ57" s="191" t="e">
        <f t="shared" si="89"/>
        <v>#DIV/0!</v>
      </c>
      <c r="BK57" s="192" t="e">
        <f t="shared" si="90"/>
        <v>#DIV/0!</v>
      </c>
      <c r="BL57" s="192" t="e">
        <f t="shared" si="91"/>
        <v>#DIV/0!</v>
      </c>
      <c r="BM57" s="192" t="e">
        <f t="shared" si="92"/>
        <v>#DIV/0!</v>
      </c>
      <c r="BN57" s="192" t="e">
        <f t="shared" si="93"/>
        <v>#DIV/0!</v>
      </c>
      <c r="BO57" s="192" t="e">
        <f t="shared" si="94"/>
        <v>#DIV/0!</v>
      </c>
      <c r="BP57" s="192" t="e">
        <f t="shared" si="95"/>
        <v>#DIV/0!</v>
      </c>
      <c r="BQ57" s="192" t="e">
        <f t="shared" si="96"/>
        <v>#DIV/0!</v>
      </c>
      <c r="BR57" s="192" t="e">
        <f t="shared" si="97"/>
        <v>#DIV/0!</v>
      </c>
      <c r="BS57" s="192" t="e">
        <f t="shared" si="98"/>
        <v>#DIV/0!</v>
      </c>
      <c r="BT57" s="192" t="e">
        <f t="shared" si="99"/>
        <v>#DIV/0!</v>
      </c>
      <c r="BU57" s="191">
        <f t="shared" si="100"/>
        <v>10.8</v>
      </c>
      <c r="BV57" s="192">
        <f t="shared" si="101"/>
        <v>12</v>
      </c>
      <c r="BW57" s="192">
        <f t="shared" si="102"/>
        <v>3.3</v>
      </c>
      <c r="BX57" s="192">
        <f t="shared" si="103"/>
        <v>1.8</v>
      </c>
      <c r="BY57" s="192">
        <f t="shared" si="104"/>
        <v>1.2</v>
      </c>
      <c r="BZ57" s="192">
        <f t="shared" si="105"/>
        <v>3.3</v>
      </c>
      <c r="CA57" s="192">
        <f t="shared" si="106"/>
        <v>7.8</v>
      </c>
      <c r="CB57" s="192">
        <f t="shared" si="107"/>
        <v>1.4</v>
      </c>
      <c r="CC57" s="192">
        <f t="shared" si="108"/>
        <v>6.8</v>
      </c>
      <c r="CD57" s="192">
        <f t="shared" si="109"/>
        <v>4.7</v>
      </c>
      <c r="CE57" s="193">
        <f t="shared" si="110"/>
        <v>14.6</v>
      </c>
    </row>
    <row r="58" spans="1:83">
      <c r="A58" s="187">
        <f t="shared" si="55"/>
        <v>56</v>
      </c>
      <c r="B58" s="187" t="s">
        <v>483</v>
      </c>
      <c r="C58" s="23">
        <f>SUM('Season 2'!CT38:CT42)</f>
        <v>23</v>
      </c>
      <c r="D58" s="18">
        <f>SUM('Season 2'!CU38:CU42)</f>
        <v>31</v>
      </c>
      <c r="E58" s="18">
        <f>SUM('Season 2'!CV38:CV42)</f>
        <v>11</v>
      </c>
      <c r="F58" s="18">
        <f>SUM('Season 2'!CW38:CW42)</f>
        <v>0</v>
      </c>
      <c r="G58" s="18">
        <f>SUM('Season 2'!CX38:CX42)</f>
        <v>9</v>
      </c>
      <c r="H58" s="18">
        <f>SUM('Season 2'!CY38:CY42)</f>
        <v>10</v>
      </c>
      <c r="I58" s="18">
        <f>SUM('Season 2'!CZ38:CZ42)</f>
        <v>26</v>
      </c>
      <c r="J58" s="18">
        <f>SUM('Season 2'!DA38:DA42)</f>
        <v>1</v>
      </c>
      <c r="K58" s="18">
        <f>SUM('Season 2'!DB38:DB42)</f>
        <v>11</v>
      </c>
      <c r="L58" s="18">
        <f>SUM('Season 2'!DC38:DC42)</f>
        <v>11</v>
      </c>
      <c r="M58" s="21">
        <f>SUM('Season 2'!DD38:DD42)</f>
        <v>37</v>
      </c>
      <c r="N58" s="23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21">
        <v>0</v>
      </c>
      <c r="Y58" s="23">
        <f t="shared" si="56"/>
        <v>23</v>
      </c>
      <c r="Z58" s="18">
        <f t="shared" si="57"/>
        <v>31</v>
      </c>
      <c r="AA58" s="18">
        <f t="shared" si="58"/>
        <v>11</v>
      </c>
      <c r="AB58" s="18">
        <f t="shared" si="59"/>
        <v>0</v>
      </c>
      <c r="AC58" s="18">
        <f t="shared" si="60"/>
        <v>9</v>
      </c>
      <c r="AD58" s="18">
        <f t="shared" si="61"/>
        <v>10</v>
      </c>
      <c r="AE58" s="18">
        <f t="shared" si="62"/>
        <v>26</v>
      </c>
      <c r="AF58" s="18">
        <f t="shared" si="63"/>
        <v>1</v>
      </c>
      <c r="AG58" s="18">
        <f t="shared" si="64"/>
        <v>11</v>
      </c>
      <c r="AH58" s="18">
        <f t="shared" si="65"/>
        <v>11</v>
      </c>
      <c r="AI58" s="21">
        <f t="shared" si="66"/>
        <v>37</v>
      </c>
      <c r="AJ58" s="169">
        <f t="shared" si="67"/>
        <v>0.38461538461538464</v>
      </c>
      <c r="AK58" s="169">
        <f t="shared" si="68"/>
        <v>9.0909090909090912E-2</v>
      </c>
      <c r="AL58" s="366">
        <f t="shared" si="69"/>
        <v>0.29729729729729731</v>
      </c>
      <c r="AM58" s="23">
        <v>2</v>
      </c>
      <c r="AN58" s="18">
        <v>3</v>
      </c>
      <c r="AO58" s="18">
        <f t="shared" si="70"/>
        <v>5</v>
      </c>
      <c r="AP58" s="261">
        <f t="shared" si="71"/>
        <v>0.4</v>
      </c>
      <c r="AQ58" s="23">
        <v>0</v>
      </c>
      <c r="AR58" s="18">
        <v>0</v>
      </c>
      <c r="AS58" s="18">
        <f t="shared" si="72"/>
        <v>0</v>
      </c>
      <c r="AT58" s="261" t="e">
        <f t="shared" si="73"/>
        <v>#DIV/0!</v>
      </c>
      <c r="AU58" s="23">
        <f t="shared" si="74"/>
        <v>2</v>
      </c>
      <c r="AV58" s="18">
        <f t="shared" si="75"/>
        <v>3</v>
      </c>
      <c r="AW58" s="18">
        <f t="shared" si="76"/>
        <v>5</v>
      </c>
      <c r="AX58" s="91">
        <f t="shared" si="77"/>
        <v>0.4</v>
      </c>
      <c r="AY58" s="191">
        <f t="shared" si="78"/>
        <v>4.5999999999999996</v>
      </c>
      <c r="AZ58" s="192">
        <f t="shared" si="79"/>
        <v>6.2</v>
      </c>
      <c r="BA58" s="192">
        <f t="shared" si="80"/>
        <v>2.2000000000000002</v>
      </c>
      <c r="BB58" s="192">
        <f t="shared" si="81"/>
        <v>0</v>
      </c>
      <c r="BC58" s="192">
        <f t="shared" si="82"/>
        <v>1.8</v>
      </c>
      <c r="BD58" s="192">
        <f t="shared" si="83"/>
        <v>2</v>
      </c>
      <c r="BE58" s="192">
        <f t="shared" si="84"/>
        <v>5.2</v>
      </c>
      <c r="BF58" s="192">
        <f t="shared" si="85"/>
        <v>0.2</v>
      </c>
      <c r="BG58" s="192">
        <f t="shared" si="86"/>
        <v>2.2000000000000002</v>
      </c>
      <c r="BH58" s="192">
        <f t="shared" si="87"/>
        <v>2.2000000000000002</v>
      </c>
      <c r="BI58" s="192">
        <f t="shared" si="88"/>
        <v>7.4</v>
      </c>
      <c r="BJ58" s="191" t="e">
        <f t="shared" si="89"/>
        <v>#DIV/0!</v>
      </c>
      <c r="BK58" s="192" t="e">
        <f t="shared" si="90"/>
        <v>#DIV/0!</v>
      </c>
      <c r="BL58" s="192" t="e">
        <f t="shared" si="91"/>
        <v>#DIV/0!</v>
      </c>
      <c r="BM58" s="192" t="e">
        <f t="shared" si="92"/>
        <v>#DIV/0!</v>
      </c>
      <c r="BN58" s="192" t="e">
        <f t="shared" si="93"/>
        <v>#DIV/0!</v>
      </c>
      <c r="BO58" s="192" t="e">
        <f t="shared" si="94"/>
        <v>#DIV/0!</v>
      </c>
      <c r="BP58" s="192" t="e">
        <f t="shared" si="95"/>
        <v>#DIV/0!</v>
      </c>
      <c r="BQ58" s="192" t="e">
        <f t="shared" si="96"/>
        <v>#DIV/0!</v>
      </c>
      <c r="BR58" s="192" t="e">
        <f t="shared" si="97"/>
        <v>#DIV/0!</v>
      </c>
      <c r="BS58" s="192" t="e">
        <f t="shared" si="98"/>
        <v>#DIV/0!</v>
      </c>
      <c r="BT58" s="192" t="e">
        <f t="shared" si="99"/>
        <v>#DIV/0!</v>
      </c>
      <c r="BU58" s="191">
        <f t="shared" si="100"/>
        <v>4.5999999999999996</v>
      </c>
      <c r="BV58" s="192">
        <f t="shared" si="101"/>
        <v>6.2</v>
      </c>
      <c r="BW58" s="192">
        <f t="shared" si="102"/>
        <v>2.2000000000000002</v>
      </c>
      <c r="BX58" s="192">
        <f t="shared" si="103"/>
        <v>0</v>
      </c>
      <c r="BY58" s="192">
        <f t="shared" si="104"/>
        <v>1.8</v>
      </c>
      <c r="BZ58" s="192">
        <f t="shared" si="105"/>
        <v>2</v>
      </c>
      <c r="CA58" s="192">
        <f t="shared" si="106"/>
        <v>5.2</v>
      </c>
      <c r="CB58" s="192">
        <f t="shared" si="107"/>
        <v>0.2</v>
      </c>
      <c r="CC58" s="192">
        <f t="shared" si="108"/>
        <v>2.2000000000000002</v>
      </c>
      <c r="CD58" s="192">
        <f t="shared" si="109"/>
        <v>2.2000000000000002</v>
      </c>
      <c r="CE58" s="193">
        <f t="shared" si="110"/>
        <v>7.4</v>
      </c>
    </row>
    <row r="59" spans="1:83">
      <c r="A59" s="187">
        <f t="shared" si="55"/>
        <v>57</v>
      </c>
      <c r="B59" s="187" t="s">
        <v>484</v>
      </c>
      <c r="C59" s="23">
        <f>SUM('Season 1'!CL18:CL24,'Season 1'!CL26:CL27)+'Season 2'!FB17</f>
        <v>205</v>
      </c>
      <c r="D59" s="18">
        <f>SUM('Season 1'!CM18:CM24,'Season 1'!CM26:CM27)+'Season 2'!FC17</f>
        <v>146</v>
      </c>
      <c r="E59" s="18">
        <f>SUM('Season 1'!CN18:CN24,'Season 1'!CN26:CN27)+'Season 2'!FD17</f>
        <v>35</v>
      </c>
      <c r="F59" s="18">
        <f>SUM('Season 1'!CO18:CO24,'Season 1'!CO26:CO27)+'Season 2'!FE17</f>
        <v>3</v>
      </c>
      <c r="G59" s="18">
        <f>SUM('Season 1'!CP18:CP24,'Season 1'!CP26:CP27)+'Season 2'!FF17</f>
        <v>11</v>
      </c>
      <c r="H59" s="18">
        <f>SUM('Season 1'!CQ18:CQ24,'Season 1'!CQ26:CQ27)+'Season 2'!FG17</f>
        <v>68</v>
      </c>
      <c r="I59" s="18">
        <f>SUM('Season 1'!CR18:CR24,'Season 1'!CR26:CR27)+'Season 2'!FH17</f>
        <v>132</v>
      </c>
      <c r="J59" s="18">
        <f>SUM('Season 1'!CS18:CS24,'Season 1'!CS26:CS27)+'Season 2'!FI17</f>
        <v>23</v>
      </c>
      <c r="K59" s="18">
        <f>SUM('Season 1'!CT18:CT24,'Season 1'!CT26:CT27)+'Season 2'!FJ17</f>
        <v>85</v>
      </c>
      <c r="L59" s="18">
        <f>SUM('Season 1'!CU18:CU24,'Season 1'!CU26:CU27)+'Season 2'!FK17</f>
        <v>91</v>
      </c>
      <c r="M59" s="21">
        <f>SUM('Season 1'!CV18:CV24,'Season 1'!CV26:CV27)+'Season 2'!FL17</f>
        <v>217</v>
      </c>
      <c r="N59" s="23">
        <f>'Season 1'!FJ22</f>
        <v>56</v>
      </c>
      <c r="O59" s="18">
        <f>'Season 1'!FK22</f>
        <v>41</v>
      </c>
      <c r="P59" s="18">
        <f>'Season 1'!FL22</f>
        <v>15</v>
      </c>
      <c r="Q59" s="18">
        <f>'Season 1'!FM22</f>
        <v>0</v>
      </c>
      <c r="R59" s="18">
        <f>'Season 1'!FN22</f>
        <v>10</v>
      </c>
      <c r="S59" s="18">
        <f>'Season 1'!FO22</f>
        <v>19</v>
      </c>
      <c r="T59" s="18">
        <f>'Season 1'!FP22</f>
        <v>39</v>
      </c>
      <c r="U59" s="18">
        <f>'Season 1'!FQ22</f>
        <v>6</v>
      </c>
      <c r="V59" s="18">
        <f>'Season 1'!FR22</f>
        <v>23</v>
      </c>
      <c r="W59" s="18">
        <f>'Season 1'!FS22</f>
        <v>25</v>
      </c>
      <c r="X59" s="21">
        <f>'Season 1'!FT22</f>
        <v>62</v>
      </c>
      <c r="Y59" s="23">
        <f t="shared" si="56"/>
        <v>261</v>
      </c>
      <c r="Z59" s="18">
        <f t="shared" si="57"/>
        <v>187</v>
      </c>
      <c r="AA59" s="18">
        <f t="shared" si="58"/>
        <v>50</v>
      </c>
      <c r="AB59" s="18">
        <f t="shared" si="59"/>
        <v>3</v>
      </c>
      <c r="AC59" s="18">
        <f t="shared" si="60"/>
        <v>21</v>
      </c>
      <c r="AD59" s="18">
        <f t="shared" si="61"/>
        <v>87</v>
      </c>
      <c r="AE59" s="18">
        <f t="shared" si="62"/>
        <v>171</v>
      </c>
      <c r="AF59" s="18">
        <f t="shared" si="63"/>
        <v>29</v>
      </c>
      <c r="AG59" s="18">
        <f t="shared" si="64"/>
        <v>108</v>
      </c>
      <c r="AH59" s="18">
        <f t="shared" si="65"/>
        <v>116</v>
      </c>
      <c r="AI59" s="21">
        <f t="shared" si="66"/>
        <v>279</v>
      </c>
      <c r="AJ59" s="169">
        <f t="shared" si="67"/>
        <v>0.50877192982456143</v>
      </c>
      <c r="AK59" s="169">
        <f t="shared" si="68"/>
        <v>0.26851851851851855</v>
      </c>
      <c r="AL59" s="366">
        <f t="shared" si="69"/>
        <v>0.4157706093189964</v>
      </c>
      <c r="AM59" s="23">
        <f>'Season 1'!M13-1+'Season 2'!P12</f>
        <v>7</v>
      </c>
      <c r="AN59" s="18">
        <f>'Season 1'!N13+'Season 2'!Q12-1-3</f>
        <v>9</v>
      </c>
      <c r="AO59" s="18">
        <f t="shared" si="70"/>
        <v>16</v>
      </c>
      <c r="AP59" s="261">
        <f t="shared" si="71"/>
        <v>0.4375</v>
      </c>
      <c r="AQ59" s="23">
        <f>'Season 1'!FS60</f>
        <v>3</v>
      </c>
      <c r="AR59" s="18">
        <f>'Season 1'!FT60</f>
        <v>3</v>
      </c>
      <c r="AS59" s="18">
        <f t="shared" si="72"/>
        <v>6</v>
      </c>
      <c r="AT59" s="261">
        <f t="shared" si="73"/>
        <v>0.5</v>
      </c>
      <c r="AU59" s="23">
        <f t="shared" si="74"/>
        <v>10</v>
      </c>
      <c r="AV59" s="18">
        <f t="shared" si="75"/>
        <v>12</v>
      </c>
      <c r="AW59" s="18">
        <f t="shared" si="76"/>
        <v>22</v>
      </c>
      <c r="AX59" s="91">
        <f t="shared" si="77"/>
        <v>0.45454545454545453</v>
      </c>
      <c r="AY59" s="191">
        <f t="shared" si="78"/>
        <v>11.863636363636363</v>
      </c>
      <c r="AZ59" s="192">
        <f t="shared" si="79"/>
        <v>8.5</v>
      </c>
      <c r="BA59" s="192">
        <f t="shared" si="80"/>
        <v>2.2727272727272729</v>
      </c>
      <c r="BB59" s="192">
        <f t="shared" si="81"/>
        <v>0.13636363636363635</v>
      </c>
      <c r="BC59" s="192">
        <f t="shared" si="82"/>
        <v>0.95454545454545459</v>
      </c>
      <c r="BD59" s="192">
        <f t="shared" si="83"/>
        <v>3.9545454545454546</v>
      </c>
      <c r="BE59" s="192">
        <f t="shared" si="84"/>
        <v>7.7727272727272725</v>
      </c>
      <c r="BF59" s="192">
        <f t="shared" si="85"/>
        <v>1.3181818181818181</v>
      </c>
      <c r="BG59" s="192">
        <f t="shared" si="86"/>
        <v>4.9090909090909092</v>
      </c>
      <c r="BH59" s="192">
        <f t="shared" si="87"/>
        <v>5.2727272727272725</v>
      </c>
      <c r="BI59" s="192">
        <f t="shared" si="88"/>
        <v>12.681818181818182</v>
      </c>
      <c r="BJ59" s="191">
        <f t="shared" si="89"/>
        <v>9.3333333333333339</v>
      </c>
      <c r="BK59" s="192">
        <f t="shared" si="90"/>
        <v>6.833333333333333</v>
      </c>
      <c r="BL59" s="192">
        <f t="shared" si="91"/>
        <v>2.5</v>
      </c>
      <c r="BM59" s="192">
        <f t="shared" si="92"/>
        <v>0</v>
      </c>
      <c r="BN59" s="192">
        <f t="shared" si="93"/>
        <v>1.6666666666666667</v>
      </c>
      <c r="BO59" s="192">
        <f t="shared" si="94"/>
        <v>3.1666666666666665</v>
      </c>
      <c r="BP59" s="192">
        <f t="shared" si="95"/>
        <v>6.5</v>
      </c>
      <c r="BQ59" s="192">
        <f t="shared" si="96"/>
        <v>1</v>
      </c>
      <c r="BR59" s="192">
        <f t="shared" si="97"/>
        <v>3.8333333333333335</v>
      </c>
      <c r="BS59" s="192">
        <f t="shared" si="98"/>
        <v>4.166666666666667</v>
      </c>
      <c r="BT59" s="192">
        <f t="shared" si="99"/>
        <v>10.333333333333334</v>
      </c>
      <c r="BU59" s="191">
        <f t="shared" si="100"/>
        <v>12.8125</v>
      </c>
      <c r="BV59" s="192">
        <f t="shared" si="101"/>
        <v>9.125</v>
      </c>
      <c r="BW59" s="192">
        <f t="shared" si="102"/>
        <v>2.1875</v>
      </c>
      <c r="BX59" s="192">
        <f t="shared" si="103"/>
        <v>0.1875</v>
      </c>
      <c r="BY59" s="192">
        <f t="shared" si="104"/>
        <v>0.6875</v>
      </c>
      <c r="BZ59" s="192">
        <f t="shared" si="105"/>
        <v>4.25</v>
      </c>
      <c r="CA59" s="192">
        <f t="shared" si="106"/>
        <v>8.25</v>
      </c>
      <c r="CB59" s="192">
        <f t="shared" si="107"/>
        <v>1.4375</v>
      </c>
      <c r="CC59" s="192">
        <f t="shared" si="108"/>
        <v>5.3125</v>
      </c>
      <c r="CD59" s="192">
        <f t="shared" si="109"/>
        <v>5.6875</v>
      </c>
      <c r="CE59" s="193">
        <f t="shared" si="110"/>
        <v>13.5625</v>
      </c>
    </row>
    <row r="60" spans="1:83" s="363" customFormat="1">
      <c r="A60" s="187">
        <f>A59+1</f>
        <v>58</v>
      </c>
      <c r="B60" s="187" t="s">
        <v>485</v>
      </c>
      <c r="C60" s="23">
        <f>SUM('Season 1'!R32:R36,'Season 1'!R39:R41)+SUM('Season 2'!AL38:AL39,'Season 2'!AL41,'Season 2'!AL43:AL50)</f>
        <v>69</v>
      </c>
      <c r="D60" s="18">
        <f>SUM('Season 1'!S32:S36,'Season 1'!S39:S41)+SUM('Season 2'!AM38:AM39,'Season 2'!AM41,'Season 2'!AM43:AM50)</f>
        <v>106</v>
      </c>
      <c r="E60" s="18">
        <f>SUM('Season 1'!T32:T36,'Season 1'!T39:T41)+SUM('Season 2'!AN38:AN39,'Season 2'!AN41,'Season 2'!AN43:AN50)</f>
        <v>52</v>
      </c>
      <c r="F60" s="18">
        <f>SUM('Season 1'!U32:U36,'Season 1'!U39:U41)+SUM('Season 2'!AO38:AO39,'Season 2'!AO41,'Season 2'!AO43:AO50)</f>
        <v>7</v>
      </c>
      <c r="G60" s="18">
        <f>SUM('Season 1'!V32:V36,'Season 1'!V39:V41)+SUM('Season 2'!AP38:AP39,'Season 2'!AP41,'Season 2'!AP43:AP50)</f>
        <v>16</v>
      </c>
      <c r="H60" s="18">
        <f>SUM('Season 1'!W32:W36,'Season 1'!W39:W41)+SUM('Season 2'!AQ38:AQ39,'Season 2'!AQ41,'Season 2'!AQ43:AQ50)</f>
        <v>18</v>
      </c>
      <c r="I60" s="18">
        <f>SUM('Season 1'!X32:X36,'Season 1'!X39:X41)+SUM('Season 2'!AR38:AR39,'Season 2'!AR41,'Season 2'!AR43:AR50)</f>
        <v>56</v>
      </c>
      <c r="J60" s="18">
        <f>SUM('Season 1'!Y32:Y36,'Season 1'!Y39:Y41)+SUM('Season 2'!AS38:AS39,'Season 2'!AS41,'Season 2'!AS43:AS50)</f>
        <v>11</v>
      </c>
      <c r="K60" s="18">
        <f>SUM('Season 1'!Z32:Z36,'Season 1'!Z39:Z41)+SUM('Season 2'!AT38:AT39,'Season 2'!AT41,'Season 2'!AT43:AT50)</f>
        <v>74</v>
      </c>
      <c r="L60" s="18">
        <f>SUM('Season 1'!AA32:AA36,'Season 1'!AA39:AA41)+SUM('Season 2'!AU38:AU39,'Season 2'!AU41,'Season 2'!AU43:AU50)</f>
        <v>29</v>
      </c>
      <c r="M60" s="21">
        <f>SUM('Season 1'!AB32:AB36,'Season 1'!AB39:AB41)+SUM('Season 2'!AV38:AV39,'Season 2'!AV41,'Season 2'!AV43:AV50)</f>
        <v>130</v>
      </c>
      <c r="N60" s="23">
        <f>'Season 1'!FV33</f>
        <v>24</v>
      </c>
      <c r="O60" s="18">
        <f>'Season 1'!FW33</f>
        <v>31</v>
      </c>
      <c r="P60" s="18">
        <f>'Season 1'!FX33</f>
        <v>13</v>
      </c>
      <c r="Q60" s="18">
        <f>'Season 1'!FY33</f>
        <v>0</v>
      </c>
      <c r="R60" s="18">
        <f>'Season 1'!FZ33</f>
        <v>1</v>
      </c>
      <c r="S60" s="18">
        <f>'Season 1'!GA33</f>
        <v>9</v>
      </c>
      <c r="T60" s="18">
        <f>'Season 1'!GB33</f>
        <v>22</v>
      </c>
      <c r="U60" s="18">
        <f>'Season 1'!GC33</f>
        <v>2</v>
      </c>
      <c r="V60" s="18">
        <f>'Season 1'!GD33</f>
        <v>8</v>
      </c>
      <c r="W60" s="18">
        <f>'Season 1'!GE33</f>
        <v>11</v>
      </c>
      <c r="X60" s="21">
        <f>'Season 1'!GF33</f>
        <v>30</v>
      </c>
      <c r="Y60" s="23">
        <f t="shared" si="56"/>
        <v>93</v>
      </c>
      <c r="Z60" s="18">
        <f t="shared" si="57"/>
        <v>137</v>
      </c>
      <c r="AA60" s="18">
        <f t="shared" si="58"/>
        <v>65</v>
      </c>
      <c r="AB60" s="18">
        <f t="shared" si="59"/>
        <v>7</v>
      </c>
      <c r="AC60" s="18">
        <f t="shared" si="60"/>
        <v>17</v>
      </c>
      <c r="AD60" s="18">
        <f t="shared" si="61"/>
        <v>27</v>
      </c>
      <c r="AE60" s="18">
        <f t="shared" si="62"/>
        <v>78</v>
      </c>
      <c r="AF60" s="18">
        <f t="shared" si="63"/>
        <v>13</v>
      </c>
      <c r="AG60" s="18">
        <f t="shared" si="64"/>
        <v>82</v>
      </c>
      <c r="AH60" s="18">
        <f t="shared" si="65"/>
        <v>40</v>
      </c>
      <c r="AI60" s="21">
        <f t="shared" si="66"/>
        <v>160</v>
      </c>
      <c r="AJ60" s="169">
        <f t="shared" si="67"/>
        <v>0.34615384615384615</v>
      </c>
      <c r="AK60" s="169">
        <f t="shared" si="68"/>
        <v>0.15853658536585366</v>
      </c>
      <c r="AL60" s="366">
        <f t="shared" si="69"/>
        <v>0.25</v>
      </c>
      <c r="AM60" s="23">
        <f>'Season 1'!M3-2+'Season 2'!P4-1</f>
        <v>7</v>
      </c>
      <c r="AN60" s="18">
        <f>'Season 1'!N3+'Season 2'!Q4-2-2</f>
        <v>7</v>
      </c>
      <c r="AO60" s="18">
        <f t="shared" si="70"/>
        <v>14</v>
      </c>
      <c r="AP60" s="261">
        <f t="shared" si="71"/>
        <v>0.5</v>
      </c>
      <c r="AQ60" s="23">
        <f>'Season 1'!FS61</f>
        <v>1</v>
      </c>
      <c r="AR60" s="18">
        <f>'Season 1'!FT61</f>
        <v>2</v>
      </c>
      <c r="AS60" s="18">
        <f t="shared" si="72"/>
        <v>3</v>
      </c>
      <c r="AT60" s="261">
        <f t="shared" si="73"/>
        <v>0.33333333333333331</v>
      </c>
      <c r="AU60" s="23">
        <f t="shared" si="74"/>
        <v>8</v>
      </c>
      <c r="AV60" s="18">
        <f t="shared" si="75"/>
        <v>9</v>
      </c>
      <c r="AW60" s="18">
        <f t="shared" si="76"/>
        <v>17</v>
      </c>
      <c r="AX60" s="91">
        <f t="shared" si="77"/>
        <v>0.47058823529411764</v>
      </c>
      <c r="AY60" s="191">
        <f t="shared" si="78"/>
        <v>5.4705882352941178</v>
      </c>
      <c r="AZ60" s="192">
        <f t="shared" si="79"/>
        <v>8.0588235294117645</v>
      </c>
      <c r="BA60" s="192">
        <f t="shared" si="80"/>
        <v>3.8235294117647061</v>
      </c>
      <c r="BB60" s="192">
        <f t="shared" si="81"/>
        <v>0.41176470588235292</v>
      </c>
      <c r="BC60" s="192">
        <f t="shared" si="82"/>
        <v>1</v>
      </c>
      <c r="BD60" s="192">
        <f t="shared" si="83"/>
        <v>1.588235294117647</v>
      </c>
      <c r="BE60" s="192">
        <f t="shared" si="84"/>
        <v>4.5882352941176467</v>
      </c>
      <c r="BF60" s="192">
        <f t="shared" si="85"/>
        <v>0.76470588235294112</v>
      </c>
      <c r="BG60" s="192">
        <f t="shared" si="86"/>
        <v>4.8235294117647056</v>
      </c>
      <c r="BH60" s="192">
        <f t="shared" si="87"/>
        <v>2.3529411764705883</v>
      </c>
      <c r="BI60" s="192">
        <f t="shared" si="88"/>
        <v>9.4117647058823533</v>
      </c>
      <c r="BJ60" s="191">
        <f t="shared" si="89"/>
        <v>8</v>
      </c>
      <c r="BK60" s="192">
        <f t="shared" si="90"/>
        <v>10.333333333333334</v>
      </c>
      <c r="BL60" s="192">
        <f t="shared" si="91"/>
        <v>4.333333333333333</v>
      </c>
      <c r="BM60" s="192">
        <f t="shared" si="92"/>
        <v>0</v>
      </c>
      <c r="BN60" s="192">
        <f t="shared" si="93"/>
        <v>0.33333333333333331</v>
      </c>
      <c r="BO60" s="192">
        <f t="shared" si="94"/>
        <v>3</v>
      </c>
      <c r="BP60" s="192">
        <f t="shared" si="95"/>
        <v>7.333333333333333</v>
      </c>
      <c r="BQ60" s="192">
        <f t="shared" si="96"/>
        <v>0.66666666666666663</v>
      </c>
      <c r="BR60" s="192">
        <f t="shared" si="97"/>
        <v>2.6666666666666665</v>
      </c>
      <c r="BS60" s="192">
        <f t="shared" si="98"/>
        <v>3.6666666666666665</v>
      </c>
      <c r="BT60" s="192">
        <f t="shared" si="99"/>
        <v>10</v>
      </c>
      <c r="BU60" s="191">
        <f t="shared" si="100"/>
        <v>4.9285714285714288</v>
      </c>
      <c r="BV60" s="192">
        <f t="shared" si="101"/>
        <v>7.5714285714285712</v>
      </c>
      <c r="BW60" s="192">
        <f t="shared" si="102"/>
        <v>3.7142857142857144</v>
      </c>
      <c r="BX60" s="192">
        <f t="shared" si="103"/>
        <v>0.5</v>
      </c>
      <c r="BY60" s="192">
        <f t="shared" si="104"/>
        <v>1.1428571428571428</v>
      </c>
      <c r="BZ60" s="192">
        <f t="shared" si="105"/>
        <v>1.2857142857142858</v>
      </c>
      <c r="CA60" s="192">
        <f t="shared" si="106"/>
        <v>4</v>
      </c>
      <c r="CB60" s="192">
        <f t="shared" si="107"/>
        <v>0.7857142857142857</v>
      </c>
      <c r="CC60" s="192">
        <f t="shared" si="108"/>
        <v>5.2857142857142856</v>
      </c>
      <c r="CD60" s="192">
        <f t="shared" si="109"/>
        <v>2.0714285714285716</v>
      </c>
      <c r="CE60" s="193">
        <f t="shared" si="110"/>
        <v>9.2857142857142865</v>
      </c>
    </row>
    <row r="61" spans="1:83">
      <c r="A61" s="187">
        <f t="shared" si="55"/>
        <v>59</v>
      </c>
      <c r="B61" s="187" t="s">
        <v>434</v>
      </c>
      <c r="C61" s="23">
        <f>'Season 2'!W41</f>
        <v>2</v>
      </c>
      <c r="D61" s="18">
        <f>'Season 2'!X41</f>
        <v>3</v>
      </c>
      <c r="E61" s="18">
        <f>'Season 2'!Y41</f>
        <v>2</v>
      </c>
      <c r="F61" s="18">
        <f>'Season 2'!Z41</f>
        <v>0</v>
      </c>
      <c r="G61" s="18">
        <f>'Season 2'!AA41</f>
        <v>1</v>
      </c>
      <c r="H61" s="18">
        <f>'Season 2'!AB41</f>
        <v>1</v>
      </c>
      <c r="I61" s="18">
        <f>'Season 2'!AC41</f>
        <v>8</v>
      </c>
      <c r="J61" s="18">
        <f>'Season 2'!AD41</f>
        <v>0</v>
      </c>
      <c r="K61" s="18">
        <f>'Season 2'!AE41</f>
        <v>0</v>
      </c>
      <c r="L61" s="18">
        <f>'Season 2'!AF41</f>
        <v>1</v>
      </c>
      <c r="M61" s="21">
        <f>'Season 2'!AG41</f>
        <v>8</v>
      </c>
      <c r="N61" s="23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21">
        <v>0</v>
      </c>
      <c r="Y61" s="23">
        <f t="shared" si="56"/>
        <v>2</v>
      </c>
      <c r="Z61" s="18">
        <f t="shared" si="57"/>
        <v>3</v>
      </c>
      <c r="AA61" s="18">
        <f t="shared" si="58"/>
        <v>2</v>
      </c>
      <c r="AB61" s="18">
        <f t="shared" si="59"/>
        <v>0</v>
      </c>
      <c r="AC61" s="18">
        <f t="shared" si="60"/>
        <v>1</v>
      </c>
      <c r="AD61" s="18">
        <f t="shared" si="61"/>
        <v>1</v>
      </c>
      <c r="AE61" s="18">
        <f t="shared" si="62"/>
        <v>8</v>
      </c>
      <c r="AF61" s="18">
        <f t="shared" si="63"/>
        <v>0</v>
      </c>
      <c r="AG61" s="18">
        <f t="shared" si="64"/>
        <v>0</v>
      </c>
      <c r="AH61" s="18">
        <f t="shared" si="65"/>
        <v>1</v>
      </c>
      <c r="AI61" s="21">
        <f t="shared" si="66"/>
        <v>8</v>
      </c>
      <c r="AJ61" s="169">
        <f t="shared" si="67"/>
        <v>0.125</v>
      </c>
      <c r="AK61" s="169" t="e">
        <f t="shared" si="68"/>
        <v>#DIV/0!</v>
      </c>
      <c r="AL61" s="366">
        <f t="shared" si="69"/>
        <v>0.125</v>
      </c>
      <c r="AM61" s="23">
        <v>0</v>
      </c>
      <c r="AN61" s="18">
        <v>1</v>
      </c>
      <c r="AO61" s="18">
        <f t="shared" si="70"/>
        <v>1</v>
      </c>
      <c r="AP61" s="261">
        <f t="shared" si="71"/>
        <v>0</v>
      </c>
      <c r="AQ61" s="23">
        <v>0</v>
      </c>
      <c r="AR61" s="18">
        <v>0</v>
      </c>
      <c r="AS61" s="18">
        <f t="shared" si="72"/>
        <v>0</v>
      </c>
      <c r="AT61" s="261" t="e">
        <f t="shared" si="73"/>
        <v>#DIV/0!</v>
      </c>
      <c r="AU61" s="23">
        <f t="shared" si="74"/>
        <v>0</v>
      </c>
      <c r="AV61" s="18">
        <f t="shared" si="75"/>
        <v>1</v>
      </c>
      <c r="AW61" s="18">
        <f t="shared" si="76"/>
        <v>1</v>
      </c>
      <c r="AX61" s="91">
        <f t="shared" si="77"/>
        <v>0</v>
      </c>
      <c r="AY61" s="191">
        <f t="shared" si="78"/>
        <v>2</v>
      </c>
      <c r="AZ61" s="192">
        <f t="shared" si="79"/>
        <v>3</v>
      </c>
      <c r="BA61" s="192">
        <f t="shared" si="80"/>
        <v>2</v>
      </c>
      <c r="BB61" s="192">
        <f t="shared" si="81"/>
        <v>0</v>
      </c>
      <c r="BC61" s="192">
        <f t="shared" si="82"/>
        <v>1</v>
      </c>
      <c r="BD61" s="192">
        <f t="shared" si="83"/>
        <v>1</v>
      </c>
      <c r="BE61" s="192">
        <f t="shared" si="84"/>
        <v>8</v>
      </c>
      <c r="BF61" s="192">
        <f t="shared" si="85"/>
        <v>0</v>
      </c>
      <c r="BG61" s="192">
        <f t="shared" si="86"/>
        <v>0</v>
      </c>
      <c r="BH61" s="192">
        <f t="shared" si="87"/>
        <v>1</v>
      </c>
      <c r="BI61" s="192">
        <f t="shared" si="88"/>
        <v>8</v>
      </c>
      <c r="BJ61" s="191" t="e">
        <f t="shared" si="89"/>
        <v>#DIV/0!</v>
      </c>
      <c r="BK61" s="192" t="e">
        <f t="shared" si="90"/>
        <v>#DIV/0!</v>
      </c>
      <c r="BL61" s="192" t="e">
        <f t="shared" si="91"/>
        <v>#DIV/0!</v>
      </c>
      <c r="BM61" s="192" t="e">
        <f t="shared" si="92"/>
        <v>#DIV/0!</v>
      </c>
      <c r="BN61" s="192" t="e">
        <f t="shared" si="93"/>
        <v>#DIV/0!</v>
      </c>
      <c r="BO61" s="192" t="e">
        <f t="shared" si="94"/>
        <v>#DIV/0!</v>
      </c>
      <c r="BP61" s="192" t="e">
        <f t="shared" si="95"/>
        <v>#DIV/0!</v>
      </c>
      <c r="BQ61" s="192" t="e">
        <f t="shared" si="96"/>
        <v>#DIV/0!</v>
      </c>
      <c r="BR61" s="192" t="e">
        <f t="shared" si="97"/>
        <v>#DIV/0!</v>
      </c>
      <c r="BS61" s="192" t="e">
        <f t="shared" si="98"/>
        <v>#DIV/0!</v>
      </c>
      <c r="BT61" s="192" t="e">
        <f t="shared" si="99"/>
        <v>#DIV/0!</v>
      </c>
      <c r="BU61" s="191">
        <f t="shared" si="100"/>
        <v>2</v>
      </c>
      <c r="BV61" s="192">
        <f t="shared" si="101"/>
        <v>3</v>
      </c>
      <c r="BW61" s="192">
        <f t="shared" si="102"/>
        <v>2</v>
      </c>
      <c r="BX61" s="192">
        <f t="shared" si="103"/>
        <v>0</v>
      </c>
      <c r="BY61" s="192">
        <f t="shared" si="104"/>
        <v>1</v>
      </c>
      <c r="BZ61" s="192">
        <f t="shared" si="105"/>
        <v>1</v>
      </c>
      <c r="CA61" s="192">
        <f t="shared" si="106"/>
        <v>8</v>
      </c>
      <c r="CB61" s="192">
        <f t="shared" si="107"/>
        <v>0</v>
      </c>
      <c r="CC61" s="192">
        <f t="shared" si="108"/>
        <v>0</v>
      </c>
      <c r="CD61" s="192">
        <f t="shared" si="109"/>
        <v>1</v>
      </c>
      <c r="CE61" s="193">
        <f t="shared" si="110"/>
        <v>8</v>
      </c>
    </row>
    <row r="62" spans="1:83">
      <c r="A62" s="187">
        <f t="shared" si="55"/>
        <v>60</v>
      </c>
      <c r="B62" s="187" t="s">
        <v>486</v>
      </c>
      <c r="C62" s="23">
        <f>'Season 2'!BP34</f>
        <v>172</v>
      </c>
      <c r="D62" s="18">
        <f>'Season 2'!BQ34</f>
        <v>113</v>
      </c>
      <c r="E62" s="18">
        <f>'Season 2'!BR34</f>
        <v>9</v>
      </c>
      <c r="F62" s="18">
        <f>'Season 2'!BS34</f>
        <v>24</v>
      </c>
      <c r="G62" s="18">
        <f>'Season 2'!BT34</f>
        <v>9</v>
      </c>
      <c r="H62" s="18">
        <f>'Season 2'!BU34</f>
        <v>53</v>
      </c>
      <c r="I62" s="18">
        <f>'Season 2'!BV34</f>
        <v>108</v>
      </c>
      <c r="J62" s="18">
        <f>'Season 2'!BW34</f>
        <v>22</v>
      </c>
      <c r="K62" s="18">
        <f>'Season 2'!BX34</f>
        <v>92</v>
      </c>
      <c r="L62" s="18">
        <f>'Season 2'!BY34</f>
        <v>75</v>
      </c>
      <c r="M62" s="21">
        <f>'Season 2'!BZ34</f>
        <v>197</v>
      </c>
      <c r="N62" s="23">
        <f>'Season 2'!KJ22</f>
        <v>16</v>
      </c>
      <c r="O62" s="18">
        <f>'Season 2'!KK22</f>
        <v>8</v>
      </c>
      <c r="P62" s="18">
        <f>'Season 2'!KL22</f>
        <v>1</v>
      </c>
      <c r="Q62" s="18">
        <f>'Season 2'!KM22</f>
        <v>4</v>
      </c>
      <c r="R62" s="18">
        <f>'Season 2'!KN22</f>
        <v>2</v>
      </c>
      <c r="S62" s="18">
        <f>'Season 2'!KO22</f>
        <v>8</v>
      </c>
      <c r="T62" s="18">
        <f>'Season 2'!KP22</f>
        <v>14</v>
      </c>
      <c r="U62" s="18">
        <f>'Season 2'!KQ22</f>
        <v>0</v>
      </c>
      <c r="V62" s="18">
        <f>'Season 2'!KR22</f>
        <v>12</v>
      </c>
      <c r="W62" s="18">
        <f>'Season 2'!KS22</f>
        <v>8</v>
      </c>
      <c r="X62" s="21">
        <f>'Season 2'!KT22</f>
        <v>26</v>
      </c>
      <c r="Y62" s="23">
        <f t="shared" si="56"/>
        <v>188</v>
      </c>
      <c r="Z62" s="18">
        <f t="shared" si="57"/>
        <v>121</v>
      </c>
      <c r="AA62" s="18">
        <f t="shared" si="58"/>
        <v>10</v>
      </c>
      <c r="AB62" s="18">
        <f t="shared" si="59"/>
        <v>28</v>
      </c>
      <c r="AC62" s="18">
        <f t="shared" si="60"/>
        <v>11</v>
      </c>
      <c r="AD62" s="18">
        <f t="shared" si="61"/>
        <v>61</v>
      </c>
      <c r="AE62" s="18">
        <f t="shared" si="62"/>
        <v>122</v>
      </c>
      <c r="AF62" s="18">
        <f t="shared" si="63"/>
        <v>22</v>
      </c>
      <c r="AG62" s="18">
        <f t="shared" si="64"/>
        <v>104</v>
      </c>
      <c r="AH62" s="18">
        <f t="shared" si="65"/>
        <v>83</v>
      </c>
      <c r="AI62" s="21">
        <f t="shared" si="66"/>
        <v>223</v>
      </c>
      <c r="AJ62" s="169">
        <f t="shared" si="67"/>
        <v>0.5</v>
      </c>
      <c r="AK62" s="169">
        <f t="shared" si="68"/>
        <v>0.21153846153846154</v>
      </c>
      <c r="AL62" s="366">
        <f t="shared" si="69"/>
        <v>0.37219730941704038</v>
      </c>
      <c r="AM62" s="18">
        <f>'Season 2'!P6-3</f>
        <v>4</v>
      </c>
      <c r="AN62" s="18">
        <f>'Season 2'!Q6-1</f>
        <v>3</v>
      </c>
      <c r="AO62" s="18">
        <f t="shared" si="70"/>
        <v>7</v>
      </c>
      <c r="AP62" s="261">
        <f t="shared" si="71"/>
        <v>0.5714285714285714</v>
      </c>
      <c r="AQ62" s="18">
        <v>0</v>
      </c>
      <c r="AR62" s="18">
        <v>1</v>
      </c>
      <c r="AS62" s="18">
        <f t="shared" si="72"/>
        <v>1</v>
      </c>
      <c r="AT62" s="261">
        <f t="shared" si="73"/>
        <v>0</v>
      </c>
      <c r="AU62" s="23">
        <f t="shared" si="74"/>
        <v>4</v>
      </c>
      <c r="AV62" s="18">
        <f t="shared" si="75"/>
        <v>4</v>
      </c>
      <c r="AW62" s="18">
        <f t="shared" si="76"/>
        <v>8</v>
      </c>
      <c r="AX62" s="91">
        <f t="shared" si="77"/>
        <v>0.5</v>
      </c>
      <c r="AY62" s="191">
        <f t="shared" si="78"/>
        <v>23.5</v>
      </c>
      <c r="AZ62" s="192">
        <f t="shared" si="79"/>
        <v>15.125</v>
      </c>
      <c r="BA62" s="192">
        <f t="shared" si="80"/>
        <v>1.25</v>
      </c>
      <c r="BB62" s="192">
        <f t="shared" si="81"/>
        <v>3.5</v>
      </c>
      <c r="BC62" s="192">
        <f t="shared" si="82"/>
        <v>1.375</v>
      </c>
      <c r="BD62" s="192">
        <f t="shared" si="83"/>
        <v>7.625</v>
      </c>
      <c r="BE62" s="192">
        <f t="shared" si="84"/>
        <v>15.25</v>
      </c>
      <c r="BF62" s="192">
        <f t="shared" si="85"/>
        <v>2.75</v>
      </c>
      <c r="BG62" s="192">
        <f t="shared" si="86"/>
        <v>13</v>
      </c>
      <c r="BH62" s="192">
        <f t="shared" si="87"/>
        <v>10.375</v>
      </c>
      <c r="BI62" s="192">
        <f t="shared" si="88"/>
        <v>27.875</v>
      </c>
      <c r="BJ62" s="191">
        <f t="shared" si="89"/>
        <v>16</v>
      </c>
      <c r="BK62" s="192">
        <f t="shared" si="90"/>
        <v>8</v>
      </c>
      <c r="BL62" s="192">
        <f t="shared" si="91"/>
        <v>1</v>
      </c>
      <c r="BM62" s="192">
        <f t="shared" si="92"/>
        <v>4</v>
      </c>
      <c r="BN62" s="192">
        <f t="shared" si="93"/>
        <v>2</v>
      </c>
      <c r="BO62" s="192">
        <f t="shared" si="94"/>
        <v>8</v>
      </c>
      <c r="BP62" s="192">
        <f t="shared" si="95"/>
        <v>14</v>
      </c>
      <c r="BQ62" s="192">
        <f t="shared" si="96"/>
        <v>0</v>
      </c>
      <c r="BR62" s="192">
        <f t="shared" si="97"/>
        <v>12</v>
      </c>
      <c r="BS62" s="192">
        <f t="shared" si="98"/>
        <v>8</v>
      </c>
      <c r="BT62" s="192">
        <f t="shared" si="99"/>
        <v>26</v>
      </c>
      <c r="BU62" s="191">
        <f t="shared" si="100"/>
        <v>24.571428571428573</v>
      </c>
      <c r="BV62" s="192">
        <f t="shared" si="101"/>
        <v>16.142857142857142</v>
      </c>
      <c r="BW62" s="192">
        <f t="shared" si="102"/>
        <v>1.2857142857142858</v>
      </c>
      <c r="BX62" s="192">
        <f t="shared" si="103"/>
        <v>3.4285714285714284</v>
      </c>
      <c r="BY62" s="192">
        <f t="shared" si="104"/>
        <v>1.2857142857142858</v>
      </c>
      <c r="BZ62" s="192">
        <f t="shared" si="105"/>
        <v>7.5714285714285712</v>
      </c>
      <c r="CA62" s="192">
        <f t="shared" si="106"/>
        <v>15.428571428571429</v>
      </c>
      <c r="CB62" s="192">
        <f t="shared" si="107"/>
        <v>3.1428571428571428</v>
      </c>
      <c r="CC62" s="192">
        <f t="shared" si="108"/>
        <v>13.142857142857142</v>
      </c>
      <c r="CD62" s="192">
        <f t="shared" si="109"/>
        <v>10.714285714285714</v>
      </c>
      <c r="CE62" s="193">
        <f t="shared" si="110"/>
        <v>28.142857142857142</v>
      </c>
    </row>
    <row r="63" spans="1:83">
      <c r="A63" s="187">
        <f t="shared" si="55"/>
        <v>61</v>
      </c>
      <c r="B63" s="187" t="s">
        <v>488</v>
      </c>
      <c r="C63" s="23">
        <f>SUM('Season 2'!DI38:DI41,'Season 2'!DI43,'Season 2'!DI45)</f>
        <v>31</v>
      </c>
      <c r="D63" s="18">
        <f>SUM('Season 2'!DJ38:DJ41,'Season 2'!DJ43,'Season 2'!DJ45)</f>
        <v>46</v>
      </c>
      <c r="E63" s="18">
        <f>SUM('Season 2'!DK38:DK41,'Season 2'!DK43,'Season 2'!DK45)</f>
        <v>9</v>
      </c>
      <c r="F63" s="18">
        <f>SUM('Season 2'!DL38:DL41,'Season 2'!DL43,'Season 2'!DL45)</f>
        <v>0</v>
      </c>
      <c r="G63" s="18">
        <f>SUM('Season 2'!DM38:DM41,'Season 2'!DM43,'Season 2'!DM45)</f>
        <v>2</v>
      </c>
      <c r="H63" s="18">
        <f>SUM('Season 2'!DN38:DN41,'Season 2'!DN43,'Season 2'!DN45)</f>
        <v>14</v>
      </c>
      <c r="I63" s="18">
        <f>SUM('Season 2'!DO38:DO41,'Season 2'!DO43,'Season 2'!DO45)</f>
        <v>45</v>
      </c>
      <c r="J63" s="18">
        <f>SUM('Season 2'!DP38:DP41,'Season 2'!DP43,'Season 2'!DP45)</f>
        <v>1</v>
      </c>
      <c r="K63" s="18">
        <f>SUM('Season 2'!DQ38:DQ41,'Season 2'!DQ43,'Season 2'!DQ45)</f>
        <v>9</v>
      </c>
      <c r="L63" s="18">
        <f>SUM('Season 2'!DR38:DR41,'Season 2'!DR43,'Season 2'!DR45)</f>
        <v>15</v>
      </c>
      <c r="M63" s="21">
        <f>SUM('Season 2'!DS38:DS41,'Season 2'!DS43,'Season 2'!DS45)</f>
        <v>54</v>
      </c>
      <c r="N63" s="23">
        <f>'Season 1'!GH28+'Season 2'!LN33</f>
        <v>4</v>
      </c>
      <c r="O63" s="18">
        <f>'Season 1'!GI28+'Season 2'!LO33</f>
        <v>7</v>
      </c>
      <c r="P63" s="18">
        <f>'Season 1'!GJ28+'Season 2'!LP33</f>
        <v>2</v>
      </c>
      <c r="Q63" s="18">
        <f>'Season 1'!GK28+'Season 2'!LQ33</f>
        <v>3</v>
      </c>
      <c r="R63" s="18">
        <f>'Season 1'!GL28+'Season 2'!LR33</f>
        <v>2</v>
      </c>
      <c r="S63" s="18">
        <f>'Season 1'!GM28+'Season 2'!LS33</f>
        <v>2</v>
      </c>
      <c r="T63" s="18">
        <f>'Season 1'!GN28+'Season 2'!LT33</f>
        <v>9</v>
      </c>
      <c r="U63" s="18">
        <f>'Season 1'!GO28+'Season 2'!LU33</f>
        <v>0</v>
      </c>
      <c r="V63" s="18">
        <f>'Season 1'!GP28+'Season 2'!LV33</f>
        <v>1</v>
      </c>
      <c r="W63" s="18">
        <f>'Season 1'!GQ28+'Season 2'!LW33</f>
        <v>2</v>
      </c>
      <c r="X63" s="21">
        <f>'Season 1'!GR28+'Season 2'!LX33</f>
        <v>10</v>
      </c>
      <c r="Y63" s="23">
        <f t="shared" si="56"/>
        <v>35</v>
      </c>
      <c r="Z63" s="18">
        <f t="shared" si="57"/>
        <v>53</v>
      </c>
      <c r="AA63" s="18">
        <f t="shared" si="58"/>
        <v>11</v>
      </c>
      <c r="AB63" s="18">
        <f t="shared" si="59"/>
        <v>3</v>
      </c>
      <c r="AC63" s="18">
        <f t="shared" si="60"/>
        <v>4</v>
      </c>
      <c r="AD63" s="18">
        <f t="shared" si="61"/>
        <v>16</v>
      </c>
      <c r="AE63" s="18">
        <f t="shared" si="62"/>
        <v>54</v>
      </c>
      <c r="AF63" s="18">
        <f t="shared" si="63"/>
        <v>1</v>
      </c>
      <c r="AG63" s="18">
        <f t="shared" si="64"/>
        <v>10</v>
      </c>
      <c r="AH63" s="18">
        <f t="shared" si="65"/>
        <v>17</v>
      </c>
      <c r="AI63" s="21">
        <f t="shared" si="66"/>
        <v>64</v>
      </c>
      <c r="AJ63" s="169">
        <f t="shared" si="67"/>
        <v>0.29629629629629628</v>
      </c>
      <c r="AK63" s="169">
        <f t="shared" si="68"/>
        <v>0.1</v>
      </c>
      <c r="AL63" s="366">
        <f t="shared" si="69"/>
        <v>0.265625</v>
      </c>
      <c r="AM63" s="18">
        <v>3</v>
      </c>
      <c r="AN63" s="18">
        <v>3</v>
      </c>
      <c r="AO63" s="18">
        <f t="shared" si="70"/>
        <v>6</v>
      </c>
      <c r="AP63" s="261">
        <f t="shared" si="71"/>
        <v>0.5</v>
      </c>
      <c r="AQ63" s="18">
        <v>0</v>
      </c>
      <c r="AR63" s="18">
        <v>2</v>
      </c>
      <c r="AS63" s="18">
        <f t="shared" si="72"/>
        <v>2</v>
      </c>
      <c r="AT63" s="261">
        <f t="shared" si="73"/>
        <v>0</v>
      </c>
      <c r="AU63" s="23">
        <f t="shared" si="74"/>
        <v>3</v>
      </c>
      <c r="AV63" s="18">
        <f t="shared" si="75"/>
        <v>5</v>
      </c>
      <c r="AW63" s="18">
        <f t="shared" si="76"/>
        <v>8</v>
      </c>
      <c r="AX63" s="91">
        <f t="shared" si="77"/>
        <v>0.375</v>
      </c>
      <c r="AY63" s="191">
        <f t="shared" si="78"/>
        <v>4.375</v>
      </c>
      <c r="AZ63" s="192">
        <f t="shared" si="79"/>
        <v>6.625</v>
      </c>
      <c r="BA63" s="192">
        <f t="shared" si="80"/>
        <v>1.375</v>
      </c>
      <c r="BB63" s="192">
        <f t="shared" si="81"/>
        <v>0.375</v>
      </c>
      <c r="BC63" s="192">
        <f t="shared" si="82"/>
        <v>0.5</v>
      </c>
      <c r="BD63" s="192">
        <f t="shared" si="83"/>
        <v>2</v>
      </c>
      <c r="BE63" s="192">
        <f t="shared" si="84"/>
        <v>6.75</v>
      </c>
      <c r="BF63" s="192">
        <f t="shared" si="85"/>
        <v>0.125</v>
      </c>
      <c r="BG63" s="192">
        <f t="shared" si="86"/>
        <v>1.25</v>
      </c>
      <c r="BH63" s="192">
        <f t="shared" si="87"/>
        <v>2.125</v>
      </c>
      <c r="BI63" s="192">
        <f t="shared" si="88"/>
        <v>8</v>
      </c>
      <c r="BJ63" s="191">
        <f t="shared" si="89"/>
        <v>2</v>
      </c>
      <c r="BK63" s="192">
        <f t="shared" si="90"/>
        <v>3.5</v>
      </c>
      <c r="BL63" s="192">
        <f t="shared" si="91"/>
        <v>1</v>
      </c>
      <c r="BM63" s="192">
        <f t="shared" si="92"/>
        <v>1.5</v>
      </c>
      <c r="BN63" s="192">
        <f t="shared" si="93"/>
        <v>1</v>
      </c>
      <c r="BO63" s="192">
        <f t="shared" si="94"/>
        <v>1</v>
      </c>
      <c r="BP63" s="192">
        <f t="shared" si="95"/>
        <v>4.5</v>
      </c>
      <c r="BQ63" s="192">
        <f t="shared" si="96"/>
        <v>0</v>
      </c>
      <c r="BR63" s="192">
        <f t="shared" si="97"/>
        <v>0.5</v>
      </c>
      <c r="BS63" s="192">
        <f t="shared" si="98"/>
        <v>1</v>
      </c>
      <c r="BT63" s="192">
        <f t="shared" si="99"/>
        <v>5</v>
      </c>
      <c r="BU63" s="191">
        <f t="shared" si="100"/>
        <v>5.166666666666667</v>
      </c>
      <c r="BV63" s="192">
        <f t="shared" si="101"/>
        <v>7.666666666666667</v>
      </c>
      <c r="BW63" s="192">
        <f t="shared" si="102"/>
        <v>1.5</v>
      </c>
      <c r="BX63" s="192">
        <f t="shared" si="103"/>
        <v>0</v>
      </c>
      <c r="BY63" s="192">
        <f t="shared" si="104"/>
        <v>0.33333333333333331</v>
      </c>
      <c r="BZ63" s="192">
        <f t="shared" si="105"/>
        <v>2.3333333333333335</v>
      </c>
      <c r="CA63" s="192">
        <f t="shared" si="106"/>
        <v>7.5</v>
      </c>
      <c r="CB63" s="192">
        <f t="shared" si="107"/>
        <v>0.16666666666666666</v>
      </c>
      <c r="CC63" s="192">
        <f t="shared" si="108"/>
        <v>1.5</v>
      </c>
      <c r="CD63" s="192">
        <f t="shared" si="109"/>
        <v>2.5</v>
      </c>
      <c r="CE63" s="193">
        <f t="shared" si="110"/>
        <v>9</v>
      </c>
    </row>
    <row r="64" spans="1:83">
      <c r="A64" s="187">
        <f t="shared" si="55"/>
        <v>62</v>
      </c>
      <c r="B64" s="187" t="s">
        <v>487</v>
      </c>
      <c r="C64" s="23">
        <f>SUM('Season 1'!BZ4:BZ5)+'Season 2'!DI34</f>
        <v>298</v>
      </c>
      <c r="D64" s="18">
        <f>SUM('Season 1'!CA4:CA5)+'Season 2'!DJ34</f>
        <v>136</v>
      </c>
      <c r="E64" s="18">
        <f>SUM('Season 1'!CB4:CB5)+'Season 2'!DK34</f>
        <v>23</v>
      </c>
      <c r="F64" s="18">
        <f>SUM('Season 1'!CC4:CC5)+'Season 2'!DL34</f>
        <v>4</v>
      </c>
      <c r="G64" s="18">
        <f>SUM('Season 1'!CD4:CD5)+'Season 2'!DM34</f>
        <v>40</v>
      </c>
      <c r="H64" s="18">
        <f>SUM('Season 1'!CE4:CE5)+'Season 2'!DN34</f>
        <v>88</v>
      </c>
      <c r="I64" s="18">
        <f>SUM('Season 1'!CF4:CF5)+'Season 2'!DO34</f>
        <v>223</v>
      </c>
      <c r="J64" s="18">
        <f>SUM('Season 1'!CG4:CG5)+'Season 2'!DP34</f>
        <v>40</v>
      </c>
      <c r="K64" s="18">
        <f>SUM('Season 1'!CH4:CH5)+'Season 2'!DQ34</f>
        <v>145</v>
      </c>
      <c r="L64" s="18">
        <f>SUM('Season 1'!CI4:CI5)+'Season 2'!DR34</f>
        <v>128</v>
      </c>
      <c r="M64" s="21">
        <f>SUM('Season 1'!CJ4:CJ5)+'Season 2'!DS34</f>
        <v>368</v>
      </c>
      <c r="N64" s="23">
        <f>'Season 2'!LN22</f>
        <v>30</v>
      </c>
      <c r="O64" s="18">
        <f>'Season 2'!LO22</f>
        <v>15</v>
      </c>
      <c r="P64" s="18">
        <f>'Season 2'!LP22</f>
        <v>1</v>
      </c>
      <c r="Q64" s="18">
        <f>'Season 2'!LQ22</f>
        <v>0</v>
      </c>
      <c r="R64" s="18">
        <f>'Season 2'!LR22</f>
        <v>2</v>
      </c>
      <c r="S64" s="18">
        <f>'Season 2'!LS22</f>
        <v>6</v>
      </c>
      <c r="T64" s="18">
        <f>'Season 2'!LT22</f>
        <v>14</v>
      </c>
      <c r="U64" s="18">
        <f>'Season 2'!LU22</f>
        <v>6</v>
      </c>
      <c r="V64" s="18">
        <f>'Season 2'!LV22</f>
        <v>12</v>
      </c>
      <c r="W64" s="18">
        <f>'Season 2'!LW22</f>
        <v>12</v>
      </c>
      <c r="X64" s="21">
        <f>'Season 2'!LX22</f>
        <v>26</v>
      </c>
      <c r="Y64" s="23">
        <f t="shared" si="56"/>
        <v>328</v>
      </c>
      <c r="Z64" s="18">
        <f t="shared" si="57"/>
        <v>151</v>
      </c>
      <c r="AA64" s="18">
        <f t="shared" si="58"/>
        <v>24</v>
      </c>
      <c r="AB64" s="18">
        <f t="shared" si="59"/>
        <v>4</v>
      </c>
      <c r="AC64" s="18">
        <f t="shared" si="60"/>
        <v>42</v>
      </c>
      <c r="AD64" s="18">
        <f t="shared" si="61"/>
        <v>94</v>
      </c>
      <c r="AE64" s="18">
        <f t="shared" si="62"/>
        <v>237</v>
      </c>
      <c r="AF64" s="18">
        <f t="shared" si="63"/>
        <v>46</v>
      </c>
      <c r="AG64" s="18">
        <f t="shared" si="64"/>
        <v>157</v>
      </c>
      <c r="AH64" s="18">
        <f t="shared" si="65"/>
        <v>140</v>
      </c>
      <c r="AI64" s="21">
        <f t="shared" si="66"/>
        <v>394</v>
      </c>
      <c r="AJ64" s="169">
        <f t="shared" si="67"/>
        <v>0.39662447257383965</v>
      </c>
      <c r="AK64" s="169">
        <f t="shared" si="68"/>
        <v>0.2929936305732484</v>
      </c>
      <c r="AL64" s="366">
        <f t="shared" si="69"/>
        <v>0.35532994923857869</v>
      </c>
      <c r="AM64" s="18">
        <f>1+'Season 2'!P9</f>
        <v>6</v>
      </c>
      <c r="AN64" s="18">
        <f>1+'Season 2'!Q9</f>
        <v>6</v>
      </c>
      <c r="AO64" s="18">
        <f t="shared" si="70"/>
        <v>12</v>
      </c>
      <c r="AP64" s="261">
        <f t="shared" si="71"/>
        <v>0.5</v>
      </c>
      <c r="AQ64" s="18">
        <v>0</v>
      </c>
      <c r="AR64" s="18">
        <v>1</v>
      </c>
      <c r="AS64" s="18">
        <f t="shared" si="72"/>
        <v>1</v>
      </c>
      <c r="AT64" s="261">
        <f t="shared" si="73"/>
        <v>0</v>
      </c>
      <c r="AU64" s="23">
        <f t="shared" si="74"/>
        <v>6</v>
      </c>
      <c r="AV64" s="18">
        <f t="shared" si="75"/>
        <v>7</v>
      </c>
      <c r="AW64" s="18">
        <f t="shared" si="76"/>
        <v>13</v>
      </c>
      <c r="AX64" s="91">
        <f t="shared" si="77"/>
        <v>0.46153846153846156</v>
      </c>
      <c r="AY64" s="191">
        <f t="shared" si="78"/>
        <v>25.23076923076923</v>
      </c>
      <c r="AZ64" s="192">
        <f t="shared" si="79"/>
        <v>11.615384615384615</v>
      </c>
      <c r="BA64" s="192">
        <f t="shared" si="80"/>
        <v>1.8461538461538463</v>
      </c>
      <c r="BB64" s="192">
        <f t="shared" si="81"/>
        <v>0.30769230769230771</v>
      </c>
      <c r="BC64" s="192">
        <f t="shared" si="82"/>
        <v>3.2307692307692308</v>
      </c>
      <c r="BD64" s="192">
        <f t="shared" si="83"/>
        <v>7.2307692307692308</v>
      </c>
      <c r="BE64" s="192">
        <f t="shared" si="84"/>
        <v>18.23076923076923</v>
      </c>
      <c r="BF64" s="192">
        <f t="shared" si="85"/>
        <v>3.5384615384615383</v>
      </c>
      <c r="BG64" s="192">
        <f t="shared" si="86"/>
        <v>12.076923076923077</v>
      </c>
      <c r="BH64" s="192">
        <f t="shared" si="87"/>
        <v>10.76923076923077</v>
      </c>
      <c r="BI64" s="192">
        <f t="shared" si="88"/>
        <v>30.307692307692307</v>
      </c>
      <c r="BJ64" s="191">
        <f t="shared" si="89"/>
        <v>30</v>
      </c>
      <c r="BK64" s="192">
        <f t="shared" si="90"/>
        <v>15</v>
      </c>
      <c r="BL64" s="192">
        <f t="shared" si="91"/>
        <v>1</v>
      </c>
      <c r="BM64" s="192">
        <f t="shared" si="92"/>
        <v>0</v>
      </c>
      <c r="BN64" s="192">
        <f t="shared" si="93"/>
        <v>2</v>
      </c>
      <c r="BO64" s="192">
        <f t="shared" si="94"/>
        <v>6</v>
      </c>
      <c r="BP64" s="192">
        <f t="shared" si="95"/>
        <v>14</v>
      </c>
      <c r="BQ64" s="192">
        <f t="shared" si="96"/>
        <v>6</v>
      </c>
      <c r="BR64" s="192">
        <f t="shared" si="97"/>
        <v>12</v>
      </c>
      <c r="BS64" s="192">
        <f t="shared" si="98"/>
        <v>12</v>
      </c>
      <c r="BT64" s="192">
        <f t="shared" si="99"/>
        <v>26</v>
      </c>
      <c r="BU64" s="191">
        <f t="shared" si="100"/>
        <v>24.833333333333332</v>
      </c>
      <c r="BV64" s="192">
        <f t="shared" si="101"/>
        <v>11.333333333333334</v>
      </c>
      <c r="BW64" s="192">
        <f t="shared" si="102"/>
        <v>1.9166666666666667</v>
      </c>
      <c r="BX64" s="192">
        <f t="shared" si="103"/>
        <v>0.33333333333333331</v>
      </c>
      <c r="BY64" s="192">
        <f t="shared" si="104"/>
        <v>3.3333333333333335</v>
      </c>
      <c r="BZ64" s="192">
        <f t="shared" si="105"/>
        <v>7.333333333333333</v>
      </c>
      <c r="CA64" s="192">
        <f t="shared" si="106"/>
        <v>18.583333333333332</v>
      </c>
      <c r="CB64" s="192">
        <f t="shared" si="107"/>
        <v>3.3333333333333335</v>
      </c>
      <c r="CC64" s="192">
        <f t="shared" si="108"/>
        <v>12.083333333333334</v>
      </c>
      <c r="CD64" s="192">
        <f t="shared" si="109"/>
        <v>10.666666666666666</v>
      </c>
      <c r="CE64" s="193">
        <f t="shared" si="110"/>
        <v>30.666666666666668</v>
      </c>
    </row>
    <row r="65" spans="1:83">
      <c r="A65" s="187">
        <f t="shared" si="55"/>
        <v>63</v>
      </c>
      <c r="B65" s="187" t="s">
        <v>489</v>
      </c>
      <c r="C65" s="23">
        <f>'Season 1'!DV20</f>
        <v>13</v>
      </c>
      <c r="D65" s="18">
        <f>'Season 1'!DW20</f>
        <v>6</v>
      </c>
      <c r="E65" s="18">
        <f>'Season 1'!DX20</f>
        <v>1</v>
      </c>
      <c r="F65" s="18">
        <f>'Season 1'!DY20</f>
        <v>0</v>
      </c>
      <c r="G65" s="18">
        <f>'Season 1'!DZ20</f>
        <v>0</v>
      </c>
      <c r="H65" s="18">
        <f>'Season 1'!EA20</f>
        <v>5</v>
      </c>
      <c r="I65" s="18">
        <f>'Season 1'!EB20</f>
        <v>10</v>
      </c>
      <c r="J65" s="18">
        <f>'Season 1'!EC20</f>
        <v>1</v>
      </c>
      <c r="K65" s="18">
        <f>'Season 1'!ED20</f>
        <v>5</v>
      </c>
      <c r="L65" s="18">
        <f>'Season 1'!EE20</f>
        <v>6</v>
      </c>
      <c r="M65" s="21">
        <f>'Season 1'!EF20</f>
        <v>15</v>
      </c>
      <c r="N65" s="23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21">
        <v>0</v>
      </c>
      <c r="Y65" s="23">
        <f t="shared" si="56"/>
        <v>13</v>
      </c>
      <c r="Z65" s="18">
        <f t="shared" si="57"/>
        <v>6</v>
      </c>
      <c r="AA65" s="18">
        <f t="shared" si="58"/>
        <v>1</v>
      </c>
      <c r="AB65" s="18">
        <f t="shared" si="59"/>
        <v>0</v>
      </c>
      <c r="AC65" s="18">
        <f t="shared" si="60"/>
        <v>0</v>
      </c>
      <c r="AD65" s="18">
        <f t="shared" si="61"/>
        <v>5</v>
      </c>
      <c r="AE65" s="18">
        <f t="shared" si="62"/>
        <v>10</v>
      </c>
      <c r="AF65" s="18">
        <f t="shared" si="63"/>
        <v>1</v>
      </c>
      <c r="AG65" s="18">
        <f t="shared" si="64"/>
        <v>5</v>
      </c>
      <c r="AH65" s="18">
        <f t="shared" si="65"/>
        <v>6</v>
      </c>
      <c r="AI65" s="21">
        <f t="shared" si="66"/>
        <v>15</v>
      </c>
      <c r="AJ65" s="169">
        <f t="shared" si="67"/>
        <v>0.5</v>
      </c>
      <c r="AK65" s="169">
        <f t="shared" si="68"/>
        <v>0.2</v>
      </c>
      <c r="AL65" s="366">
        <f t="shared" si="69"/>
        <v>0.4</v>
      </c>
      <c r="AM65" s="18">
        <v>1</v>
      </c>
      <c r="AN65" s="18">
        <v>0</v>
      </c>
      <c r="AO65" s="18">
        <f t="shared" si="70"/>
        <v>1</v>
      </c>
      <c r="AP65" s="261">
        <f t="shared" si="71"/>
        <v>1</v>
      </c>
      <c r="AQ65" s="18">
        <v>0</v>
      </c>
      <c r="AR65" s="18">
        <v>0</v>
      </c>
      <c r="AS65" s="18">
        <f t="shared" si="72"/>
        <v>0</v>
      </c>
      <c r="AT65" s="261" t="e">
        <f t="shared" si="73"/>
        <v>#DIV/0!</v>
      </c>
      <c r="AU65" s="23">
        <f t="shared" si="74"/>
        <v>1</v>
      </c>
      <c r="AV65" s="18">
        <f t="shared" si="75"/>
        <v>0</v>
      </c>
      <c r="AW65" s="18">
        <f t="shared" si="76"/>
        <v>1</v>
      </c>
      <c r="AX65" s="91">
        <f t="shared" si="77"/>
        <v>1</v>
      </c>
      <c r="AY65" s="191">
        <f t="shared" si="78"/>
        <v>13</v>
      </c>
      <c r="AZ65" s="192">
        <f t="shared" si="79"/>
        <v>6</v>
      </c>
      <c r="BA65" s="192">
        <f t="shared" si="80"/>
        <v>1</v>
      </c>
      <c r="BB65" s="192">
        <f t="shared" si="81"/>
        <v>0</v>
      </c>
      <c r="BC65" s="192">
        <f t="shared" si="82"/>
        <v>0</v>
      </c>
      <c r="BD65" s="192">
        <f t="shared" si="83"/>
        <v>5</v>
      </c>
      <c r="BE65" s="192">
        <f t="shared" si="84"/>
        <v>10</v>
      </c>
      <c r="BF65" s="192">
        <f t="shared" si="85"/>
        <v>1</v>
      </c>
      <c r="BG65" s="192">
        <f t="shared" si="86"/>
        <v>5</v>
      </c>
      <c r="BH65" s="192">
        <f t="shared" si="87"/>
        <v>6</v>
      </c>
      <c r="BI65" s="192">
        <f t="shared" si="88"/>
        <v>15</v>
      </c>
      <c r="BJ65" s="191" t="e">
        <f t="shared" si="89"/>
        <v>#DIV/0!</v>
      </c>
      <c r="BK65" s="192" t="e">
        <f t="shared" si="90"/>
        <v>#DIV/0!</v>
      </c>
      <c r="BL65" s="192" t="e">
        <f t="shared" si="91"/>
        <v>#DIV/0!</v>
      </c>
      <c r="BM65" s="192" t="e">
        <f t="shared" si="92"/>
        <v>#DIV/0!</v>
      </c>
      <c r="BN65" s="192" t="e">
        <f t="shared" si="93"/>
        <v>#DIV/0!</v>
      </c>
      <c r="BO65" s="192" t="e">
        <f t="shared" si="94"/>
        <v>#DIV/0!</v>
      </c>
      <c r="BP65" s="192" t="e">
        <f t="shared" si="95"/>
        <v>#DIV/0!</v>
      </c>
      <c r="BQ65" s="192" t="e">
        <f t="shared" si="96"/>
        <v>#DIV/0!</v>
      </c>
      <c r="BR65" s="192" t="e">
        <f t="shared" si="97"/>
        <v>#DIV/0!</v>
      </c>
      <c r="BS65" s="192" t="e">
        <f t="shared" si="98"/>
        <v>#DIV/0!</v>
      </c>
      <c r="BT65" s="192" t="e">
        <f t="shared" si="99"/>
        <v>#DIV/0!</v>
      </c>
      <c r="BU65" s="191">
        <f t="shared" si="100"/>
        <v>13</v>
      </c>
      <c r="BV65" s="192">
        <f t="shared" si="101"/>
        <v>6</v>
      </c>
      <c r="BW65" s="192">
        <f t="shared" si="102"/>
        <v>1</v>
      </c>
      <c r="BX65" s="192">
        <f t="shared" si="103"/>
        <v>0</v>
      </c>
      <c r="BY65" s="192">
        <f t="shared" si="104"/>
        <v>0</v>
      </c>
      <c r="BZ65" s="192">
        <f t="shared" si="105"/>
        <v>5</v>
      </c>
      <c r="CA65" s="192">
        <f t="shared" si="106"/>
        <v>10</v>
      </c>
      <c r="CB65" s="192">
        <f t="shared" si="107"/>
        <v>1</v>
      </c>
      <c r="CC65" s="192">
        <f t="shared" si="108"/>
        <v>5</v>
      </c>
      <c r="CD65" s="192">
        <f t="shared" si="109"/>
        <v>6</v>
      </c>
      <c r="CE65" s="193">
        <f t="shared" si="110"/>
        <v>15</v>
      </c>
    </row>
    <row r="66" spans="1:83">
      <c r="A66" s="187">
        <f t="shared" si="55"/>
        <v>64</v>
      </c>
      <c r="B66" s="187" t="s">
        <v>490</v>
      </c>
      <c r="C66" s="23">
        <f>SUM('Season 1'!BN18:BN25)+'Season 2'!DI42+'Season 2'!HJ29+'Season 2'!HJ30</f>
        <v>170</v>
      </c>
      <c r="D66" s="18">
        <f>SUM('Season 1'!BO18:BO25)+'Season 2'!DJ42+'Season 2'!HK29+'Season 2'!HK30</f>
        <v>96</v>
      </c>
      <c r="E66" s="18">
        <f>SUM('Season 1'!BP18:BP25)+'Season 2'!DK42+'Season 2'!HL29+'Season 2'!HL30</f>
        <v>27</v>
      </c>
      <c r="F66" s="18">
        <f>SUM('Season 1'!BQ18:BQ25)+'Season 2'!DL42+'Season 2'!HM29+'Season 2'!HM30</f>
        <v>7</v>
      </c>
      <c r="G66" s="18">
        <f>SUM('Season 1'!BR18:BR25)+'Season 2'!DM42+'Season 2'!HN29+'Season 2'!HN30</f>
        <v>14</v>
      </c>
      <c r="H66" s="18">
        <f>SUM('Season 1'!BS18:BS25)+'Season 2'!DN42+'Season 2'!HO29+'Season 2'!HO30</f>
        <v>38</v>
      </c>
      <c r="I66" s="18">
        <f>SUM('Season 1'!BT18:BT25)+'Season 2'!DO42+'Season 2'!HP29+'Season 2'!HP30</f>
        <v>88</v>
      </c>
      <c r="J66" s="18">
        <f>SUM('Season 1'!BU18:BU25)+'Season 2'!DP42+'Season 2'!HQ29+'Season 2'!HQ30</f>
        <v>32</v>
      </c>
      <c r="K66" s="18">
        <f>SUM('Season 1'!BV18:BV25)+'Season 2'!DQ42+'Season 2'!HR29+'Season 2'!HR30</f>
        <v>148</v>
      </c>
      <c r="L66" s="18">
        <f>SUM('Season 1'!BW18:BW25)+'Season 2'!DR42+'Season 2'!HS29+'Season 2'!HS30</f>
        <v>70</v>
      </c>
      <c r="M66" s="21">
        <f>SUM('Season 1'!BX18:BX25)+'Season 2'!DS42+'Season 2'!HT29+'Season 2'!HT30</f>
        <v>236</v>
      </c>
      <c r="N66" s="23">
        <f>'Season 1'!GT22+SUM('Season 2'!JU18:JU21)</f>
        <v>49</v>
      </c>
      <c r="O66" s="18">
        <f>'Season 1'!GU22+SUM('Season 2'!JV18:JV21)</f>
        <v>48</v>
      </c>
      <c r="P66" s="18">
        <f>'Season 1'!GV22+SUM('Season 2'!JW18:JW21)</f>
        <v>11</v>
      </c>
      <c r="Q66" s="18">
        <f>'Season 1'!GW22+SUM('Season 2'!JX18:JX21)</f>
        <v>4</v>
      </c>
      <c r="R66" s="18">
        <f>'Season 1'!GX22+SUM('Season 2'!JY18:JY21)</f>
        <v>8</v>
      </c>
      <c r="S66" s="18">
        <f>'Season 1'!GY22+SUM('Season 2'!JZ18:JZ21)</f>
        <v>11</v>
      </c>
      <c r="T66" s="18">
        <f>'Season 1'!GZ22+SUM('Season 2'!KA18:KA21)</f>
        <v>28</v>
      </c>
      <c r="U66" s="18">
        <f>'Season 1'!HA22+SUM('Season 2'!KB18:KB21)</f>
        <v>9</v>
      </c>
      <c r="V66" s="18">
        <f>'Season 1'!HB22+SUM('Season 2'!KC18:KC21)</f>
        <v>46</v>
      </c>
      <c r="W66" s="18">
        <f>'Season 1'!HC22+SUM('Season 2'!KD18:KD21)</f>
        <v>20</v>
      </c>
      <c r="X66" s="21">
        <f>'Season 1'!HD22+SUM('Season 2'!KE18:KE21)</f>
        <v>74</v>
      </c>
      <c r="Y66" s="23">
        <f t="shared" si="56"/>
        <v>219</v>
      </c>
      <c r="Z66" s="18">
        <f t="shared" si="57"/>
        <v>144</v>
      </c>
      <c r="AA66" s="18">
        <f t="shared" si="58"/>
        <v>38</v>
      </c>
      <c r="AB66" s="18">
        <f t="shared" si="59"/>
        <v>11</v>
      </c>
      <c r="AC66" s="18">
        <f t="shared" si="60"/>
        <v>22</v>
      </c>
      <c r="AD66" s="18">
        <f t="shared" si="61"/>
        <v>49</v>
      </c>
      <c r="AE66" s="18">
        <f t="shared" si="62"/>
        <v>116</v>
      </c>
      <c r="AF66" s="18">
        <f t="shared" si="63"/>
        <v>41</v>
      </c>
      <c r="AG66" s="18">
        <f t="shared" si="64"/>
        <v>194</v>
      </c>
      <c r="AH66" s="18">
        <f t="shared" si="65"/>
        <v>90</v>
      </c>
      <c r="AI66" s="21">
        <f t="shared" si="66"/>
        <v>310</v>
      </c>
      <c r="AJ66" s="169">
        <f t="shared" si="67"/>
        <v>0.42241379310344829</v>
      </c>
      <c r="AK66" s="169">
        <f t="shared" si="68"/>
        <v>0.21134020618556701</v>
      </c>
      <c r="AL66" s="366">
        <f t="shared" si="69"/>
        <v>0.29032258064516131</v>
      </c>
      <c r="AM66" s="18">
        <f>'Season 1'!M12-1+1</f>
        <v>7</v>
      </c>
      <c r="AN66" s="18">
        <f>'Season 1'!N12+2</f>
        <v>5</v>
      </c>
      <c r="AO66" s="18">
        <f t="shared" si="70"/>
        <v>12</v>
      </c>
      <c r="AP66" s="261">
        <f t="shared" si="71"/>
        <v>0.58333333333333337</v>
      </c>
      <c r="AQ66" s="18">
        <f>'Season 1'!FS63+2</f>
        <v>2</v>
      </c>
      <c r="AR66" s="18">
        <f>'Season 1'!FT63+2</f>
        <v>3</v>
      </c>
      <c r="AS66" s="18">
        <f t="shared" si="72"/>
        <v>5</v>
      </c>
      <c r="AT66" s="261">
        <f t="shared" si="73"/>
        <v>0.4</v>
      </c>
      <c r="AU66" s="23">
        <f t="shared" si="74"/>
        <v>9</v>
      </c>
      <c r="AV66" s="18">
        <f t="shared" si="75"/>
        <v>8</v>
      </c>
      <c r="AW66" s="18">
        <f t="shared" si="76"/>
        <v>17</v>
      </c>
      <c r="AX66" s="91">
        <f t="shared" si="77"/>
        <v>0.52941176470588236</v>
      </c>
      <c r="AY66" s="191">
        <f t="shared" si="78"/>
        <v>12.882352941176471</v>
      </c>
      <c r="AZ66" s="192">
        <f t="shared" si="79"/>
        <v>8.4705882352941178</v>
      </c>
      <c r="BA66" s="192">
        <f t="shared" si="80"/>
        <v>2.2352941176470589</v>
      </c>
      <c r="BB66" s="192">
        <f t="shared" si="81"/>
        <v>0.6470588235294118</v>
      </c>
      <c r="BC66" s="192">
        <f t="shared" si="82"/>
        <v>1.2941176470588236</v>
      </c>
      <c r="BD66" s="192">
        <f t="shared" si="83"/>
        <v>2.8823529411764706</v>
      </c>
      <c r="BE66" s="192">
        <f t="shared" si="84"/>
        <v>6.8235294117647056</v>
      </c>
      <c r="BF66" s="192">
        <f t="shared" si="85"/>
        <v>2.4117647058823528</v>
      </c>
      <c r="BG66" s="192">
        <f t="shared" si="86"/>
        <v>11.411764705882353</v>
      </c>
      <c r="BH66" s="192">
        <f t="shared" si="87"/>
        <v>5.2941176470588234</v>
      </c>
      <c r="BI66" s="192">
        <f t="shared" si="88"/>
        <v>18.235294117647058</v>
      </c>
      <c r="BJ66" s="191">
        <f t="shared" si="89"/>
        <v>9.8000000000000007</v>
      </c>
      <c r="BK66" s="192">
        <f t="shared" si="90"/>
        <v>9.6</v>
      </c>
      <c r="BL66" s="192">
        <f t="shared" si="91"/>
        <v>2.2000000000000002</v>
      </c>
      <c r="BM66" s="192">
        <f t="shared" si="92"/>
        <v>0.8</v>
      </c>
      <c r="BN66" s="192">
        <f t="shared" si="93"/>
        <v>1.6</v>
      </c>
      <c r="BO66" s="192">
        <f t="shared" si="94"/>
        <v>2.2000000000000002</v>
      </c>
      <c r="BP66" s="192">
        <f t="shared" si="95"/>
        <v>5.6</v>
      </c>
      <c r="BQ66" s="192">
        <f t="shared" si="96"/>
        <v>1.8</v>
      </c>
      <c r="BR66" s="192">
        <f t="shared" si="97"/>
        <v>9.1999999999999993</v>
      </c>
      <c r="BS66" s="192">
        <f t="shared" si="98"/>
        <v>4</v>
      </c>
      <c r="BT66" s="192">
        <f t="shared" si="99"/>
        <v>14.8</v>
      </c>
      <c r="BU66" s="191">
        <f t="shared" si="100"/>
        <v>14.166666666666666</v>
      </c>
      <c r="BV66" s="192">
        <f t="shared" si="101"/>
        <v>8</v>
      </c>
      <c r="BW66" s="192">
        <f t="shared" si="102"/>
        <v>2.25</v>
      </c>
      <c r="BX66" s="192">
        <f t="shared" si="103"/>
        <v>0.58333333333333337</v>
      </c>
      <c r="BY66" s="192">
        <f t="shared" si="104"/>
        <v>1.1666666666666667</v>
      </c>
      <c r="BZ66" s="192">
        <f t="shared" si="105"/>
        <v>3.1666666666666665</v>
      </c>
      <c r="CA66" s="192">
        <f t="shared" si="106"/>
        <v>7.333333333333333</v>
      </c>
      <c r="CB66" s="192">
        <f t="shared" si="107"/>
        <v>2.6666666666666665</v>
      </c>
      <c r="CC66" s="192">
        <f t="shared" si="108"/>
        <v>12.333333333333334</v>
      </c>
      <c r="CD66" s="192">
        <f t="shared" si="109"/>
        <v>5.833333333333333</v>
      </c>
      <c r="CE66" s="193">
        <f t="shared" si="110"/>
        <v>19.666666666666668</v>
      </c>
    </row>
    <row r="67" spans="1:83">
      <c r="A67" s="187">
        <f t="shared" si="55"/>
        <v>65</v>
      </c>
      <c r="B67" s="187" t="s">
        <v>491</v>
      </c>
      <c r="C67" s="23">
        <f>SUM('Season 1'!CX4:CX5)</f>
        <v>51</v>
      </c>
      <c r="D67" s="18">
        <f>SUM('Season 1'!CY4:CY5)</f>
        <v>37</v>
      </c>
      <c r="E67" s="18">
        <f>SUM('Season 1'!CZ4:CZ5)</f>
        <v>9</v>
      </c>
      <c r="F67" s="18">
        <f>SUM('Season 1'!DA4:DA5)</f>
        <v>2</v>
      </c>
      <c r="G67" s="18">
        <f>SUM('Season 1'!DB4:DB5)</f>
        <v>9</v>
      </c>
      <c r="H67" s="18">
        <f>SUM('Season 1'!DC4:DC5)</f>
        <v>20</v>
      </c>
      <c r="I67" s="18">
        <f>SUM('Season 1'!DD4:DD5)</f>
        <v>33</v>
      </c>
      <c r="J67" s="18">
        <f>SUM('Season 1'!DE4:DE5)</f>
        <v>3</v>
      </c>
      <c r="K67" s="18">
        <f>SUM('Season 1'!DF4:DF5)</f>
        <v>14</v>
      </c>
      <c r="L67" s="18">
        <f>SUM('Season 1'!DG4:DG5)</f>
        <v>23</v>
      </c>
      <c r="M67" s="21">
        <f>SUM('Season 1'!DH4:DH5)</f>
        <v>47</v>
      </c>
      <c r="N67" s="23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21">
        <v>0</v>
      </c>
      <c r="Y67" s="23">
        <f t="shared" si="56"/>
        <v>51</v>
      </c>
      <c r="Z67" s="18">
        <f t="shared" si="57"/>
        <v>37</v>
      </c>
      <c r="AA67" s="18">
        <f t="shared" si="58"/>
        <v>9</v>
      </c>
      <c r="AB67" s="18">
        <f t="shared" si="59"/>
        <v>2</v>
      </c>
      <c r="AC67" s="18">
        <f t="shared" si="60"/>
        <v>9</v>
      </c>
      <c r="AD67" s="18">
        <f t="shared" si="61"/>
        <v>20</v>
      </c>
      <c r="AE67" s="18">
        <f t="shared" si="62"/>
        <v>33</v>
      </c>
      <c r="AF67" s="18">
        <f t="shared" si="63"/>
        <v>3</v>
      </c>
      <c r="AG67" s="18">
        <f t="shared" si="64"/>
        <v>14</v>
      </c>
      <c r="AH67" s="18">
        <f t="shared" si="65"/>
        <v>23</v>
      </c>
      <c r="AI67" s="21">
        <f t="shared" si="66"/>
        <v>47</v>
      </c>
      <c r="AJ67" s="169">
        <f t="shared" si="67"/>
        <v>0.60606060606060608</v>
      </c>
      <c r="AK67" s="169">
        <f t="shared" si="68"/>
        <v>0.21428571428571427</v>
      </c>
      <c r="AL67" s="366">
        <f t="shared" si="69"/>
        <v>0.48936170212765956</v>
      </c>
      <c r="AM67" s="18">
        <v>2</v>
      </c>
      <c r="AN67" s="18">
        <v>0</v>
      </c>
      <c r="AO67" s="18">
        <f t="shared" ref="AO67:AO98" si="111">AM67+AN67</f>
        <v>2</v>
      </c>
      <c r="AP67" s="261">
        <f t="shared" ref="AP67:AP98" si="112">AM67/AO67</f>
        <v>1</v>
      </c>
      <c r="AQ67" s="18">
        <v>0</v>
      </c>
      <c r="AR67" s="18">
        <v>0</v>
      </c>
      <c r="AS67" s="18">
        <f t="shared" ref="AS67:AS98" si="113">AQ67+AR67</f>
        <v>0</v>
      </c>
      <c r="AT67" s="261" t="e">
        <f t="shared" ref="AT67:AT98" si="114">AQ67/AS67</f>
        <v>#DIV/0!</v>
      </c>
      <c r="AU67" s="23">
        <f t="shared" si="74"/>
        <v>2</v>
      </c>
      <c r="AV67" s="18">
        <f t="shared" si="75"/>
        <v>0</v>
      </c>
      <c r="AW67" s="18">
        <f t="shared" ref="AW67:AW98" si="115">AU67+AV67</f>
        <v>2</v>
      </c>
      <c r="AX67" s="91">
        <f t="shared" ref="AX67:AX98" si="116">AU67/AW67</f>
        <v>1</v>
      </c>
      <c r="AY67" s="191">
        <f t="shared" si="78"/>
        <v>25.5</v>
      </c>
      <c r="AZ67" s="192">
        <f t="shared" si="79"/>
        <v>18.5</v>
      </c>
      <c r="BA67" s="192">
        <f t="shared" si="80"/>
        <v>4.5</v>
      </c>
      <c r="BB67" s="192">
        <f t="shared" si="81"/>
        <v>1</v>
      </c>
      <c r="BC67" s="192">
        <f t="shared" si="82"/>
        <v>4.5</v>
      </c>
      <c r="BD67" s="192">
        <f t="shared" si="83"/>
        <v>10</v>
      </c>
      <c r="BE67" s="192">
        <f t="shared" si="84"/>
        <v>16.5</v>
      </c>
      <c r="BF67" s="192">
        <f t="shared" si="85"/>
        <v>1.5</v>
      </c>
      <c r="BG67" s="192">
        <f t="shared" si="86"/>
        <v>7</v>
      </c>
      <c r="BH67" s="192">
        <f t="shared" si="87"/>
        <v>11.5</v>
      </c>
      <c r="BI67" s="192">
        <f t="shared" si="88"/>
        <v>23.5</v>
      </c>
      <c r="BJ67" s="191" t="e">
        <f t="shared" si="89"/>
        <v>#DIV/0!</v>
      </c>
      <c r="BK67" s="192" t="e">
        <f t="shared" si="90"/>
        <v>#DIV/0!</v>
      </c>
      <c r="BL67" s="192" t="e">
        <f t="shared" si="91"/>
        <v>#DIV/0!</v>
      </c>
      <c r="BM67" s="192" t="e">
        <f t="shared" si="92"/>
        <v>#DIV/0!</v>
      </c>
      <c r="BN67" s="192" t="e">
        <f t="shared" si="93"/>
        <v>#DIV/0!</v>
      </c>
      <c r="BO67" s="192" t="e">
        <f t="shared" si="94"/>
        <v>#DIV/0!</v>
      </c>
      <c r="BP67" s="192" t="e">
        <f t="shared" si="95"/>
        <v>#DIV/0!</v>
      </c>
      <c r="BQ67" s="192" t="e">
        <f t="shared" si="96"/>
        <v>#DIV/0!</v>
      </c>
      <c r="BR67" s="192" t="e">
        <f t="shared" si="97"/>
        <v>#DIV/0!</v>
      </c>
      <c r="BS67" s="192" t="e">
        <f t="shared" si="98"/>
        <v>#DIV/0!</v>
      </c>
      <c r="BT67" s="192" t="e">
        <f t="shared" si="99"/>
        <v>#DIV/0!</v>
      </c>
      <c r="BU67" s="191">
        <f t="shared" si="100"/>
        <v>25.5</v>
      </c>
      <c r="BV67" s="192">
        <f t="shared" si="101"/>
        <v>18.5</v>
      </c>
      <c r="BW67" s="192">
        <f t="shared" si="102"/>
        <v>4.5</v>
      </c>
      <c r="BX67" s="192">
        <f t="shared" si="103"/>
        <v>1</v>
      </c>
      <c r="BY67" s="192">
        <f t="shared" si="104"/>
        <v>4.5</v>
      </c>
      <c r="BZ67" s="192">
        <f t="shared" si="105"/>
        <v>10</v>
      </c>
      <c r="CA67" s="192">
        <f t="shared" si="106"/>
        <v>16.5</v>
      </c>
      <c r="CB67" s="192">
        <f t="shared" si="107"/>
        <v>1.5</v>
      </c>
      <c r="CC67" s="192">
        <f t="shared" si="108"/>
        <v>7</v>
      </c>
      <c r="CD67" s="192">
        <f t="shared" si="109"/>
        <v>11.5</v>
      </c>
      <c r="CE67" s="193">
        <f t="shared" si="110"/>
        <v>23.5</v>
      </c>
    </row>
    <row r="68" spans="1:83">
      <c r="A68" s="187">
        <f t="shared" si="55"/>
        <v>66</v>
      </c>
      <c r="B68" s="187" t="s">
        <v>492</v>
      </c>
      <c r="C68" s="23">
        <f>'Season 1'!BZ42+SUM('Season 2'!W38:W40,'Season 2'!W42:W47)</f>
        <v>97</v>
      </c>
      <c r="D68" s="18">
        <f>'Season 1'!CA42+SUM('Season 2'!X38:X40,'Season 2'!X42:X47)</f>
        <v>95</v>
      </c>
      <c r="E68" s="18">
        <f>'Season 1'!CB42+SUM('Season 2'!Y38:Y40,'Season 2'!Y42:Y47)</f>
        <v>13</v>
      </c>
      <c r="F68" s="18">
        <f>'Season 1'!CC42+SUM('Season 2'!Z38:Z40,'Season 2'!Z42:Z47)</f>
        <v>7</v>
      </c>
      <c r="G68" s="18">
        <f>'Season 1'!CD42+SUM('Season 2'!AA38:AA40,'Season 2'!AA42:AA47)</f>
        <v>9</v>
      </c>
      <c r="H68" s="18">
        <f>'Season 1'!CE42+SUM('Season 2'!AB38:AB40,'Season 2'!AB42:AB47)</f>
        <v>36</v>
      </c>
      <c r="I68" s="18">
        <f>'Season 1'!CF42+SUM('Season 2'!AC38:AC40,'Season 2'!AC42:AC47)</f>
        <v>133</v>
      </c>
      <c r="J68" s="18">
        <f>'Season 1'!CG42+SUM('Season 2'!AD38:AD40,'Season 2'!AD42:AD47)</f>
        <v>8</v>
      </c>
      <c r="K68" s="18">
        <f>'Season 1'!CH42+SUM('Season 2'!AE38:AE40,'Season 2'!AE42:AE47)</f>
        <v>41</v>
      </c>
      <c r="L68" s="18">
        <f>'Season 1'!CI42+SUM('Season 2'!AF38:AF40,'Season 2'!AF42:AF47)</f>
        <v>44</v>
      </c>
      <c r="M68" s="21">
        <f>'Season 1'!CJ42+SUM('Season 2'!AG38:AG40,'Season 2'!AG42:AG47)</f>
        <v>174</v>
      </c>
      <c r="N68" s="23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21">
        <v>0</v>
      </c>
      <c r="Y68" s="23">
        <f t="shared" si="56"/>
        <v>97</v>
      </c>
      <c r="Z68" s="18">
        <f t="shared" si="57"/>
        <v>95</v>
      </c>
      <c r="AA68" s="18">
        <f t="shared" si="58"/>
        <v>13</v>
      </c>
      <c r="AB68" s="18">
        <f t="shared" si="59"/>
        <v>7</v>
      </c>
      <c r="AC68" s="18">
        <f t="shared" si="60"/>
        <v>9</v>
      </c>
      <c r="AD68" s="18">
        <f t="shared" si="61"/>
        <v>36</v>
      </c>
      <c r="AE68" s="18">
        <f t="shared" si="62"/>
        <v>133</v>
      </c>
      <c r="AF68" s="18">
        <f t="shared" si="63"/>
        <v>8</v>
      </c>
      <c r="AG68" s="18">
        <f t="shared" si="64"/>
        <v>41</v>
      </c>
      <c r="AH68" s="18">
        <f t="shared" si="65"/>
        <v>44</v>
      </c>
      <c r="AI68" s="21">
        <f t="shared" si="66"/>
        <v>174</v>
      </c>
      <c r="AJ68" s="169">
        <f t="shared" si="67"/>
        <v>0.27067669172932329</v>
      </c>
      <c r="AK68" s="169">
        <f t="shared" si="68"/>
        <v>0.1951219512195122</v>
      </c>
      <c r="AL68" s="366">
        <f t="shared" si="69"/>
        <v>0.25287356321839083</v>
      </c>
      <c r="AM68" s="18">
        <f>'Season 1'!M5-1+'Season 2'!P3-1</f>
        <v>10</v>
      </c>
      <c r="AN68" s="18">
        <f>'Season 1'!N5-1+'Season 2'!Q3-1</f>
        <v>7</v>
      </c>
      <c r="AO68" s="18">
        <f t="shared" si="111"/>
        <v>17</v>
      </c>
      <c r="AP68" s="261">
        <f t="shared" si="112"/>
        <v>0.58823529411764708</v>
      </c>
      <c r="AQ68" s="18">
        <v>0</v>
      </c>
      <c r="AR68" s="18">
        <v>0</v>
      </c>
      <c r="AS68" s="18">
        <f t="shared" si="113"/>
        <v>0</v>
      </c>
      <c r="AT68" s="261" t="e">
        <f t="shared" si="114"/>
        <v>#DIV/0!</v>
      </c>
      <c r="AU68" s="23">
        <f t="shared" si="74"/>
        <v>10</v>
      </c>
      <c r="AV68" s="18">
        <f t="shared" si="75"/>
        <v>7</v>
      </c>
      <c r="AW68" s="18">
        <f t="shared" si="115"/>
        <v>17</v>
      </c>
      <c r="AX68" s="91">
        <f t="shared" si="116"/>
        <v>0.58823529411764708</v>
      </c>
      <c r="AY68" s="191">
        <f t="shared" si="78"/>
        <v>5.7058823529411766</v>
      </c>
      <c r="AZ68" s="192">
        <f t="shared" si="79"/>
        <v>5.5882352941176467</v>
      </c>
      <c r="BA68" s="192">
        <f t="shared" si="80"/>
        <v>0.76470588235294112</v>
      </c>
      <c r="BB68" s="192">
        <f t="shared" si="81"/>
        <v>0.41176470588235292</v>
      </c>
      <c r="BC68" s="192">
        <f t="shared" si="82"/>
        <v>0.52941176470588236</v>
      </c>
      <c r="BD68" s="192">
        <f t="shared" si="83"/>
        <v>2.1176470588235294</v>
      </c>
      <c r="BE68" s="192">
        <f t="shared" si="84"/>
        <v>7.8235294117647056</v>
      </c>
      <c r="BF68" s="192">
        <f t="shared" si="85"/>
        <v>0.47058823529411764</v>
      </c>
      <c r="BG68" s="192">
        <f t="shared" si="86"/>
        <v>2.4117647058823528</v>
      </c>
      <c r="BH68" s="192">
        <f t="shared" si="87"/>
        <v>2.5882352941176472</v>
      </c>
      <c r="BI68" s="192">
        <f t="shared" si="88"/>
        <v>10.235294117647058</v>
      </c>
      <c r="BJ68" s="191" t="e">
        <f t="shared" si="89"/>
        <v>#DIV/0!</v>
      </c>
      <c r="BK68" s="192" t="e">
        <f t="shared" si="90"/>
        <v>#DIV/0!</v>
      </c>
      <c r="BL68" s="192" t="e">
        <f t="shared" si="91"/>
        <v>#DIV/0!</v>
      </c>
      <c r="BM68" s="192" t="e">
        <f t="shared" si="92"/>
        <v>#DIV/0!</v>
      </c>
      <c r="BN68" s="192" t="e">
        <f t="shared" si="93"/>
        <v>#DIV/0!</v>
      </c>
      <c r="BO68" s="192" t="e">
        <f t="shared" si="94"/>
        <v>#DIV/0!</v>
      </c>
      <c r="BP68" s="192" t="e">
        <f t="shared" si="95"/>
        <v>#DIV/0!</v>
      </c>
      <c r="BQ68" s="192" t="e">
        <f t="shared" si="96"/>
        <v>#DIV/0!</v>
      </c>
      <c r="BR68" s="192" t="e">
        <f t="shared" si="97"/>
        <v>#DIV/0!</v>
      </c>
      <c r="BS68" s="192" t="e">
        <f t="shared" si="98"/>
        <v>#DIV/0!</v>
      </c>
      <c r="BT68" s="192" t="e">
        <f t="shared" si="99"/>
        <v>#DIV/0!</v>
      </c>
      <c r="BU68" s="191">
        <f t="shared" si="100"/>
        <v>5.7058823529411766</v>
      </c>
      <c r="BV68" s="192">
        <f t="shared" si="101"/>
        <v>5.5882352941176467</v>
      </c>
      <c r="BW68" s="192">
        <f t="shared" si="102"/>
        <v>0.76470588235294112</v>
      </c>
      <c r="BX68" s="192">
        <f t="shared" si="103"/>
        <v>0.41176470588235292</v>
      </c>
      <c r="BY68" s="192">
        <f t="shared" si="104"/>
        <v>0.52941176470588236</v>
      </c>
      <c r="BZ68" s="192">
        <f t="shared" si="105"/>
        <v>2.1176470588235294</v>
      </c>
      <c r="CA68" s="192">
        <f t="shared" si="106"/>
        <v>7.8235294117647056</v>
      </c>
      <c r="CB68" s="192">
        <f t="shared" si="107"/>
        <v>0.47058823529411764</v>
      </c>
      <c r="CC68" s="192">
        <f t="shared" si="108"/>
        <v>2.4117647058823528</v>
      </c>
      <c r="CD68" s="192">
        <f t="shared" si="109"/>
        <v>2.5882352941176472</v>
      </c>
      <c r="CE68" s="193">
        <f t="shared" si="110"/>
        <v>10.235294117647058</v>
      </c>
    </row>
    <row r="69" spans="1:83">
      <c r="A69" s="187">
        <f t="shared" ref="A69:A70" si="117">A68+1</f>
        <v>67</v>
      </c>
      <c r="B69" s="187" t="s">
        <v>493</v>
      </c>
      <c r="C69" s="23">
        <f>'Season 1'!DJ28+'Season 2'!AL17</f>
        <v>354</v>
      </c>
      <c r="D69" s="18">
        <f>'Season 1'!DK28+'Season 2'!AM17</f>
        <v>158</v>
      </c>
      <c r="E69" s="18">
        <f>'Season 1'!DL28+'Season 2'!AN17</f>
        <v>42</v>
      </c>
      <c r="F69" s="18">
        <f>'Season 1'!DM28+'Season 2'!AO17</f>
        <v>5</v>
      </c>
      <c r="G69" s="18">
        <f>'Season 1'!DN28+'Season 2'!AP17</f>
        <v>23</v>
      </c>
      <c r="H69" s="18">
        <f>'Season 1'!DO28+'Season 2'!AQ17</f>
        <v>61</v>
      </c>
      <c r="I69" s="18">
        <f>'Season 1'!DP28+'Season 2'!AR17</f>
        <v>152</v>
      </c>
      <c r="J69" s="18">
        <f>'Season 1'!DQ28+'Season 2'!AS17</f>
        <v>77</v>
      </c>
      <c r="K69" s="18">
        <f>'Season 1'!DR28+'Season 2'!AT17</f>
        <v>300</v>
      </c>
      <c r="L69" s="18">
        <f>'Season 1'!DS28+'Season 2'!AU17</f>
        <v>138</v>
      </c>
      <c r="M69" s="21">
        <f>'Season 1'!DT28+'Season 2'!AV17</f>
        <v>452</v>
      </c>
      <c r="N69" s="23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21">
        <v>0</v>
      </c>
      <c r="Y69" s="23">
        <f t="shared" si="56"/>
        <v>354</v>
      </c>
      <c r="Z69" s="18">
        <f t="shared" si="57"/>
        <v>158</v>
      </c>
      <c r="AA69" s="18">
        <f t="shared" si="58"/>
        <v>42</v>
      </c>
      <c r="AB69" s="18">
        <f t="shared" si="59"/>
        <v>5</v>
      </c>
      <c r="AC69" s="18">
        <f t="shared" si="60"/>
        <v>23</v>
      </c>
      <c r="AD69" s="18">
        <f t="shared" si="61"/>
        <v>61</v>
      </c>
      <c r="AE69" s="18">
        <f t="shared" si="62"/>
        <v>152</v>
      </c>
      <c r="AF69" s="18">
        <f t="shared" si="63"/>
        <v>77</v>
      </c>
      <c r="AG69" s="18">
        <f t="shared" si="64"/>
        <v>300</v>
      </c>
      <c r="AH69" s="18">
        <f t="shared" si="65"/>
        <v>138</v>
      </c>
      <c r="AI69" s="21">
        <f t="shared" si="66"/>
        <v>452</v>
      </c>
      <c r="AJ69" s="169">
        <f t="shared" si="67"/>
        <v>0.40131578947368424</v>
      </c>
      <c r="AK69" s="169">
        <f t="shared" si="68"/>
        <v>0.25666666666666665</v>
      </c>
      <c r="AL69" s="366">
        <f t="shared" si="69"/>
        <v>0.30530973451327431</v>
      </c>
      <c r="AM69" s="18">
        <f>'Season 1'!M9+'Season 2'!P4</f>
        <v>7</v>
      </c>
      <c r="AN69" s="18">
        <f>'Season 1'!N9+'Season 2'!Q4-1</f>
        <v>13</v>
      </c>
      <c r="AO69" s="18">
        <f t="shared" si="111"/>
        <v>20</v>
      </c>
      <c r="AP69" s="261">
        <f t="shared" si="112"/>
        <v>0.35</v>
      </c>
      <c r="AQ69" s="18">
        <v>0</v>
      </c>
      <c r="AR69" s="18">
        <v>0</v>
      </c>
      <c r="AS69" s="18">
        <f t="shared" si="113"/>
        <v>0</v>
      </c>
      <c r="AT69" s="261" t="e">
        <f t="shared" si="114"/>
        <v>#DIV/0!</v>
      </c>
      <c r="AU69" s="23">
        <f t="shared" si="74"/>
        <v>7</v>
      </c>
      <c r="AV69" s="18">
        <f t="shared" si="75"/>
        <v>13</v>
      </c>
      <c r="AW69" s="18">
        <f t="shared" si="115"/>
        <v>20</v>
      </c>
      <c r="AX69" s="91">
        <f t="shared" si="116"/>
        <v>0.35</v>
      </c>
      <c r="AY69" s="191">
        <f t="shared" si="78"/>
        <v>17.7</v>
      </c>
      <c r="AZ69" s="192">
        <f t="shared" si="79"/>
        <v>7.9</v>
      </c>
      <c r="BA69" s="192">
        <f t="shared" si="80"/>
        <v>2.1</v>
      </c>
      <c r="BB69" s="192">
        <f t="shared" si="81"/>
        <v>0.25</v>
      </c>
      <c r="BC69" s="192">
        <f t="shared" si="82"/>
        <v>1.1499999999999999</v>
      </c>
      <c r="BD69" s="192">
        <f t="shared" si="83"/>
        <v>3.05</v>
      </c>
      <c r="BE69" s="192">
        <f t="shared" si="84"/>
        <v>7.6</v>
      </c>
      <c r="BF69" s="192">
        <f t="shared" si="85"/>
        <v>3.85</v>
      </c>
      <c r="BG69" s="192">
        <f t="shared" si="86"/>
        <v>15</v>
      </c>
      <c r="BH69" s="192">
        <f t="shared" si="87"/>
        <v>6.9</v>
      </c>
      <c r="BI69" s="192">
        <f t="shared" si="88"/>
        <v>22.6</v>
      </c>
      <c r="BJ69" s="191" t="e">
        <f t="shared" si="89"/>
        <v>#DIV/0!</v>
      </c>
      <c r="BK69" s="192" t="e">
        <f t="shared" si="90"/>
        <v>#DIV/0!</v>
      </c>
      <c r="BL69" s="192" t="e">
        <f t="shared" si="91"/>
        <v>#DIV/0!</v>
      </c>
      <c r="BM69" s="192" t="e">
        <f t="shared" si="92"/>
        <v>#DIV/0!</v>
      </c>
      <c r="BN69" s="192" t="e">
        <f t="shared" si="93"/>
        <v>#DIV/0!</v>
      </c>
      <c r="BO69" s="192" t="e">
        <f t="shared" si="94"/>
        <v>#DIV/0!</v>
      </c>
      <c r="BP69" s="192" t="e">
        <f t="shared" si="95"/>
        <v>#DIV/0!</v>
      </c>
      <c r="BQ69" s="192" t="e">
        <f t="shared" si="96"/>
        <v>#DIV/0!</v>
      </c>
      <c r="BR69" s="192" t="e">
        <f t="shared" si="97"/>
        <v>#DIV/0!</v>
      </c>
      <c r="BS69" s="192" t="e">
        <f t="shared" si="98"/>
        <v>#DIV/0!</v>
      </c>
      <c r="BT69" s="192" t="e">
        <f t="shared" si="99"/>
        <v>#DIV/0!</v>
      </c>
      <c r="BU69" s="191">
        <f t="shared" si="100"/>
        <v>17.7</v>
      </c>
      <c r="BV69" s="192">
        <f t="shared" si="101"/>
        <v>7.9</v>
      </c>
      <c r="BW69" s="192">
        <f t="shared" si="102"/>
        <v>2.1</v>
      </c>
      <c r="BX69" s="192">
        <f t="shared" si="103"/>
        <v>0.25</v>
      </c>
      <c r="BY69" s="192">
        <f t="shared" si="104"/>
        <v>1.1499999999999999</v>
      </c>
      <c r="BZ69" s="192">
        <f t="shared" si="105"/>
        <v>3.05</v>
      </c>
      <c r="CA69" s="192">
        <f t="shared" si="106"/>
        <v>7.6</v>
      </c>
      <c r="CB69" s="192">
        <f t="shared" si="107"/>
        <v>3.85</v>
      </c>
      <c r="CC69" s="192">
        <f t="shared" si="108"/>
        <v>15</v>
      </c>
      <c r="CD69" s="192">
        <f t="shared" si="109"/>
        <v>6.9</v>
      </c>
      <c r="CE69" s="193">
        <f t="shared" si="110"/>
        <v>22.6</v>
      </c>
    </row>
    <row r="70" spans="1:83">
      <c r="A70" s="187">
        <f t="shared" si="117"/>
        <v>68</v>
      </c>
      <c r="B70" s="187" t="s">
        <v>235</v>
      </c>
      <c r="C70" s="23">
        <f>'Season 2'!HJ31</f>
        <v>4</v>
      </c>
      <c r="D70" s="18">
        <f>'Season 2'!HK31</f>
        <v>9</v>
      </c>
      <c r="E70" s="18">
        <f>'Season 2'!HL31</f>
        <v>1</v>
      </c>
      <c r="F70" s="18">
        <f>'Season 2'!HM31</f>
        <v>0</v>
      </c>
      <c r="G70" s="18">
        <f>'Season 2'!HN31</f>
        <v>0</v>
      </c>
      <c r="H70" s="18">
        <f>'Season 2'!HO31</f>
        <v>2</v>
      </c>
      <c r="I70" s="18">
        <f>'Season 2'!HP31</f>
        <v>7</v>
      </c>
      <c r="J70" s="18">
        <f>'Season 2'!HQ31</f>
        <v>0</v>
      </c>
      <c r="K70" s="18">
        <f>'Season 2'!HR31</f>
        <v>1</v>
      </c>
      <c r="L70" s="18">
        <f>'Season 2'!HS31</f>
        <v>2</v>
      </c>
      <c r="M70" s="21">
        <f>'Season 2'!HT31</f>
        <v>8</v>
      </c>
      <c r="N70" s="23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21">
        <v>0</v>
      </c>
      <c r="Y70" s="23">
        <f t="shared" si="56"/>
        <v>4</v>
      </c>
      <c r="Z70" s="18">
        <f t="shared" si="57"/>
        <v>9</v>
      </c>
      <c r="AA70" s="18">
        <f t="shared" si="58"/>
        <v>1</v>
      </c>
      <c r="AB70" s="18">
        <f t="shared" si="59"/>
        <v>0</v>
      </c>
      <c r="AC70" s="18">
        <f t="shared" si="60"/>
        <v>0</v>
      </c>
      <c r="AD70" s="18">
        <f t="shared" si="61"/>
        <v>2</v>
      </c>
      <c r="AE70" s="18">
        <f t="shared" si="62"/>
        <v>7</v>
      </c>
      <c r="AF70" s="18">
        <f t="shared" si="63"/>
        <v>0</v>
      </c>
      <c r="AG70" s="18">
        <f t="shared" si="64"/>
        <v>1</v>
      </c>
      <c r="AH70" s="18">
        <f t="shared" si="65"/>
        <v>2</v>
      </c>
      <c r="AI70" s="21">
        <f t="shared" si="66"/>
        <v>8</v>
      </c>
      <c r="AJ70" s="169">
        <f t="shared" si="67"/>
        <v>0.2857142857142857</v>
      </c>
      <c r="AK70" s="169">
        <f t="shared" si="68"/>
        <v>0</v>
      </c>
      <c r="AL70" s="366">
        <f t="shared" si="69"/>
        <v>0.25</v>
      </c>
      <c r="AM70" s="18">
        <v>1</v>
      </c>
      <c r="AN70" s="18">
        <v>0</v>
      </c>
      <c r="AO70" s="18">
        <f t="shared" si="111"/>
        <v>1</v>
      </c>
      <c r="AP70" s="261">
        <f t="shared" si="112"/>
        <v>1</v>
      </c>
      <c r="AQ70" s="18">
        <v>0</v>
      </c>
      <c r="AR70" s="18">
        <v>0</v>
      </c>
      <c r="AS70" s="18">
        <f t="shared" si="113"/>
        <v>0</v>
      </c>
      <c r="AT70" s="261" t="e">
        <f t="shared" si="114"/>
        <v>#DIV/0!</v>
      </c>
      <c r="AU70" s="23">
        <f t="shared" si="74"/>
        <v>1</v>
      </c>
      <c r="AV70" s="18">
        <f t="shared" si="75"/>
        <v>0</v>
      </c>
      <c r="AW70" s="18">
        <f t="shared" si="115"/>
        <v>1</v>
      </c>
      <c r="AX70" s="91">
        <f t="shared" si="116"/>
        <v>1</v>
      </c>
      <c r="AY70" s="191">
        <f t="shared" si="78"/>
        <v>4</v>
      </c>
      <c r="AZ70" s="192">
        <f t="shared" si="79"/>
        <v>9</v>
      </c>
      <c r="BA70" s="192">
        <f t="shared" si="80"/>
        <v>1</v>
      </c>
      <c r="BB70" s="192">
        <f t="shared" si="81"/>
        <v>0</v>
      </c>
      <c r="BC70" s="192">
        <f t="shared" si="82"/>
        <v>0</v>
      </c>
      <c r="BD70" s="192">
        <f t="shared" si="83"/>
        <v>2</v>
      </c>
      <c r="BE70" s="192">
        <f t="shared" si="84"/>
        <v>7</v>
      </c>
      <c r="BF70" s="192">
        <f t="shared" si="85"/>
        <v>0</v>
      </c>
      <c r="BG70" s="192">
        <f t="shared" si="86"/>
        <v>1</v>
      </c>
      <c r="BH70" s="192">
        <f t="shared" si="87"/>
        <v>2</v>
      </c>
      <c r="BI70" s="192">
        <f t="shared" si="88"/>
        <v>8</v>
      </c>
      <c r="BJ70" s="191" t="e">
        <f t="shared" si="89"/>
        <v>#DIV/0!</v>
      </c>
      <c r="BK70" s="192" t="e">
        <f t="shared" si="90"/>
        <v>#DIV/0!</v>
      </c>
      <c r="BL70" s="192" t="e">
        <f t="shared" si="91"/>
        <v>#DIV/0!</v>
      </c>
      <c r="BM70" s="192" t="e">
        <f t="shared" si="92"/>
        <v>#DIV/0!</v>
      </c>
      <c r="BN70" s="192" t="e">
        <f t="shared" si="93"/>
        <v>#DIV/0!</v>
      </c>
      <c r="BO70" s="192" t="e">
        <f t="shared" si="94"/>
        <v>#DIV/0!</v>
      </c>
      <c r="BP70" s="192" t="e">
        <f t="shared" si="95"/>
        <v>#DIV/0!</v>
      </c>
      <c r="BQ70" s="192" t="e">
        <f t="shared" si="96"/>
        <v>#DIV/0!</v>
      </c>
      <c r="BR70" s="192" t="e">
        <f t="shared" si="97"/>
        <v>#DIV/0!</v>
      </c>
      <c r="BS70" s="192" t="e">
        <f t="shared" si="98"/>
        <v>#DIV/0!</v>
      </c>
      <c r="BT70" s="192" t="e">
        <f t="shared" si="99"/>
        <v>#DIV/0!</v>
      </c>
      <c r="BU70" s="191">
        <f t="shared" si="100"/>
        <v>4</v>
      </c>
      <c r="BV70" s="192">
        <f t="shared" si="101"/>
        <v>9</v>
      </c>
      <c r="BW70" s="192">
        <f t="shared" si="102"/>
        <v>1</v>
      </c>
      <c r="BX70" s="192">
        <f t="shared" si="103"/>
        <v>0</v>
      </c>
      <c r="BY70" s="192">
        <f t="shared" si="104"/>
        <v>0</v>
      </c>
      <c r="BZ70" s="192">
        <f t="shared" si="105"/>
        <v>2</v>
      </c>
      <c r="CA70" s="192">
        <f t="shared" si="106"/>
        <v>7</v>
      </c>
      <c r="CB70" s="192">
        <f t="shared" si="107"/>
        <v>0</v>
      </c>
      <c r="CC70" s="192">
        <f t="shared" si="108"/>
        <v>1</v>
      </c>
      <c r="CD70" s="192">
        <f t="shared" si="109"/>
        <v>2</v>
      </c>
      <c r="CE70" s="193">
        <f t="shared" si="110"/>
        <v>8</v>
      </c>
    </row>
    <row r="71" spans="1:83">
      <c r="A71" s="18">
        <v>69</v>
      </c>
      <c r="B71" s="187" t="s">
        <v>494</v>
      </c>
      <c r="C71" s="18">
        <f>'Season 1'!DJ14+'Season 2'!GU34</f>
        <v>321</v>
      </c>
      <c r="D71" s="18">
        <f>'Season 1'!DK14+'Season 2'!GV34</f>
        <v>339</v>
      </c>
      <c r="E71" s="18">
        <f>'Season 1'!DL14+'Season 2'!GW34</f>
        <v>81</v>
      </c>
      <c r="F71" s="18">
        <f>'Season 1'!DM14+'Season 2'!GX34</f>
        <v>28</v>
      </c>
      <c r="G71" s="18">
        <f>'Season 1'!DN14+'Season 2'!GY34</f>
        <v>36</v>
      </c>
      <c r="H71" s="18">
        <f>'Season 1'!DO14+'Season 2'!GZ34</f>
        <v>140</v>
      </c>
      <c r="I71" s="18">
        <f>'Season 1'!DP14+'Season 2'!HA34</f>
        <v>270</v>
      </c>
      <c r="J71" s="18">
        <f>'Season 1'!DQ14+'Season 2'!HB34</f>
        <v>11</v>
      </c>
      <c r="K71" s="18">
        <f>'Season 1'!DR14+'Season 2'!HC34</f>
        <v>61</v>
      </c>
      <c r="L71" s="18">
        <f>'Season 1'!DS14+'Season 2'!HD34</f>
        <v>151</v>
      </c>
      <c r="M71" s="18">
        <f>'Season 1'!DT14+'Season 2'!HE34</f>
        <v>331</v>
      </c>
      <c r="N71" s="23">
        <f>'Season 2'!JF22</f>
        <v>9</v>
      </c>
      <c r="O71" s="18">
        <f>'Season 2'!JG22</f>
        <v>24</v>
      </c>
      <c r="P71" s="18">
        <f>'Season 2'!JH22</f>
        <v>0</v>
      </c>
      <c r="Q71" s="18">
        <f>'Season 2'!JI22</f>
        <v>4</v>
      </c>
      <c r="R71" s="18">
        <f>'Season 2'!JJ22</f>
        <v>5</v>
      </c>
      <c r="S71" s="18">
        <f>'Season 2'!JK22</f>
        <v>3</v>
      </c>
      <c r="T71" s="18">
        <f>'Season 2'!JL22</f>
        <v>8</v>
      </c>
      <c r="U71" s="18">
        <f>'Season 2'!JM22</f>
        <v>1</v>
      </c>
      <c r="V71" s="18">
        <f>'Season 2'!JN22</f>
        <v>6</v>
      </c>
      <c r="W71" s="18">
        <f>'Season 2'!JO22</f>
        <v>4</v>
      </c>
      <c r="X71" s="21">
        <f>'Season 2'!JP22</f>
        <v>14</v>
      </c>
      <c r="Y71" s="23">
        <f t="shared" si="56"/>
        <v>330</v>
      </c>
      <c r="Z71" s="18">
        <f t="shared" si="57"/>
        <v>363</v>
      </c>
      <c r="AA71" s="18">
        <f t="shared" si="58"/>
        <v>81</v>
      </c>
      <c r="AB71" s="18">
        <f t="shared" si="59"/>
        <v>32</v>
      </c>
      <c r="AC71" s="18">
        <f t="shared" si="60"/>
        <v>41</v>
      </c>
      <c r="AD71" s="18">
        <f t="shared" si="61"/>
        <v>143</v>
      </c>
      <c r="AE71" s="18">
        <f t="shared" si="62"/>
        <v>278</v>
      </c>
      <c r="AF71" s="18">
        <f t="shared" si="63"/>
        <v>12</v>
      </c>
      <c r="AG71" s="18">
        <f t="shared" si="64"/>
        <v>67</v>
      </c>
      <c r="AH71" s="18">
        <f t="shared" si="65"/>
        <v>155</v>
      </c>
      <c r="AI71" s="21">
        <f t="shared" si="66"/>
        <v>345</v>
      </c>
      <c r="AJ71" s="169">
        <f t="shared" si="67"/>
        <v>0.51438848920863312</v>
      </c>
      <c r="AK71" s="169">
        <f t="shared" si="68"/>
        <v>0.17910447761194029</v>
      </c>
      <c r="AL71" s="366">
        <f t="shared" si="69"/>
        <v>0.44927536231884058</v>
      </c>
      <c r="AM71" s="18">
        <f>'Season 1'!M9+'Season 2'!P15</f>
        <v>12</v>
      </c>
      <c r="AN71" s="18">
        <f>'Season 1'!N9+'Season 2'!Q15</f>
        <v>9</v>
      </c>
      <c r="AO71" s="18">
        <f t="shared" si="111"/>
        <v>21</v>
      </c>
      <c r="AP71" s="261">
        <f t="shared" si="112"/>
        <v>0.5714285714285714</v>
      </c>
      <c r="AQ71" s="18">
        <f>'Season 2'!IB61</f>
        <v>0</v>
      </c>
      <c r="AR71" s="18">
        <f>'Season 2'!IC61</f>
        <v>1</v>
      </c>
      <c r="AS71" s="18">
        <f t="shared" si="113"/>
        <v>1</v>
      </c>
      <c r="AT71" s="261">
        <f t="shared" si="114"/>
        <v>0</v>
      </c>
      <c r="AU71" s="23">
        <f t="shared" si="74"/>
        <v>12</v>
      </c>
      <c r="AV71" s="18">
        <f t="shared" si="75"/>
        <v>10</v>
      </c>
      <c r="AW71" s="18">
        <f t="shared" si="115"/>
        <v>22</v>
      </c>
      <c r="AX71" s="91">
        <f t="shared" si="116"/>
        <v>0.54545454545454541</v>
      </c>
      <c r="AY71" s="191">
        <f t="shared" si="78"/>
        <v>15</v>
      </c>
      <c r="AZ71" s="192">
        <f t="shared" si="79"/>
        <v>16.5</v>
      </c>
      <c r="BA71" s="192">
        <f t="shared" si="80"/>
        <v>3.6818181818181817</v>
      </c>
      <c r="BB71" s="192">
        <f t="shared" si="81"/>
        <v>1.4545454545454546</v>
      </c>
      <c r="BC71" s="192">
        <f t="shared" si="82"/>
        <v>1.8636363636363635</v>
      </c>
      <c r="BD71" s="192">
        <f t="shared" si="83"/>
        <v>6.5</v>
      </c>
      <c r="BE71" s="192">
        <f t="shared" si="84"/>
        <v>12.636363636363637</v>
      </c>
      <c r="BF71" s="192">
        <f t="shared" si="85"/>
        <v>0.54545454545454541</v>
      </c>
      <c r="BG71" s="192">
        <f t="shared" si="86"/>
        <v>3.0454545454545454</v>
      </c>
      <c r="BH71" s="192">
        <f t="shared" si="87"/>
        <v>7.0454545454545459</v>
      </c>
      <c r="BI71" s="192">
        <f t="shared" si="88"/>
        <v>15.681818181818182</v>
      </c>
      <c r="BJ71" s="191">
        <f t="shared" si="89"/>
        <v>9</v>
      </c>
      <c r="BK71" s="192">
        <f t="shared" si="90"/>
        <v>24</v>
      </c>
      <c r="BL71" s="192">
        <f t="shared" si="91"/>
        <v>0</v>
      </c>
      <c r="BM71" s="192">
        <f t="shared" si="92"/>
        <v>4</v>
      </c>
      <c r="BN71" s="192">
        <f t="shared" si="93"/>
        <v>5</v>
      </c>
      <c r="BO71" s="192">
        <f t="shared" si="94"/>
        <v>3</v>
      </c>
      <c r="BP71" s="192">
        <f t="shared" si="95"/>
        <v>8</v>
      </c>
      <c r="BQ71" s="192">
        <f t="shared" si="96"/>
        <v>1</v>
      </c>
      <c r="BR71" s="192">
        <f t="shared" si="97"/>
        <v>6</v>
      </c>
      <c r="BS71" s="192">
        <f t="shared" si="98"/>
        <v>4</v>
      </c>
      <c r="BT71" s="192">
        <f t="shared" si="99"/>
        <v>14</v>
      </c>
      <c r="BU71" s="191">
        <f t="shared" si="100"/>
        <v>15.285714285714286</v>
      </c>
      <c r="BV71" s="192">
        <f t="shared" si="101"/>
        <v>16.142857142857142</v>
      </c>
      <c r="BW71" s="192">
        <f t="shared" si="102"/>
        <v>3.8571428571428572</v>
      </c>
      <c r="BX71" s="192">
        <f t="shared" si="103"/>
        <v>1.3333333333333333</v>
      </c>
      <c r="BY71" s="192">
        <f t="shared" si="104"/>
        <v>1.7142857142857142</v>
      </c>
      <c r="BZ71" s="192">
        <f t="shared" si="105"/>
        <v>6.666666666666667</v>
      </c>
      <c r="CA71" s="192">
        <f t="shared" si="106"/>
        <v>12.857142857142858</v>
      </c>
      <c r="CB71" s="192">
        <f t="shared" si="107"/>
        <v>0.52380952380952384</v>
      </c>
      <c r="CC71" s="192">
        <f t="shared" si="108"/>
        <v>2.9047619047619047</v>
      </c>
      <c r="CD71" s="192">
        <f t="shared" si="109"/>
        <v>7.1904761904761907</v>
      </c>
      <c r="CE71" s="193">
        <f t="shared" si="110"/>
        <v>15.761904761904763</v>
      </c>
    </row>
    <row r="72" spans="1:83"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</row>
    <row r="73" spans="1:83"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</row>
    <row r="74" spans="1:83"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</row>
    <row r="75" spans="1:83"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</row>
    <row r="76" spans="1:83"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</row>
    <row r="77" spans="1:83"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</row>
    <row r="78" spans="1:83"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</row>
    <row r="79" spans="1:83"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</row>
    <row r="80" spans="1:83"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</row>
    <row r="81" spans="25:72"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</row>
    <row r="82" spans="25:72"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</row>
    <row r="83" spans="25:72"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</row>
    <row r="84" spans="25:72"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</row>
  </sheetData>
  <autoFilter ref="B2:CE2" xr:uid="{76D1F045-4748-7E40-B395-073DF2569EB6}">
    <sortState xmlns:xlrd2="http://schemas.microsoft.com/office/spreadsheetml/2017/richdata2" ref="B3:CE71">
      <sortCondition ref="B2:B71"/>
    </sortState>
  </autoFilter>
  <mergeCells count="10">
    <mergeCell ref="BU1:CE1"/>
    <mergeCell ref="AM1:AP1"/>
    <mergeCell ref="AQ1:AT1"/>
    <mergeCell ref="BJ1:BT1"/>
    <mergeCell ref="C1:M1"/>
    <mergeCell ref="AJ1:AL1"/>
    <mergeCell ref="AU1:AX1"/>
    <mergeCell ref="AY1:BI1"/>
    <mergeCell ref="N1:X1"/>
    <mergeCell ref="Y1:AI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3271-0314-7645-BDF4-6EB06C20FF56}">
  <dimension ref="A1:N37"/>
  <sheetViews>
    <sheetView zoomScale="97" workbookViewId="0">
      <selection activeCell="L24" sqref="L24"/>
    </sheetView>
  </sheetViews>
  <sheetFormatPr baseColWidth="10" defaultRowHeight="16"/>
  <cols>
    <col min="1" max="1" width="17.6640625" style="88" bestFit="1" customWidth="1"/>
    <col min="2" max="2" width="20.33203125" style="88" bestFit="1" customWidth="1"/>
    <col min="3" max="3" width="21.6640625" style="88" bestFit="1" customWidth="1"/>
    <col min="4" max="4" width="21" style="88" bestFit="1" customWidth="1"/>
    <col min="5" max="5" width="22" style="88" bestFit="1" customWidth="1"/>
    <col min="6" max="6" width="9.5" style="88" bestFit="1" customWidth="1"/>
    <col min="7" max="7" width="10" style="88" bestFit="1" customWidth="1"/>
    <col min="8" max="11" width="10.83203125" style="88"/>
    <col min="12" max="12" width="14.83203125" style="88" bestFit="1" customWidth="1"/>
    <col min="13" max="13" width="15" style="88" bestFit="1" customWidth="1"/>
    <col min="14" max="16384" width="10.83203125" style="88"/>
  </cols>
  <sheetData>
    <row r="1" spans="1:14" ht="17" thickBot="1">
      <c r="A1" s="134" t="s">
        <v>94</v>
      </c>
      <c r="B1" s="41" t="s">
        <v>497</v>
      </c>
      <c r="C1" s="134" t="s">
        <v>498</v>
      </c>
      <c r="D1" s="161" t="s">
        <v>499</v>
      </c>
      <c r="E1" s="135" t="s">
        <v>512</v>
      </c>
      <c r="F1" s="134" t="s">
        <v>500</v>
      </c>
      <c r="G1" s="161" t="s">
        <v>501</v>
      </c>
      <c r="H1" s="135" t="s">
        <v>502</v>
      </c>
      <c r="I1" s="134" t="s">
        <v>503</v>
      </c>
      <c r="J1" s="161" t="s">
        <v>504</v>
      </c>
      <c r="K1" s="135" t="s">
        <v>505</v>
      </c>
      <c r="L1" s="161" t="s">
        <v>506</v>
      </c>
      <c r="M1" s="135" t="s">
        <v>507</v>
      </c>
      <c r="N1" s="41" t="s">
        <v>511</v>
      </c>
    </row>
    <row r="2" spans="1:14">
      <c r="A2" s="368" t="s">
        <v>450</v>
      </c>
      <c r="B2" s="369">
        <f>'Season 3'!AD$14/'Season 3'!AD$98</f>
        <v>0.375</v>
      </c>
      <c r="C2" s="370">
        <f>VLOOKUP('Simulation S3'!A2,'Career Stats'!$B$3:$CE$71,30,FALSE)/VLOOKUP('Simulation S3'!A2,'Career Stats'!$B$3:$CE$71,34,FALSE)</f>
        <v>0.32994923857868019</v>
      </c>
      <c r="D2" s="370">
        <f>VLOOKUP(A2,'Season 3'!$IB$2:$IP$38,8,FALSE)/VLOOKUP(A2,'Season 3'!$IB$2:$IP$38,12,FALSE)</f>
        <v>0.17948717948717949</v>
      </c>
      <c r="E2" s="369">
        <f>AVERAGE(C2,D2)</f>
        <v>0.25471820903292985</v>
      </c>
      <c r="F2" s="370">
        <f>VLOOKUP(A2,'Career Stats'!$B$3:$CE$71,35,FALSE)</f>
        <v>0.4</v>
      </c>
      <c r="G2" s="370">
        <f>VLOOKUP(A2,'Season 3'!$IB$2:$IP$38,7,FALSE)/VLOOKUP(A2,'Season 3'!$IB$2:$IP$38,8,FALSE)</f>
        <v>0.5714285714285714</v>
      </c>
      <c r="H2" s="369">
        <f>AVERAGE(F2,G2)</f>
        <v>0.48571428571428571</v>
      </c>
      <c r="I2" s="370">
        <f>VLOOKUP(A2,'Career Stats'!$B$3:$CE$71,36,FALSE)</f>
        <v>0.31818181818181818</v>
      </c>
      <c r="J2" s="370">
        <f>VLOOKUP(A2,'Season 3'!$IB$2:$IP$38,9,FALSE)/VLOOKUP(A2,'Season 3'!$IB$2:$IP$38,10,FALSE)</f>
        <v>0.40625</v>
      </c>
      <c r="K2" s="369">
        <f>AVERAGE(I2,J2)</f>
        <v>0.36221590909090906</v>
      </c>
      <c r="L2" s="370"/>
      <c r="M2" s="371"/>
      <c r="N2" s="370"/>
    </row>
    <row r="3" spans="1:14">
      <c r="A3" s="372" t="s">
        <v>479</v>
      </c>
      <c r="B3" s="369">
        <f>'Season 3'!AD$28/'Season 3'!AD$98</f>
        <v>0.58653846153846156</v>
      </c>
      <c r="C3" s="370">
        <f>VLOOKUP('Simulation S3'!A3,'Career Stats'!$B$3:$CE$71,30,FALSE)/VLOOKUP('Simulation S3'!A3,'Career Stats'!$B$3:$CE$71,34,FALSE)</f>
        <v>0.60569852941176472</v>
      </c>
      <c r="D3" s="370">
        <f>VLOOKUP(A3,'Season 3'!$IB$2:$IP$38,8,FALSE)/VLOOKUP(A3,'Season 3'!$IB$2:$IP$38,12,FALSE)</f>
        <v>0.60655737704918034</v>
      </c>
      <c r="E3" s="369">
        <f t="shared" ref="E3:E37" si="0">AVERAGE(C3,D3)</f>
        <v>0.60612795323047253</v>
      </c>
      <c r="F3" s="370">
        <f>VLOOKUP(A3,'Career Stats'!$B$3:$CE$71,35,FALSE)</f>
        <v>0.47496206373292865</v>
      </c>
      <c r="G3" s="370">
        <f>VLOOKUP(A3,'Season 3'!$IB$2:$IP$38,7,FALSE)/VLOOKUP(A3,'Season 3'!$IB$2:$IP$38,8,FALSE)</f>
        <v>0.43243243243243246</v>
      </c>
      <c r="H3" s="369">
        <f t="shared" ref="H3:H37" si="1">AVERAGE(F3,G3)</f>
        <v>0.45369724808268053</v>
      </c>
      <c r="I3" s="370">
        <f>VLOOKUP(A3,'Career Stats'!$B$3:$CE$71,36,FALSE)</f>
        <v>0.24941724941724941</v>
      </c>
      <c r="J3" s="370">
        <f>VLOOKUP(A3,'Season 3'!$IB$2:$IP$38,9,FALSE)/VLOOKUP(A3,'Season 3'!$IB$2:$IP$38,10,FALSE)</f>
        <v>0.16666666666666666</v>
      </c>
      <c r="K3" s="369">
        <f t="shared" ref="K3:K37" si="2">AVERAGE(I3,J3)</f>
        <v>0.20804195804195802</v>
      </c>
      <c r="L3" s="370"/>
      <c r="M3" s="369"/>
      <c r="N3" s="370"/>
    </row>
    <row r="4" spans="1:14">
      <c r="A4" s="372" t="s">
        <v>485</v>
      </c>
      <c r="B4" s="369">
        <f>'Season 3'!AD$42/'Season 3'!AD$98</f>
        <v>3.8461538461538464E-2</v>
      </c>
      <c r="C4" s="370">
        <f>VLOOKUP('Simulation S3'!A4,'Career Stats'!$B$3:$CE$71,30,FALSE)/VLOOKUP('Simulation S3'!A4,'Career Stats'!$B$3:$CE$71,34,FALSE)</f>
        <v>0.48749999999999999</v>
      </c>
      <c r="D4" s="370"/>
      <c r="E4" s="369">
        <f t="shared" si="0"/>
        <v>0.48749999999999999</v>
      </c>
      <c r="F4" s="370">
        <f>VLOOKUP(A4,'Career Stats'!$B$3:$CE$71,35,FALSE)</f>
        <v>0.34615384615384615</v>
      </c>
      <c r="G4" s="370">
        <f>VLOOKUP(A4,'Season 3'!$IB$2:$IP$38,7,FALSE)/VLOOKUP(A4,'Season 3'!$IB$2:$IP$38,8,FALSE)</f>
        <v>0.33333333333333331</v>
      </c>
      <c r="H4" s="369">
        <f t="shared" si="1"/>
        <v>0.33974358974358976</v>
      </c>
      <c r="I4" s="370">
        <f>VLOOKUP(A4,'Career Stats'!$B$3:$CE$71,36,FALSE)</f>
        <v>0.15853658536585366</v>
      </c>
      <c r="J4" s="370">
        <f>VLOOKUP(A4,'Season 3'!$IB$2:$IP$38,9,FALSE)/VLOOKUP(A4,'Season 3'!$IB$2:$IP$38,10,FALSE)</f>
        <v>0</v>
      </c>
      <c r="K4" s="369">
        <f t="shared" si="2"/>
        <v>7.926829268292683E-2</v>
      </c>
      <c r="L4" s="370">
        <f>'Season 3'!KL12</f>
        <v>0.90909090909090906</v>
      </c>
      <c r="M4" s="369">
        <f>'Season 3'!KO27</f>
        <v>-5.6818181818181817</v>
      </c>
      <c r="N4" s="370">
        <f>'Season 3'!U98/('Season 3'!U112+'Season 3'!U98)*100</f>
        <v>45.454545454545453</v>
      </c>
    </row>
    <row r="5" spans="1:14">
      <c r="A5" s="187" t="s">
        <v>495</v>
      </c>
      <c r="B5" s="367">
        <f>'Season 3'!AV$14/'Season 3'!AV$98</f>
        <v>0.43564356435643564</v>
      </c>
      <c r="C5" s="88">
        <f>VLOOKUP('Simulation S3'!A5,'Career Stats'!$B$3:$CE$71,30,FALSE)/VLOOKUP('Simulation S3'!A5,'Career Stats'!$B$3:$CE$71,34,FALSE)</f>
        <v>0.44594594594594594</v>
      </c>
      <c r="D5" s="88">
        <f>VLOOKUP(A5,'Season 3'!$IB$2:$IP$38,8,FALSE)/VLOOKUP(A5,'Season 3'!$IB$2:$IP$38,12,FALSE)</f>
        <v>0.48863636363636365</v>
      </c>
      <c r="E5" s="367">
        <f t="shared" si="0"/>
        <v>0.46729115479115479</v>
      </c>
      <c r="F5" s="88">
        <f>VLOOKUP(A5,'Career Stats'!$B$3:$CE$71,35,FALSE)</f>
        <v>0.39393939393939392</v>
      </c>
      <c r="G5" s="88">
        <f>VLOOKUP(A5,'Season 3'!$IB$2:$IP$38,7,FALSE)/VLOOKUP(A5,'Season 3'!$IB$2:$IP$38,8,FALSE)</f>
        <v>0.41860465116279072</v>
      </c>
      <c r="H5" s="367">
        <f t="shared" si="1"/>
        <v>0.40627202255109229</v>
      </c>
      <c r="I5" s="88">
        <f>VLOOKUP(A5,'Career Stats'!$B$3:$CE$71,36,FALSE)</f>
        <v>0.29268292682926828</v>
      </c>
      <c r="J5" s="88">
        <f>VLOOKUP(A5,'Season 3'!$IB$2:$IP$38,9,FALSE)/VLOOKUP(A5,'Season 3'!$IB$2:$IP$38,10,FALSE)</f>
        <v>0.2</v>
      </c>
      <c r="K5" s="367">
        <f t="shared" si="2"/>
        <v>0.24634146341463414</v>
      </c>
      <c r="M5" s="367"/>
    </row>
    <row r="6" spans="1:14">
      <c r="A6" s="187" t="s">
        <v>447</v>
      </c>
      <c r="B6" s="367">
        <f>('Season 3'!AV$28+'Season 3'!AV46+'Season 3'!AV47)/'Season 3'!AV$98</f>
        <v>0.43069306930693069</v>
      </c>
      <c r="C6" s="88">
        <f>VLOOKUP('Simulation S3'!A6,'Career Stats'!$B$3:$CE$71,30,FALSE)/VLOOKUP('Simulation S3'!A6,'Career Stats'!$B$3:$CE$71,34,FALSE)</f>
        <v>0.54166666666666663</v>
      </c>
      <c r="E6" s="367">
        <f t="shared" si="0"/>
        <v>0.54166666666666663</v>
      </c>
      <c r="F6" s="88">
        <f>VLOOKUP(A6,'Career Stats'!$B$3:$CE$71,35,FALSE)</f>
        <v>0.53846153846153844</v>
      </c>
      <c r="H6" s="367">
        <f t="shared" si="1"/>
        <v>0.53846153846153844</v>
      </c>
      <c r="I6" s="88">
        <f>VLOOKUP(A6,'Career Stats'!$B$3:$CE$71,36,FALSE)</f>
        <v>0.18181818181818182</v>
      </c>
      <c r="K6" s="367">
        <f t="shared" si="2"/>
        <v>0.18181818181818182</v>
      </c>
      <c r="M6" s="367"/>
    </row>
    <row r="7" spans="1:14">
      <c r="A7" s="187" t="s">
        <v>449</v>
      </c>
      <c r="B7" s="367">
        <f>'Season 3'!AV$42/'Season 3'!AV$98</f>
        <v>0.13366336633663367</v>
      </c>
      <c r="C7" s="88">
        <f>VLOOKUP('Simulation S3'!A7,'Career Stats'!$B$3:$CE$71,30,FALSE)/VLOOKUP('Simulation S3'!A7,'Career Stats'!$B$3:$CE$71,34,FALSE)</f>
        <v>0.5757575757575758</v>
      </c>
      <c r="D7" s="88">
        <f>VLOOKUP(A7,'Season 3'!$IB$2:$IP$38,8,FALSE)/VLOOKUP(A7,'Season 3'!$IB$2:$IP$38,12,FALSE)</f>
        <v>0.77777777777777779</v>
      </c>
      <c r="E7" s="367">
        <f t="shared" si="0"/>
        <v>0.6767676767676768</v>
      </c>
      <c r="F7" s="88">
        <f>VLOOKUP(A7,'Career Stats'!$B$3:$CE$71,35,FALSE)</f>
        <v>0.38596491228070173</v>
      </c>
      <c r="G7" s="88">
        <f>VLOOKUP(A7,'Season 3'!$IB$2:$IP$38,7,FALSE)/VLOOKUP(A7,'Season 3'!$IB$2:$IP$38,8,FALSE)</f>
        <v>0.2857142857142857</v>
      </c>
      <c r="H7" s="367">
        <f t="shared" si="1"/>
        <v>0.33583959899749372</v>
      </c>
      <c r="I7" s="88">
        <f>VLOOKUP(A7,'Career Stats'!$B$3:$CE$71,36,FALSE)</f>
        <v>0.10526315789473684</v>
      </c>
      <c r="J7" s="88">
        <f>VLOOKUP(A7,'Season 3'!$IB$2:$IP$38,9,FALSE)/VLOOKUP(A7,'Season 3'!$IB$2:$IP$38,10,FALSE)</f>
        <v>0.33333333333333331</v>
      </c>
      <c r="K7" s="367">
        <f t="shared" si="2"/>
        <v>0.21929824561403508</v>
      </c>
      <c r="L7" s="88">
        <f>'Season 3'!KL13</f>
        <v>2.7272727272727271</v>
      </c>
      <c r="M7" s="367">
        <f>'Season 3'!KO28</f>
        <v>-2.0454545454545454</v>
      </c>
      <c r="N7" s="88">
        <f>'Season 3'!AM98/('Season 3'!AM112+'Season 3'!AM98)*100</f>
        <v>47.368421052631575</v>
      </c>
    </row>
    <row r="8" spans="1:14">
      <c r="A8" s="372" t="s">
        <v>452</v>
      </c>
      <c r="B8" s="369">
        <f>('Season 3'!BN$14+'Season 3'!BN48)/'Season 3'!BN$98</f>
        <v>0.35714285714285715</v>
      </c>
      <c r="C8" s="370">
        <f>VLOOKUP('Simulation S3'!A8,'Career Stats'!$B$3:$CE$71,30,FALSE)/VLOOKUP('Simulation S3'!A8,'Career Stats'!$B$3:$CE$71,34,FALSE)</f>
        <v>0.76758409785932724</v>
      </c>
      <c r="D8" s="370">
        <f>VLOOKUP(A8,'Season 3'!$IB$2:$IP$38,8,FALSE)/VLOOKUP(A8,'Season 3'!$IB$2:$IP$38,12,FALSE)</f>
        <v>0.70270270270270274</v>
      </c>
      <c r="E8" s="369">
        <f t="shared" si="0"/>
        <v>0.73514340028101499</v>
      </c>
      <c r="F8" s="370">
        <f>VLOOKUP(A8,'Career Stats'!$B$3:$CE$71,35,FALSE)</f>
        <v>0.35856573705179284</v>
      </c>
      <c r="G8" s="370">
        <f>VLOOKUP(A8,'Season 3'!$IB$2:$IP$38,7,FALSE)/VLOOKUP(A8,'Season 3'!$IB$2:$IP$38,8,FALSE)</f>
        <v>0.38461538461538464</v>
      </c>
      <c r="H8" s="369">
        <f t="shared" si="1"/>
        <v>0.37159056083358877</v>
      </c>
      <c r="I8" s="370">
        <f>VLOOKUP(A8,'Career Stats'!$B$3:$CE$71,36,FALSE)</f>
        <v>0.28947368421052633</v>
      </c>
      <c r="J8" s="370">
        <f>VLOOKUP(A8,'Season 3'!$IB$2:$IP$38,9,FALSE)/VLOOKUP(A8,'Season 3'!$IB$2:$IP$38,10,FALSE)</f>
        <v>0.18181818181818182</v>
      </c>
      <c r="K8" s="369">
        <f t="shared" si="2"/>
        <v>0.23564593301435408</v>
      </c>
      <c r="L8" s="370"/>
      <c r="M8" s="369"/>
      <c r="N8" s="370"/>
    </row>
    <row r="9" spans="1:14">
      <c r="A9" s="372" t="s">
        <v>486</v>
      </c>
      <c r="B9" s="369">
        <f>'Season 3'!BN$28/'Season 3'!BN$98</f>
        <v>0.47252747252747251</v>
      </c>
      <c r="C9" s="370">
        <f>VLOOKUP('Simulation S3'!A9,'Career Stats'!$B$3:$CE$71,30,FALSE)/VLOOKUP('Simulation S3'!A9,'Career Stats'!$B$3:$CE$71,34,FALSE)</f>
        <v>0.547085201793722</v>
      </c>
      <c r="D9" s="370">
        <f>VLOOKUP(A9,'Season 3'!$IB$2:$IP$38,8,FALSE)/VLOOKUP(A9,'Season 3'!$IB$2:$IP$38,12,FALSE)</f>
        <v>0.65116279069767447</v>
      </c>
      <c r="E9" s="369">
        <f t="shared" si="0"/>
        <v>0.59912399624569823</v>
      </c>
      <c r="F9" s="370">
        <f>VLOOKUP(A9,'Career Stats'!$B$3:$CE$71,35,FALSE)</f>
        <v>0.5</v>
      </c>
      <c r="G9" s="370">
        <f>VLOOKUP(A9,'Season 3'!$IB$2:$IP$38,7,FALSE)/VLOOKUP(A9,'Season 3'!$IB$2:$IP$38,8,FALSE)</f>
        <v>0.39285714285714285</v>
      </c>
      <c r="H9" s="369">
        <f t="shared" si="1"/>
        <v>0.4464285714285714</v>
      </c>
      <c r="I9" s="370">
        <f>VLOOKUP(A9,'Career Stats'!$B$3:$CE$71,36,FALSE)</f>
        <v>0.21153846153846154</v>
      </c>
      <c r="J9" s="370">
        <f>VLOOKUP(A9,'Season 3'!$IB$2:$IP$38,9,FALSE)/VLOOKUP(A9,'Season 3'!$IB$2:$IP$38,10,FALSE)</f>
        <v>0.26666666666666666</v>
      </c>
      <c r="K9" s="369">
        <f t="shared" si="2"/>
        <v>0.23910256410256409</v>
      </c>
      <c r="L9" s="370"/>
      <c r="M9" s="369"/>
      <c r="N9" s="370"/>
    </row>
    <row r="10" spans="1:14">
      <c r="A10" s="372" t="s">
        <v>446</v>
      </c>
      <c r="B10" s="369">
        <f>'Season 3'!BN$42/'Season 3'!BN$98</f>
        <v>0.17032967032967034</v>
      </c>
      <c r="C10" s="370">
        <f>VLOOKUP('Simulation S3'!A10,'Career Stats'!$B$3:$CE$71,30,FALSE)/VLOOKUP('Simulation S3'!A10,'Career Stats'!$B$3:$CE$71,34,FALSE)</f>
        <v>0.82758620689655171</v>
      </c>
      <c r="D10" s="370">
        <f>VLOOKUP(A10,'Season 3'!$IB$2:$IP$38,8,FALSE)/VLOOKUP(A10,'Season 3'!$IB$2:$IP$38,12,FALSE)</f>
        <v>0.67741935483870963</v>
      </c>
      <c r="E10" s="369">
        <f t="shared" si="0"/>
        <v>0.75250278086763067</v>
      </c>
      <c r="F10" s="370">
        <f>VLOOKUP(A10,'Career Stats'!$B$3:$CE$71,35,FALSE)</f>
        <v>0.2986111111111111</v>
      </c>
      <c r="G10" s="370">
        <f>VLOOKUP(A10,'Season 3'!$IB$2:$IP$38,7,FALSE)/VLOOKUP(A10,'Season 3'!$IB$2:$IP$38,8,FALSE)</f>
        <v>0.19047619047619047</v>
      </c>
      <c r="H10" s="369">
        <f t="shared" si="1"/>
        <v>0.24454365079365079</v>
      </c>
      <c r="I10" s="370">
        <f>VLOOKUP(A10,'Career Stats'!$B$3:$CE$71,36,FALSE)</f>
        <v>0.16666666666666666</v>
      </c>
      <c r="J10" s="370">
        <f>VLOOKUP(A10,'Season 3'!$IB$2:$IP$38,9,FALSE)/VLOOKUP(A10,'Season 3'!$IB$2:$IP$38,10,FALSE)</f>
        <v>0.3</v>
      </c>
      <c r="K10" s="369">
        <f t="shared" si="2"/>
        <v>0.23333333333333334</v>
      </c>
      <c r="L10" s="370">
        <f>'Season 3'!KL14</f>
        <v>-3.1818181818181817</v>
      </c>
      <c r="M10" s="369">
        <f>'Season 3'!KO29</f>
        <v>-2.2727272727272729</v>
      </c>
      <c r="N10" s="370">
        <f>'Season 3'!BE98/('Season 3'!BE112+'Season 3'!BE98)*100</f>
        <v>46.039603960396043</v>
      </c>
    </row>
    <row r="11" spans="1:14">
      <c r="A11" s="187" t="s">
        <v>494</v>
      </c>
      <c r="B11" s="367">
        <f>'Season 3'!CF$14/'Season 3'!CF$98</f>
        <v>0.2982456140350877</v>
      </c>
      <c r="C11" s="88">
        <f>VLOOKUP('Simulation S3'!A11,'Career Stats'!$B$3:$CE$71,30,FALSE)/VLOOKUP('Simulation S3'!A11,'Career Stats'!$B$3:$CE$71,34,FALSE)</f>
        <v>0.80579710144927541</v>
      </c>
      <c r="D11" s="88">
        <f>VLOOKUP(A11,'Season 3'!$IB$2:$IP$38,8,FALSE)/VLOOKUP(A11,'Season 3'!$IB$2:$IP$38,12,FALSE)</f>
        <v>0.70588235294117652</v>
      </c>
      <c r="E11" s="367">
        <f t="shared" si="0"/>
        <v>0.75583972719522596</v>
      </c>
      <c r="F11" s="88">
        <f>VLOOKUP(A11,'Career Stats'!$B$3:$CE$71,35,FALSE)</f>
        <v>0.51438848920863312</v>
      </c>
      <c r="G11" s="88">
        <f>VLOOKUP(A11,'Season 3'!$IB$2:$IP$38,7,FALSE)/VLOOKUP(A11,'Season 3'!$IB$2:$IP$38,8,FALSE)</f>
        <v>0.625</v>
      </c>
      <c r="H11" s="367">
        <f t="shared" si="1"/>
        <v>0.5696942446043165</v>
      </c>
      <c r="I11" s="88">
        <f>VLOOKUP(A11,'Career Stats'!$B$3:$CE$71,36,FALSE)</f>
        <v>0.17910447761194029</v>
      </c>
      <c r="J11" s="88">
        <f>VLOOKUP(A11,'Season 3'!$IB$2:$IP$38,9,FALSE)/VLOOKUP(A11,'Season 3'!$IB$2:$IP$38,10,FALSE)</f>
        <v>0.25</v>
      </c>
      <c r="K11" s="367">
        <f t="shared" si="2"/>
        <v>0.21455223880597013</v>
      </c>
      <c r="M11" s="367"/>
    </row>
    <row r="12" spans="1:14">
      <c r="A12" s="187" t="s">
        <v>453</v>
      </c>
      <c r="B12" s="367">
        <f>'Season 3'!CF$28/'Season 3'!CF$98</f>
        <v>0.42543859649122806</v>
      </c>
      <c r="C12" s="88">
        <f>VLOOKUP('Simulation S3'!A12,'Career Stats'!$B$3:$CE$71,30,FALSE)/VLOOKUP('Simulation S3'!A12,'Career Stats'!$B$3:$CE$71,34,FALSE)</f>
        <v>0.81178707224334601</v>
      </c>
      <c r="D12" s="88">
        <f>VLOOKUP(A12,'Season 3'!$IB$2:$IP$38,8,FALSE)/VLOOKUP(A12,'Season 3'!$IB$2:$IP$38,12,FALSE)</f>
        <v>0.91752577319587625</v>
      </c>
      <c r="E12" s="367">
        <f t="shared" si="0"/>
        <v>0.86465642271961118</v>
      </c>
      <c r="F12" s="88">
        <f>VLOOKUP(A12,'Career Stats'!$B$3:$CE$71,35,FALSE)</f>
        <v>0.42622950819672129</v>
      </c>
      <c r="G12" s="88">
        <f>VLOOKUP(A12,'Season 3'!$IB$2:$IP$38,7,FALSE)/VLOOKUP(A12,'Season 3'!$IB$2:$IP$38,8,FALSE)</f>
        <v>0.449438202247191</v>
      </c>
      <c r="H12" s="367">
        <f t="shared" si="1"/>
        <v>0.43783385522195617</v>
      </c>
      <c r="I12" s="88">
        <f>VLOOKUP(A12,'Career Stats'!$B$3:$CE$71,36,FALSE)</f>
        <v>0.25252525252525254</v>
      </c>
      <c r="J12" s="88">
        <f>VLOOKUP(A12,'Season 3'!$IB$2:$IP$38,9,FALSE)/VLOOKUP(A12,'Season 3'!$IB$2:$IP$38,10,FALSE)</f>
        <v>0.125</v>
      </c>
      <c r="K12" s="367">
        <f t="shared" si="2"/>
        <v>0.18876262626262627</v>
      </c>
      <c r="M12" s="367"/>
    </row>
    <row r="13" spans="1:14">
      <c r="A13" s="187" t="s">
        <v>508</v>
      </c>
      <c r="B13" s="367">
        <f>'Season 3'!CF$42/'Season 3'!CF$98</f>
        <v>0.27631578947368424</v>
      </c>
      <c r="C13" s="88">
        <f>VLOOKUP('Simulation S3'!A13,'Career Stats'!$B$3:$CE$71,30,FALSE)/VLOOKUP('Simulation S3'!A13,'Career Stats'!$B$3:$CE$71,34,FALSE)</f>
        <v>0.87464387464387461</v>
      </c>
      <c r="D13" s="88">
        <f>VLOOKUP(A13,'Season 3'!$IB$2:$IP$38,8,FALSE)/VLOOKUP(A13,'Season 3'!$IB$2:$IP$38,12,FALSE)</f>
        <v>0.87301587301587302</v>
      </c>
      <c r="E13" s="367">
        <f t="shared" si="0"/>
        <v>0.87382987382987376</v>
      </c>
      <c r="F13" s="88">
        <f>VLOOKUP(A13,'Career Stats'!$B$3:$CE$71,35,FALSE)</f>
        <v>0.36156351791530944</v>
      </c>
      <c r="G13" s="88">
        <f>VLOOKUP(A13,'Season 3'!$IB$2:$IP$38,7,FALSE)/VLOOKUP(A13,'Season 3'!$IB$2:$IP$38,8,FALSE)</f>
        <v>0.29090909090909089</v>
      </c>
      <c r="H13" s="367">
        <f t="shared" si="1"/>
        <v>0.3262363044122002</v>
      </c>
      <c r="I13" s="88">
        <f>VLOOKUP(A13,'Career Stats'!$B$3:$CE$71,36,FALSE)</f>
        <v>0.15909090909090909</v>
      </c>
      <c r="J13" s="88">
        <f>VLOOKUP(A13,'Season 3'!$IB$2:$IP$38,9,FALSE)/VLOOKUP(A13,'Season 3'!$IB$2:$IP$38,10,FALSE)</f>
        <v>0.125</v>
      </c>
      <c r="K13" s="367">
        <f t="shared" si="2"/>
        <v>0.14204545454545453</v>
      </c>
      <c r="L13" s="88">
        <f>'Season 3'!KL15</f>
        <v>5.4545454545454541</v>
      </c>
      <c r="M13" s="367">
        <f>'Season 3'!KO30</f>
        <v>4.0909090909090908</v>
      </c>
      <c r="N13" s="88">
        <f>'Season 3'!BW98/('Season 3'!BW112+'Season 3'!BW98)*100</f>
        <v>62.447257383966246</v>
      </c>
    </row>
    <row r="14" spans="1:14">
      <c r="A14" s="372" t="s">
        <v>496</v>
      </c>
      <c r="B14" s="369">
        <f>'Season 3'!CX$14/'Season 3'!CX$98</f>
        <v>0.48341232227488151</v>
      </c>
      <c r="C14" s="370" t="e">
        <f>VLOOKUP('Simulation S3'!A14,'Career Stats'!$B$3:$CE$71,30,FALSE)/VLOOKUP('Simulation S3'!A14,'Career Stats'!$B$3:$CE$71,34,FALSE)</f>
        <v>#N/A</v>
      </c>
      <c r="D14" s="370">
        <f>VLOOKUP(A14,'Season 3'!$IB$2:$IP$38,8,FALSE)/VLOOKUP(A14,'Season 3'!$IB$2:$IP$38,12,FALSE)</f>
        <v>0.50980392156862742</v>
      </c>
      <c r="E14" s="369">
        <f>D14</f>
        <v>0.50980392156862742</v>
      </c>
      <c r="F14" s="370" t="e">
        <f>VLOOKUP(A14,'Career Stats'!$B$3:$CE$71,35,FALSE)</f>
        <v>#N/A</v>
      </c>
      <c r="G14" s="370">
        <f>VLOOKUP(A14,'Season 3'!$IB$2:$IP$38,7,FALSE)/VLOOKUP(A14,'Season 3'!$IB$2:$IP$38,8,FALSE)</f>
        <v>0.25</v>
      </c>
      <c r="H14" s="369">
        <f>G14</f>
        <v>0.25</v>
      </c>
      <c r="I14" s="370" t="e">
        <f>VLOOKUP(A14,'Career Stats'!$B$3:$CE$71,36,FALSE)</f>
        <v>#N/A</v>
      </c>
      <c r="J14" s="370">
        <f>VLOOKUP(A14,'Season 3'!$IB$2:$IP$38,9,FALSE)/VLOOKUP(A14,'Season 3'!$IB$2:$IP$38,10,FALSE)</f>
        <v>0.16</v>
      </c>
      <c r="K14" s="369">
        <f>J14</f>
        <v>0.16</v>
      </c>
      <c r="L14" s="370"/>
      <c r="M14" s="369"/>
      <c r="N14" s="370"/>
    </row>
    <row r="15" spans="1:14">
      <c r="A15" s="372" t="s">
        <v>470</v>
      </c>
      <c r="B15" s="369">
        <f>'Season 3'!CX$28/'Season 3'!CX$98</f>
        <v>0.33175355450236965</v>
      </c>
      <c r="C15" s="370">
        <f>VLOOKUP('Simulation S3'!A15,'Career Stats'!$B$3:$CE$71,30,FALSE)/VLOOKUP('Simulation S3'!A15,'Career Stats'!$B$3:$CE$71,34,FALSE)</f>
        <v>0.88008130081300817</v>
      </c>
      <c r="D15" s="370">
        <f>VLOOKUP(A15,'Season 3'!$IB$2:$IP$38,8,FALSE)/VLOOKUP(A15,'Season 3'!$IB$2:$IP$38,12,FALSE)</f>
        <v>0.91428571428571426</v>
      </c>
      <c r="E15" s="369">
        <f t="shared" si="0"/>
        <v>0.89718350754936127</v>
      </c>
      <c r="F15" s="370">
        <f>VLOOKUP(A15,'Career Stats'!$B$3:$CE$71,35,FALSE)</f>
        <v>0.5242494226327945</v>
      </c>
      <c r="G15" s="370">
        <f>VLOOKUP(A15,'Season 3'!$IB$2:$IP$38,7,FALSE)/VLOOKUP(A15,'Season 3'!$IB$2:$IP$38,8,FALSE)</f>
        <v>0.515625</v>
      </c>
      <c r="H15" s="369">
        <f t="shared" si="1"/>
        <v>0.51993721131639725</v>
      </c>
      <c r="I15" s="370">
        <f>VLOOKUP(A15,'Career Stats'!$B$3:$CE$71,36,FALSE)</f>
        <v>0.22033898305084745</v>
      </c>
      <c r="J15" s="370">
        <f>VLOOKUP(A15,'Season 3'!$IB$2:$IP$38,9,FALSE)/VLOOKUP(A15,'Season 3'!$IB$2:$IP$38,10,FALSE)</f>
        <v>0.33333333333333331</v>
      </c>
      <c r="K15" s="369">
        <f t="shared" si="2"/>
        <v>0.2768361581920904</v>
      </c>
      <c r="L15" s="370"/>
      <c r="M15" s="369"/>
      <c r="N15" s="370"/>
    </row>
    <row r="16" spans="1:14">
      <c r="A16" s="372" t="s">
        <v>509</v>
      </c>
      <c r="B16" s="369">
        <f>'Season 3'!CX$42/'Season 3'!CX$98</f>
        <v>0.18483412322274881</v>
      </c>
      <c r="C16" s="370">
        <f>VLOOKUP('Simulation S3'!A16,'Career Stats'!$B$3:$CE$71,30,FALSE)/VLOOKUP('Simulation S3'!A16,'Career Stats'!$B$3:$CE$71,34,FALSE)</f>
        <v>0.42514970059880242</v>
      </c>
      <c r="D16" s="370">
        <f>VLOOKUP(A16,'Season 3'!$IB$2:$IP$38,8,FALSE)/VLOOKUP(A16,'Season 3'!$IB$2:$IP$38,12,FALSE)</f>
        <v>0.66666666666666663</v>
      </c>
      <c r="E16" s="369">
        <f t="shared" si="0"/>
        <v>0.54590818363273452</v>
      </c>
      <c r="F16" s="370">
        <f>VLOOKUP(A16,'Career Stats'!$B$3:$CE$71,35,FALSE)</f>
        <v>0.19718309859154928</v>
      </c>
      <c r="G16" s="370">
        <f>VLOOKUP(A16,'Season 3'!$IB$2:$IP$38,7,FALSE)/VLOOKUP(A16,'Season 3'!$IB$2:$IP$38,8,FALSE)</f>
        <v>0.23076923076923078</v>
      </c>
      <c r="H16" s="369">
        <f t="shared" si="1"/>
        <v>0.21397616468039005</v>
      </c>
      <c r="I16" s="370">
        <f>VLOOKUP(A16,'Career Stats'!$B$3:$CE$71,36,FALSE)</f>
        <v>0.15625</v>
      </c>
      <c r="J16" s="370">
        <f>VLOOKUP(A16,'Season 3'!$IB$2:$IP$38,9,FALSE)/VLOOKUP(A16,'Season 3'!$IB$2:$IP$38,10,FALSE)</f>
        <v>0</v>
      </c>
      <c r="K16" s="369">
        <f t="shared" si="2"/>
        <v>7.8125E-2</v>
      </c>
      <c r="L16" s="370">
        <f>'Season 3'!KL16</f>
        <v>-6.8181818181818183</v>
      </c>
      <c r="M16" s="369">
        <f>'Season 3'!KO31</f>
        <v>4.3181818181818183</v>
      </c>
      <c r="N16" s="370">
        <f>'Season 3'!CO98/('Season 3'!CO112+'Season 3'!CO98)*100</f>
        <v>54.77178423236515</v>
      </c>
    </row>
    <row r="17" spans="1:14">
      <c r="A17" s="187" t="s">
        <v>459</v>
      </c>
      <c r="B17" s="367">
        <f>('Season 3'!DP$14+'Season 3'!DP46+'Season 3'!DP47+'Season 3'!DP48+'Season 3'!DF49)/'Season 3'!DP$98</f>
        <v>0.22362869198312235</v>
      </c>
      <c r="C17" s="88">
        <f>VLOOKUP('Simulation S3'!A17,'Career Stats'!$B$3:$CE$71,30,FALSE)/VLOOKUP('Simulation S3'!A17,'Career Stats'!$B$3:$CE$71,34,FALSE)</f>
        <v>0.39144736842105265</v>
      </c>
      <c r="E17" s="367">
        <f t="shared" si="0"/>
        <v>0.39144736842105265</v>
      </c>
      <c r="F17" s="88">
        <f>VLOOKUP(A17,'Career Stats'!$B$3:$CE$71,35,FALSE)</f>
        <v>0.41176470588235292</v>
      </c>
      <c r="H17" s="367">
        <f t="shared" si="1"/>
        <v>0.41176470588235292</v>
      </c>
      <c r="I17" s="88">
        <f>VLOOKUP(A17,'Career Stats'!$B$3:$CE$71,36,FALSE)</f>
        <v>0.19459459459459461</v>
      </c>
      <c r="K17" s="367">
        <f t="shared" si="2"/>
        <v>0.19459459459459461</v>
      </c>
      <c r="M17" s="367"/>
    </row>
    <row r="18" spans="1:14">
      <c r="A18" s="187" t="s">
        <v>491</v>
      </c>
      <c r="B18" s="367">
        <f>'Season 3'!DP$28/'Season 3'!DP$98</f>
        <v>0.56540084388185652</v>
      </c>
      <c r="C18" s="88">
        <f>VLOOKUP('Simulation S3'!A18,'Career Stats'!$B$3:$CE$71,30,FALSE)/VLOOKUP('Simulation S3'!A18,'Career Stats'!$B$3:$CE$71,34,FALSE)</f>
        <v>0.7021276595744681</v>
      </c>
      <c r="D18" s="88">
        <f>VLOOKUP(A18,'Season 3'!$IB$2:$IP$38,8,FALSE)/VLOOKUP(A18,'Season 3'!$IB$2:$IP$38,12,FALSE)</f>
        <v>0.59701492537313428</v>
      </c>
      <c r="E18" s="367">
        <f t="shared" si="0"/>
        <v>0.64957129247380119</v>
      </c>
      <c r="F18" s="88">
        <f>VLOOKUP(A18,'Career Stats'!$B$3:$CE$71,35,FALSE)</f>
        <v>0.60606060606060608</v>
      </c>
      <c r="G18" s="88">
        <f>VLOOKUP(A18,'Season 3'!$IB$2:$IP$38,7,FALSE)/VLOOKUP(A18,'Season 3'!$IB$2:$IP$38,8,FALSE)</f>
        <v>0.4</v>
      </c>
      <c r="H18" s="367">
        <f t="shared" si="1"/>
        <v>0.50303030303030305</v>
      </c>
      <c r="I18" s="88">
        <f>VLOOKUP(A18,'Career Stats'!$B$3:$CE$71,36,FALSE)</f>
        <v>0.21428571428571427</v>
      </c>
      <c r="J18" s="88">
        <f>VLOOKUP(A18,'Season 3'!$IB$2:$IP$38,9,FALSE)/VLOOKUP(A18,'Season 3'!$IB$2:$IP$38,10,FALSE)</f>
        <v>0.27777777777777779</v>
      </c>
      <c r="K18" s="367">
        <f t="shared" si="2"/>
        <v>0.24603174603174605</v>
      </c>
      <c r="M18" s="367"/>
    </row>
    <row r="19" spans="1:14">
      <c r="A19" s="187" t="s">
        <v>469</v>
      </c>
      <c r="B19" s="367">
        <f>'Season 3'!DP$42/'Season 3'!DP$98</f>
        <v>0.17721518987341772</v>
      </c>
      <c r="C19" s="88">
        <f>VLOOKUP('Simulation S3'!A19,'Career Stats'!$B$3:$CE$71,30,FALSE)/VLOOKUP('Simulation S3'!A19,'Career Stats'!$B$3:$CE$71,34,FALSE)</f>
        <v>0.45454545454545453</v>
      </c>
      <c r="D19" s="88">
        <f>VLOOKUP(A19,'Season 3'!$IB$2:$IP$38,8,FALSE)/VLOOKUP(A19,'Season 3'!$IB$2:$IP$38,12,FALSE)</f>
        <v>0.54761904761904767</v>
      </c>
      <c r="E19" s="367">
        <f t="shared" si="0"/>
        <v>0.50108225108225113</v>
      </c>
      <c r="F19" s="88">
        <f>VLOOKUP(A19,'Career Stats'!$B$3:$CE$71,35,FALSE)</f>
        <v>0.6</v>
      </c>
      <c r="G19" s="88">
        <f>VLOOKUP(A19,'Season 3'!$IB$2:$IP$38,7,FALSE)/VLOOKUP(A19,'Season 3'!$IB$2:$IP$38,8,FALSE)</f>
        <v>0.30434782608695654</v>
      </c>
      <c r="H19" s="367">
        <f t="shared" si="1"/>
        <v>0.45217391304347826</v>
      </c>
      <c r="I19" s="88">
        <f>VLOOKUP(A19,'Career Stats'!$B$3:$CE$71,36,FALSE)</f>
        <v>0.16666666666666666</v>
      </c>
      <c r="J19" s="88">
        <f>VLOOKUP(A19,'Season 3'!$IB$2:$IP$38,9,FALSE)/VLOOKUP(A19,'Season 3'!$IB$2:$IP$38,10,FALSE)</f>
        <v>0.10526315789473684</v>
      </c>
      <c r="K19" s="367">
        <f t="shared" si="2"/>
        <v>0.13596491228070173</v>
      </c>
      <c r="L19" s="88">
        <f>'Season 3'!KL17</f>
        <v>-3.1818181818181817</v>
      </c>
      <c r="M19" s="367">
        <f>'Season 3'!KO32</f>
        <v>1.5909090909090908</v>
      </c>
      <c r="N19" s="88">
        <f>'Season 3'!DG98/('Season 3'!DG112+'Season 3'!DG98)*100</f>
        <v>43.426294820717132</v>
      </c>
    </row>
    <row r="20" spans="1:14">
      <c r="A20" s="372" t="s">
        <v>443</v>
      </c>
      <c r="B20" s="369">
        <f>'Season 3'!EH$14/'Season 3'!EH$98</f>
        <v>0.31111111111111112</v>
      </c>
      <c r="C20" s="370">
        <f>VLOOKUP('Simulation S3'!A20,'Career Stats'!$B$3:$CE$71,30,FALSE)/VLOOKUP('Simulation S3'!A20,'Career Stats'!$B$3:$CE$71,34,FALSE)</f>
        <v>0.67391304347826086</v>
      </c>
      <c r="D20" s="370">
        <f>VLOOKUP(A20,'Season 3'!$IB$2:$IP$38,8,FALSE)/VLOOKUP(A20,'Season 3'!$IB$2:$IP$38,12,FALSE)</f>
        <v>0.75714285714285712</v>
      </c>
      <c r="E20" s="369">
        <f t="shared" si="0"/>
        <v>0.71552795031055894</v>
      </c>
      <c r="F20" s="370">
        <f>VLOOKUP(A20,'Career Stats'!$B$3:$CE$71,35,FALSE)</f>
        <v>0.5161290322580645</v>
      </c>
      <c r="G20" s="370">
        <f>VLOOKUP(A20,'Season 3'!$IB$2:$IP$38,7,FALSE)/VLOOKUP(A20,'Season 3'!$IB$2:$IP$38,8,FALSE)</f>
        <v>0.47169811320754718</v>
      </c>
      <c r="H20" s="369">
        <f t="shared" si="1"/>
        <v>0.49391357273280584</v>
      </c>
      <c r="I20" s="370">
        <f>VLOOKUP(A20,'Career Stats'!$B$3:$CE$71,36,FALSE)</f>
        <v>0.25333333333333335</v>
      </c>
      <c r="J20" s="370">
        <f>VLOOKUP(A20,'Season 3'!$IB$2:$IP$38,9,FALSE)/VLOOKUP(A20,'Season 3'!$IB$2:$IP$38,10,FALSE)</f>
        <v>0.11764705882352941</v>
      </c>
      <c r="K20" s="369">
        <f t="shared" si="2"/>
        <v>0.18549019607843137</v>
      </c>
      <c r="L20" s="370"/>
      <c r="M20" s="369"/>
      <c r="N20" s="370"/>
    </row>
    <row r="21" spans="1:14">
      <c r="A21" s="372" t="s">
        <v>481</v>
      </c>
      <c r="B21" s="369">
        <f>'Season 3'!EH$28/'Season 3'!EH$98</f>
        <v>0.4</v>
      </c>
      <c r="C21" s="370">
        <f>VLOOKUP('Simulation S3'!A21,'Career Stats'!$B$3:$CE$71,30,FALSE)/VLOOKUP('Simulation S3'!A21,'Career Stats'!$B$3:$CE$71,34,FALSE)</f>
        <v>0.61265432098765427</v>
      </c>
      <c r="D21" s="370">
        <f>VLOOKUP(A21,'Season 3'!$IB$2:$IP$38,8,FALSE)/VLOOKUP(A21,'Season 3'!$IB$2:$IP$38,12,FALSE)</f>
        <v>0.53333333333333333</v>
      </c>
      <c r="E21" s="369">
        <f t="shared" si="0"/>
        <v>0.57299382716049374</v>
      </c>
      <c r="F21" s="370">
        <f>VLOOKUP(A21,'Career Stats'!$B$3:$CE$71,35,FALSE)</f>
        <v>0.4987405541561713</v>
      </c>
      <c r="G21" s="370">
        <f>VLOOKUP(A21,'Season 3'!$IB$2:$IP$38,7,FALSE)/VLOOKUP(A21,'Season 3'!$IB$2:$IP$38,8,FALSE)</f>
        <v>0.58333333333333337</v>
      </c>
      <c r="H21" s="369">
        <f t="shared" si="1"/>
        <v>0.54103694374475231</v>
      </c>
      <c r="I21" s="370">
        <f>VLOOKUP(A21,'Career Stats'!$B$3:$CE$71,36,FALSE)</f>
        <v>0.32270916334661354</v>
      </c>
      <c r="J21" s="370">
        <f>VLOOKUP(A21,'Season 3'!$IB$2:$IP$38,9,FALSE)/VLOOKUP(A21,'Season 3'!$IB$2:$IP$38,10,FALSE)</f>
        <v>0.47619047619047616</v>
      </c>
      <c r="K21" s="369">
        <f t="shared" si="2"/>
        <v>0.39944981976854488</v>
      </c>
      <c r="L21" s="370"/>
      <c r="M21" s="369"/>
      <c r="N21" s="370"/>
    </row>
    <row r="22" spans="1:14">
      <c r="A22" s="372" t="s">
        <v>493</v>
      </c>
      <c r="B22" s="369">
        <f>'Season 3'!EH$42/'Season 3'!EH$98</f>
        <v>0.28888888888888886</v>
      </c>
      <c r="C22" s="370">
        <f>VLOOKUP('Simulation S3'!A22,'Career Stats'!$B$3:$CE$71,30,FALSE)/VLOOKUP('Simulation S3'!A22,'Career Stats'!$B$3:$CE$71,34,FALSE)</f>
        <v>0.33628318584070799</v>
      </c>
      <c r="D22" s="370">
        <f>VLOOKUP(A22,'Season 3'!$IB$2:$IP$38,8,FALSE)/VLOOKUP(A22,'Season 3'!$IB$2:$IP$38,12,FALSE)</f>
        <v>0.4</v>
      </c>
      <c r="E22" s="369">
        <f t="shared" si="0"/>
        <v>0.36814159292035398</v>
      </c>
      <c r="F22" s="370">
        <f>VLOOKUP(A22,'Career Stats'!$B$3:$CE$71,35,FALSE)</f>
        <v>0.40131578947368424</v>
      </c>
      <c r="G22" s="370">
        <f>VLOOKUP(A22,'Season 3'!$IB$2:$IP$38,7,FALSE)/VLOOKUP(A22,'Season 3'!$IB$2:$IP$38,8,FALSE)</f>
        <v>7.6923076923076927E-2</v>
      </c>
      <c r="H22" s="369">
        <f t="shared" si="1"/>
        <v>0.23911943319838058</v>
      </c>
      <c r="I22" s="370">
        <f>VLOOKUP(A22,'Career Stats'!$B$3:$CE$71,36,FALSE)</f>
        <v>0.25666666666666665</v>
      </c>
      <c r="J22" s="370">
        <f>VLOOKUP(A22,'Season 3'!$IB$2:$IP$38,9,FALSE)/VLOOKUP(A22,'Season 3'!$IB$2:$IP$38,10,FALSE)</f>
        <v>0.23076923076923078</v>
      </c>
      <c r="K22" s="369">
        <f t="shared" si="2"/>
        <v>0.24371794871794872</v>
      </c>
      <c r="L22" s="370">
        <f>'Season 3'!KL18</f>
        <v>5</v>
      </c>
      <c r="M22" s="369">
        <f>'Season 3'!KO33</f>
        <v>4.3181818181818183</v>
      </c>
      <c r="N22" s="370">
        <f>'Season 3'!DY98/('Season 3'!DY112+'Season 3'!DY98)*100</f>
        <v>49.420849420849422</v>
      </c>
    </row>
    <row r="23" spans="1:14">
      <c r="A23" s="187" t="s">
        <v>438</v>
      </c>
      <c r="B23" s="367">
        <f>'Season 3'!EZ$14/'Season 3'!EZ$98</f>
        <v>0.30894308943089432</v>
      </c>
      <c r="C23" s="88">
        <f>VLOOKUP('Simulation S3'!A23,'Career Stats'!$B$3:$CE$71,30,FALSE)/VLOOKUP('Simulation S3'!A23,'Career Stats'!$B$3:$CE$71,34,FALSE)</f>
        <v>0.55084745762711862</v>
      </c>
      <c r="D23" s="88">
        <f>VLOOKUP(A23,'Season 3'!$IB$2:$IP$38,8,FALSE)/VLOOKUP(A23,'Season 3'!$IB$2:$IP$38,12,FALSE)</f>
        <v>0.53947368421052633</v>
      </c>
      <c r="E23" s="367">
        <f t="shared" si="0"/>
        <v>0.54516057091882253</v>
      </c>
      <c r="F23" s="88">
        <f>VLOOKUP(A23,'Career Stats'!$B$3:$CE$71,35,FALSE)</f>
        <v>0.38846153846153847</v>
      </c>
      <c r="G23" s="88">
        <f>VLOOKUP(A23,'Season 3'!$IB$2:$IP$38,7,FALSE)/VLOOKUP(A23,'Season 3'!$IB$2:$IP$38,8,FALSE)</f>
        <v>0.48780487804878048</v>
      </c>
      <c r="H23" s="367">
        <f t="shared" si="1"/>
        <v>0.43813320825515945</v>
      </c>
      <c r="I23" s="88">
        <f>VLOOKUP(A23,'Career Stats'!$B$3:$CE$71,36,FALSE)</f>
        <v>0.22641509433962265</v>
      </c>
      <c r="J23" s="88">
        <f>VLOOKUP(A23,'Season 3'!$IB$2:$IP$38,9,FALSE)/VLOOKUP(A23,'Season 3'!$IB$2:$IP$38,10,FALSE)</f>
        <v>0.14285714285714285</v>
      </c>
      <c r="K23" s="367">
        <f t="shared" si="2"/>
        <v>0.18463611859838275</v>
      </c>
      <c r="M23" s="367"/>
    </row>
    <row r="24" spans="1:14">
      <c r="A24" s="187" t="s">
        <v>467</v>
      </c>
      <c r="B24" s="367">
        <f>'Season 3'!EZ$28/'Season 3'!EZ$98</f>
        <v>0.56910569105691056</v>
      </c>
      <c r="C24" s="88">
        <f>VLOOKUP('Simulation S3'!A24,'Career Stats'!$B$3:$CE$71,30,FALSE)/VLOOKUP('Simulation S3'!A24,'Career Stats'!$B$3:$CE$71,34,FALSE)</f>
        <v>0.64801178203240062</v>
      </c>
      <c r="D24" s="88">
        <f>VLOOKUP(A24,'Season 3'!$IB$2:$IP$38,8,FALSE)/VLOOKUP(A24,'Season 3'!$IB$2:$IP$38,12,FALSE)</f>
        <v>0.5714285714285714</v>
      </c>
      <c r="E24" s="367">
        <f t="shared" si="0"/>
        <v>0.60972017673048606</v>
      </c>
      <c r="F24" s="88">
        <f>VLOOKUP(A24,'Career Stats'!$B$3:$CE$71,35,FALSE)</f>
        <v>0.42727272727272725</v>
      </c>
      <c r="G24" s="88">
        <f>VLOOKUP(A24,'Season 3'!$IB$2:$IP$38,7,FALSE)/VLOOKUP(A24,'Season 3'!$IB$2:$IP$38,8,FALSE)</f>
        <v>0.41249999999999998</v>
      </c>
      <c r="H24" s="367">
        <f t="shared" si="1"/>
        <v>0.41988636363636361</v>
      </c>
      <c r="I24" s="88">
        <f>VLOOKUP(A24,'Career Stats'!$B$3:$CE$71,36,FALSE)</f>
        <v>0.38912133891213391</v>
      </c>
      <c r="J24" s="88">
        <f>VLOOKUP(A24,'Season 3'!$IB$2:$IP$38,9,FALSE)/VLOOKUP(A24,'Season 3'!$IB$2:$IP$38,10,FALSE)</f>
        <v>0.2</v>
      </c>
      <c r="K24" s="367">
        <f t="shared" si="2"/>
        <v>0.29456066945606696</v>
      </c>
      <c r="M24" s="367"/>
    </row>
    <row r="25" spans="1:14">
      <c r="A25" s="187" t="s">
        <v>462</v>
      </c>
      <c r="B25" s="367">
        <f>'Season 3'!EZ$42/'Season 3'!EZ$98</f>
        <v>0.12195121951219512</v>
      </c>
      <c r="C25" s="88">
        <f>VLOOKUP('Simulation S3'!A25,'Career Stats'!$B$3:$CE$71,30,FALSE)/VLOOKUP('Simulation S3'!A25,'Career Stats'!$B$3:$CE$71,34,FALSE)</f>
        <v>0.47419354838709676</v>
      </c>
      <c r="D25" s="88">
        <f>VLOOKUP(A25,'Season 3'!$IB$2:$IP$38,8,FALSE)/VLOOKUP(A25,'Season 3'!$IB$2:$IP$38,12,FALSE)</f>
        <v>0.6</v>
      </c>
      <c r="E25" s="367">
        <f t="shared" si="0"/>
        <v>0.5370967741935484</v>
      </c>
      <c r="F25" s="88">
        <f>VLOOKUP(A25,'Career Stats'!$B$3:$CE$71,35,FALSE)</f>
        <v>0.35374149659863946</v>
      </c>
      <c r="G25" s="88">
        <f>VLOOKUP(A25,'Season 3'!$IB$2:$IP$38,7,FALSE)/VLOOKUP(A25,'Season 3'!$IB$2:$IP$38,8,FALSE)</f>
        <v>0.16666666666666666</v>
      </c>
      <c r="H25" s="367">
        <f t="shared" si="1"/>
        <v>0.26020408163265307</v>
      </c>
      <c r="I25" s="88">
        <f>VLOOKUP(A25,'Career Stats'!$B$3:$CE$71,36,FALSE)</f>
        <v>0.15950920245398773</v>
      </c>
      <c r="J25" s="88">
        <f>VLOOKUP(A25,'Season 3'!$IB$2:$IP$38,9,FALSE)/VLOOKUP(A25,'Season 3'!$IB$2:$IP$38,10,FALSE)</f>
        <v>8.3333333333333329E-2</v>
      </c>
      <c r="K25" s="367">
        <f t="shared" si="2"/>
        <v>0.12142126789366053</v>
      </c>
      <c r="L25" s="88">
        <f>'Season 3'!KL19</f>
        <v>-4.0909090909090908</v>
      </c>
      <c r="M25" s="367">
        <f>'Season 3'!KO34</f>
        <v>-3.6363636363636362</v>
      </c>
      <c r="N25" s="88">
        <f>'Season 3'!EQ98/('Season 3'!EQ112+'Season 3'!EQ98)*100</f>
        <v>47.826086956521742</v>
      </c>
    </row>
    <row r="26" spans="1:14">
      <c r="A26" s="372" t="s">
        <v>476</v>
      </c>
      <c r="B26" s="369">
        <f>'Season 3'!FR$14/'Season 3'!FR$98</f>
        <v>0.25</v>
      </c>
      <c r="C26" s="370">
        <f>VLOOKUP('Simulation S3'!A26,'Career Stats'!$B$3:$CE$71,30,FALSE)/VLOOKUP('Simulation S3'!A26,'Career Stats'!$B$3:$CE$71,34,FALSE)</f>
        <v>0.77358490566037741</v>
      </c>
      <c r="D26" s="370">
        <f>VLOOKUP(A26,'Season 3'!$IB$2:$IP$38,8,FALSE)/VLOOKUP(A26,'Season 3'!$IB$2:$IP$38,12,FALSE)</f>
        <v>0.61224489795918369</v>
      </c>
      <c r="E26" s="369">
        <f t="shared" si="0"/>
        <v>0.69291490180978055</v>
      </c>
      <c r="F26" s="370">
        <f>VLOOKUP(A26,'Career Stats'!$B$3:$CE$71,35,FALSE)</f>
        <v>0.5</v>
      </c>
      <c r="G26" s="370">
        <f>VLOOKUP(A26,'Season 3'!$IB$2:$IP$38,7,FALSE)/VLOOKUP(A26,'Season 3'!$IB$2:$IP$38,8,FALSE)</f>
        <v>0.46666666666666667</v>
      </c>
      <c r="H26" s="369">
        <f t="shared" si="1"/>
        <v>0.48333333333333334</v>
      </c>
      <c r="I26" s="370">
        <f>VLOOKUP(A26,'Career Stats'!$B$3:$CE$71,36,FALSE)</f>
        <v>0.375</v>
      </c>
      <c r="J26" s="370">
        <f>VLOOKUP(A26,'Season 3'!$IB$2:$IP$38,9,FALSE)/VLOOKUP(A26,'Season 3'!$IB$2:$IP$38,10,FALSE)</f>
        <v>0.42105263157894735</v>
      </c>
      <c r="K26" s="369">
        <f t="shared" si="2"/>
        <v>0.39802631578947367</v>
      </c>
      <c r="L26" s="370"/>
      <c r="M26" s="369"/>
      <c r="N26" s="370"/>
    </row>
    <row r="27" spans="1:14">
      <c r="A27" s="372" t="s">
        <v>510</v>
      </c>
      <c r="B27" s="369">
        <f>'Season 3'!FR$28/'Season 3'!FR$98</f>
        <v>0.2857142857142857</v>
      </c>
      <c r="C27" s="370" t="e">
        <f>VLOOKUP('Simulation S3'!A27,'Career Stats'!$B$3:$CE$71,30,FALSE)/VLOOKUP('Simulation S3'!A27,'Career Stats'!$B$3:$CE$71,34,FALSE)</f>
        <v>#N/A</v>
      </c>
      <c r="D27" s="370">
        <f>VLOOKUP(A27,'Season 3'!$IB$2:$IP$38,8,FALSE)/VLOOKUP(A27,'Season 3'!$IB$2:$IP$38,12,FALSE)</f>
        <v>0.5892857142857143</v>
      </c>
      <c r="E27" s="369">
        <f>D27</f>
        <v>0.5892857142857143</v>
      </c>
      <c r="F27" s="370" t="e">
        <f>VLOOKUP(A27,'Career Stats'!$B$3:$CE$71,35,FALSE)</f>
        <v>#N/A</v>
      </c>
      <c r="G27" s="370">
        <f>VLOOKUP(A27,'Season 3'!$IB$2:$IP$38,7,FALSE)/VLOOKUP(A27,'Season 3'!$IB$2:$IP$38,8,FALSE)</f>
        <v>0.36363636363636365</v>
      </c>
      <c r="H27" s="369">
        <f>G27</f>
        <v>0.36363636363636365</v>
      </c>
      <c r="I27" s="370" t="e">
        <f>VLOOKUP(A27,'Career Stats'!$B$3:$CE$71,36,FALSE)</f>
        <v>#N/A</v>
      </c>
      <c r="J27" s="370">
        <f>VLOOKUP(A27,'Season 3'!$IB$2:$IP$38,9,FALSE)/VLOOKUP(A27,'Season 3'!$IB$2:$IP$38,10,FALSE)</f>
        <v>0.30434782608695654</v>
      </c>
      <c r="K27" s="369">
        <f>J27</f>
        <v>0.30434782608695654</v>
      </c>
      <c r="L27" s="370"/>
      <c r="M27" s="369"/>
      <c r="N27" s="370"/>
    </row>
    <row r="28" spans="1:14">
      <c r="A28" s="372" t="s">
        <v>261</v>
      </c>
      <c r="B28" s="369">
        <f>('Season 3'!FR$42+'Season 3'!FR46+'Season 3'!FH49)/'Season 3'!FR$98</f>
        <v>0.4642857142857143</v>
      </c>
      <c r="C28" s="370">
        <f>VLOOKUP('Simulation S3'!A28,'Career Stats'!$B$3:$CE$71,30,FALSE)/VLOOKUP('Simulation S3'!A28,'Career Stats'!$B$3:$CE$71,34,FALSE)</f>
        <v>0.37795275590551181</v>
      </c>
      <c r="D28" s="370">
        <f>VLOOKUP(A28,'Season 3'!$IB$2:$IP$38,8,FALSE)/VLOOKUP(A28,'Season 3'!$IB$2:$IP$38,12,FALSE)</f>
        <v>0.25490196078431371</v>
      </c>
      <c r="E28" s="369">
        <f t="shared" si="0"/>
        <v>0.31642735834491276</v>
      </c>
      <c r="F28" s="370">
        <f>VLOOKUP(A28,'Career Stats'!$B$3:$CE$71,35,FALSE)</f>
        <v>0.33333333333333331</v>
      </c>
      <c r="G28" s="370">
        <f>VLOOKUP(A28,'Season 3'!$IB$2:$IP$38,7,FALSE)/VLOOKUP(A28,'Season 3'!$IB$2:$IP$38,8,FALSE)</f>
        <v>0.30769230769230771</v>
      </c>
      <c r="H28" s="369">
        <f t="shared" si="1"/>
        <v>0.32051282051282048</v>
      </c>
      <c r="I28" s="370">
        <f>VLOOKUP(A28,'Career Stats'!$B$3:$CE$71,36,FALSE)</f>
        <v>0.27848101265822783</v>
      </c>
      <c r="J28" s="370">
        <f>VLOOKUP(A28,'Season 3'!$IB$2:$IP$38,9,FALSE)/VLOOKUP(A28,'Season 3'!$IB$2:$IP$38,10,FALSE)</f>
        <v>0.47368421052631576</v>
      </c>
      <c r="K28" s="369">
        <f t="shared" si="2"/>
        <v>0.3760826115922718</v>
      </c>
      <c r="L28" s="370">
        <f>'Season 3'!KL20</f>
        <v>7.2727272727272725</v>
      </c>
      <c r="M28" s="369">
        <f>'Season 3'!KO35</f>
        <v>-0.68181818181818177</v>
      </c>
      <c r="N28" s="370">
        <f>'Season 3'!FI98/('Season 3'!FI112+'Season 3'!FI98)*100</f>
        <v>46.031746031746032</v>
      </c>
    </row>
    <row r="29" spans="1:14">
      <c r="A29" s="187" t="s">
        <v>464</v>
      </c>
      <c r="B29" s="367">
        <f>'Season 3'!GJ14/'Season 3'!GJ98</f>
        <v>0.26119402985074625</v>
      </c>
      <c r="C29" s="88">
        <f>VLOOKUP('Simulation S3'!A29,'Career Stats'!$B$3:$CE$71,30,FALSE)/VLOOKUP('Simulation S3'!A29,'Career Stats'!$B$3:$CE$71,34,FALSE)</f>
        <v>0.57216494845360821</v>
      </c>
      <c r="D29" s="88">
        <f>VLOOKUP(A29,'Season 3'!$IB$2:$IP$38,8,FALSE)/VLOOKUP(A29,'Season 3'!$IB$2:$IP$38,12,FALSE)</f>
        <v>0.5714285714285714</v>
      </c>
      <c r="E29" s="367">
        <f t="shared" si="0"/>
        <v>0.5717967599410898</v>
      </c>
      <c r="F29" s="88">
        <f>VLOOKUP(A29,'Career Stats'!$B$3:$CE$71,35,FALSE)</f>
        <v>0.35585585585585583</v>
      </c>
      <c r="G29" s="88">
        <f>VLOOKUP(A29,'Season 3'!$IB$2:$IP$38,7,FALSE)/VLOOKUP(A29,'Season 3'!$IB$2:$IP$38,8,FALSE)</f>
        <v>0.1</v>
      </c>
      <c r="H29" s="367">
        <f t="shared" si="1"/>
        <v>0.22792792792792793</v>
      </c>
      <c r="I29" s="88">
        <f>VLOOKUP(A29,'Career Stats'!$B$3:$CE$71,36,FALSE)</f>
        <v>0.21686746987951808</v>
      </c>
      <c r="J29" s="88">
        <f>VLOOKUP(A29,'Season 3'!$IB$2:$IP$38,9,FALSE)/VLOOKUP(A29,'Season 3'!$IB$2:$IP$38,10,FALSE)</f>
        <v>6.6666666666666666E-2</v>
      </c>
      <c r="K29" s="367">
        <f t="shared" si="2"/>
        <v>0.14176706827309238</v>
      </c>
      <c r="M29" s="367"/>
    </row>
    <row r="30" spans="1:14">
      <c r="A30" s="187" t="s">
        <v>456</v>
      </c>
      <c r="B30" s="367">
        <f>'Season 3'!GJ28/'Season 3'!GJ98</f>
        <v>0.27611940298507465</v>
      </c>
      <c r="C30" s="88">
        <f>VLOOKUP('Simulation S3'!A30,'Career Stats'!$B$3:$CE$71,30,FALSE)/VLOOKUP('Simulation S3'!A30,'Career Stats'!$B$3:$CE$71,34,FALSE)</f>
        <v>0.59405940594059403</v>
      </c>
      <c r="D30" s="88">
        <f>VLOOKUP(A30,'Season 3'!$IB$2:$IP$38,8,FALSE)/VLOOKUP(A30,'Season 3'!$IB$2:$IP$38,12,FALSE)</f>
        <v>0.6216216216216216</v>
      </c>
      <c r="E30" s="367">
        <f t="shared" si="0"/>
        <v>0.60784051378110782</v>
      </c>
      <c r="F30" s="88">
        <f>VLOOKUP(A30,'Career Stats'!$B$3:$CE$71,35,FALSE)</f>
        <v>0.5083333333333333</v>
      </c>
      <c r="G30" s="88">
        <f>VLOOKUP(A30,'Season 3'!$IB$2:$IP$38,7,FALSE)/VLOOKUP(A30,'Season 3'!$IB$2:$IP$38,8,FALSE)</f>
        <v>0.43478260869565216</v>
      </c>
      <c r="H30" s="367">
        <f t="shared" si="1"/>
        <v>0.47155797101449271</v>
      </c>
      <c r="I30" s="88">
        <f>VLOOKUP(A30,'Career Stats'!$B$3:$CE$71,36,FALSE)</f>
        <v>0.25</v>
      </c>
      <c r="J30" s="88">
        <f>VLOOKUP(A30,'Season 3'!$IB$2:$IP$38,9,FALSE)/VLOOKUP(A30,'Season 3'!$IB$2:$IP$38,10,FALSE)</f>
        <v>0.14285714285714285</v>
      </c>
      <c r="K30" s="367">
        <f t="shared" si="2"/>
        <v>0.19642857142857142</v>
      </c>
      <c r="M30" s="367"/>
    </row>
    <row r="31" spans="1:14">
      <c r="A31" s="187" t="s">
        <v>445</v>
      </c>
      <c r="B31" s="367">
        <f>'Season 3'!GJ42/'Season 3'!GJ98</f>
        <v>0.46268656716417911</v>
      </c>
      <c r="C31" s="88">
        <f>VLOOKUP('Simulation S3'!A31,'Career Stats'!$B$3:$CE$71,30,FALSE)/VLOOKUP('Simulation S3'!A31,'Career Stats'!$B$3:$CE$71,34,FALSE)</f>
        <v>0.58297872340425527</v>
      </c>
      <c r="D31" s="88">
        <f>VLOOKUP(A31,'Season 3'!$IB$2:$IP$38,8,FALSE)/VLOOKUP(A31,'Season 3'!$IB$2:$IP$38,12,FALSE)</f>
        <v>0.46774193548387094</v>
      </c>
      <c r="E31" s="367">
        <f t="shared" si="0"/>
        <v>0.52536032944406308</v>
      </c>
      <c r="F31" s="88">
        <f>VLOOKUP(A31,'Career Stats'!$B$3:$CE$71,35,FALSE)</f>
        <v>0.41605839416058393</v>
      </c>
      <c r="G31" s="88">
        <f>VLOOKUP(A31,'Season 3'!$IB$2:$IP$38,7,FALSE)/VLOOKUP(A31,'Season 3'!$IB$2:$IP$38,8,FALSE)</f>
        <v>0.2413793103448276</v>
      </c>
      <c r="H31" s="367">
        <f t="shared" si="1"/>
        <v>0.32871885225270575</v>
      </c>
      <c r="I31" s="88">
        <f>VLOOKUP(A31,'Career Stats'!$B$3:$CE$71,36,FALSE)</f>
        <v>0.27551020408163263</v>
      </c>
      <c r="J31" s="88">
        <f>VLOOKUP(A31,'Season 3'!$IB$2:$IP$38,9,FALSE)/VLOOKUP(A31,'Season 3'!$IB$2:$IP$38,10,FALSE)</f>
        <v>0.30303030303030304</v>
      </c>
      <c r="K31" s="367">
        <f t="shared" si="2"/>
        <v>0.2892702535559678</v>
      </c>
      <c r="L31" s="88">
        <f>'Season 3'!KL21</f>
        <v>-8.6363636363636367</v>
      </c>
      <c r="M31" s="367">
        <f>'Season 3'!KO36</f>
        <v>1.3636363636363635</v>
      </c>
      <c r="N31" s="88">
        <f>'Season 3'!GA98/('Season 3'!GA98+'Season 3'!GA112)*100</f>
        <v>46.451612903225808</v>
      </c>
    </row>
    <row r="32" spans="1:14">
      <c r="A32" s="372" t="s">
        <v>454</v>
      </c>
      <c r="B32" s="369">
        <f>'Season 3'!HB$14/'Season 3'!HB$98</f>
        <v>0.46666666666666667</v>
      </c>
      <c r="C32" s="370">
        <f>VLOOKUP('Simulation S3'!A32,'Career Stats'!$B$3:$CE$71,30,FALSE)/VLOOKUP('Simulation S3'!A32,'Career Stats'!$B$3:$CE$71,34,FALSE)</f>
        <v>0.46947368421052632</v>
      </c>
      <c r="D32" s="370">
        <f>VLOOKUP(A32,'Season 3'!$IB$2:$IP$38,8,FALSE)/VLOOKUP(A32,'Season 3'!$IB$2:$IP$38,12,FALSE)</f>
        <v>0.3619047619047619</v>
      </c>
      <c r="E32" s="369">
        <f t="shared" si="0"/>
        <v>0.41568922305764411</v>
      </c>
      <c r="F32" s="370">
        <f>VLOOKUP(A32,'Career Stats'!$B$3:$CE$71,35,FALSE)</f>
        <v>0.35426008968609868</v>
      </c>
      <c r="G32" s="370">
        <f>VLOOKUP(A32,'Season 3'!$IB$2:$IP$38,7,FALSE)/VLOOKUP(A32,'Season 3'!$IB$2:$IP$38,8,FALSE)</f>
        <v>0.36842105263157893</v>
      </c>
      <c r="H32" s="369">
        <f t="shared" si="1"/>
        <v>0.36134057115883877</v>
      </c>
      <c r="I32" s="370">
        <f>VLOOKUP(A32,'Career Stats'!$B$3:$CE$71,36,FALSE)</f>
        <v>0.28174603174603174</v>
      </c>
      <c r="J32" s="370">
        <f>VLOOKUP(A32,'Season 3'!$IB$2:$IP$38,9,FALSE)/VLOOKUP(A32,'Season 3'!$IB$2:$IP$38,10,FALSE)</f>
        <v>0.34328358208955223</v>
      </c>
      <c r="K32" s="369">
        <f t="shared" si="2"/>
        <v>0.31251480691779199</v>
      </c>
      <c r="L32" s="370"/>
      <c r="M32" s="369"/>
      <c r="N32" s="370"/>
    </row>
    <row r="33" spans="1:14">
      <c r="A33" s="372" t="s">
        <v>487</v>
      </c>
      <c r="B33" s="369">
        <f>'Season 3'!HB$28/'Season 3'!HB$98</f>
        <v>0.4622222222222222</v>
      </c>
      <c r="C33" s="370">
        <f>VLOOKUP('Simulation S3'!A33,'Career Stats'!$B$3:$CE$71,30,FALSE)/VLOOKUP('Simulation S3'!A33,'Career Stats'!$B$3:$CE$71,34,FALSE)</f>
        <v>0.60152284263959388</v>
      </c>
      <c r="D33" s="370">
        <f>VLOOKUP(A33,'Season 3'!$IB$2:$IP$38,8,FALSE)/VLOOKUP(A33,'Season 3'!$IB$2:$IP$38,12,FALSE)</f>
        <v>0.60576923076923073</v>
      </c>
      <c r="E33" s="369">
        <f t="shared" si="0"/>
        <v>0.6036460367044123</v>
      </c>
      <c r="F33" s="370">
        <f>VLOOKUP(A33,'Career Stats'!$B$3:$CE$71,35,FALSE)</f>
        <v>0.39662447257383965</v>
      </c>
      <c r="G33" s="370">
        <f>VLOOKUP(A33,'Season 3'!$IB$2:$IP$38,7,FALSE)/VLOOKUP(A33,'Season 3'!$IB$2:$IP$38,8,FALSE)</f>
        <v>0.49206349206349204</v>
      </c>
      <c r="H33" s="369">
        <f t="shared" si="1"/>
        <v>0.44434398231866584</v>
      </c>
      <c r="I33" s="370">
        <f>VLOOKUP(A33,'Career Stats'!$B$3:$CE$71,36,FALSE)</f>
        <v>0.2929936305732484</v>
      </c>
      <c r="J33" s="370">
        <f>VLOOKUP(A33,'Season 3'!$IB$2:$IP$38,9,FALSE)/VLOOKUP(A33,'Season 3'!$IB$2:$IP$38,10,FALSE)</f>
        <v>0.25641025641025639</v>
      </c>
      <c r="K33" s="369">
        <f t="shared" si="2"/>
        <v>0.27470194349175237</v>
      </c>
      <c r="L33" s="370"/>
      <c r="M33" s="369"/>
      <c r="N33" s="370"/>
    </row>
    <row r="34" spans="1:14">
      <c r="A34" s="372" t="s">
        <v>460</v>
      </c>
      <c r="B34" s="369">
        <f>'Season 3'!HB$42/'Season 3'!HB$98</f>
        <v>7.1111111111111111E-2</v>
      </c>
      <c r="C34" s="370">
        <f>VLOOKUP('Simulation S3'!A34,'Career Stats'!$B$3:$CE$71,30,FALSE)/VLOOKUP('Simulation S3'!A34,'Career Stats'!$B$3:$CE$71,34,FALSE)</f>
        <v>0.95294117647058818</v>
      </c>
      <c r="D34" s="370">
        <f>VLOOKUP(A34,'Season 3'!$IB$2:$IP$38,8,FALSE)/VLOOKUP(A34,'Season 3'!$IB$2:$IP$38,12,FALSE)</f>
        <v>1</v>
      </c>
      <c r="E34" s="369">
        <f t="shared" si="0"/>
        <v>0.97647058823529409</v>
      </c>
      <c r="F34" s="370">
        <f>VLOOKUP(A34,'Career Stats'!$B$3:$CE$71,35,FALSE)</f>
        <v>0.4567901234567901</v>
      </c>
      <c r="G34" s="370">
        <f>VLOOKUP(A34,'Season 3'!$IB$2:$IP$38,7,FALSE)/VLOOKUP(A34,'Season 3'!$IB$2:$IP$38,8,FALSE)</f>
        <v>0.375</v>
      </c>
      <c r="H34" s="369">
        <f t="shared" si="1"/>
        <v>0.41589506172839508</v>
      </c>
      <c r="I34" s="370">
        <f>VLOOKUP(A34,'Career Stats'!$B$3:$CE$71,36,FALSE)</f>
        <v>0.125</v>
      </c>
      <c r="J34" s="370" t="e">
        <f>VLOOKUP(A34,'Season 3'!$IB$2:$IP$38,9,FALSE)/VLOOKUP(A34,'Season 3'!$IB$2:$IP$38,10,FALSE)</f>
        <v>#DIV/0!</v>
      </c>
      <c r="K34" s="369">
        <f>I34</f>
        <v>0.125</v>
      </c>
      <c r="L34" s="370">
        <f>'Season 3'!KL22</f>
        <v>3.1818181818181817</v>
      </c>
      <c r="M34" s="369">
        <f>'Season 3'!KO37</f>
        <v>-1.1363636363636365</v>
      </c>
      <c r="N34" s="370">
        <f>'Season 3'!GS98/('Season 3'!GS112+'Season 3'!GS98)*100</f>
        <v>56.355932203389834</v>
      </c>
    </row>
    <row r="35" spans="1:14">
      <c r="A35" s="187" t="s">
        <v>475</v>
      </c>
      <c r="B35" s="367">
        <f>'Season 3'!HT$14/'Season 3'!HT$98</f>
        <v>0.5</v>
      </c>
      <c r="C35" s="88">
        <f>VLOOKUP('Simulation S3'!A35,'Career Stats'!$B$3:$CE$71,30,FALSE)/VLOOKUP('Simulation S3'!A35,'Career Stats'!$B$3:$CE$71,34,FALSE)</f>
        <v>0.40632054176072235</v>
      </c>
      <c r="D35" s="88">
        <f>VLOOKUP(A35,'Season 3'!$IB$2:$IP$38,8,FALSE)/VLOOKUP(A35,'Season 3'!$IB$2:$IP$38,12,FALSE)</f>
        <v>0.44339622641509435</v>
      </c>
      <c r="E35" s="367">
        <f t="shared" si="0"/>
        <v>0.42485838408790833</v>
      </c>
      <c r="F35" s="88">
        <f>VLOOKUP(A35,'Career Stats'!$B$3:$CE$71,35,FALSE)</f>
        <v>0.5</v>
      </c>
      <c r="G35" s="88">
        <f>VLOOKUP(A35,'Season 3'!$IB$2:$IP$38,7,FALSE)/VLOOKUP(A35,'Season 3'!$IB$2:$IP$38,8,FALSE)</f>
        <v>0.48936170212765956</v>
      </c>
      <c r="H35" s="367">
        <f t="shared" si="1"/>
        <v>0.49468085106382975</v>
      </c>
      <c r="I35" s="88">
        <f>VLOOKUP(A35,'Career Stats'!$B$3:$CE$71,36,FALSE)</f>
        <v>0.3193916349809886</v>
      </c>
      <c r="J35" s="88">
        <f>VLOOKUP(A35,'Season 3'!$IB$2:$IP$38,9,FALSE)/VLOOKUP(A35,'Season 3'!$IB$2:$IP$38,10,FALSE)</f>
        <v>0.33898305084745761</v>
      </c>
      <c r="K35" s="367">
        <f t="shared" si="2"/>
        <v>0.32918734291422314</v>
      </c>
      <c r="M35" s="367"/>
    </row>
    <row r="36" spans="1:14">
      <c r="A36" s="187" t="s">
        <v>472</v>
      </c>
      <c r="B36" s="367">
        <f>('Season 3'!HT$28+'Season 3'!HT49)/'Season 3'!HT$98</f>
        <v>0.36792452830188677</v>
      </c>
      <c r="C36" s="88">
        <f>VLOOKUP('Simulation S3'!A36,'Career Stats'!$B$3:$CE$71,30,FALSE)/VLOOKUP('Simulation S3'!A36,'Career Stats'!$B$3:$CE$71,34,FALSE)</f>
        <v>0.60196905766526021</v>
      </c>
      <c r="D36" s="88">
        <f>VLOOKUP(A36,'Season 3'!$IB$2:$IP$38,8,FALSE)/VLOOKUP(A36,'Season 3'!$IB$2:$IP$38,12,FALSE)</f>
        <v>0.50769230769230766</v>
      </c>
      <c r="E36" s="367">
        <f t="shared" si="0"/>
        <v>0.55483068267878388</v>
      </c>
      <c r="F36" s="88">
        <f>VLOOKUP(A36,'Career Stats'!$B$3:$CE$71,35,FALSE)</f>
        <v>0.43457943925233644</v>
      </c>
      <c r="G36" s="88">
        <f>VLOOKUP(A36,'Season 3'!$IB$2:$IP$38,7,FALSE)/VLOOKUP(A36,'Season 3'!$IB$2:$IP$38,8,FALSE)</f>
        <v>0.39393939393939392</v>
      </c>
      <c r="H36" s="367">
        <f t="shared" si="1"/>
        <v>0.41425941659586518</v>
      </c>
      <c r="I36" s="88">
        <f>VLOOKUP(A36,'Career Stats'!$B$3:$CE$71,36,FALSE)</f>
        <v>0.24475524475524477</v>
      </c>
      <c r="J36" s="88">
        <f>VLOOKUP(A36,'Season 3'!$IB$2:$IP$38,9,FALSE)/VLOOKUP(A36,'Season 3'!$IB$2:$IP$38,10,FALSE)</f>
        <v>0.1875</v>
      </c>
      <c r="K36" s="367">
        <f t="shared" si="2"/>
        <v>0.2161276223776224</v>
      </c>
      <c r="M36" s="367"/>
    </row>
    <row r="37" spans="1:14" ht="17" thickBot="1">
      <c r="A37" s="360" t="s">
        <v>448</v>
      </c>
      <c r="B37" s="367">
        <f>('Season 3'!HT$42+'Season 3'!HT63)/'Season 3'!HT$98</f>
        <v>0.13207547169811321</v>
      </c>
      <c r="C37" s="88">
        <f>VLOOKUP('Simulation S3'!A37,'Career Stats'!$B$3:$CE$71,30,FALSE)/VLOOKUP('Simulation S3'!A37,'Career Stats'!$B$3:$CE$71,34,FALSE)</f>
        <v>0.87730061349693256</v>
      </c>
      <c r="D37" s="88">
        <f>VLOOKUP(A37,'Season 3'!$IB$2:$IP$38,8,FALSE)/VLOOKUP(A37,'Season 3'!$IB$2:$IP$38,12,FALSE)</f>
        <v>0.95454545454545459</v>
      </c>
      <c r="E37" s="367">
        <f t="shared" si="0"/>
        <v>0.91592303402119357</v>
      </c>
      <c r="F37" s="88">
        <f>VLOOKUP(A37,'Career Stats'!$B$3:$CE$71,35,FALSE)</f>
        <v>0.44755244755244755</v>
      </c>
      <c r="G37" s="88">
        <f>VLOOKUP(A37,'Season 3'!$IB$2:$IP$38,7,FALSE)/VLOOKUP(A37,'Season 3'!$IB$2:$IP$38,8,FALSE)</f>
        <v>0.33333333333333331</v>
      </c>
      <c r="H37" s="367">
        <f t="shared" si="1"/>
        <v>0.39044289044289043</v>
      </c>
      <c r="I37" s="88">
        <f>VLOOKUP(A37,'Career Stats'!$B$3:$CE$71,36,FALSE)</f>
        <v>0.2</v>
      </c>
      <c r="J37" s="88">
        <f>VLOOKUP(A37,'Season 3'!$IB$2:$IP$38,9,FALSE)/VLOOKUP(A37,'Season 3'!$IB$2:$IP$38,10,FALSE)</f>
        <v>0</v>
      </c>
      <c r="K37" s="367">
        <f t="shared" si="2"/>
        <v>0.1</v>
      </c>
      <c r="L37" s="88">
        <f>'Season 3'!KL23</f>
        <v>1.3636363636363635</v>
      </c>
      <c r="M37" s="367">
        <f>'Season 3'!KO38</f>
        <v>-0.22727272727272727</v>
      </c>
      <c r="N37" s="88">
        <f>'Season 3'!HK98/('Season 3'!HK112+'Season 3'!HK98)*100</f>
        <v>49.76525821596244</v>
      </c>
    </row>
  </sheetData>
  <pageMargins left="0.7" right="0.7" top="0.75" bottom="0.75" header="0.3" footer="0.3"/>
  <ignoredErrors>
    <ignoredError sqref="E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4681-5C5F-014F-9345-E144900F0100}">
  <dimension ref="A16:AS114"/>
  <sheetViews>
    <sheetView topLeftCell="Z86" zoomScale="85" workbookViewId="0">
      <selection activeCell="AP92" sqref="AP92:AS99"/>
    </sheetView>
  </sheetViews>
  <sheetFormatPr baseColWidth="10" defaultRowHeight="16"/>
  <sheetData>
    <row r="16" spans="16:16">
      <c r="P16">
        <v>3</v>
      </c>
    </row>
    <row r="17" spans="1:41"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41"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41"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41"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41">
      <c r="A21" t="s">
        <v>134</v>
      </c>
      <c r="B21">
        <v>7.49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</row>
    <row r="22" spans="1:41" ht="17" thickBot="1">
      <c r="A22" t="s">
        <v>236</v>
      </c>
      <c r="B22">
        <v>6.36</v>
      </c>
      <c r="E22" t="s">
        <v>520</v>
      </c>
      <c r="M22" s="404"/>
      <c r="N22" s="404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</row>
    <row r="23" spans="1:41" ht="17" thickBot="1">
      <c r="A23" t="s">
        <v>207</v>
      </c>
      <c r="B23">
        <v>2.8</v>
      </c>
      <c r="M23" s="445"/>
      <c r="N23" s="585" t="s">
        <v>523</v>
      </c>
      <c r="O23" s="586"/>
      <c r="P23" s="586"/>
      <c r="Q23" s="586"/>
      <c r="R23" s="586"/>
      <c r="S23" s="586"/>
      <c r="T23" s="586"/>
      <c r="U23" s="586"/>
      <c r="V23" s="586"/>
      <c r="W23" s="586"/>
      <c r="X23" s="586"/>
      <c r="Y23" s="587"/>
      <c r="AB23" s="88"/>
      <c r="AC23" s="507" t="s">
        <v>523</v>
      </c>
      <c r="AD23" s="509"/>
      <c r="AE23" s="508"/>
      <c r="AF23" s="507" t="s">
        <v>524</v>
      </c>
      <c r="AG23" s="509"/>
      <c r="AH23" s="508"/>
      <c r="AI23" s="507" t="s">
        <v>525</v>
      </c>
      <c r="AJ23" s="509"/>
      <c r="AK23" s="508"/>
      <c r="AL23" s="507" t="s">
        <v>526</v>
      </c>
      <c r="AM23" s="509"/>
      <c r="AN23" s="508"/>
    </row>
    <row r="24" spans="1:41" ht="17" thickBot="1">
      <c r="A24" t="s">
        <v>8</v>
      </c>
      <c r="B24">
        <v>9.9600000000000009</v>
      </c>
      <c r="E24" t="s">
        <v>521</v>
      </c>
      <c r="M24" s="378" t="s">
        <v>522</v>
      </c>
      <c r="N24" s="377" t="s">
        <v>134</v>
      </c>
      <c r="O24" s="377" t="s">
        <v>236</v>
      </c>
      <c r="P24" s="377" t="s">
        <v>207</v>
      </c>
      <c r="Q24" s="377" t="s">
        <v>8</v>
      </c>
      <c r="R24" s="377" t="s">
        <v>30</v>
      </c>
      <c r="S24" s="377" t="s">
        <v>24</v>
      </c>
      <c r="T24" s="377" t="s">
        <v>239</v>
      </c>
      <c r="U24" s="377" t="s">
        <v>34</v>
      </c>
      <c r="V24" s="377" t="s">
        <v>513</v>
      </c>
      <c r="W24" s="380" t="s">
        <v>9</v>
      </c>
      <c r="X24" s="377" t="s">
        <v>100</v>
      </c>
      <c r="Y24" s="383" t="s">
        <v>209</v>
      </c>
      <c r="Z24" s="373"/>
      <c r="AA24" s="373"/>
      <c r="AB24" s="404"/>
      <c r="AC24" s="378" t="s">
        <v>522</v>
      </c>
      <c r="AD24" s="452" t="s">
        <v>528</v>
      </c>
      <c r="AE24" s="452" t="s">
        <v>529</v>
      </c>
      <c r="AF24" s="378" t="s">
        <v>522</v>
      </c>
      <c r="AG24" s="452" t="s">
        <v>528</v>
      </c>
      <c r="AH24" s="452" t="s">
        <v>529</v>
      </c>
      <c r="AI24" s="378" t="s">
        <v>522</v>
      </c>
      <c r="AJ24" s="452" t="s">
        <v>528</v>
      </c>
      <c r="AK24" s="452" t="s">
        <v>529</v>
      </c>
      <c r="AL24" s="378" t="s">
        <v>522</v>
      </c>
      <c r="AM24" s="452" t="s">
        <v>528</v>
      </c>
      <c r="AN24" s="452" t="s">
        <v>529</v>
      </c>
      <c r="AO24" s="373"/>
    </row>
    <row r="25" spans="1:41">
      <c r="A25" t="s">
        <v>30</v>
      </c>
      <c r="B25">
        <v>7.71</v>
      </c>
      <c r="M25" s="446">
        <v>0.4375</v>
      </c>
      <c r="N25" s="457" t="s">
        <v>591</v>
      </c>
      <c r="O25" s="378" t="s">
        <v>592</v>
      </c>
      <c r="P25" s="378" t="s">
        <v>592</v>
      </c>
      <c r="Q25" s="378" t="s">
        <v>592</v>
      </c>
      <c r="R25" s="378" t="s">
        <v>593</v>
      </c>
      <c r="S25" s="378" t="s">
        <v>594</v>
      </c>
      <c r="T25" s="457" t="s">
        <v>595</v>
      </c>
      <c r="U25" s="378" t="s">
        <v>594</v>
      </c>
      <c r="V25" s="378" t="s">
        <v>594</v>
      </c>
      <c r="W25" s="378" t="s">
        <v>596</v>
      </c>
      <c r="X25" s="378" t="s">
        <v>594</v>
      </c>
      <c r="Y25" s="378" t="s">
        <v>592</v>
      </c>
      <c r="Z25" s="373"/>
      <c r="AA25" s="373"/>
      <c r="AB25" s="404"/>
      <c r="AC25" s="446">
        <v>0.4375</v>
      </c>
      <c r="AD25" s="453"/>
      <c r="AE25" s="409"/>
      <c r="AF25" s="446">
        <v>0.4375</v>
      </c>
      <c r="AG25" s="453"/>
      <c r="AH25" s="409"/>
      <c r="AI25" s="446">
        <v>0.4375</v>
      </c>
      <c r="AJ25" s="453"/>
      <c r="AK25" s="409"/>
      <c r="AL25" s="446">
        <v>0.4375</v>
      </c>
      <c r="AM25" s="453"/>
      <c r="AN25" s="409"/>
      <c r="AO25" s="373"/>
    </row>
    <row r="26" spans="1:41">
      <c r="A26" t="s">
        <v>24</v>
      </c>
      <c r="B26">
        <v>0</v>
      </c>
      <c r="M26" s="447">
        <v>0.46875</v>
      </c>
      <c r="N26" s="450"/>
      <c r="O26" s="379"/>
      <c r="P26" s="379"/>
      <c r="Q26" s="379"/>
      <c r="R26" s="379"/>
      <c r="S26" s="379"/>
      <c r="T26" s="450"/>
      <c r="U26" s="379"/>
      <c r="V26" s="379"/>
      <c r="W26" s="379"/>
      <c r="X26" s="379"/>
      <c r="Y26" s="379"/>
      <c r="Z26" s="373"/>
      <c r="AA26" s="373"/>
      <c r="AB26" s="404"/>
      <c r="AC26" s="447">
        <v>0.46875</v>
      </c>
      <c r="AD26" s="454"/>
      <c r="AE26" s="399"/>
      <c r="AF26" s="447">
        <v>0.46875</v>
      </c>
      <c r="AG26" s="454"/>
      <c r="AH26" s="399"/>
      <c r="AI26" s="447">
        <v>0.46875</v>
      </c>
      <c r="AJ26" s="454"/>
      <c r="AK26" s="399"/>
      <c r="AL26" s="447">
        <v>0.46875</v>
      </c>
      <c r="AM26" s="454"/>
      <c r="AN26" s="399"/>
      <c r="AO26" s="373"/>
    </row>
    <row r="27" spans="1:41">
      <c r="A27" t="s">
        <v>239</v>
      </c>
      <c r="B27">
        <v>9.31</v>
      </c>
      <c r="E27" t="s">
        <v>514</v>
      </c>
      <c r="M27" s="447">
        <v>0.5</v>
      </c>
      <c r="N27" s="450"/>
      <c r="O27" s="379"/>
      <c r="P27" s="379"/>
      <c r="Q27" s="379"/>
      <c r="R27" s="379"/>
      <c r="S27" s="379"/>
      <c r="T27" s="450"/>
      <c r="U27" s="379"/>
      <c r="V27" s="379"/>
      <c r="W27" s="379"/>
      <c r="X27" s="379"/>
      <c r="Y27" s="379"/>
      <c r="Z27" s="373"/>
      <c r="AA27" s="373"/>
      <c r="AB27" s="404"/>
      <c r="AC27" s="447">
        <v>0.5</v>
      </c>
      <c r="AD27" s="454"/>
      <c r="AE27" s="399"/>
      <c r="AF27" s="447">
        <v>0.5</v>
      </c>
      <c r="AG27" s="454"/>
      <c r="AH27" s="399"/>
      <c r="AI27" s="447">
        <v>0.5</v>
      </c>
      <c r="AJ27" s="454"/>
      <c r="AK27" s="399"/>
      <c r="AL27" s="447">
        <v>0.5</v>
      </c>
      <c r="AM27" s="454"/>
      <c r="AN27" s="399"/>
      <c r="AO27" s="373"/>
    </row>
    <row r="28" spans="1:41">
      <c r="A28" t="s">
        <v>34</v>
      </c>
      <c r="B28">
        <v>5.85</v>
      </c>
      <c r="E28" t="s">
        <v>518</v>
      </c>
      <c r="M28" s="447">
        <v>0.53125</v>
      </c>
      <c r="N28" s="450"/>
      <c r="O28" s="379"/>
      <c r="P28" s="379"/>
      <c r="Q28" s="379"/>
      <c r="R28" s="379"/>
      <c r="S28" s="379"/>
      <c r="T28" s="450"/>
      <c r="U28" s="379"/>
      <c r="V28" s="379"/>
      <c r="W28" s="379"/>
      <c r="X28" s="379"/>
      <c r="Y28" s="379"/>
      <c r="Z28" s="373"/>
      <c r="AA28" s="373"/>
      <c r="AB28" s="404"/>
      <c r="AC28" s="447">
        <v>0.53125</v>
      </c>
      <c r="AD28" s="454"/>
      <c r="AE28" s="399"/>
      <c r="AF28" s="447">
        <v>0.53125</v>
      </c>
      <c r="AG28" s="454"/>
      <c r="AH28" s="399"/>
      <c r="AI28" s="447">
        <v>0.53125</v>
      </c>
      <c r="AJ28" s="454"/>
      <c r="AK28" s="399"/>
      <c r="AL28" s="447">
        <v>0.53125</v>
      </c>
      <c r="AM28" s="454"/>
      <c r="AN28" s="399"/>
      <c r="AO28" s="373"/>
    </row>
    <row r="29" spans="1:41">
      <c r="A29" t="s">
        <v>513</v>
      </c>
      <c r="B29">
        <v>2.98</v>
      </c>
      <c r="E29" t="s">
        <v>516</v>
      </c>
      <c r="M29" s="447">
        <v>6.25E-2</v>
      </c>
      <c r="N29" s="450"/>
      <c r="O29" s="379"/>
      <c r="P29" s="379"/>
      <c r="Q29" s="379"/>
      <c r="R29" s="379"/>
      <c r="S29" s="379"/>
      <c r="T29" s="450"/>
      <c r="U29" s="379"/>
      <c r="V29" s="379"/>
      <c r="W29" s="375"/>
      <c r="X29" s="379"/>
      <c r="Y29" s="379"/>
      <c r="Z29" s="373"/>
      <c r="AA29" s="373"/>
      <c r="AB29" s="404"/>
      <c r="AC29" s="447">
        <v>6.25E-2</v>
      </c>
      <c r="AD29" s="454"/>
      <c r="AE29" s="399"/>
      <c r="AF29" s="447">
        <v>6.25E-2</v>
      </c>
      <c r="AG29" s="454"/>
      <c r="AH29" s="399"/>
      <c r="AI29" s="447">
        <v>6.25E-2</v>
      </c>
      <c r="AJ29" s="454"/>
      <c r="AK29" s="399"/>
      <c r="AL29" s="447">
        <v>6.25E-2</v>
      </c>
      <c r="AM29" s="454"/>
      <c r="AN29" s="399"/>
      <c r="AO29" s="373"/>
    </row>
    <row r="30" spans="1:41">
      <c r="A30" t="s">
        <v>9</v>
      </c>
      <c r="B30">
        <v>3.05</v>
      </c>
      <c r="E30" t="s">
        <v>515</v>
      </c>
      <c r="M30" s="447">
        <v>9.375E-2</v>
      </c>
      <c r="N30" s="450"/>
      <c r="O30" s="379"/>
      <c r="P30" s="379"/>
      <c r="Q30" s="379"/>
      <c r="R30" s="379"/>
      <c r="S30" s="379"/>
      <c r="T30" s="450"/>
      <c r="U30" s="379"/>
      <c r="V30" s="379"/>
      <c r="W30" s="375"/>
      <c r="X30" s="379"/>
      <c r="Y30" s="379"/>
      <c r="Z30" s="373"/>
      <c r="AA30" s="373"/>
      <c r="AB30" s="404"/>
      <c r="AC30" s="447">
        <v>9.375E-2</v>
      </c>
      <c r="AD30" s="454"/>
      <c r="AE30" s="399"/>
      <c r="AF30" s="447">
        <v>9.375E-2</v>
      </c>
      <c r="AG30" s="454"/>
      <c r="AH30" s="399"/>
      <c r="AI30" s="447">
        <v>9.375E-2</v>
      </c>
      <c r="AJ30" s="454"/>
      <c r="AK30" s="399"/>
      <c r="AL30" s="447">
        <v>9.375E-2</v>
      </c>
      <c r="AM30" s="454"/>
      <c r="AN30" s="399"/>
      <c r="AO30" s="373"/>
    </row>
    <row r="31" spans="1:41">
      <c r="A31" t="s">
        <v>100</v>
      </c>
      <c r="B31">
        <v>0.9</v>
      </c>
      <c r="E31" t="s">
        <v>517</v>
      </c>
      <c r="M31" s="447">
        <v>0.125</v>
      </c>
      <c r="N31" s="450"/>
      <c r="O31" s="379"/>
      <c r="P31" s="379"/>
      <c r="Q31" s="379"/>
      <c r="R31" s="379"/>
      <c r="S31" s="379"/>
      <c r="T31" s="450"/>
      <c r="U31" s="379"/>
      <c r="V31" s="379"/>
      <c r="W31" s="375"/>
      <c r="X31" s="379"/>
      <c r="Y31" s="379"/>
      <c r="Z31" s="373"/>
      <c r="AA31" s="373"/>
      <c r="AB31" s="404"/>
      <c r="AC31" s="447">
        <v>0.125</v>
      </c>
      <c r="AD31" s="454"/>
      <c r="AE31" s="399"/>
      <c r="AF31" s="447">
        <v>0.125</v>
      </c>
      <c r="AG31" s="454"/>
      <c r="AH31" s="399"/>
      <c r="AI31" s="447">
        <v>0.125</v>
      </c>
      <c r="AJ31" s="454"/>
      <c r="AK31" s="399"/>
      <c r="AL31" s="447">
        <v>0.125</v>
      </c>
      <c r="AM31" s="454"/>
      <c r="AN31" s="399"/>
      <c r="AO31" s="373"/>
    </row>
    <row r="32" spans="1:41">
      <c r="A32" t="s">
        <v>209</v>
      </c>
      <c r="B32">
        <v>5.71</v>
      </c>
      <c r="E32" t="s">
        <v>519</v>
      </c>
      <c r="M32" s="447">
        <v>0.15625</v>
      </c>
      <c r="N32" s="450"/>
      <c r="O32" s="379"/>
      <c r="P32" s="379"/>
      <c r="Q32" s="379"/>
      <c r="R32" s="450"/>
      <c r="S32" s="450"/>
      <c r="T32" s="450"/>
      <c r="U32" s="379"/>
      <c r="V32" s="379"/>
      <c r="W32" s="375"/>
      <c r="X32" s="379"/>
      <c r="Y32" s="379"/>
      <c r="Z32" s="373"/>
      <c r="AA32" s="373"/>
      <c r="AB32" s="404"/>
      <c r="AC32" s="447">
        <v>0.15625</v>
      </c>
      <c r="AD32" s="454"/>
      <c r="AE32" s="399"/>
      <c r="AF32" s="447">
        <v>0.15625</v>
      </c>
      <c r="AG32" s="454"/>
      <c r="AH32" s="399"/>
      <c r="AI32" s="447">
        <v>0.15625</v>
      </c>
      <c r="AJ32" s="454"/>
      <c r="AK32" s="399"/>
      <c r="AL32" s="447">
        <v>0.15625</v>
      </c>
      <c r="AM32" s="454" t="s">
        <v>9</v>
      </c>
      <c r="AN32" s="399" t="s">
        <v>8</v>
      </c>
      <c r="AO32" s="373"/>
    </row>
    <row r="33" spans="13:42">
      <c r="M33" s="447">
        <v>0.1875</v>
      </c>
      <c r="N33" s="450"/>
      <c r="O33" s="379"/>
      <c r="P33" s="379"/>
      <c r="Q33" s="374"/>
      <c r="R33" s="450"/>
      <c r="S33" s="450"/>
      <c r="T33" s="450"/>
      <c r="U33" s="379"/>
      <c r="V33" s="450"/>
      <c r="W33" s="375"/>
      <c r="X33" s="379"/>
      <c r="Y33" s="379"/>
      <c r="Z33" s="373"/>
      <c r="AA33" s="373"/>
      <c r="AB33" s="404"/>
      <c r="AC33" s="447">
        <v>0.1875</v>
      </c>
      <c r="AD33" s="454"/>
      <c r="AE33" s="399"/>
      <c r="AF33" s="447">
        <v>0.1875</v>
      </c>
      <c r="AG33" s="454"/>
      <c r="AH33" s="399"/>
      <c r="AI33" s="447">
        <v>0.1875</v>
      </c>
      <c r="AJ33" s="454"/>
      <c r="AK33" s="399"/>
      <c r="AL33" s="447">
        <v>0.1875</v>
      </c>
      <c r="AM33" s="454" t="s">
        <v>207</v>
      </c>
      <c r="AN33" s="399" t="s">
        <v>34</v>
      </c>
      <c r="AO33" s="373"/>
    </row>
    <row r="34" spans="13:42">
      <c r="M34" s="447">
        <v>0.21875</v>
      </c>
      <c r="N34" s="450"/>
      <c r="O34" s="379"/>
      <c r="P34" s="379"/>
      <c r="Q34" s="450"/>
      <c r="R34" s="379"/>
      <c r="S34" s="450"/>
      <c r="T34" s="450"/>
      <c r="U34" s="450"/>
      <c r="V34" s="450"/>
      <c r="W34" s="375"/>
      <c r="X34" s="379"/>
      <c r="Y34" s="379"/>
      <c r="Z34" s="373"/>
      <c r="AA34" s="373"/>
      <c r="AB34" s="404"/>
      <c r="AC34" s="447">
        <v>0.21875</v>
      </c>
      <c r="AD34" s="454" t="s">
        <v>8</v>
      </c>
      <c r="AE34" s="399" t="s">
        <v>134</v>
      </c>
      <c r="AF34" s="447">
        <v>0.21875</v>
      </c>
      <c r="AG34" s="454"/>
      <c r="AH34" s="399" t="s">
        <v>209</v>
      </c>
      <c r="AI34" s="447">
        <v>0.21875</v>
      </c>
      <c r="AJ34" s="454" t="s">
        <v>513</v>
      </c>
      <c r="AK34" s="399" t="s">
        <v>24</v>
      </c>
      <c r="AL34" s="447">
        <v>0.21875</v>
      </c>
      <c r="AM34" s="454" t="s">
        <v>209</v>
      </c>
      <c r="AN34" s="399" t="s">
        <v>9</v>
      </c>
      <c r="AO34" s="373"/>
    </row>
    <row r="35" spans="13:42">
      <c r="M35" s="447">
        <v>0.25</v>
      </c>
      <c r="N35" s="450"/>
      <c r="O35" s="379"/>
      <c r="P35" s="379"/>
      <c r="Q35" s="450"/>
      <c r="R35" s="379"/>
      <c r="S35" s="450"/>
      <c r="T35" s="450"/>
      <c r="U35" s="450"/>
      <c r="V35" s="450"/>
      <c r="W35" s="375"/>
      <c r="X35" s="450"/>
      <c r="Y35" s="379"/>
      <c r="Z35" s="373"/>
      <c r="AA35" s="373"/>
      <c r="AB35" s="404"/>
      <c r="AC35" s="447">
        <v>0.25</v>
      </c>
      <c r="AD35" s="454" t="s">
        <v>34</v>
      </c>
      <c r="AE35" s="399" t="s">
        <v>513</v>
      </c>
      <c r="AF35" s="447">
        <v>0.25</v>
      </c>
      <c r="AG35" s="454" t="s">
        <v>24</v>
      </c>
      <c r="AH35" s="399" t="s">
        <v>100</v>
      </c>
      <c r="AI35" s="447">
        <v>0.25</v>
      </c>
      <c r="AJ35" s="454" t="s">
        <v>134</v>
      </c>
      <c r="AK35" s="399" t="s">
        <v>207</v>
      </c>
      <c r="AL35" s="447">
        <v>0.25</v>
      </c>
      <c r="AM35" s="454" t="s">
        <v>239</v>
      </c>
      <c r="AN35" s="399" t="s">
        <v>30</v>
      </c>
      <c r="AO35" s="373"/>
    </row>
    <row r="36" spans="13:42">
      <c r="M36" s="447">
        <v>0.28125</v>
      </c>
      <c r="N36" s="450"/>
      <c r="O36" s="379"/>
      <c r="P36" s="379"/>
      <c r="Q36" s="450"/>
      <c r="R36" s="379"/>
      <c r="S36" s="450"/>
      <c r="T36" s="450"/>
      <c r="U36" s="450"/>
      <c r="V36" s="450"/>
      <c r="W36" s="375"/>
      <c r="X36" s="450"/>
      <c r="Y36" s="379"/>
      <c r="AB36" s="88"/>
      <c r="AC36" s="447">
        <v>0.28125</v>
      </c>
      <c r="AD36" s="455" t="s">
        <v>100</v>
      </c>
      <c r="AE36" s="21" t="s">
        <v>239</v>
      </c>
      <c r="AF36" s="447">
        <v>0.28125</v>
      </c>
      <c r="AG36" s="455" t="s">
        <v>30</v>
      </c>
      <c r="AH36" s="21" t="s">
        <v>236</v>
      </c>
      <c r="AI36" s="447">
        <v>0.28125</v>
      </c>
      <c r="AJ36" s="455"/>
      <c r="AK36" s="21"/>
      <c r="AL36" s="447">
        <v>0.28125</v>
      </c>
      <c r="AM36" s="455"/>
      <c r="AN36" s="21"/>
    </row>
    <row r="37" spans="13:42" ht="17" thickBot="1">
      <c r="M37" s="448">
        <v>0.3125</v>
      </c>
      <c r="N37" s="451"/>
      <c r="O37" s="449"/>
      <c r="P37" s="449"/>
      <c r="Q37" s="451"/>
      <c r="R37" s="449"/>
      <c r="S37" s="451"/>
      <c r="T37" s="451"/>
      <c r="U37" s="451"/>
      <c r="V37" s="451"/>
      <c r="W37" s="376"/>
      <c r="X37" s="451"/>
      <c r="Y37" s="449"/>
      <c r="AB37" s="88"/>
      <c r="AC37" s="448">
        <v>0.3125</v>
      </c>
      <c r="AD37" s="456"/>
      <c r="AE37" s="42"/>
      <c r="AF37" s="448">
        <v>0.3125</v>
      </c>
      <c r="AG37" s="456"/>
      <c r="AH37" s="42"/>
      <c r="AI37" s="448">
        <v>0.3125</v>
      </c>
      <c r="AJ37" s="456"/>
      <c r="AK37" s="42"/>
      <c r="AL37" s="448">
        <v>0.3125</v>
      </c>
      <c r="AM37" s="456"/>
      <c r="AN37" s="42"/>
    </row>
    <row r="38" spans="13:42" ht="17" thickBot="1">
      <c r="M38" s="445"/>
      <c r="N38" s="585" t="s">
        <v>524</v>
      </c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7"/>
      <c r="Z38" s="373"/>
      <c r="AA38" s="373"/>
      <c r="AB38" s="404"/>
      <c r="AC38" s="88"/>
      <c r="AD38" s="88"/>
      <c r="AE38" s="88"/>
      <c r="AF38" s="404"/>
      <c r="AG38" s="404"/>
      <c r="AH38" s="404"/>
      <c r="AI38" s="404"/>
      <c r="AJ38" s="404"/>
      <c r="AK38" s="404"/>
      <c r="AL38" s="404"/>
      <c r="AM38" s="404"/>
      <c r="AN38" s="404"/>
      <c r="AO38" s="373"/>
    </row>
    <row r="39" spans="13:42" ht="17" thickBot="1">
      <c r="M39" s="378" t="s">
        <v>522</v>
      </c>
      <c r="N39" s="377" t="s">
        <v>134</v>
      </c>
      <c r="O39" s="377" t="s">
        <v>236</v>
      </c>
      <c r="P39" s="377" t="s">
        <v>207</v>
      </c>
      <c r="Q39" s="377" t="s">
        <v>8</v>
      </c>
      <c r="R39" s="377" t="s">
        <v>30</v>
      </c>
      <c r="S39" s="377" t="s">
        <v>24</v>
      </c>
      <c r="T39" s="377" t="s">
        <v>239</v>
      </c>
      <c r="U39" s="377" t="s">
        <v>34</v>
      </c>
      <c r="V39" s="377" t="s">
        <v>513</v>
      </c>
      <c r="W39" s="377" t="s">
        <v>9</v>
      </c>
      <c r="X39" s="377" t="s">
        <v>100</v>
      </c>
      <c r="Y39" s="383" t="s">
        <v>209</v>
      </c>
      <c r="Z39" s="373"/>
      <c r="AA39" s="373"/>
      <c r="AB39" s="404"/>
      <c r="AC39" s="567" t="s">
        <v>40</v>
      </c>
      <c r="AD39" s="568"/>
      <c r="AE39" s="567" t="s">
        <v>47</v>
      </c>
      <c r="AF39" s="568"/>
      <c r="AG39" s="83"/>
      <c r="AH39" s="83"/>
      <c r="AI39" s="83"/>
      <c r="AJ39" s="83"/>
      <c r="AK39" s="83"/>
      <c r="AL39" s="83"/>
      <c r="AM39" s="83"/>
      <c r="AN39" s="83"/>
      <c r="AO39" s="373"/>
    </row>
    <row r="40" spans="13:42" ht="17" thickBot="1">
      <c r="M40" s="446">
        <v>0.4375</v>
      </c>
      <c r="N40" s="457"/>
      <c r="O40" s="457"/>
      <c r="P40" s="378"/>
      <c r="Q40" s="378"/>
      <c r="R40" s="378"/>
      <c r="S40" s="378"/>
      <c r="T40" s="457"/>
      <c r="U40" s="378"/>
      <c r="V40" s="378"/>
      <c r="W40" s="378"/>
      <c r="X40" s="378"/>
      <c r="Y40" s="378"/>
      <c r="Z40" s="373"/>
      <c r="AA40" s="373"/>
      <c r="AB40" s="404"/>
      <c r="AC40" s="398" t="s">
        <v>528</v>
      </c>
      <c r="AD40" s="405" t="s">
        <v>529</v>
      </c>
      <c r="AE40" s="405" t="s">
        <v>528</v>
      </c>
      <c r="AF40" s="406" t="s">
        <v>529</v>
      </c>
      <c r="AG40" s="407"/>
      <c r="AH40" s="407"/>
      <c r="AI40" s="407"/>
      <c r="AJ40" s="407"/>
      <c r="AK40" s="407"/>
      <c r="AL40" s="407"/>
      <c r="AM40" s="407"/>
      <c r="AN40" s="407"/>
      <c r="AO40" s="373"/>
    </row>
    <row r="41" spans="13:42">
      <c r="M41" s="447">
        <v>0.46875</v>
      </c>
      <c r="N41" s="450"/>
      <c r="O41" s="450"/>
      <c r="P41" s="379"/>
      <c r="Q41" s="379"/>
      <c r="R41" s="379"/>
      <c r="S41" s="379"/>
      <c r="T41" s="450"/>
      <c r="U41" s="379"/>
      <c r="V41" s="379"/>
      <c r="W41" s="379"/>
      <c r="X41" s="379"/>
      <c r="Y41" s="379"/>
      <c r="Z41" s="373"/>
      <c r="AA41" s="373"/>
      <c r="AB41" s="404"/>
      <c r="AC41" s="22" t="s">
        <v>513</v>
      </c>
      <c r="AD41" s="40" t="s">
        <v>100</v>
      </c>
      <c r="AE41" s="22" t="s">
        <v>8</v>
      </c>
      <c r="AF41" s="409" t="s">
        <v>513</v>
      </c>
      <c r="AG41" s="404"/>
      <c r="AH41" s="404"/>
      <c r="AI41" s="404"/>
      <c r="AJ41" s="404"/>
      <c r="AK41" s="404"/>
      <c r="AL41" s="404"/>
      <c r="AM41" s="404"/>
      <c r="AN41" s="404"/>
      <c r="AO41" s="373"/>
      <c r="AP41" s="400"/>
    </row>
    <row r="42" spans="13:42">
      <c r="M42" s="447">
        <v>0.5</v>
      </c>
      <c r="N42" s="450"/>
      <c r="O42" s="450"/>
      <c r="P42" s="379"/>
      <c r="Q42" s="379"/>
      <c r="R42" s="379"/>
      <c r="S42" s="379"/>
      <c r="T42" s="450"/>
      <c r="U42" s="379"/>
      <c r="V42" s="379"/>
      <c r="W42" s="379"/>
      <c r="X42" s="379"/>
      <c r="Y42" s="379"/>
      <c r="Z42" s="373"/>
      <c r="AA42" s="373"/>
      <c r="AB42" s="404"/>
      <c r="AC42" s="23" t="s">
        <v>8</v>
      </c>
      <c r="AD42" s="21" t="s">
        <v>236</v>
      </c>
      <c r="AE42" s="23" t="s">
        <v>236</v>
      </c>
      <c r="AF42" s="399" t="s">
        <v>239</v>
      </c>
      <c r="AG42" s="404"/>
      <c r="AH42" s="404"/>
      <c r="AI42" s="404"/>
      <c r="AJ42" s="404"/>
      <c r="AK42" s="404"/>
      <c r="AL42" s="404"/>
      <c r="AM42" s="404"/>
      <c r="AN42" s="404"/>
      <c r="AO42" s="373"/>
    </row>
    <row r="43" spans="13:42">
      <c r="M43" s="447">
        <v>0.53125</v>
      </c>
      <c r="N43" s="450"/>
      <c r="O43" s="450"/>
      <c r="P43" s="379"/>
      <c r="Q43" s="379"/>
      <c r="R43" s="379"/>
      <c r="S43" s="379"/>
      <c r="T43" s="374"/>
      <c r="U43" s="379"/>
      <c r="V43" s="379"/>
      <c r="W43" s="379"/>
      <c r="X43" s="379"/>
      <c r="Y43" s="379"/>
      <c r="Z43" s="373"/>
      <c r="AA43" s="373"/>
      <c r="AB43" s="404"/>
      <c r="AC43" s="23" t="s">
        <v>34</v>
      </c>
      <c r="AD43" s="21" t="s">
        <v>239</v>
      </c>
      <c r="AE43" s="23" t="s">
        <v>24</v>
      </c>
      <c r="AF43" s="399" t="s">
        <v>34</v>
      </c>
      <c r="AG43" s="404"/>
      <c r="AH43" s="404"/>
      <c r="AI43" s="404"/>
      <c r="AJ43" s="404"/>
      <c r="AK43" s="404"/>
      <c r="AL43" s="404"/>
      <c r="AM43" s="404"/>
      <c r="AN43" s="404"/>
      <c r="AO43" s="400"/>
    </row>
    <row r="44" spans="13:42">
      <c r="M44" s="447">
        <v>6.25E-2</v>
      </c>
      <c r="N44" s="450"/>
      <c r="O44" s="450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73"/>
      <c r="AA44" s="373"/>
      <c r="AB44" s="404"/>
      <c r="AC44" s="23" t="s">
        <v>30</v>
      </c>
      <c r="AD44" s="21" t="s">
        <v>24</v>
      </c>
      <c r="AE44" s="23" t="s">
        <v>30</v>
      </c>
      <c r="AF44" s="399" t="s">
        <v>134</v>
      </c>
      <c r="AG44" s="404"/>
      <c r="AH44" s="404"/>
      <c r="AI44" s="404"/>
      <c r="AJ44" s="404"/>
      <c r="AK44" s="404"/>
      <c r="AL44" s="404"/>
      <c r="AM44" s="404"/>
      <c r="AN44" s="404"/>
      <c r="AO44" s="373"/>
    </row>
    <row r="45" spans="13:42">
      <c r="M45" s="447">
        <v>9.375E-2</v>
      </c>
      <c r="N45" s="450"/>
      <c r="O45" s="450"/>
      <c r="P45" s="379"/>
      <c r="Q45" s="379"/>
      <c r="R45" s="379"/>
      <c r="S45" s="379"/>
      <c r="T45" s="379"/>
      <c r="U45" s="379"/>
      <c r="V45" s="379"/>
      <c r="W45" s="379"/>
      <c r="X45" s="379"/>
      <c r="Y45" s="379"/>
      <c r="Z45" s="373"/>
      <c r="AA45" s="373"/>
      <c r="AB45" s="404"/>
      <c r="AC45" s="23" t="s">
        <v>134</v>
      </c>
      <c r="AD45" s="21" t="s">
        <v>9</v>
      </c>
      <c r="AE45" s="23" t="s">
        <v>9</v>
      </c>
      <c r="AF45" s="399" t="s">
        <v>207</v>
      </c>
      <c r="AG45" s="404"/>
      <c r="AH45" s="404"/>
      <c r="AI45" s="404"/>
      <c r="AJ45" s="404"/>
      <c r="AK45" s="404"/>
      <c r="AL45" s="404"/>
      <c r="AM45" s="404"/>
      <c r="AN45" s="404"/>
      <c r="AO45" s="373"/>
    </row>
    <row r="46" spans="13:42" ht="17" thickBot="1">
      <c r="M46" s="447">
        <v>0.125</v>
      </c>
      <c r="N46" s="450"/>
      <c r="O46" s="450"/>
      <c r="P46" s="379"/>
      <c r="Q46" s="379"/>
      <c r="R46" s="379"/>
      <c r="S46" s="379"/>
      <c r="T46" s="379"/>
      <c r="U46" s="379"/>
      <c r="V46" s="379"/>
      <c r="W46" s="374"/>
      <c r="X46" s="379"/>
      <c r="Y46" s="379"/>
      <c r="Z46" s="373"/>
      <c r="AA46" s="373"/>
      <c r="AB46" s="404"/>
      <c r="AC46" s="39" t="s">
        <v>207</v>
      </c>
      <c r="AD46" s="42" t="s">
        <v>209</v>
      </c>
      <c r="AE46" s="39" t="s">
        <v>209</v>
      </c>
      <c r="AF46" s="410" t="s">
        <v>100</v>
      </c>
      <c r="AG46" s="404"/>
      <c r="AH46" s="404"/>
      <c r="AI46" s="404"/>
      <c r="AJ46" s="404"/>
      <c r="AK46" s="404"/>
      <c r="AL46" s="404"/>
      <c r="AM46" s="408"/>
      <c r="AN46" s="404"/>
      <c r="AO46" s="373"/>
      <c r="AP46" s="373"/>
    </row>
    <row r="47" spans="13:42" ht="17" thickBot="1">
      <c r="M47" s="447">
        <v>0.15625</v>
      </c>
      <c r="N47" s="450"/>
      <c r="O47" s="450"/>
      <c r="P47" s="379"/>
      <c r="Q47" s="379"/>
      <c r="R47" s="379"/>
      <c r="S47" s="450"/>
      <c r="T47" s="379"/>
      <c r="U47" s="379"/>
      <c r="V47" s="379"/>
      <c r="W47" s="375"/>
      <c r="X47" s="379"/>
      <c r="Y47" s="379"/>
      <c r="Z47" s="373"/>
      <c r="AA47" s="373"/>
      <c r="AB47" s="404"/>
      <c r="AC47" s="88"/>
      <c r="AD47" s="88"/>
      <c r="AE47" s="88"/>
      <c r="AF47" s="404"/>
      <c r="AG47" s="404"/>
      <c r="AH47" s="404"/>
      <c r="AI47" s="404"/>
      <c r="AJ47" s="404"/>
      <c r="AK47" s="404"/>
      <c r="AL47" s="404"/>
      <c r="AM47" s="404"/>
      <c r="AN47" s="404"/>
      <c r="AO47" s="373"/>
      <c r="AP47" s="373"/>
    </row>
    <row r="48" spans="13:42" ht="17" thickBot="1">
      <c r="M48" s="381">
        <v>0.1875</v>
      </c>
      <c r="N48" s="379"/>
      <c r="O48" s="450"/>
      <c r="P48" s="379"/>
      <c r="Q48" s="379"/>
      <c r="R48" s="379"/>
      <c r="S48" s="450"/>
      <c r="T48" s="379"/>
      <c r="U48" s="379"/>
      <c r="V48" s="450"/>
      <c r="W48" s="375"/>
      <c r="X48" s="379"/>
      <c r="Y48" s="379"/>
      <c r="Z48" s="373"/>
      <c r="AA48" s="373"/>
      <c r="AB48" s="404"/>
      <c r="AC48" s="567" t="s">
        <v>82</v>
      </c>
      <c r="AD48" s="568"/>
      <c r="AE48" s="567" t="s">
        <v>83</v>
      </c>
      <c r="AF48" s="568"/>
      <c r="AG48" s="404"/>
      <c r="AH48" s="567" t="s">
        <v>82</v>
      </c>
      <c r="AI48" s="568"/>
      <c r="AJ48" s="567" t="s">
        <v>83</v>
      </c>
      <c r="AK48" s="568"/>
      <c r="AL48" s="404"/>
      <c r="AM48" s="404"/>
      <c r="AN48" s="404"/>
      <c r="AO48" s="373"/>
      <c r="AP48" s="373"/>
    </row>
    <row r="49" spans="13:41" ht="17" thickBot="1">
      <c r="M49" s="381">
        <v>0.21875</v>
      </c>
      <c r="N49" s="379"/>
      <c r="O49" s="450"/>
      <c r="P49" s="379"/>
      <c r="Q49" s="379"/>
      <c r="R49" s="379"/>
      <c r="S49" s="450"/>
      <c r="T49" s="379"/>
      <c r="U49" s="450"/>
      <c r="V49" s="450"/>
      <c r="W49" s="375"/>
      <c r="X49" s="379"/>
      <c r="Y49" s="450"/>
      <c r="Z49" s="373"/>
      <c r="AA49" s="373"/>
      <c r="AB49" s="404"/>
      <c r="AC49" s="398" t="s">
        <v>528</v>
      </c>
      <c r="AD49" s="405" t="s">
        <v>529</v>
      </c>
      <c r="AE49" s="405" t="s">
        <v>528</v>
      </c>
      <c r="AF49" s="406" t="s">
        <v>529</v>
      </c>
      <c r="AG49" s="404"/>
      <c r="AH49" s="398" t="s">
        <v>528</v>
      </c>
      <c r="AI49" s="405" t="s">
        <v>529</v>
      </c>
      <c r="AJ49" s="405" t="s">
        <v>528</v>
      </c>
      <c r="AK49" s="406" t="s">
        <v>529</v>
      </c>
      <c r="AL49" s="404"/>
      <c r="AM49" s="404"/>
      <c r="AN49" s="400"/>
      <c r="AO49" s="373"/>
    </row>
    <row r="50" spans="13:41">
      <c r="M50" s="381">
        <v>0.25</v>
      </c>
      <c r="N50" s="379"/>
      <c r="O50" s="450"/>
      <c r="P50" s="379"/>
      <c r="Q50" s="379"/>
      <c r="R50" s="450"/>
      <c r="S50" s="450"/>
      <c r="T50" s="379"/>
      <c r="U50" s="450"/>
      <c r="V50" s="450"/>
      <c r="W50" s="375"/>
      <c r="X50" s="450"/>
      <c r="Y50" s="450"/>
      <c r="AB50" s="88"/>
      <c r="AC50" s="22" t="s">
        <v>209</v>
      </c>
      <c r="AD50" s="40" t="s">
        <v>9</v>
      </c>
      <c r="AE50" s="22" t="s">
        <v>9</v>
      </c>
      <c r="AF50" s="409" t="s">
        <v>8</v>
      </c>
      <c r="AG50" s="88"/>
      <c r="AH50" s="22" t="s">
        <v>209</v>
      </c>
      <c r="AI50" s="40" t="s">
        <v>9</v>
      </c>
      <c r="AJ50" s="22" t="s">
        <v>9</v>
      </c>
      <c r="AK50" s="409" t="s">
        <v>8</v>
      </c>
      <c r="AL50" s="88"/>
      <c r="AM50" s="88"/>
    </row>
    <row r="51" spans="13:41">
      <c r="M51" s="381">
        <v>0.28125</v>
      </c>
      <c r="N51" s="379"/>
      <c r="O51" s="450"/>
      <c r="P51" s="379"/>
      <c r="Q51" s="379"/>
      <c r="R51" s="450"/>
      <c r="S51" s="450"/>
      <c r="T51" s="379"/>
      <c r="U51" s="450"/>
      <c r="V51" s="450"/>
      <c r="W51" s="375"/>
      <c r="X51" s="450"/>
      <c r="Y51" s="450"/>
      <c r="AB51" s="88"/>
      <c r="AC51" s="23" t="s">
        <v>8</v>
      </c>
      <c r="AD51" s="21" t="s">
        <v>134</v>
      </c>
      <c r="AE51" s="23" t="s">
        <v>134</v>
      </c>
      <c r="AF51" s="399" t="s">
        <v>207</v>
      </c>
      <c r="AG51" s="88"/>
      <c r="AH51" s="23" t="s">
        <v>8</v>
      </c>
      <c r="AI51" s="21" t="s">
        <v>134</v>
      </c>
      <c r="AJ51" s="23" t="s">
        <v>134</v>
      </c>
      <c r="AK51" s="399" t="s">
        <v>207</v>
      </c>
      <c r="AL51" s="88"/>
      <c r="AM51" s="88"/>
    </row>
    <row r="52" spans="13:41" ht="17" thickBot="1">
      <c r="M52" s="382">
        <v>0.3125</v>
      </c>
      <c r="N52" s="449"/>
      <c r="O52" s="451"/>
      <c r="P52" s="449"/>
      <c r="Q52" s="449"/>
      <c r="R52" s="451"/>
      <c r="S52" s="451"/>
      <c r="T52" s="449"/>
      <c r="U52" s="451"/>
      <c r="V52" s="451"/>
      <c r="W52" s="376"/>
      <c r="X52" s="451"/>
      <c r="Y52" s="451"/>
      <c r="AC52" s="23" t="s">
        <v>207</v>
      </c>
      <c r="AD52" s="21" t="s">
        <v>34</v>
      </c>
      <c r="AE52" s="23" t="s">
        <v>34</v>
      </c>
      <c r="AF52" s="399" t="s">
        <v>597</v>
      </c>
      <c r="AH52" s="23" t="s">
        <v>207</v>
      </c>
      <c r="AI52" s="21" t="s">
        <v>34</v>
      </c>
      <c r="AJ52" s="23" t="s">
        <v>34</v>
      </c>
      <c r="AK52" s="399" t="s">
        <v>513</v>
      </c>
      <c r="AM52" s="373"/>
      <c r="AN52" s="401"/>
    </row>
    <row r="53" spans="13:41" ht="17" thickBot="1">
      <c r="M53" s="445"/>
      <c r="N53" s="585" t="s">
        <v>525</v>
      </c>
      <c r="O53" s="586"/>
      <c r="P53" s="586"/>
      <c r="Q53" s="586"/>
      <c r="R53" s="586"/>
      <c r="S53" s="586"/>
      <c r="T53" s="586"/>
      <c r="U53" s="586"/>
      <c r="V53" s="586"/>
      <c r="W53" s="586"/>
      <c r="X53" s="586"/>
      <c r="Y53" s="587"/>
      <c r="AC53" s="23"/>
      <c r="AD53" s="21"/>
      <c r="AE53" s="23"/>
      <c r="AF53" s="399"/>
      <c r="AH53" s="23" t="s">
        <v>513</v>
      </c>
      <c r="AI53" s="21" t="s">
        <v>24</v>
      </c>
      <c r="AJ53" s="23" t="s">
        <v>24</v>
      </c>
      <c r="AK53" s="399" t="s">
        <v>100</v>
      </c>
      <c r="AM53" s="373"/>
    </row>
    <row r="54" spans="13:41" ht="17" thickBot="1">
      <c r="M54" s="378" t="s">
        <v>522</v>
      </c>
      <c r="N54" s="377" t="s">
        <v>134</v>
      </c>
      <c r="O54" s="377" t="s">
        <v>236</v>
      </c>
      <c r="P54" s="377" t="s">
        <v>207</v>
      </c>
      <c r="Q54" s="377" t="s">
        <v>8</v>
      </c>
      <c r="R54" s="377" t="s">
        <v>30</v>
      </c>
      <c r="S54" s="377" t="s">
        <v>24</v>
      </c>
      <c r="T54" s="377" t="s">
        <v>239</v>
      </c>
      <c r="U54" s="377" t="s">
        <v>34</v>
      </c>
      <c r="V54" s="377" t="s">
        <v>513</v>
      </c>
      <c r="W54" s="377" t="s">
        <v>9</v>
      </c>
      <c r="X54" s="377" t="s">
        <v>100</v>
      </c>
      <c r="Y54" s="383" t="s">
        <v>209</v>
      </c>
      <c r="AC54" s="23"/>
      <c r="AD54" s="21"/>
      <c r="AE54" s="23"/>
      <c r="AF54" s="399"/>
      <c r="AH54" s="23" t="s">
        <v>100</v>
      </c>
      <c r="AI54" s="21" t="s">
        <v>239</v>
      </c>
      <c r="AJ54" s="23" t="s">
        <v>239</v>
      </c>
      <c r="AK54" s="399" t="s">
        <v>30</v>
      </c>
      <c r="AM54" s="373"/>
    </row>
    <row r="55" spans="13:41" ht="17" thickBot="1">
      <c r="M55" s="446">
        <v>0.4375</v>
      </c>
      <c r="N55" s="378"/>
      <c r="O55" s="378"/>
      <c r="P55" s="378"/>
      <c r="Q55" s="378"/>
      <c r="R55" s="378"/>
      <c r="S55" s="457"/>
      <c r="T55" s="378"/>
      <c r="U55" s="378"/>
      <c r="V55" s="457"/>
      <c r="W55" s="378"/>
      <c r="X55" s="457"/>
      <c r="Y55" s="378"/>
      <c r="AC55" s="39"/>
      <c r="AD55" s="42"/>
      <c r="AE55" s="39"/>
      <c r="AF55" s="410"/>
      <c r="AH55" s="39" t="s">
        <v>30</v>
      </c>
      <c r="AI55" s="42" t="s">
        <v>236</v>
      </c>
      <c r="AJ55" s="39" t="s">
        <v>236</v>
      </c>
      <c r="AK55" s="410" t="s">
        <v>209</v>
      </c>
      <c r="AM55" s="400"/>
    </row>
    <row r="56" spans="13:41" ht="17" thickBot="1">
      <c r="M56" s="447">
        <v>0.46875</v>
      </c>
      <c r="N56" s="379"/>
      <c r="O56" s="379"/>
      <c r="P56" s="379"/>
      <c r="Q56" s="379"/>
      <c r="R56" s="379"/>
      <c r="S56" s="450"/>
      <c r="T56" s="379"/>
      <c r="U56" s="379"/>
      <c r="V56" s="450"/>
      <c r="W56" s="379"/>
      <c r="X56" s="450"/>
      <c r="Y56" s="379"/>
    </row>
    <row r="57" spans="13:41" ht="17" thickBot="1">
      <c r="M57" s="447">
        <v>0.5</v>
      </c>
      <c r="N57" s="379"/>
      <c r="O57" s="379"/>
      <c r="P57" s="379"/>
      <c r="Q57" s="379"/>
      <c r="R57" s="379"/>
      <c r="S57" s="450"/>
      <c r="T57" s="379"/>
      <c r="U57" s="379"/>
      <c r="V57" s="450"/>
      <c r="W57" s="379"/>
      <c r="X57" s="450"/>
      <c r="Y57" s="379"/>
      <c r="AH57" s="567" t="s">
        <v>82</v>
      </c>
      <c r="AI57" s="568"/>
      <c r="AJ57" s="567" t="s">
        <v>83</v>
      </c>
      <c r="AK57" s="568"/>
    </row>
    <row r="58" spans="13:41" ht="17" thickBot="1">
      <c r="M58" s="447">
        <v>0.53125</v>
      </c>
      <c r="N58" s="379"/>
      <c r="O58" s="379"/>
      <c r="P58" s="379"/>
      <c r="Q58" s="379"/>
      <c r="R58" s="379"/>
      <c r="S58" s="450"/>
      <c r="T58" s="379"/>
      <c r="U58" s="379"/>
      <c r="V58" s="450"/>
      <c r="W58" s="379"/>
      <c r="X58" s="450"/>
      <c r="Y58" s="379"/>
      <c r="AH58" s="398" t="s">
        <v>528</v>
      </c>
      <c r="AI58" s="405" t="s">
        <v>529</v>
      </c>
      <c r="AJ58" s="405" t="s">
        <v>528</v>
      </c>
      <c r="AK58" s="406" t="s">
        <v>529</v>
      </c>
    </row>
    <row r="59" spans="13:41">
      <c r="M59" s="447">
        <v>6.25E-2</v>
      </c>
      <c r="N59" s="379"/>
      <c r="O59" s="379"/>
      <c r="P59" s="379"/>
      <c r="Q59" s="379"/>
      <c r="R59" s="379"/>
      <c r="S59" s="450"/>
      <c r="T59" s="379"/>
      <c r="U59" s="379"/>
      <c r="V59" s="450"/>
      <c r="W59" s="379"/>
      <c r="X59" s="450"/>
      <c r="Y59" s="379"/>
      <c r="AH59" s="22" t="s">
        <v>209</v>
      </c>
      <c r="AI59" s="40" t="s">
        <v>9</v>
      </c>
      <c r="AJ59" s="22" t="s">
        <v>9</v>
      </c>
      <c r="AK59" s="409" t="s">
        <v>8</v>
      </c>
    </row>
    <row r="60" spans="13:41">
      <c r="M60" s="447">
        <v>9.375E-2</v>
      </c>
      <c r="N60" s="379"/>
      <c r="O60" s="379"/>
      <c r="P60" s="379"/>
      <c r="Q60" s="379"/>
      <c r="R60" s="379"/>
      <c r="S60" s="450"/>
      <c r="T60" s="379"/>
      <c r="U60" s="379"/>
      <c r="V60" s="450"/>
      <c r="W60" s="379"/>
      <c r="X60" s="450"/>
      <c r="Y60" s="379"/>
      <c r="AH60" s="23" t="s">
        <v>8</v>
      </c>
      <c r="AI60" s="21" t="s">
        <v>134</v>
      </c>
      <c r="AJ60" s="23" t="s">
        <v>134</v>
      </c>
      <c r="AK60" s="399" t="s">
        <v>207</v>
      </c>
    </row>
    <row r="61" spans="13:41">
      <c r="M61" s="447">
        <v>0.125</v>
      </c>
      <c r="N61" s="379"/>
      <c r="O61" s="379"/>
      <c r="P61" s="379"/>
      <c r="Q61" s="379"/>
      <c r="R61" s="379"/>
      <c r="S61" s="450"/>
      <c r="T61" s="379"/>
      <c r="U61" s="379"/>
      <c r="V61" s="450"/>
      <c r="W61" s="374"/>
      <c r="X61" s="450"/>
      <c r="Y61" s="379"/>
      <c r="AH61" s="23" t="s">
        <v>207</v>
      </c>
      <c r="AI61" s="21" t="s">
        <v>34</v>
      </c>
      <c r="AJ61" s="23" t="s">
        <v>34</v>
      </c>
      <c r="AK61" s="399" t="s">
        <v>100</v>
      </c>
    </row>
    <row r="62" spans="13:41">
      <c r="M62" s="447">
        <v>0.15625</v>
      </c>
      <c r="N62" s="379"/>
      <c r="O62" s="379"/>
      <c r="P62" s="379"/>
      <c r="Q62" s="379"/>
      <c r="R62" s="379"/>
      <c r="S62" s="450"/>
      <c r="T62" s="379"/>
      <c r="U62" s="379"/>
      <c r="V62" s="450"/>
      <c r="W62" s="375"/>
      <c r="X62" s="395"/>
      <c r="Y62" s="379"/>
      <c r="AH62" s="23" t="s">
        <v>100</v>
      </c>
      <c r="AI62" s="21" t="s">
        <v>239</v>
      </c>
      <c r="AJ62" s="23" t="s">
        <v>239</v>
      </c>
      <c r="AK62" s="399" t="s">
        <v>30</v>
      </c>
    </row>
    <row r="63" spans="13:41">
      <c r="M63" s="447">
        <v>0.1875</v>
      </c>
      <c r="N63" s="379"/>
      <c r="O63" s="379"/>
      <c r="P63" s="374"/>
      <c r="Q63" s="379"/>
      <c r="R63" s="379"/>
      <c r="S63" s="450"/>
      <c r="T63" s="379"/>
      <c r="U63" s="379"/>
      <c r="V63" s="450"/>
      <c r="W63" s="375"/>
      <c r="X63" s="395"/>
      <c r="Y63" s="379"/>
      <c r="AH63" s="23" t="s">
        <v>30</v>
      </c>
      <c r="AI63" s="21" t="s">
        <v>236</v>
      </c>
      <c r="AJ63" s="23" t="s">
        <v>236</v>
      </c>
      <c r="AK63" s="399" t="s">
        <v>24</v>
      </c>
    </row>
    <row r="64" spans="13:41" ht="17" thickBot="1">
      <c r="M64" s="447">
        <v>0.21875</v>
      </c>
      <c r="N64" s="379"/>
      <c r="O64" s="379"/>
      <c r="P64" s="450"/>
      <c r="Q64" s="379"/>
      <c r="R64" s="379"/>
      <c r="S64" s="450"/>
      <c r="T64" s="379"/>
      <c r="U64" s="450"/>
      <c r="V64" s="450"/>
      <c r="W64" s="375"/>
      <c r="X64" s="395"/>
      <c r="Y64" s="379"/>
      <c r="AH64" s="39" t="s">
        <v>24</v>
      </c>
      <c r="AI64" s="42" t="s">
        <v>513</v>
      </c>
      <c r="AJ64" s="39" t="s">
        <v>513</v>
      </c>
      <c r="AK64" s="410" t="s">
        <v>209</v>
      </c>
    </row>
    <row r="65" spans="13:40">
      <c r="M65" s="447">
        <v>0.25</v>
      </c>
      <c r="N65" s="450"/>
      <c r="O65" s="379"/>
      <c r="P65" s="450"/>
      <c r="Q65" s="379"/>
      <c r="R65" s="379"/>
      <c r="S65" s="450"/>
      <c r="T65" s="450"/>
      <c r="U65" s="450"/>
      <c r="V65" s="450"/>
      <c r="W65" s="375"/>
      <c r="X65" s="395"/>
      <c r="Y65" s="379"/>
    </row>
    <row r="66" spans="13:40" ht="17" thickBot="1">
      <c r="M66" s="447">
        <v>0.28125</v>
      </c>
      <c r="N66" s="450"/>
      <c r="O66" s="379"/>
      <c r="P66" s="450"/>
      <c r="Q66" s="379"/>
      <c r="R66" s="379"/>
      <c r="S66" s="450"/>
      <c r="T66" s="450"/>
      <c r="U66" s="450"/>
      <c r="V66" s="450"/>
      <c r="W66" s="375"/>
      <c r="X66" s="395"/>
      <c r="Y66" s="379"/>
    </row>
    <row r="67" spans="13:40" ht="17" thickBot="1">
      <c r="M67" s="448">
        <v>0.3125</v>
      </c>
      <c r="N67" s="451"/>
      <c r="O67" s="449"/>
      <c r="P67" s="451"/>
      <c r="Q67" s="449"/>
      <c r="R67" s="449"/>
      <c r="S67" s="451"/>
      <c r="T67" s="451"/>
      <c r="U67" s="451"/>
      <c r="V67" s="451"/>
      <c r="W67" s="376"/>
      <c r="X67" s="396"/>
      <c r="Y67" s="449"/>
      <c r="AC67" s="507" t="s">
        <v>523</v>
      </c>
      <c r="AD67" s="509"/>
      <c r="AE67" s="508"/>
      <c r="AF67" s="507" t="s">
        <v>524</v>
      </c>
      <c r="AG67" s="509"/>
      <c r="AH67" s="508"/>
      <c r="AI67" s="507" t="s">
        <v>525</v>
      </c>
      <c r="AJ67" s="509"/>
      <c r="AK67" s="508"/>
      <c r="AL67" s="507" t="s">
        <v>526</v>
      </c>
      <c r="AM67" s="509"/>
      <c r="AN67" s="508"/>
    </row>
    <row r="68" spans="13:40" ht="17" thickBot="1">
      <c r="M68" s="445"/>
      <c r="N68" s="585" t="s">
        <v>526</v>
      </c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7"/>
      <c r="AC68" s="378" t="s">
        <v>522</v>
      </c>
      <c r="AD68" s="452" t="s">
        <v>528</v>
      </c>
      <c r="AE68" s="452" t="s">
        <v>529</v>
      </c>
      <c r="AF68" s="378" t="s">
        <v>522</v>
      </c>
      <c r="AG68" s="452" t="s">
        <v>528</v>
      </c>
      <c r="AH68" s="452" t="s">
        <v>529</v>
      </c>
      <c r="AI68" s="378" t="s">
        <v>522</v>
      </c>
      <c r="AJ68" s="452" t="s">
        <v>528</v>
      </c>
      <c r="AK68" s="452" t="s">
        <v>529</v>
      </c>
      <c r="AL68" s="378" t="s">
        <v>522</v>
      </c>
      <c r="AM68" s="452" t="s">
        <v>528</v>
      </c>
      <c r="AN68" s="452" t="s">
        <v>529</v>
      </c>
    </row>
    <row r="69" spans="13:40" ht="17" thickBot="1">
      <c r="M69" s="378" t="s">
        <v>522</v>
      </c>
      <c r="N69" s="377" t="s">
        <v>134</v>
      </c>
      <c r="O69" s="377" t="s">
        <v>236</v>
      </c>
      <c r="P69" s="377" t="s">
        <v>207</v>
      </c>
      <c r="Q69" s="377" t="s">
        <v>8</v>
      </c>
      <c r="R69" s="377" t="s">
        <v>30</v>
      </c>
      <c r="S69" s="377" t="s">
        <v>24</v>
      </c>
      <c r="T69" s="377" t="s">
        <v>239</v>
      </c>
      <c r="U69" s="377" t="s">
        <v>34</v>
      </c>
      <c r="V69" s="377" t="s">
        <v>513</v>
      </c>
      <c r="W69" s="377" t="s">
        <v>9</v>
      </c>
      <c r="X69" s="377" t="s">
        <v>100</v>
      </c>
      <c r="Y69" s="383" t="s">
        <v>209</v>
      </c>
      <c r="AC69" s="446"/>
      <c r="AD69" s="453"/>
      <c r="AE69" s="409"/>
      <c r="AF69" s="446">
        <v>0.4375</v>
      </c>
      <c r="AG69" s="453"/>
      <c r="AH69" s="409"/>
      <c r="AI69" s="446">
        <v>0.4375</v>
      </c>
      <c r="AJ69" s="453"/>
      <c r="AK69" s="409"/>
      <c r="AL69" s="446">
        <v>0.4375</v>
      </c>
      <c r="AM69" s="453"/>
      <c r="AN69" s="409"/>
    </row>
    <row r="70" spans="13:40">
      <c r="M70" s="446">
        <v>0.4375</v>
      </c>
      <c r="N70" s="378"/>
      <c r="O70" s="378"/>
      <c r="P70" s="378"/>
      <c r="Q70" s="378"/>
      <c r="R70" s="457"/>
      <c r="S70" s="457"/>
      <c r="T70" s="378"/>
      <c r="U70" s="378"/>
      <c r="V70" s="457"/>
      <c r="W70" s="378"/>
      <c r="X70" s="457"/>
      <c r="Y70" s="378"/>
      <c r="AC70" s="447"/>
      <c r="AD70" s="454"/>
      <c r="AE70" s="399"/>
      <c r="AF70" s="447">
        <v>0.46875</v>
      </c>
      <c r="AG70" s="454"/>
      <c r="AH70" s="399"/>
      <c r="AI70" s="447">
        <v>0.46875</v>
      </c>
      <c r="AJ70" s="454"/>
      <c r="AK70" s="399"/>
      <c r="AL70" s="447">
        <v>0.46875</v>
      </c>
      <c r="AM70" s="454"/>
      <c r="AN70" s="399"/>
    </row>
    <row r="71" spans="13:40">
      <c r="M71" s="447">
        <v>0.46875</v>
      </c>
      <c r="N71" s="379"/>
      <c r="O71" s="379"/>
      <c r="P71" s="379"/>
      <c r="Q71" s="379"/>
      <c r="R71" s="450"/>
      <c r="S71" s="450"/>
      <c r="T71" s="379"/>
      <c r="U71" s="379"/>
      <c r="V71" s="450"/>
      <c r="W71" s="379"/>
      <c r="X71" s="450"/>
      <c r="Y71" s="379"/>
      <c r="AC71" s="447"/>
      <c r="AD71" s="454"/>
      <c r="AE71" s="399"/>
      <c r="AF71" s="447">
        <v>0.5</v>
      </c>
      <c r="AG71" s="454"/>
      <c r="AH71" s="399"/>
      <c r="AI71" s="447">
        <v>0.5</v>
      </c>
      <c r="AJ71" s="454"/>
      <c r="AK71" s="399"/>
      <c r="AL71" s="447">
        <v>0.5</v>
      </c>
      <c r="AM71" s="454"/>
      <c r="AN71" s="399"/>
    </row>
    <row r="72" spans="13:40">
      <c r="M72" s="447">
        <v>0.5</v>
      </c>
      <c r="N72" s="379"/>
      <c r="O72" s="379"/>
      <c r="P72" s="379"/>
      <c r="Q72" s="379"/>
      <c r="R72" s="450"/>
      <c r="S72" s="450"/>
      <c r="T72" s="379"/>
      <c r="U72" s="379"/>
      <c r="V72" s="450"/>
      <c r="W72" s="379"/>
      <c r="X72" s="450"/>
      <c r="Y72" s="379"/>
      <c r="AC72" s="447"/>
      <c r="AD72" s="454"/>
      <c r="AE72" s="399"/>
      <c r="AF72" s="447">
        <v>0.53125</v>
      </c>
      <c r="AG72" s="454"/>
      <c r="AH72" s="399"/>
      <c r="AI72" s="447">
        <v>0.53125</v>
      </c>
      <c r="AJ72" s="454"/>
      <c r="AK72" s="399"/>
      <c r="AL72" s="447">
        <v>0.53125</v>
      </c>
      <c r="AM72" s="454"/>
      <c r="AN72" s="399"/>
    </row>
    <row r="73" spans="13:40">
      <c r="M73" s="447">
        <v>0.53125</v>
      </c>
      <c r="N73" s="379"/>
      <c r="O73" s="379"/>
      <c r="P73" s="379"/>
      <c r="Q73" s="379"/>
      <c r="R73" s="450"/>
      <c r="S73" s="450"/>
      <c r="T73" s="379"/>
      <c r="U73" s="379"/>
      <c r="V73" s="450"/>
      <c r="W73" s="379"/>
      <c r="X73" s="450"/>
      <c r="Y73" s="379"/>
      <c r="AC73" s="447"/>
      <c r="AD73" s="454"/>
      <c r="AE73" s="399"/>
      <c r="AF73" s="447">
        <v>6.25E-2</v>
      </c>
      <c r="AG73" s="454"/>
      <c r="AH73" s="399"/>
      <c r="AI73" s="447">
        <v>6.25E-2</v>
      </c>
      <c r="AJ73" s="454"/>
      <c r="AK73" s="399"/>
      <c r="AL73" s="447">
        <v>6.25E-2</v>
      </c>
      <c r="AM73" s="454"/>
      <c r="AN73" s="399"/>
    </row>
    <row r="74" spans="13:40">
      <c r="M74" s="447">
        <v>6.25E-2</v>
      </c>
      <c r="N74" s="379"/>
      <c r="O74" s="379"/>
      <c r="P74" s="379"/>
      <c r="Q74" s="379"/>
      <c r="R74" s="450"/>
      <c r="S74" s="450"/>
      <c r="T74" s="379"/>
      <c r="U74" s="379"/>
      <c r="V74" s="450"/>
      <c r="W74" s="379" t="s">
        <v>527</v>
      </c>
      <c r="X74" s="450"/>
      <c r="Y74" s="379"/>
      <c r="AC74" s="447"/>
      <c r="AD74" s="454"/>
      <c r="AE74" s="399"/>
      <c r="AF74" s="447">
        <v>9.375E-2</v>
      </c>
      <c r="AG74" s="454"/>
      <c r="AH74" s="399"/>
      <c r="AI74" s="447">
        <v>9.375E-2</v>
      </c>
      <c r="AJ74" s="454"/>
      <c r="AK74" s="399"/>
      <c r="AL74" s="447">
        <v>9.375E-2</v>
      </c>
      <c r="AM74" s="454"/>
      <c r="AN74" s="399"/>
    </row>
    <row r="75" spans="13:40">
      <c r="M75" s="447">
        <v>9.375E-2</v>
      </c>
      <c r="N75" s="379"/>
      <c r="O75" s="379"/>
      <c r="P75" s="379"/>
      <c r="Q75" s="379"/>
      <c r="R75" s="450"/>
      <c r="S75" s="450"/>
      <c r="T75" s="379"/>
      <c r="U75" s="379"/>
      <c r="V75" s="450"/>
      <c r="W75" s="450"/>
      <c r="X75" s="450"/>
      <c r="Y75" s="379"/>
      <c r="AC75" s="447"/>
      <c r="AD75" s="454"/>
      <c r="AE75" s="399"/>
      <c r="AF75" s="447">
        <v>0.125</v>
      </c>
      <c r="AG75" s="454"/>
      <c r="AH75" s="399"/>
      <c r="AI75" s="447">
        <v>0.125</v>
      </c>
      <c r="AJ75" s="454"/>
      <c r="AK75" s="399"/>
      <c r="AL75" s="447">
        <v>0.125</v>
      </c>
      <c r="AM75" s="454"/>
      <c r="AN75" s="399"/>
    </row>
    <row r="76" spans="13:40">
      <c r="M76" s="447">
        <v>0.125</v>
      </c>
      <c r="N76" s="379"/>
      <c r="O76" s="379"/>
      <c r="P76" s="379"/>
      <c r="Q76" s="450"/>
      <c r="R76" s="450"/>
      <c r="S76" s="450"/>
      <c r="T76" s="379"/>
      <c r="U76" s="379"/>
      <c r="V76" s="450"/>
      <c r="W76" s="450"/>
      <c r="X76" s="450"/>
      <c r="Y76" s="379"/>
      <c r="AC76" s="460">
        <v>0.17708333333333334</v>
      </c>
      <c r="AD76" s="454" t="s">
        <v>239</v>
      </c>
      <c r="AE76" s="399" t="s">
        <v>30</v>
      </c>
      <c r="AF76" s="447">
        <v>0.15625</v>
      </c>
      <c r="AG76" s="454"/>
      <c r="AH76" s="399"/>
      <c r="AI76" s="447">
        <v>0.15625</v>
      </c>
      <c r="AJ76" s="454"/>
      <c r="AK76" s="399"/>
      <c r="AL76" s="447">
        <v>0.15625</v>
      </c>
      <c r="AM76" s="454" t="s">
        <v>9</v>
      </c>
      <c r="AN76" s="399" t="s">
        <v>8</v>
      </c>
    </row>
    <row r="77" spans="13:40">
      <c r="M77" s="447">
        <v>0.15625</v>
      </c>
      <c r="N77" s="379"/>
      <c r="O77" s="379"/>
      <c r="P77" s="379"/>
      <c r="Q77" s="450"/>
      <c r="R77" s="450"/>
      <c r="S77" s="450"/>
      <c r="T77" s="379"/>
      <c r="U77" s="379"/>
      <c r="V77" s="450"/>
      <c r="W77" s="450"/>
      <c r="X77" s="450"/>
      <c r="Y77" s="379"/>
      <c r="AC77" s="447"/>
      <c r="AD77" s="454"/>
      <c r="AE77" s="399"/>
      <c r="AF77" s="447">
        <v>0.1875</v>
      </c>
      <c r="AG77" s="454" t="s">
        <v>236</v>
      </c>
      <c r="AH77" s="399" t="s">
        <v>24</v>
      </c>
      <c r="AI77" s="447">
        <v>0.1875</v>
      </c>
      <c r="AJ77" s="454"/>
      <c r="AK77" s="399"/>
      <c r="AL77" s="447">
        <v>0.1875</v>
      </c>
      <c r="AM77" s="454" t="s">
        <v>207</v>
      </c>
      <c r="AN77" s="399" t="s">
        <v>34</v>
      </c>
    </row>
    <row r="78" spans="13:40">
      <c r="M78" s="447">
        <v>0.1875</v>
      </c>
      <c r="N78" s="379"/>
      <c r="O78" s="379"/>
      <c r="P78" s="374"/>
      <c r="Q78" s="450"/>
      <c r="R78" s="450"/>
      <c r="S78" s="450"/>
      <c r="T78" s="379"/>
      <c r="U78" s="374"/>
      <c r="V78" s="450"/>
      <c r="W78" s="450"/>
      <c r="X78" s="450"/>
      <c r="Y78" s="379"/>
      <c r="AC78" s="447">
        <v>0.21875</v>
      </c>
      <c r="AD78" s="454" t="s">
        <v>8</v>
      </c>
      <c r="AE78" s="399" t="s">
        <v>134</v>
      </c>
      <c r="AF78" s="447">
        <v>0.21875</v>
      </c>
      <c r="AG78" s="454" t="s">
        <v>513</v>
      </c>
      <c r="AH78" s="399" t="s">
        <v>209</v>
      </c>
      <c r="AI78" s="447">
        <v>0.21875</v>
      </c>
      <c r="AJ78" s="454" t="s">
        <v>24</v>
      </c>
      <c r="AK78" s="399" t="s">
        <v>513</v>
      </c>
      <c r="AL78" s="447">
        <v>0.21875</v>
      </c>
      <c r="AM78" s="454" t="s">
        <v>209</v>
      </c>
      <c r="AN78" s="399" t="s">
        <v>9</v>
      </c>
    </row>
    <row r="79" spans="13:40">
      <c r="M79" s="447">
        <v>0.21875</v>
      </c>
      <c r="N79" s="379"/>
      <c r="O79" s="379"/>
      <c r="P79" s="450"/>
      <c r="Q79" s="450"/>
      <c r="R79" s="450"/>
      <c r="S79" s="450"/>
      <c r="T79" s="379"/>
      <c r="U79" s="450"/>
      <c r="V79" s="450"/>
      <c r="W79" s="450"/>
      <c r="X79" s="450"/>
      <c r="Y79" s="450"/>
      <c r="AC79" s="447">
        <v>0.25</v>
      </c>
      <c r="AD79" s="454" t="s">
        <v>34</v>
      </c>
      <c r="AE79" s="399" t="s">
        <v>598</v>
      </c>
      <c r="AF79" s="447">
        <v>0.25</v>
      </c>
      <c r="AG79" s="454"/>
      <c r="AH79" s="399"/>
      <c r="AI79" s="447">
        <v>0.25</v>
      </c>
      <c r="AJ79" s="454" t="s">
        <v>134</v>
      </c>
      <c r="AK79" s="399" t="s">
        <v>207</v>
      </c>
      <c r="AL79" s="447">
        <v>0.25</v>
      </c>
      <c r="AM79" s="454" t="s">
        <v>236</v>
      </c>
      <c r="AN79" s="399" t="s">
        <v>30</v>
      </c>
    </row>
    <row r="80" spans="13:40">
      <c r="M80" s="447">
        <v>0.25</v>
      </c>
      <c r="N80" s="379"/>
      <c r="O80" s="450"/>
      <c r="P80" s="450"/>
      <c r="Q80" s="450"/>
      <c r="R80" s="450"/>
      <c r="S80" s="450"/>
      <c r="T80" s="450"/>
      <c r="U80" s="450"/>
      <c r="V80" s="450"/>
      <c r="W80" s="450"/>
      <c r="X80" s="450"/>
      <c r="Y80" s="450"/>
      <c r="AC80" s="447">
        <v>0.28125</v>
      </c>
      <c r="AD80" s="455"/>
      <c r="AE80" s="21"/>
      <c r="AF80" s="447">
        <v>0.28125</v>
      </c>
      <c r="AG80" s="455"/>
      <c r="AH80" s="21"/>
      <c r="AI80" s="447">
        <v>0.28125</v>
      </c>
      <c r="AJ80" s="455" t="s">
        <v>239</v>
      </c>
      <c r="AK80" s="21" t="s">
        <v>100</v>
      </c>
      <c r="AL80" s="447">
        <v>0.28125</v>
      </c>
      <c r="AM80" s="455"/>
      <c r="AN80" s="21"/>
    </row>
    <row r="81" spans="13:45" ht="17" thickBot="1">
      <c r="M81" s="447">
        <v>0.28125</v>
      </c>
      <c r="N81" s="379"/>
      <c r="O81" s="450"/>
      <c r="P81" s="450"/>
      <c r="Q81" s="450"/>
      <c r="R81" s="450"/>
      <c r="S81" s="450"/>
      <c r="T81" s="450"/>
      <c r="U81" s="450"/>
      <c r="V81" s="450"/>
      <c r="W81" s="450"/>
      <c r="X81" s="450"/>
      <c r="Y81" s="450"/>
      <c r="AC81" s="448">
        <v>0.3125</v>
      </c>
      <c r="AD81" s="456"/>
      <c r="AE81" s="42"/>
      <c r="AF81" s="448">
        <v>0.3125</v>
      </c>
      <c r="AG81" s="456"/>
      <c r="AH81" s="42"/>
      <c r="AI81" s="448">
        <v>0.3125</v>
      </c>
      <c r="AJ81" s="456"/>
      <c r="AK81" s="42"/>
      <c r="AL81" s="448">
        <v>0.3125</v>
      </c>
      <c r="AM81" s="456"/>
      <c r="AN81" s="42"/>
    </row>
    <row r="82" spans="13:45" ht="17" thickBot="1">
      <c r="M82" s="448">
        <v>0.3125</v>
      </c>
      <c r="N82" s="449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</row>
    <row r="83" spans="13:45" ht="17" thickBot="1"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AC83" s="507" t="s">
        <v>523</v>
      </c>
      <c r="AD83" s="509"/>
      <c r="AE83" s="508"/>
      <c r="AF83" s="507" t="s">
        <v>524</v>
      </c>
      <c r="AG83" s="509"/>
      <c r="AH83" s="508"/>
      <c r="AI83" s="507" t="s">
        <v>525</v>
      </c>
      <c r="AJ83" s="509"/>
      <c r="AK83" s="508"/>
      <c r="AL83" s="507" t="s">
        <v>526</v>
      </c>
      <c r="AM83" s="509"/>
      <c r="AN83" s="508"/>
      <c r="AP83" s="569"/>
      <c r="AQ83" s="569"/>
      <c r="AR83" s="569"/>
      <c r="AS83" s="569"/>
    </row>
    <row r="84" spans="13:45" ht="17" thickBot="1"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AC84" s="378" t="s">
        <v>522</v>
      </c>
      <c r="AD84" s="452" t="s">
        <v>528</v>
      </c>
      <c r="AE84" s="452" t="s">
        <v>529</v>
      </c>
      <c r="AF84" s="378" t="s">
        <v>522</v>
      </c>
      <c r="AG84" s="452" t="s">
        <v>528</v>
      </c>
      <c r="AH84" s="452" t="s">
        <v>529</v>
      </c>
      <c r="AI84" s="378" t="s">
        <v>522</v>
      </c>
      <c r="AJ84" s="452" t="s">
        <v>528</v>
      </c>
      <c r="AK84" s="452" t="s">
        <v>529</v>
      </c>
      <c r="AL84" s="378" t="s">
        <v>522</v>
      </c>
      <c r="AM84" s="452" t="s">
        <v>528</v>
      </c>
      <c r="AN84" s="452" t="s">
        <v>529</v>
      </c>
      <c r="AP84" s="384"/>
      <c r="AQ84" s="459"/>
      <c r="AR84" s="459"/>
      <c r="AS84" s="407"/>
    </row>
    <row r="85" spans="13:45"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AC85" s="446"/>
      <c r="AD85" s="453"/>
      <c r="AE85" s="409"/>
      <c r="AF85" s="446"/>
      <c r="AG85" s="453"/>
      <c r="AH85" s="409"/>
      <c r="AI85" s="446">
        <v>0.4375</v>
      </c>
      <c r="AJ85" s="453"/>
      <c r="AK85" s="409"/>
      <c r="AL85" s="446">
        <v>0.4375</v>
      </c>
      <c r="AM85" s="453"/>
      <c r="AN85" s="409"/>
      <c r="AP85" s="18"/>
      <c r="AQ85" s="18"/>
      <c r="AR85" s="18"/>
      <c r="AS85" s="403"/>
    </row>
    <row r="86" spans="13:45"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AC86" s="447"/>
      <c r="AD86" s="454"/>
      <c r="AE86" s="399"/>
      <c r="AF86" s="447"/>
      <c r="AG86" s="454"/>
      <c r="AH86" s="399"/>
      <c r="AI86" s="447">
        <v>0.46875</v>
      </c>
      <c r="AJ86" s="454"/>
      <c r="AK86" s="399"/>
      <c r="AL86" s="447">
        <v>0.46875</v>
      </c>
      <c r="AM86" s="454"/>
      <c r="AN86" s="399"/>
      <c r="AP86" s="18"/>
      <c r="AQ86" s="18"/>
      <c r="AR86" s="18"/>
      <c r="AS86" s="403"/>
    </row>
    <row r="87" spans="13:45"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AC87" s="447"/>
      <c r="AD87" s="454"/>
      <c r="AE87" s="399"/>
      <c r="AF87" s="447"/>
      <c r="AG87" s="454"/>
      <c r="AH87" s="399"/>
      <c r="AI87" s="447">
        <v>0.5</v>
      </c>
      <c r="AJ87" s="454"/>
      <c r="AK87" s="399"/>
      <c r="AL87" s="447">
        <v>0.5</v>
      </c>
      <c r="AM87" s="454"/>
      <c r="AN87" s="399"/>
      <c r="AP87" s="18"/>
      <c r="AQ87" s="18"/>
      <c r="AR87" s="18"/>
      <c r="AS87" s="403"/>
    </row>
    <row r="88" spans="13:45"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AC88" s="447"/>
      <c r="AD88" s="454"/>
      <c r="AE88" s="399"/>
      <c r="AF88" s="447"/>
      <c r="AG88" s="454"/>
      <c r="AH88" s="399"/>
      <c r="AI88" s="447">
        <v>0.53125</v>
      </c>
      <c r="AJ88" s="454"/>
      <c r="AK88" s="399"/>
      <c r="AL88" s="447">
        <v>0.53125</v>
      </c>
      <c r="AM88" s="454"/>
      <c r="AN88" s="399"/>
      <c r="AP88" s="18"/>
      <c r="AQ88" s="18"/>
      <c r="AR88" s="18"/>
      <c r="AS88" s="403"/>
    </row>
    <row r="89" spans="13:45">
      <c r="AC89" s="447"/>
      <c r="AD89" s="454"/>
      <c r="AE89" s="399"/>
      <c r="AF89" s="447"/>
      <c r="AG89" s="454"/>
      <c r="AH89" s="399"/>
      <c r="AI89" s="447">
        <v>6.25E-2</v>
      </c>
      <c r="AJ89" s="454"/>
      <c r="AK89" s="399"/>
      <c r="AL89" s="447">
        <v>6.25E-2</v>
      </c>
      <c r="AM89" s="454"/>
      <c r="AN89" s="399"/>
      <c r="AP89" s="18"/>
      <c r="AQ89" s="18"/>
      <c r="AR89" s="18"/>
      <c r="AS89" s="403"/>
    </row>
    <row r="90" spans="13:45">
      <c r="AC90" s="447"/>
      <c r="AD90" s="454"/>
      <c r="AE90" s="399"/>
      <c r="AF90" s="447"/>
      <c r="AG90" s="454"/>
      <c r="AH90" s="399"/>
      <c r="AI90" s="447">
        <v>9.375E-2</v>
      </c>
      <c r="AJ90" s="454"/>
      <c r="AK90" s="399"/>
      <c r="AL90" s="447">
        <v>9.375E-2</v>
      </c>
      <c r="AM90" s="454"/>
      <c r="AN90" s="399"/>
      <c r="AP90" s="18"/>
      <c r="AQ90" s="18"/>
      <c r="AR90" s="18"/>
      <c r="AS90" s="403"/>
    </row>
    <row r="91" spans="13:45" ht="17" thickBot="1">
      <c r="AC91" s="447"/>
      <c r="AD91" s="454"/>
      <c r="AE91" s="399"/>
      <c r="AF91" s="447"/>
      <c r="AG91" s="454"/>
      <c r="AH91" s="399"/>
      <c r="AI91" s="447">
        <v>0.125</v>
      </c>
      <c r="AJ91" s="454"/>
      <c r="AK91" s="399"/>
      <c r="AL91" s="447">
        <v>0.125</v>
      </c>
      <c r="AM91" s="454"/>
      <c r="AN91" s="399"/>
    </row>
    <row r="92" spans="13:45" ht="17" thickBot="1">
      <c r="AC92" s="460">
        <v>0.17013888888888887</v>
      </c>
      <c r="AD92" s="454" t="s">
        <v>239</v>
      </c>
      <c r="AE92" s="399" t="s">
        <v>30</v>
      </c>
      <c r="AF92" s="447"/>
      <c r="AG92" s="454"/>
      <c r="AH92" s="399"/>
      <c r="AI92" s="447">
        <v>0.15625</v>
      </c>
      <c r="AJ92" s="454"/>
      <c r="AK92" s="399"/>
      <c r="AL92" s="447">
        <v>0.15625</v>
      </c>
      <c r="AM92" s="454" t="s">
        <v>9</v>
      </c>
      <c r="AN92" s="399" t="s">
        <v>8</v>
      </c>
      <c r="AP92" s="567" t="s">
        <v>82</v>
      </c>
      <c r="AQ92" s="568"/>
      <c r="AR92" s="567" t="s">
        <v>83</v>
      </c>
      <c r="AS92" s="568"/>
    </row>
    <row r="93" spans="13:45" ht="17" thickBot="1">
      <c r="AC93" s="447"/>
      <c r="AD93" s="454"/>
      <c r="AE93" s="399"/>
      <c r="AF93" s="460">
        <v>0.20833333333333334</v>
      </c>
      <c r="AG93" s="454" t="s">
        <v>236</v>
      </c>
      <c r="AH93" s="399" t="s">
        <v>24</v>
      </c>
      <c r="AI93" s="447">
        <v>0.1875</v>
      </c>
      <c r="AJ93" s="454"/>
      <c r="AK93" s="399"/>
      <c r="AL93" s="447">
        <v>0.1875</v>
      </c>
      <c r="AM93" s="454" t="s">
        <v>207</v>
      </c>
      <c r="AN93" s="397" t="s">
        <v>100</v>
      </c>
      <c r="AP93" s="398" t="s">
        <v>528</v>
      </c>
      <c r="AQ93" s="405" t="s">
        <v>529</v>
      </c>
      <c r="AR93" s="405" t="s">
        <v>528</v>
      </c>
      <c r="AS93" s="406" t="s">
        <v>529</v>
      </c>
    </row>
    <row r="94" spans="13:45">
      <c r="AC94" s="447">
        <v>0.21875</v>
      </c>
      <c r="AD94" s="454" t="s">
        <v>8</v>
      </c>
      <c r="AE94" s="399" t="s">
        <v>134</v>
      </c>
      <c r="AF94" s="460">
        <v>0.23958333333333334</v>
      </c>
      <c r="AG94" s="454" t="s">
        <v>513</v>
      </c>
      <c r="AH94" s="399" t="s">
        <v>209</v>
      </c>
      <c r="AI94" s="447">
        <v>0.21875</v>
      </c>
      <c r="AJ94" s="454"/>
      <c r="AK94" s="399"/>
      <c r="AL94" s="447">
        <v>0.21875</v>
      </c>
      <c r="AM94" s="454" t="s">
        <v>209</v>
      </c>
      <c r="AN94" s="399" t="s">
        <v>9</v>
      </c>
      <c r="AP94" s="22" t="s">
        <v>209</v>
      </c>
      <c r="AQ94" s="40" t="s">
        <v>9</v>
      </c>
      <c r="AR94" s="22" t="s">
        <v>9</v>
      </c>
      <c r="AS94" s="409" t="s">
        <v>8</v>
      </c>
    </row>
    <row r="95" spans="13:45">
      <c r="AC95" s="447">
        <v>0.25</v>
      </c>
      <c r="AD95" s="454" t="s">
        <v>34</v>
      </c>
      <c r="AE95" s="399" t="s">
        <v>598</v>
      </c>
      <c r="AF95" s="447"/>
      <c r="AG95" s="454"/>
      <c r="AH95" s="399"/>
      <c r="AI95" s="447">
        <v>0.25</v>
      </c>
      <c r="AJ95" s="454" t="s">
        <v>134</v>
      </c>
      <c r="AK95" s="397" t="s">
        <v>34</v>
      </c>
      <c r="AL95" s="447">
        <v>0.25</v>
      </c>
      <c r="AM95" s="454" t="s">
        <v>30</v>
      </c>
      <c r="AN95" s="399" t="s">
        <v>236</v>
      </c>
      <c r="AP95" s="23" t="s">
        <v>8</v>
      </c>
      <c r="AQ95" s="21" t="s">
        <v>134</v>
      </c>
      <c r="AR95" s="23" t="s">
        <v>134</v>
      </c>
      <c r="AS95" s="399" t="s">
        <v>34</v>
      </c>
    </row>
    <row r="96" spans="13:45">
      <c r="AC96" s="447">
        <v>0.28125</v>
      </c>
      <c r="AD96" s="461" t="s">
        <v>24</v>
      </c>
      <c r="AE96" s="397" t="s">
        <v>513</v>
      </c>
      <c r="AF96" s="447"/>
      <c r="AG96" s="455"/>
      <c r="AH96" s="21"/>
      <c r="AI96" s="447">
        <v>0.28125</v>
      </c>
      <c r="AJ96" s="462" t="s">
        <v>207</v>
      </c>
      <c r="AK96" s="21" t="s">
        <v>239</v>
      </c>
      <c r="AL96" s="447">
        <v>0.28125</v>
      </c>
      <c r="AM96" s="455"/>
      <c r="AN96" s="21"/>
      <c r="AP96" s="23" t="s">
        <v>34</v>
      </c>
      <c r="AQ96" s="21" t="s">
        <v>100</v>
      </c>
      <c r="AR96" s="23" t="s">
        <v>100</v>
      </c>
      <c r="AS96" s="399" t="s">
        <v>207</v>
      </c>
    </row>
    <row r="97" spans="29:45" ht="17" thickBot="1">
      <c r="AC97" s="448">
        <v>0.3125</v>
      </c>
      <c r="AD97" s="456"/>
      <c r="AE97" s="42"/>
      <c r="AF97" s="448"/>
      <c r="AG97" s="456"/>
      <c r="AH97" s="42"/>
      <c r="AI97" s="448">
        <v>0.3125</v>
      </c>
      <c r="AJ97" s="456"/>
      <c r="AK97" s="42"/>
      <c r="AL97" s="448">
        <v>0.3125</v>
      </c>
      <c r="AM97" s="456"/>
      <c r="AN97" s="42"/>
      <c r="AP97" s="23" t="s">
        <v>207</v>
      </c>
      <c r="AQ97" s="21" t="s">
        <v>239</v>
      </c>
      <c r="AR97" s="23" t="s">
        <v>239</v>
      </c>
      <c r="AS97" s="399" t="s">
        <v>30</v>
      </c>
    </row>
    <row r="98" spans="29:45">
      <c r="AP98" s="23" t="s">
        <v>30</v>
      </c>
      <c r="AQ98" s="21" t="s">
        <v>236</v>
      </c>
      <c r="AR98" s="23" t="s">
        <v>236</v>
      </c>
      <c r="AS98" s="399" t="s">
        <v>24</v>
      </c>
    </row>
    <row r="99" spans="29:45" ht="17" thickBot="1">
      <c r="AP99" s="39" t="s">
        <v>24</v>
      </c>
      <c r="AQ99" s="42" t="s">
        <v>513</v>
      </c>
      <c r="AR99" s="39" t="s">
        <v>513</v>
      </c>
      <c r="AS99" s="410" t="s">
        <v>209</v>
      </c>
    </row>
    <row r="100" spans="29:45" ht="17" thickBot="1">
      <c r="AC100" s="507" t="s">
        <v>523</v>
      </c>
      <c r="AD100" s="509"/>
      <c r="AE100" s="508"/>
      <c r="AF100" s="507" t="s">
        <v>524</v>
      </c>
      <c r="AG100" s="509"/>
      <c r="AH100" s="508"/>
      <c r="AI100" s="507" t="s">
        <v>525</v>
      </c>
      <c r="AJ100" s="509"/>
      <c r="AK100" s="508"/>
      <c r="AL100" s="507" t="s">
        <v>526</v>
      </c>
      <c r="AM100" s="509"/>
      <c r="AN100" s="508"/>
    </row>
    <row r="101" spans="29:45" ht="17" thickBot="1">
      <c r="AC101" s="378" t="s">
        <v>522</v>
      </c>
      <c r="AD101" s="452" t="s">
        <v>528</v>
      </c>
      <c r="AE101" s="452" t="s">
        <v>529</v>
      </c>
      <c r="AF101" s="378" t="s">
        <v>522</v>
      </c>
      <c r="AG101" s="452" t="s">
        <v>528</v>
      </c>
      <c r="AH101" s="452" t="s">
        <v>529</v>
      </c>
      <c r="AI101" s="378" t="s">
        <v>522</v>
      </c>
      <c r="AJ101" s="452" t="s">
        <v>528</v>
      </c>
      <c r="AK101" s="452" t="s">
        <v>529</v>
      </c>
      <c r="AL101" s="378" t="s">
        <v>522</v>
      </c>
      <c r="AM101" s="452" t="s">
        <v>528</v>
      </c>
      <c r="AN101" s="452" t="s">
        <v>529</v>
      </c>
    </row>
    <row r="102" spans="29:45">
      <c r="AC102" s="446"/>
      <c r="AD102" s="453"/>
      <c r="AE102" s="409"/>
      <c r="AF102" s="446"/>
      <c r="AG102" s="453"/>
      <c r="AH102" s="409"/>
      <c r="AI102" s="446">
        <v>0.4375</v>
      </c>
      <c r="AJ102" s="453"/>
      <c r="AK102" s="409"/>
      <c r="AL102" s="446">
        <v>0.4375</v>
      </c>
      <c r="AM102" s="453"/>
      <c r="AN102" s="409"/>
    </row>
    <row r="103" spans="29:45">
      <c r="AC103" s="447"/>
      <c r="AD103" s="454"/>
      <c r="AE103" s="399"/>
      <c r="AF103" s="447"/>
      <c r="AG103" s="454"/>
      <c r="AH103" s="399"/>
      <c r="AI103" s="447">
        <v>0.46875</v>
      </c>
      <c r="AJ103" s="454"/>
      <c r="AK103" s="399"/>
      <c r="AL103" s="447">
        <v>0.46875</v>
      </c>
      <c r="AM103" s="454"/>
      <c r="AN103" s="399"/>
    </row>
    <row r="104" spans="29:45">
      <c r="AC104" s="447"/>
      <c r="AD104" s="454"/>
      <c r="AE104" s="399"/>
      <c r="AF104" s="447"/>
      <c r="AG104" s="454"/>
      <c r="AH104" s="399"/>
      <c r="AI104" s="447">
        <v>0.5</v>
      </c>
      <c r="AJ104" s="454"/>
      <c r="AK104" s="399"/>
      <c r="AL104" s="447">
        <v>0.5</v>
      </c>
      <c r="AM104" s="454"/>
      <c r="AN104" s="399"/>
    </row>
    <row r="105" spans="29:45">
      <c r="AC105" s="447"/>
      <c r="AD105" s="454"/>
      <c r="AE105" s="399"/>
      <c r="AF105" s="447"/>
      <c r="AG105" s="454"/>
      <c r="AH105" s="399"/>
      <c r="AI105" s="447">
        <v>0.53125</v>
      </c>
      <c r="AJ105" s="454"/>
      <c r="AK105" s="399"/>
      <c r="AL105" s="447">
        <v>0.53125</v>
      </c>
      <c r="AM105" s="454"/>
      <c r="AN105" s="399"/>
    </row>
    <row r="106" spans="29:45">
      <c r="AC106" s="447"/>
      <c r="AD106" s="454"/>
      <c r="AE106" s="399"/>
      <c r="AF106" s="447"/>
      <c r="AG106" s="454"/>
      <c r="AH106" s="399"/>
      <c r="AI106" s="447">
        <v>6.25E-2</v>
      </c>
      <c r="AJ106" s="454"/>
      <c r="AK106" s="399"/>
      <c r="AL106" s="447">
        <v>6.25E-2</v>
      </c>
      <c r="AM106" s="454"/>
      <c r="AN106" s="399"/>
    </row>
    <row r="107" spans="29:45">
      <c r="AC107" s="447"/>
      <c r="AD107" s="454"/>
      <c r="AE107" s="399"/>
      <c r="AF107" s="447"/>
      <c r="AG107" s="454"/>
      <c r="AH107" s="399"/>
      <c r="AI107" s="447">
        <v>9.375E-2</v>
      </c>
      <c r="AJ107" s="454"/>
      <c r="AK107" s="399"/>
      <c r="AL107" s="447">
        <v>9.375E-2</v>
      </c>
      <c r="AM107" s="454"/>
      <c r="AN107" s="399"/>
    </row>
    <row r="108" spans="29:45">
      <c r="AC108" s="447"/>
      <c r="AD108" s="454"/>
      <c r="AE108" s="399"/>
      <c r="AF108" s="447"/>
      <c r="AG108" s="454"/>
      <c r="AH108" s="399"/>
      <c r="AI108" s="447">
        <v>0.125</v>
      </c>
      <c r="AJ108" s="454"/>
      <c r="AK108" s="399"/>
      <c r="AL108" s="447">
        <v>0.125</v>
      </c>
      <c r="AM108" s="454"/>
      <c r="AN108" s="399"/>
    </row>
    <row r="109" spans="29:45">
      <c r="AC109" s="447">
        <v>0.17013888888888887</v>
      </c>
      <c r="AD109" s="454" t="s">
        <v>239</v>
      </c>
      <c r="AE109" s="399" t="s">
        <v>30</v>
      </c>
      <c r="AF109" s="447"/>
      <c r="AG109" s="454"/>
      <c r="AH109" s="399"/>
      <c r="AI109" s="447">
        <v>0.15625</v>
      </c>
      <c r="AJ109" s="454"/>
      <c r="AK109" s="399"/>
      <c r="AL109" s="447">
        <v>0.15625</v>
      </c>
      <c r="AM109" s="454" t="s">
        <v>9</v>
      </c>
      <c r="AN109" s="399" t="s">
        <v>8</v>
      </c>
    </row>
    <row r="110" spans="29:45">
      <c r="AC110" s="447"/>
      <c r="AD110" s="454"/>
      <c r="AE110" s="399"/>
      <c r="AF110" s="447">
        <v>0.20833333333333334</v>
      </c>
      <c r="AG110" s="454" t="s">
        <v>236</v>
      </c>
      <c r="AH110" s="399" t="s">
        <v>24</v>
      </c>
      <c r="AI110" s="447">
        <v>0.1875</v>
      </c>
      <c r="AJ110" s="454"/>
      <c r="AK110" s="399"/>
      <c r="AL110" s="447">
        <v>0.1875</v>
      </c>
      <c r="AM110" s="454" t="s">
        <v>207</v>
      </c>
      <c r="AN110" s="399" t="s">
        <v>100</v>
      </c>
    </row>
    <row r="111" spans="29:45">
      <c r="AC111" s="447">
        <v>0.21875</v>
      </c>
      <c r="AD111" s="454" t="s">
        <v>8</v>
      </c>
      <c r="AE111" s="399" t="s">
        <v>134</v>
      </c>
      <c r="AF111" s="447">
        <v>0.23958333333333334</v>
      </c>
      <c r="AG111" s="454" t="s">
        <v>513</v>
      </c>
      <c r="AH111" s="399" t="s">
        <v>209</v>
      </c>
      <c r="AI111" s="447">
        <v>0.21875</v>
      </c>
      <c r="AJ111" s="454"/>
      <c r="AK111" s="399"/>
      <c r="AL111" s="447">
        <v>0.21875</v>
      </c>
      <c r="AM111" s="454" t="s">
        <v>209</v>
      </c>
      <c r="AN111" s="399" t="s">
        <v>9</v>
      </c>
    </row>
    <row r="112" spans="29:45">
      <c r="AC112" s="447">
        <v>0.25</v>
      </c>
      <c r="AD112" s="454" t="s">
        <v>34</v>
      </c>
      <c r="AE112" s="399" t="s">
        <v>598</v>
      </c>
      <c r="AF112" s="447"/>
      <c r="AG112" s="454"/>
      <c r="AH112" s="399"/>
      <c r="AI112" s="447">
        <v>0.25</v>
      </c>
      <c r="AJ112" s="454" t="s">
        <v>134</v>
      </c>
      <c r="AK112" s="399" t="s">
        <v>34</v>
      </c>
      <c r="AL112" s="447">
        <v>0.25</v>
      </c>
      <c r="AM112" s="454" t="s">
        <v>30</v>
      </c>
      <c r="AN112" s="399" t="s">
        <v>236</v>
      </c>
    </row>
    <row r="113" spans="29:40">
      <c r="AC113" s="447">
        <v>0.28125</v>
      </c>
      <c r="AD113" s="454" t="s">
        <v>24</v>
      </c>
      <c r="AE113" s="399" t="s">
        <v>513</v>
      </c>
      <c r="AF113" s="447"/>
      <c r="AG113" s="455"/>
      <c r="AH113" s="21"/>
      <c r="AI113" s="447">
        <v>0.28125</v>
      </c>
      <c r="AJ113" s="455" t="s">
        <v>207</v>
      </c>
      <c r="AK113" s="21" t="s">
        <v>239</v>
      </c>
      <c r="AL113" s="447">
        <v>0.28125</v>
      </c>
      <c r="AM113" s="455"/>
      <c r="AN113" s="21"/>
    </row>
    <row r="114" spans="29:40" ht="17" thickBot="1">
      <c r="AC114" s="448">
        <v>0.3125</v>
      </c>
      <c r="AD114" s="456"/>
      <c r="AE114" s="42"/>
      <c r="AF114" s="448"/>
      <c r="AG114" s="456"/>
      <c r="AH114" s="42"/>
      <c r="AI114" s="448">
        <v>0.3125</v>
      </c>
      <c r="AJ114" s="456"/>
      <c r="AK114" s="42"/>
      <c r="AL114" s="448">
        <v>0.3125</v>
      </c>
      <c r="AM114" s="456"/>
      <c r="AN114" s="42"/>
    </row>
  </sheetData>
  <mergeCells count="32">
    <mergeCell ref="AL23:AN23"/>
    <mergeCell ref="AC39:AD39"/>
    <mergeCell ref="AE39:AF39"/>
    <mergeCell ref="AC48:AD48"/>
    <mergeCell ref="AE48:AF48"/>
    <mergeCell ref="AH48:AI48"/>
    <mergeCell ref="AJ48:AK48"/>
    <mergeCell ref="AH57:AI57"/>
    <mergeCell ref="AJ57:AK57"/>
    <mergeCell ref="N68:Y68"/>
    <mergeCell ref="AC23:AE23"/>
    <mergeCell ref="AF23:AH23"/>
    <mergeCell ref="AI23:AK23"/>
    <mergeCell ref="N23:Y23"/>
    <mergeCell ref="N38:Y38"/>
    <mergeCell ref="N53:Y53"/>
    <mergeCell ref="AC67:AE67"/>
    <mergeCell ref="AF67:AH67"/>
    <mergeCell ref="AI67:AK67"/>
    <mergeCell ref="AL67:AN67"/>
    <mergeCell ref="AC83:AE83"/>
    <mergeCell ref="AF83:AH83"/>
    <mergeCell ref="AI83:AK83"/>
    <mergeCell ref="AL83:AN83"/>
    <mergeCell ref="AP83:AQ83"/>
    <mergeCell ref="AR83:AS83"/>
    <mergeCell ref="AP92:AQ92"/>
    <mergeCell ref="AR92:AS92"/>
    <mergeCell ref="AC100:AE100"/>
    <mergeCell ref="AF100:AH100"/>
    <mergeCell ref="AI100:AK100"/>
    <mergeCell ref="AL100:AN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 1</vt:lpstr>
      <vt:lpstr>Season 2</vt:lpstr>
      <vt:lpstr>Season 3</vt:lpstr>
      <vt:lpstr>Career Stats</vt:lpstr>
      <vt:lpstr>Simulation S3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Allen Lukowski</cp:lastModifiedBy>
  <dcterms:created xsi:type="dcterms:W3CDTF">2020-05-12T00:50:19Z</dcterms:created>
  <dcterms:modified xsi:type="dcterms:W3CDTF">2021-05-24T17:24:50Z</dcterms:modified>
</cp:coreProperties>
</file>