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mezgeb\public\reference\"/>
    </mc:Choice>
  </mc:AlternateContent>
  <xr:revisionPtr revIDLastSave="0" documentId="13_ncr:1_{920A06D1-D5E7-4465-A0D5-10FAF5016747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alary with OT" sheetId="2" r:id="rId1"/>
    <sheet name="Sheet1" sheetId="4" r:id="rId2"/>
    <sheet name="Over Time (OT) Worked" sheetId="1" r:id="rId3"/>
    <sheet name="Separate Sheet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M5" i="1" s="1"/>
  <c r="D6" i="1"/>
  <c r="D7" i="1"/>
  <c r="M7" i="1" s="1"/>
  <c r="D8" i="1"/>
  <c r="M8" i="1" s="1"/>
  <c r="D2" i="1"/>
  <c r="G2" i="1" s="1"/>
  <c r="O3" i="2"/>
  <c r="O4" i="2"/>
  <c r="O5" i="2"/>
  <c r="O6" i="2"/>
  <c r="O7" i="2"/>
  <c r="O8" i="2"/>
  <c r="O9" i="2"/>
  <c r="O2" i="2"/>
  <c r="J2" i="3"/>
  <c r="F2" i="3"/>
  <c r="G2" i="3" s="1"/>
  <c r="H2" i="3" s="1"/>
  <c r="I2" i="3" s="1"/>
  <c r="J8" i="2"/>
  <c r="F8" i="2"/>
  <c r="K8" i="2" s="1"/>
  <c r="L8" i="2" s="1"/>
  <c r="M3" i="1"/>
  <c r="L9" i="1"/>
  <c r="J7" i="2"/>
  <c r="F7" i="2"/>
  <c r="K7" i="2" s="1"/>
  <c r="C10" i="2"/>
  <c r="J9" i="2"/>
  <c r="F9" i="2"/>
  <c r="K9" i="2" s="1"/>
  <c r="J6" i="2"/>
  <c r="F6" i="2"/>
  <c r="K6" i="2" s="1"/>
  <c r="J5" i="2"/>
  <c r="F5" i="2"/>
  <c r="K5" i="2" s="1"/>
  <c r="J4" i="2"/>
  <c r="F4" i="2"/>
  <c r="K4" i="2" s="1"/>
  <c r="J3" i="2"/>
  <c r="F3" i="2"/>
  <c r="K3" i="2" s="1"/>
  <c r="L3" i="2" s="1"/>
  <c r="J2" i="2"/>
  <c r="F2" i="2"/>
  <c r="K2" i="2" s="1"/>
  <c r="I9" i="1"/>
  <c r="F9" i="1"/>
  <c r="C9" i="1"/>
  <c r="M2" i="1" l="1"/>
  <c r="J2" i="1"/>
  <c r="N2" i="1" s="1"/>
  <c r="G8" i="2"/>
  <c r="K2" i="3"/>
  <c r="L2" i="3" s="1"/>
  <c r="P2" i="3" s="1"/>
  <c r="Q2" i="3" s="1"/>
  <c r="H8" i="2"/>
  <c r="I8" i="2" s="1"/>
  <c r="P8" i="2" s="1"/>
  <c r="G9" i="2"/>
  <c r="H9" i="2" s="1"/>
  <c r="I9" i="2" s="1"/>
  <c r="J6" i="1"/>
  <c r="M6" i="1"/>
  <c r="M9" i="1" s="1"/>
  <c r="M4" i="1"/>
  <c r="G4" i="1"/>
  <c r="J7" i="1"/>
  <c r="G7" i="1"/>
  <c r="L7" i="2"/>
  <c r="L5" i="2"/>
  <c r="L9" i="2"/>
  <c r="L6" i="2"/>
  <c r="L4" i="2"/>
  <c r="L2" i="2"/>
  <c r="J4" i="1"/>
  <c r="G4" i="2" s="1"/>
  <c r="H4" i="2" s="1"/>
  <c r="I4" i="2" s="1"/>
  <c r="J8" i="1"/>
  <c r="G8" i="1"/>
  <c r="J3" i="1"/>
  <c r="G3" i="1"/>
  <c r="N3" i="1" s="1"/>
  <c r="G5" i="1"/>
  <c r="N5" i="1" s="1"/>
  <c r="J5" i="1"/>
  <c r="G6" i="1"/>
  <c r="N8" i="1" l="1"/>
  <c r="N4" i="1"/>
  <c r="N6" i="1"/>
  <c r="N7" i="1"/>
  <c r="L10" i="2"/>
  <c r="P9" i="2"/>
  <c r="J9" i="1"/>
  <c r="G6" i="2"/>
  <c r="H6" i="2" s="1"/>
  <c r="I6" i="2" s="1"/>
  <c r="G7" i="2"/>
  <c r="G3" i="2"/>
  <c r="P4" i="2"/>
  <c r="G5" i="2"/>
  <c r="H3" i="2" l="1"/>
  <c r="I3" i="2" s="1"/>
  <c r="P3" i="2" s="1"/>
  <c r="P6" i="2"/>
  <c r="G2" i="2"/>
  <c r="H2" i="2" s="1"/>
  <c r="H7" i="2"/>
  <c r="I7" i="2" s="1"/>
  <c r="P7" i="2" s="1"/>
  <c r="H5" i="2"/>
  <c r="I5" i="2" s="1"/>
  <c r="P5" i="2" s="1"/>
  <c r="N9" i="1"/>
  <c r="G10" i="2" l="1"/>
  <c r="I2" i="2"/>
  <c r="I10" i="2" l="1"/>
  <c r="O10" i="2" l="1"/>
  <c r="P2" i="2"/>
  <c r="P10" i="2" s="1"/>
</calcChain>
</file>

<file path=xl/sharedStrings.xml><?xml version="1.0" encoding="utf-8"?>
<sst xmlns="http://schemas.openxmlformats.org/spreadsheetml/2006/main" count="89" uniqueCount="51">
  <si>
    <t>No.</t>
  </si>
  <si>
    <t>Name</t>
  </si>
  <si>
    <t>Basic Salary</t>
  </si>
  <si>
    <t>Total Hours</t>
  </si>
  <si>
    <t>Day OT Income</t>
  </si>
  <si>
    <t xml:space="preserve">Night Rate </t>
  </si>
  <si>
    <t>Night OT Income</t>
  </si>
  <si>
    <t>Pension 11%</t>
  </si>
  <si>
    <t>Total Income</t>
  </si>
  <si>
    <t>Taxable Income</t>
  </si>
  <si>
    <t>Tax</t>
  </si>
  <si>
    <t>Pension 7%</t>
  </si>
  <si>
    <t>Total Pension</t>
  </si>
  <si>
    <t>Advance</t>
  </si>
  <si>
    <t>Loan Payback</t>
  </si>
  <si>
    <t>Total Deduction</t>
  </si>
  <si>
    <t>Net Pay</t>
  </si>
  <si>
    <t>Total OT</t>
  </si>
  <si>
    <t xml:space="preserve">day rate up to 6:00 pm </t>
  </si>
  <si>
    <t>per hour</t>
  </si>
  <si>
    <t xml:space="preserve">night rate after 6:00pm </t>
  </si>
  <si>
    <t>weekend &amp; holiday rate</t>
  </si>
  <si>
    <t>አብደላ ኢብራሂም</t>
  </si>
  <si>
    <t>ኻሊድ ኢብራሂም</t>
  </si>
  <si>
    <t>አለማየሁ መኮንን</t>
  </si>
  <si>
    <t>አብዲ ግርማ</t>
  </si>
  <si>
    <t>ጌታቸው ከበደ</t>
  </si>
  <si>
    <t>ክብሮም ገ/ጊዮርጊስ</t>
  </si>
  <si>
    <t>ከበደ ግርማ</t>
  </si>
  <si>
    <t>Over Time</t>
  </si>
  <si>
    <t>Day Rate upto 6pm</t>
  </si>
  <si>
    <t xml:space="preserve">Holiday/ weekend Rate </t>
  </si>
  <si>
    <t>Holiday OT Income</t>
  </si>
  <si>
    <t>Sign</t>
  </si>
  <si>
    <t>ግርማ መኮንን</t>
  </si>
  <si>
    <t>Name_______________________________</t>
  </si>
  <si>
    <t>Signature ___________________________</t>
  </si>
  <si>
    <t>Addition</t>
  </si>
  <si>
    <t>Deduction</t>
  </si>
  <si>
    <t>Basic Salary /26/8</t>
  </si>
  <si>
    <t xml:space="preserve"> =IF([Taxable Income]&gt;10900,([Taxable Income]*35%)-1500,
IF([Taxable Income]&gt;7800,([Taxable Income]*30%)-955,
IF([Taxable Income]&gt;5250,([Taxable Income]*25%)-565,
IF([Taxable Income]&gt;3200,([Taxable Income]*20%)-302.5,
IF([Taxable Income]&gt;1650,([Taxable Income]*15%)-142.5,
IF([Taxable Income]&gt;600,([Taxable Income]*10%)-60,0))))))</t>
  </si>
  <si>
    <r>
      <t xml:space="preserve">¤ </t>
    </r>
    <r>
      <rPr>
        <sz val="11"/>
        <color rgb="FF000000"/>
        <rFont val="Verdana"/>
        <family val="2"/>
      </rPr>
      <t>Government Rule (Default)</t>
    </r>
  </si>
  <si>
    <r>
      <rPr>
        <sz val="11"/>
        <color rgb="FF000000"/>
        <rFont val="Webdings"/>
        <family val="1"/>
        <charset val="2"/>
      </rPr>
      <t>Õ</t>
    </r>
    <r>
      <rPr>
        <sz val="11"/>
        <color rgb="FF000000"/>
        <rFont val="Calibri"/>
        <family val="2"/>
      </rPr>
      <t xml:space="preserve"> User (Editable)</t>
    </r>
  </si>
  <si>
    <t>Over Time Rules</t>
  </si>
  <si>
    <t>Income Tax Rules</t>
  </si>
  <si>
    <t>Night Rate after 6pm (18:00)</t>
  </si>
  <si>
    <t>Holiday / Weekend Rate</t>
  </si>
  <si>
    <t>Day Rate before 6pm (18:00)</t>
  </si>
  <si>
    <t>Hour Rate Calcluation from the Basic Salary</t>
  </si>
  <si>
    <t>[Basic Salary] / 26 / 8</t>
  </si>
  <si>
    <t>[Basic Salary] / __ /__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</si>
</sst>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Nyala"/>
    </font>
    <font>
      <sz val="11"/>
      <name val="Calibri"/>
    </font>
    <font>
      <sz val="11"/>
      <color rgb="FF000000"/>
      <name val="Calibri"/>
    </font>
    <font>
      <sz val="11"/>
      <color rgb="FF000000"/>
      <name val="Wingdings"/>
      <charset val="2"/>
    </font>
    <font>
      <sz val="11"/>
      <color rgb="FF000000"/>
      <name val="Webdings"/>
      <family val="1"/>
      <charset val="2"/>
    </font>
    <font>
      <sz val="11"/>
      <color rgb="FF000000"/>
      <name val="Calibri"/>
      <family val="2"/>
    </font>
    <font>
      <sz val="11"/>
      <color rgb="FF000000"/>
      <name val="Verdana"/>
      <family val="2"/>
    </font>
    <font>
      <sz val="11"/>
      <color rgb="FF000000"/>
      <name val="Calibri"/>
      <family val="1"/>
      <charset val="2"/>
    </font>
    <font>
      <b/>
      <sz val="2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9" tint="0.39997558519241921"/>
        <bgColor rgb="FFBFBFBF"/>
      </patternFill>
    </fill>
    <fill>
      <patternFill patternType="solid">
        <fgColor theme="9" tint="0.39997558519241921"/>
        <bgColor rgb="FF7F7F7F"/>
      </patternFill>
    </fill>
    <fill>
      <patternFill patternType="solid">
        <fgColor theme="0" tint="-0.34998626667073579"/>
        <bgColor rgb="FFBFBFBF"/>
      </patternFill>
    </fill>
    <fill>
      <patternFill patternType="solid">
        <fgColor theme="0" tint="-0.34998626667073579"/>
        <bgColor rgb="FF7F7F7F"/>
      </patternFill>
    </fill>
    <fill>
      <patternFill patternType="solid">
        <fgColor theme="8" tint="0.39997558519241921"/>
        <bgColor rgb="FFBFBFBF"/>
      </patternFill>
    </fill>
    <fill>
      <patternFill patternType="solid">
        <fgColor theme="8" tint="0.39997558519241921"/>
        <bgColor rgb="FF9CC2E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43" fontId="0" fillId="0" borderId="1" xfId="0" applyNumberFormat="1" applyFont="1" applyBorder="1"/>
    <xf numFmtId="43" fontId="0" fillId="0" borderId="1" xfId="0" applyNumberFormat="1" applyFont="1" applyBorder="1" applyAlignment="1"/>
    <xf numFmtId="43" fontId="0" fillId="2" borderId="1" xfId="0" applyNumberFormat="1" applyFont="1" applyFill="1" applyBorder="1"/>
    <xf numFmtId="0" fontId="2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0" xfId="0" applyFont="1" applyAlignment="1">
      <alignment horizontal="center"/>
    </xf>
    <xf numFmtId="43" fontId="0" fillId="0" borderId="0" xfId="0" applyNumberFormat="1" applyFont="1"/>
    <xf numFmtId="0" fontId="3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3" fontId="0" fillId="3" borderId="1" xfId="0" applyNumberFormat="1" applyFont="1" applyFill="1" applyBorder="1"/>
    <xf numFmtId="43" fontId="0" fillId="4" borderId="1" xfId="0" applyNumberFormat="1" applyFont="1" applyFill="1" applyBorder="1"/>
    <xf numFmtId="43" fontId="0" fillId="3" borderId="1" xfId="0" applyNumberFormat="1" applyFont="1" applyFill="1" applyBorder="1" applyAlignment="1"/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3" fontId="0" fillId="5" borderId="1" xfId="0" applyNumberFormat="1" applyFont="1" applyFill="1" applyBorder="1"/>
    <xf numFmtId="43" fontId="0" fillId="6" borderId="1" xfId="0" applyNumberFormat="1" applyFont="1" applyFill="1" applyBorder="1"/>
    <xf numFmtId="43" fontId="0" fillId="5" borderId="1" xfId="0" applyNumberFormat="1" applyFont="1" applyFill="1" applyBorder="1" applyAlignment="1"/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43" fontId="0" fillId="9" borderId="1" xfId="0" applyNumberFormat="1" applyFont="1" applyFill="1" applyBorder="1"/>
    <xf numFmtId="43" fontId="0" fillId="9" borderId="1" xfId="0" applyNumberFormat="1" applyFont="1" applyFill="1" applyBorder="1" applyAlignment="1"/>
    <xf numFmtId="43" fontId="0" fillId="8" borderId="1" xfId="0" applyNumberFormat="1" applyFont="1" applyFill="1" applyBorder="1"/>
    <xf numFmtId="43" fontId="0" fillId="0" borderId="0" xfId="0" applyNumberFormat="1" applyFont="1" applyAlignment="1"/>
    <xf numFmtId="0" fontId="5" fillId="0" borderId="0" xfId="0" applyFont="1" applyAlignment="1"/>
    <xf numFmtId="0" fontId="9" fillId="0" borderId="0" xfId="0" applyFont="1" applyAlignment="1"/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horizontal="right" wrapText="1"/>
    </xf>
    <xf numFmtId="0" fontId="7" fillId="0" borderId="6" xfId="0" applyFont="1" applyBorder="1" applyAlignment="1">
      <alignment wrapText="1"/>
    </xf>
    <xf numFmtId="43" fontId="7" fillId="0" borderId="7" xfId="1" applyFont="1" applyBorder="1" applyAlignment="1">
      <alignment horizontal="center" wrapText="1"/>
    </xf>
    <xf numFmtId="0" fontId="7" fillId="0" borderId="6" xfId="0" applyFont="1" applyBorder="1" applyAlignment="1"/>
    <xf numFmtId="43" fontId="0" fillId="0" borderId="7" xfId="1" applyFont="1" applyBorder="1" applyAlignment="1">
      <alignment horizontal="center"/>
    </xf>
    <xf numFmtId="0" fontId="7" fillId="0" borderId="8" xfId="0" applyFont="1" applyBorder="1" applyAlignment="1"/>
    <xf numFmtId="43" fontId="0" fillId="0" borderId="9" xfId="1" applyFont="1" applyBorder="1" applyAlignment="1">
      <alignment horizontal="center"/>
    </xf>
    <xf numFmtId="0" fontId="0" fillId="0" borderId="5" xfId="0" applyFont="1" applyBorder="1" applyAlignment="1"/>
    <xf numFmtId="0" fontId="0" fillId="0" borderId="7" xfId="0" applyFont="1" applyBorder="1" applyAlignment="1"/>
    <xf numFmtId="0" fontId="0" fillId="0" borderId="9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104776</xdr:colOff>
      <xdr:row>10</xdr:row>
      <xdr:rowOff>66675</xdr:rowOff>
    </xdr:from>
    <xdr:to>
      <xdr:col>2</xdr:col>
      <xdr:colOff>1238251</xdr:colOff>
      <xdr:row>19</xdr:row>
      <xdr:rowOff>142875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572B0703-7642-40A5-BADA-7AEB177BFAE0}"/>
            </a:ext>
          </a:extLst>
        </xdr:cNvPr>
        <xdr:cNvSpPr/>
      </xdr:nvSpPr>
      <xdr:spPr>
        <a:xfrm>
          <a:off x="714376" y="3514725"/>
          <a:ext cx="3848100" cy="17907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Can</a:t>
          </a:r>
          <a:r>
            <a:rPr lang="en-US" sz="2000" baseline="0"/>
            <a:t> be Edited from Control Panel only </a:t>
          </a:r>
          <a:endParaRPr lang="en-US" sz="2000"/>
        </a:p>
      </xdr:txBody>
    </xdr:sp>
    <xdr:clientData/>
  </xdr:twoCellAnchor>
  <xdr:twoCellAnchor>
    <xdr:from>
      <xdr:col>4</xdr:col>
      <xdr:colOff>114301</xdr:colOff>
      <xdr:row>10</xdr:row>
      <xdr:rowOff>66675</xdr:rowOff>
    </xdr:from>
    <xdr:to>
      <xdr:col>5</xdr:col>
      <xdr:colOff>1247776</xdr:colOff>
      <xdr:row>19</xdr:row>
      <xdr:rowOff>142875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DB44DACC-BD54-4409-A84E-332FFA1D5F98}"/>
            </a:ext>
          </a:extLst>
        </xdr:cNvPr>
        <xdr:cNvSpPr/>
      </xdr:nvSpPr>
      <xdr:spPr>
        <a:xfrm>
          <a:off x="5429251" y="3514725"/>
          <a:ext cx="3848100" cy="17907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Can</a:t>
          </a:r>
          <a:r>
            <a:rPr lang="en-US" sz="2000" baseline="0"/>
            <a:t> be Edited by Admin on there own risk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86"/>
  <sheetViews>
    <sheetView workbookViewId="0">
      <selection activeCell="I2" sqref="I2"/>
    </sheetView>
  </sheetViews>
  <sheetFormatPr defaultColWidth="14.42578125" defaultRowHeight="15" customHeight="1"/>
  <cols>
    <col min="1" max="1" width="4.140625" customWidth="1"/>
    <col min="2" max="2" width="16.5703125" customWidth="1"/>
    <col min="3" max="3" width="10.5703125" customWidth="1"/>
    <col min="4" max="4" width="8.85546875" customWidth="1"/>
    <col min="5" max="5" width="13" customWidth="1"/>
    <col min="6" max="6" width="9.5703125" customWidth="1"/>
    <col min="7" max="8" width="10.5703125" customWidth="1"/>
    <col min="9" max="9" width="9.5703125" bestFit="1" customWidth="1"/>
    <col min="10" max="10" width="8.140625" customWidth="1"/>
    <col min="11" max="12" width="9.5703125" customWidth="1"/>
    <col min="13" max="13" width="8.140625" bestFit="1" customWidth="1"/>
    <col min="14" max="14" width="10.140625" bestFit="1" customWidth="1"/>
    <col min="15" max="16" width="10.5703125" customWidth="1"/>
    <col min="17" max="17" width="6.140625" customWidth="1"/>
    <col min="18" max="30" width="8.7109375" customWidth="1"/>
  </cols>
  <sheetData>
    <row r="1" spans="1:17" ht="30">
      <c r="A1" s="1" t="s">
        <v>0</v>
      </c>
      <c r="B1" s="2" t="s">
        <v>1</v>
      </c>
      <c r="C1" s="3" t="s">
        <v>2</v>
      </c>
      <c r="D1" s="4" t="s">
        <v>29</v>
      </c>
      <c r="E1" s="4" t="s">
        <v>37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7</v>
      </c>
      <c r="L1" s="3" t="s">
        <v>12</v>
      </c>
      <c r="M1" s="4" t="s">
        <v>14</v>
      </c>
      <c r="N1" s="4" t="s">
        <v>38</v>
      </c>
      <c r="O1" s="3" t="s">
        <v>15</v>
      </c>
      <c r="P1" s="3" t="s">
        <v>16</v>
      </c>
      <c r="Q1" s="1" t="s">
        <v>33</v>
      </c>
    </row>
    <row r="2" spans="1:17">
      <c r="A2" s="5">
        <v>1</v>
      </c>
      <c r="B2" s="9" t="s">
        <v>22</v>
      </c>
      <c r="C2" s="6">
        <v>13000</v>
      </c>
      <c r="D2" s="6">
        <v>828.125</v>
      </c>
      <c r="E2" s="7"/>
      <c r="F2" s="6">
        <f t="shared" ref="F2:F9" si="0">C2*11%</f>
        <v>1430</v>
      </c>
      <c r="G2" s="8">
        <f>C2+D2+E2+F2</f>
        <v>15258.125</v>
      </c>
      <c r="H2" s="6">
        <f>G2-F2</f>
        <v>13828.125</v>
      </c>
      <c r="I2" s="6">
        <f>IF(H2&gt;10900,(H2*35%)-1500,IF(H2&gt;7800,(H2*30%)-955,IF(H2&gt;5250,(H2*25%)-565,IF(H2&gt;3200,(H2*20%)-302.5,IF(H2&gt;1650,(H2*15%)-142.5,IF(H2&gt;600,(H2*10%)-60,0))))))</f>
        <v>3339.84375</v>
      </c>
      <c r="J2" s="6">
        <f t="shared" ref="J2:J9" si="1">C2*7%</f>
        <v>910.00000000000011</v>
      </c>
      <c r="K2" s="6">
        <f t="shared" ref="K2:K9" si="2">F2</f>
        <v>1430</v>
      </c>
      <c r="L2" s="6">
        <f t="shared" ref="L2:L9" si="3">J2+K2</f>
        <v>2340</v>
      </c>
      <c r="M2" s="6">
        <v>900</v>
      </c>
      <c r="N2" s="6"/>
      <c r="O2" s="8">
        <f>I2+L2+M2+N2</f>
        <v>6579.84375</v>
      </c>
      <c r="P2" s="8">
        <f>G2-O2</f>
        <v>8678.28125</v>
      </c>
      <c r="Q2" s="10"/>
    </row>
    <row r="3" spans="1:17">
      <c r="A3" s="5">
        <v>2</v>
      </c>
      <c r="B3" s="9" t="s">
        <v>23</v>
      </c>
      <c r="C3" s="6">
        <v>9000</v>
      </c>
      <c r="D3" s="6">
        <v>627.40384615384619</v>
      </c>
      <c r="E3" s="6">
        <v>500</v>
      </c>
      <c r="F3" s="6">
        <f t="shared" si="0"/>
        <v>990</v>
      </c>
      <c r="G3" s="8">
        <f t="shared" ref="G3:G6" si="4">C3+D3+E3+F3</f>
        <v>11117.403846153846</v>
      </c>
      <c r="H3" s="6">
        <f t="shared" ref="H3:H6" si="5">G3-F3</f>
        <v>10127.403846153846</v>
      </c>
      <c r="I3" s="6">
        <f t="shared" ref="I3:I9" si="6">IF(H3&gt;10900,(H3*35%)-1500,IF(H3&gt;7800,(H3*30%)-955,IF(H3&gt;5250,(H3*25%)-565,IF(H3&gt;3200,(H3*20%)-302.5,IF(H3&gt;1650,(H3*15%)-142.5,IF(H3&gt;600,(H3*10%)-60,0))))))</f>
        <v>2083.2211538461538</v>
      </c>
      <c r="J3" s="6">
        <f t="shared" si="1"/>
        <v>630.00000000000011</v>
      </c>
      <c r="K3" s="6">
        <f t="shared" si="2"/>
        <v>990</v>
      </c>
      <c r="L3" s="6">
        <f t="shared" si="3"/>
        <v>1620</v>
      </c>
      <c r="M3" s="6"/>
      <c r="N3" s="6"/>
      <c r="O3" s="8">
        <f t="shared" ref="O3:O9" si="7">I3+L3+M3+N3</f>
        <v>3703.2211538461538</v>
      </c>
      <c r="P3" s="8">
        <f>G3-O3</f>
        <v>7414.1826923076915</v>
      </c>
      <c r="Q3" s="10"/>
    </row>
    <row r="4" spans="1:17">
      <c r="A4" s="5">
        <v>3</v>
      </c>
      <c r="B4" s="9" t="s">
        <v>24</v>
      </c>
      <c r="C4" s="6">
        <v>6000</v>
      </c>
      <c r="D4" s="6">
        <v>454.32692307692309</v>
      </c>
      <c r="E4" s="6"/>
      <c r="F4" s="6">
        <f t="shared" si="0"/>
        <v>660</v>
      </c>
      <c r="G4" s="8">
        <f t="shared" si="4"/>
        <v>7114.3269230769229</v>
      </c>
      <c r="H4" s="6">
        <f t="shared" si="5"/>
        <v>6454.3269230769229</v>
      </c>
      <c r="I4" s="6">
        <f t="shared" si="6"/>
        <v>1048.5817307692307</v>
      </c>
      <c r="J4" s="6">
        <f t="shared" si="1"/>
        <v>420.00000000000006</v>
      </c>
      <c r="K4" s="6">
        <f t="shared" si="2"/>
        <v>660</v>
      </c>
      <c r="L4" s="6">
        <f t="shared" si="3"/>
        <v>1080</v>
      </c>
      <c r="M4" s="6"/>
      <c r="N4" s="6">
        <v>100</v>
      </c>
      <c r="O4" s="8">
        <f t="shared" si="7"/>
        <v>2228.5817307692305</v>
      </c>
      <c r="P4" s="8">
        <f>G4-O4</f>
        <v>4885.7451923076924</v>
      </c>
      <c r="Q4" s="10"/>
    </row>
    <row r="5" spans="1:17">
      <c r="A5" s="5">
        <v>4</v>
      </c>
      <c r="B5" s="9" t="s">
        <v>25</v>
      </c>
      <c r="C5" s="6">
        <v>4000</v>
      </c>
      <c r="D5" s="6">
        <v>326.92307692307691</v>
      </c>
      <c r="E5" s="6"/>
      <c r="F5" s="6">
        <f t="shared" si="0"/>
        <v>440</v>
      </c>
      <c r="G5" s="8">
        <f t="shared" si="4"/>
        <v>4766.9230769230771</v>
      </c>
      <c r="H5" s="6">
        <f t="shared" si="5"/>
        <v>4326.9230769230771</v>
      </c>
      <c r="I5" s="6">
        <f t="shared" si="6"/>
        <v>562.88461538461547</v>
      </c>
      <c r="J5" s="6">
        <f t="shared" si="1"/>
        <v>280</v>
      </c>
      <c r="K5" s="6">
        <f t="shared" si="2"/>
        <v>440</v>
      </c>
      <c r="L5" s="6">
        <f t="shared" si="3"/>
        <v>720</v>
      </c>
      <c r="M5" s="6"/>
      <c r="N5" s="6"/>
      <c r="O5" s="8">
        <f t="shared" si="7"/>
        <v>1282.8846153846155</v>
      </c>
      <c r="P5" s="8">
        <f>G5-O5</f>
        <v>3484.0384615384619</v>
      </c>
      <c r="Q5" s="10"/>
    </row>
    <row r="6" spans="1:17">
      <c r="A6" s="5">
        <v>5</v>
      </c>
      <c r="B6" s="9" t="s">
        <v>26</v>
      </c>
      <c r="C6" s="6">
        <v>2000</v>
      </c>
      <c r="D6" s="6">
        <v>175.48076923076923</v>
      </c>
      <c r="E6" s="6">
        <v>200</v>
      </c>
      <c r="F6" s="6">
        <f t="shared" si="0"/>
        <v>220</v>
      </c>
      <c r="G6" s="8">
        <f t="shared" si="4"/>
        <v>2595.4807692307691</v>
      </c>
      <c r="H6" s="6">
        <f t="shared" si="5"/>
        <v>2375.4807692307691</v>
      </c>
      <c r="I6" s="6">
        <f t="shared" si="6"/>
        <v>213.82211538461536</v>
      </c>
      <c r="J6" s="6">
        <f t="shared" si="1"/>
        <v>140</v>
      </c>
      <c r="K6" s="6">
        <f t="shared" si="2"/>
        <v>220</v>
      </c>
      <c r="L6" s="6">
        <f t="shared" si="3"/>
        <v>360</v>
      </c>
      <c r="M6" s="6"/>
      <c r="N6" s="6"/>
      <c r="O6" s="8">
        <f t="shared" si="7"/>
        <v>573.82211538461536</v>
      </c>
      <c r="P6" s="8">
        <f>G6-O6</f>
        <v>2021.6586538461538</v>
      </c>
      <c r="Q6" s="10"/>
    </row>
    <row r="7" spans="1:17">
      <c r="A7" s="5">
        <v>6</v>
      </c>
      <c r="B7" s="9" t="s">
        <v>27</v>
      </c>
      <c r="C7" s="6">
        <v>1000</v>
      </c>
      <c r="D7" s="6">
        <v>93.749999999999986</v>
      </c>
      <c r="E7" s="6"/>
      <c r="F7" s="6">
        <f t="shared" ref="F7:F8" si="8">C7*11%</f>
        <v>110</v>
      </c>
      <c r="G7" s="8">
        <f t="shared" ref="G7" si="9">C7+D7+E7+F7</f>
        <v>1203.75</v>
      </c>
      <c r="H7" s="6">
        <f t="shared" ref="H7" si="10">G7-F7</f>
        <v>1093.75</v>
      </c>
      <c r="I7" s="6">
        <f t="shared" si="6"/>
        <v>49.375</v>
      </c>
      <c r="J7" s="6">
        <f t="shared" ref="J7:J8" si="11">C7*7%</f>
        <v>70</v>
      </c>
      <c r="K7" s="6">
        <f t="shared" ref="K7:K8" si="12">F7</f>
        <v>110</v>
      </c>
      <c r="L7" s="6">
        <f t="shared" ref="L7:L8" si="13">J7+K7</f>
        <v>180</v>
      </c>
      <c r="M7" s="6"/>
      <c r="N7" s="6"/>
      <c r="O7" s="8">
        <f t="shared" si="7"/>
        <v>229.375</v>
      </c>
      <c r="P7" s="8">
        <f>G7-O7</f>
        <v>974.375</v>
      </c>
      <c r="Q7" s="10"/>
    </row>
    <row r="8" spans="1:17">
      <c r="A8" s="5">
        <v>7</v>
      </c>
      <c r="B8" s="9" t="s">
        <v>28</v>
      </c>
      <c r="C8" s="6">
        <v>600</v>
      </c>
      <c r="D8" s="6">
        <v>56.25</v>
      </c>
      <c r="E8" s="6"/>
      <c r="F8" s="6">
        <f t="shared" si="8"/>
        <v>66</v>
      </c>
      <c r="G8" s="8">
        <f>C8+D8+E8+F8</f>
        <v>722.25</v>
      </c>
      <c r="H8" s="6">
        <f>G8-F8</f>
        <v>656.25</v>
      </c>
      <c r="I8" s="6">
        <f t="shared" si="6"/>
        <v>5.625</v>
      </c>
      <c r="J8" s="6">
        <f t="shared" si="11"/>
        <v>42.000000000000007</v>
      </c>
      <c r="K8" s="6">
        <f t="shared" si="12"/>
        <v>66</v>
      </c>
      <c r="L8" s="6">
        <f t="shared" si="13"/>
        <v>108</v>
      </c>
      <c r="M8" s="6"/>
      <c r="N8" s="6"/>
      <c r="O8" s="8">
        <f t="shared" si="7"/>
        <v>113.625</v>
      </c>
      <c r="P8" s="8">
        <f>G8-O8</f>
        <v>608.625</v>
      </c>
      <c r="Q8" s="10"/>
    </row>
    <row r="9" spans="1:17">
      <c r="A9" s="5">
        <v>8</v>
      </c>
      <c r="B9" s="9" t="s">
        <v>34</v>
      </c>
      <c r="C9" s="6">
        <v>600</v>
      </c>
      <c r="D9" s="6">
        <v>0</v>
      </c>
      <c r="E9" s="6"/>
      <c r="F9" s="6">
        <f t="shared" si="0"/>
        <v>66</v>
      </c>
      <c r="G9" s="8">
        <f>C9+D9+E9+F9</f>
        <v>666</v>
      </c>
      <c r="H9" s="6">
        <f>G9-F9</f>
        <v>600</v>
      </c>
      <c r="I9" s="6">
        <f t="shared" si="6"/>
        <v>0</v>
      </c>
      <c r="J9" s="6">
        <f t="shared" si="1"/>
        <v>42.000000000000007</v>
      </c>
      <c r="K9" s="6">
        <f t="shared" si="2"/>
        <v>66</v>
      </c>
      <c r="L9" s="6">
        <f t="shared" si="3"/>
        <v>108</v>
      </c>
      <c r="M9" s="6"/>
      <c r="N9" s="6"/>
      <c r="O9" s="8">
        <f t="shared" si="7"/>
        <v>108</v>
      </c>
      <c r="P9" s="8">
        <f>G9-O9</f>
        <v>558</v>
      </c>
      <c r="Q9" s="10"/>
    </row>
    <row r="10" spans="1:17" ht="15.75" customHeight="1">
      <c r="A10" s="11"/>
      <c r="C10" s="12">
        <f>SUM(C2:C9)</f>
        <v>36200</v>
      </c>
      <c r="G10" s="12">
        <f>SUM(G2:G9)</f>
        <v>43444.25961538461</v>
      </c>
      <c r="I10" s="12">
        <f>SUM(I2:I9)</f>
        <v>7303.3533653846152</v>
      </c>
      <c r="K10" s="12"/>
      <c r="L10" s="29">
        <f>SUM(L2:L9)</f>
        <v>6516</v>
      </c>
      <c r="M10" s="12"/>
      <c r="N10" s="12"/>
      <c r="O10" s="12">
        <f t="shared" ref="O10:P10" si="14">SUM(O2:O9)</f>
        <v>14819.353365384615</v>
      </c>
      <c r="P10" s="12">
        <f t="shared" si="14"/>
        <v>28624.906249999996</v>
      </c>
    </row>
    <row r="11" spans="1:17" ht="15.75" customHeight="1">
      <c r="A11" s="11"/>
    </row>
    <row r="12" spans="1:17" ht="15.75" customHeight="1">
      <c r="A12" s="11"/>
    </row>
    <row r="13" spans="1:17" ht="15.75" customHeight="1">
      <c r="A13" s="11"/>
    </row>
    <row r="14" spans="1:17" ht="15.75" customHeight="1">
      <c r="A14" s="11"/>
    </row>
    <row r="15" spans="1:17" ht="15.75" customHeight="1">
      <c r="A15" s="11"/>
    </row>
    <row r="16" spans="1:17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</sheetData>
  <printOptions horizontalCentered="1"/>
  <pageMargins left="0.2" right="0.2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AD5A-2051-4EFA-8F89-12998FE0E0ED}">
  <dimension ref="B1:F10"/>
  <sheetViews>
    <sheetView tabSelected="1" workbookViewId="0">
      <selection sqref="A1:XFD1"/>
    </sheetView>
  </sheetViews>
  <sheetFormatPr defaultRowHeight="15"/>
  <cols>
    <col min="1" max="1" width="4.140625" customWidth="1"/>
    <col min="2" max="2" width="39.28515625" customWidth="1"/>
    <col min="3" max="3" width="19.5703125" customWidth="1"/>
    <col min="5" max="5" width="39.5703125" customWidth="1"/>
    <col min="6" max="6" width="20" customWidth="1"/>
  </cols>
  <sheetData>
    <row r="1" spans="2:6" ht="28.5">
      <c r="B1" s="36" t="s">
        <v>44</v>
      </c>
      <c r="C1" s="36"/>
      <c r="D1" s="36"/>
      <c r="E1" s="36"/>
      <c r="F1" s="36"/>
    </row>
    <row r="2" spans="2:6" ht="21" customHeight="1" thickBot="1">
      <c r="B2" s="30" t="s">
        <v>41</v>
      </c>
      <c r="C2" s="30"/>
      <c r="E2" s="31" t="s">
        <v>42</v>
      </c>
    </row>
    <row r="3" spans="2:6" ht="90.75" customHeight="1" thickBot="1">
      <c r="B3" s="32" t="s">
        <v>40</v>
      </c>
      <c r="C3" s="33"/>
      <c r="E3" s="34"/>
      <c r="F3" s="35"/>
    </row>
    <row r="5" spans="2:6" ht="28.5">
      <c r="B5" s="36" t="s">
        <v>43</v>
      </c>
      <c r="C5" s="36"/>
      <c r="D5" s="36"/>
      <c r="E5" s="36"/>
      <c r="F5" s="36"/>
    </row>
    <row r="6" spans="2:6" ht="18.75" customHeight="1" thickBot="1">
      <c r="B6" s="30" t="s">
        <v>41</v>
      </c>
      <c r="C6" s="30"/>
      <c r="E6" s="31" t="s">
        <v>42</v>
      </c>
    </row>
    <row r="7" spans="2:6">
      <c r="B7" s="37" t="s">
        <v>48</v>
      </c>
      <c r="C7" s="38" t="s">
        <v>49</v>
      </c>
      <c r="E7" s="37" t="s">
        <v>48</v>
      </c>
      <c r="F7" s="45" t="s">
        <v>50</v>
      </c>
    </row>
    <row r="8" spans="2:6">
      <c r="B8" s="39" t="s">
        <v>47</v>
      </c>
      <c r="C8" s="40">
        <v>1.25</v>
      </c>
      <c r="E8" s="39" t="s">
        <v>47</v>
      </c>
      <c r="F8" s="46"/>
    </row>
    <row r="9" spans="2:6">
      <c r="B9" s="41" t="s">
        <v>45</v>
      </c>
      <c r="C9" s="42">
        <v>1.5</v>
      </c>
      <c r="E9" s="41" t="s">
        <v>45</v>
      </c>
      <c r="F9" s="46"/>
    </row>
    <row r="10" spans="2:6" ht="15.75" thickBot="1">
      <c r="B10" s="43" t="s">
        <v>46</v>
      </c>
      <c r="C10" s="44">
        <v>2</v>
      </c>
      <c r="E10" s="43" t="s">
        <v>46</v>
      </c>
      <c r="F10" s="47"/>
    </row>
  </sheetData>
  <mergeCells count="4">
    <mergeCell ref="B3:C3"/>
    <mergeCell ref="E3:F3"/>
    <mergeCell ref="B1:F1"/>
    <mergeCell ref="B5:F5"/>
  </mergeCells>
  <pageMargins left="0.25" right="0.25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2"/>
  <sheetViews>
    <sheetView workbookViewId="0">
      <pane ySplit="1" topLeftCell="A2" activePane="bottomLeft" state="frozen"/>
      <selection pane="bottomLeft" activeCell="F14" sqref="F14"/>
    </sheetView>
  </sheetViews>
  <sheetFormatPr defaultColWidth="14.42578125" defaultRowHeight="15" customHeight="1"/>
  <cols>
    <col min="1" max="1" width="4.140625" customWidth="1"/>
    <col min="2" max="2" width="22.5703125" bestFit="1" customWidth="1"/>
    <col min="3" max="3" width="10.5703125" customWidth="1"/>
    <col min="4" max="4" width="9.5703125" customWidth="1"/>
    <col min="5" max="6" width="10.5703125" customWidth="1"/>
    <col min="7" max="8" width="9.5703125" customWidth="1"/>
    <col min="9" max="10" width="10.5703125" customWidth="1"/>
    <col min="11" max="11" width="9.5703125" customWidth="1"/>
    <col min="12" max="14" width="10.5703125" customWidth="1"/>
    <col min="15" max="27" width="8.7109375" customWidth="1"/>
  </cols>
  <sheetData>
    <row r="1" spans="1:14" ht="45">
      <c r="A1" s="1" t="s">
        <v>0</v>
      </c>
      <c r="B1" s="2" t="s">
        <v>1</v>
      </c>
      <c r="C1" s="3" t="s">
        <v>2</v>
      </c>
      <c r="D1" s="3" t="s">
        <v>39</v>
      </c>
      <c r="E1" s="24" t="s">
        <v>30</v>
      </c>
      <c r="F1" s="24" t="s">
        <v>3</v>
      </c>
      <c r="G1" s="25" t="s">
        <v>4</v>
      </c>
      <c r="H1" s="19" t="s">
        <v>5</v>
      </c>
      <c r="I1" s="19" t="s">
        <v>3</v>
      </c>
      <c r="J1" s="20" t="s">
        <v>6</v>
      </c>
      <c r="K1" s="14" t="s">
        <v>31</v>
      </c>
      <c r="L1" s="14" t="s">
        <v>3</v>
      </c>
      <c r="M1" s="15" t="s">
        <v>32</v>
      </c>
      <c r="N1" s="3" t="s">
        <v>17</v>
      </c>
    </row>
    <row r="2" spans="1:14">
      <c r="A2" s="5">
        <v>1</v>
      </c>
      <c r="B2" s="9" t="s">
        <v>22</v>
      </c>
      <c r="C2" s="6">
        <v>13000</v>
      </c>
      <c r="D2" s="6">
        <f>C2/26/8</f>
        <v>62.5</v>
      </c>
      <c r="E2" s="26">
        <v>1.25</v>
      </c>
      <c r="F2" s="27">
        <v>5</v>
      </c>
      <c r="G2" s="28">
        <f>D2*E2*F2</f>
        <v>390.625</v>
      </c>
      <c r="H2" s="21">
        <v>1.5</v>
      </c>
      <c r="I2" s="21">
        <v>2</v>
      </c>
      <c r="J2" s="22">
        <f>D2*H2*I2</f>
        <v>187.5</v>
      </c>
      <c r="K2" s="16">
        <v>2</v>
      </c>
      <c r="L2" s="16">
        <v>2</v>
      </c>
      <c r="M2" s="17">
        <f>D2*K2*L2</f>
        <v>250</v>
      </c>
      <c r="N2" s="6">
        <f>G2+J2+M2</f>
        <v>828.125</v>
      </c>
    </row>
    <row r="3" spans="1:14">
      <c r="A3" s="5">
        <v>4</v>
      </c>
      <c r="B3" s="9" t="s">
        <v>23</v>
      </c>
      <c r="C3" s="6">
        <v>9000</v>
      </c>
      <c r="D3" s="6">
        <f t="shared" ref="D3:D8" si="0">C3/26/8</f>
        <v>43.269230769230766</v>
      </c>
      <c r="E3" s="26">
        <v>1.25</v>
      </c>
      <c r="F3" s="27">
        <v>6</v>
      </c>
      <c r="G3" s="28">
        <f t="shared" ref="G3:G8" si="1">D3*E3*F3</f>
        <v>324.51923076923077</v>
      </c>
      <c r="H3" s="21">
        <v>1.5</v>
      </c>
      <c r="I3" s="23">
        <v>2</v>
      </c>
      <c r="J3" s="22">
        <f t="shared" ref="J3:J8" si="2">D3*H3*I3</f>
        <v>129.80769230769229</v>
      </c>
      <c r="K3" s="16">
        <v>2</v>
      </c>
      <c r="L3" s="18">
        <v>2</v>
      </c>
      <c r="M3" s="17">
        <f t="shared" ref="M3:M8" si="3">D3*K3*L3</f>
        <v>173.07692307692307</v>
      </c>
      <c r="N3" s="6">
        <f t="shared" ref="N3:N8" si="4">G3+J3+M3</f>
        <v>627.40384615384619</v>
      </c>
    </row>
    <row r="4" spans="1:14">
      <c r="A4" s="5">
        <v>5</v>
      </c>
      <c r="B4" s="9" t="s">
        <v>24</v>
      </c>
      <c r="C4" s="6">
        <v>6000</v>
      </c>
      <c r="D4" s="6">
        <f t="shared" si="0"/>
        <v>28.846153846153847</v>
      </c>
      <c r="E4" s="26">
        <v>1.25</v>
      </c>
      <c r="F4" s="27">
        <v>7</v>
      </c>
      <c r="G4" s="28">
        <f t="shared" si="1"/>
        <v>252.40384615384613</v>
      </c>
      <c r="H4" s="21">
        <v>1.5</v>
      </c>
      <c r="I4" s="23">
        <v>2</v>
      </c>
      <c r="J4" s="22">
        <f t="shared" si="2"/>
        <v>86.538461538461547</v>
      </c>
      <c r="K4" s="16">
        <v>2</v>
      </c>
      <c r="L4" s="18">
        <v>2</v>
      </c>
      <c r="M4" s="17">
        <f t="shared" si="3"/>
        <v>115.38461538461539</v>
      </c>
      <c r="N4" s="6">
        <f t="shared" si="4"/>
        <v>454.32692307692309</v>
      </c>
    </row>
    <row r="5" spans="1:14">
      <c r="A5" s="5">
        <v>10</v>
      </c>
      <c r="B5" s="9" t="s">
        <v>25</v>
      </c>
      <c r="C5" s="6">
        <v>4000</v>
      </c>
      <c r="D5" s="6">
        <f t="shared" si="0"/>
        <v>19.23076923076923</v>
      </c>
      <c r="E5" s="26">
        <v>1.25</v>
      </c>
      <c r="F5" s="27">
        <v>8</v>
      </c>
      <c r="G5" s="28">
        <f t="shared" si="1"/>
        <v>192.30769230769229</v>
      </c>
      <c r="H5" s="21">
        <v>1.5</v>
      </c>
      <c r="I5" s="23">
        <v>2</v>
      </c>
      <c r="J5" s="22">
        <f t="shared" si="2"/>
        <v>57.692307692307693</v>
      </c>
      <c r="K5" s="16">
        <v>2</v>
      </c>
      <c r="L5" s="18">
        <v>2</v>
      </c>
      <c r="M5" s="17">
        <f t="shared" si="3"/>
        <v>76.92307692307692</v>
      </c>
      <c r="N5" s="6">
        <f t="shared" si="4"/>
        <v>326.92307692307691</v>
      </c>
    </row>
    <row r="6" spans="1:14">
      <c r="A6" s="5">
        <v>11</v>
      </c>
      <c r="B6" s="9" t="s">
        <v>26</v>
      </c>
      <c r="C6" s="6">
        <v>2000</v>
      </c>
      <c r="D6" s="6">
        <f t="shared" si="0"/>
        <v>9.615384615384615</v>
      </c>
      <c r="E6" s="26">
        <v>1.25</v>
      </c>
      <c r="F6" s="27">
        <v>9</v>
      </c>
      <c r="G6" s="28">
        <f t="shared" si="1"/>
        <v>108.17307692307692</v>
      </c>
      <c r="H6" s="21">
        <v>1.5</v>
      </c>
      <c r="I6" s="23">
        <v>2</v>
      </c>
      <c r="J6" s="22">
        <f t="shared" si="2"/>
        <v>28.846153846153847</v>
      </c>
      <c r="K6" s="16">
        <v>2</v>
      </c>
      <c r="L6" s="18">
        <v>2</v>
      </c>
      <c r="M6" s="17">
        <f t="shared" si="3"/>
        <v>38.46153846153846</v>
      </c>
      <c r="N6" s="6">
        <f t="shared" si="4"/>
        <v>175.48076923076923</v>
      </c>
    </row>
    <row r="7" spans="1:14">
      <c r="A7" s="5">
        <v>12</v>
      </c>
      <c r="B7" s="9" t="s">
        <v>27</v>
      </c>
      <c r="C7" s="6">
        <v>1000</v>
      </c>
      <c r="D7" s="6">
        <f t="shared" si="0"/>
        <v>4.8076923076923075</v>
      </c>
      <c r="E7" s="26">
        <v>1.25</v>
      </c>
      <c r="F7" s="27">
        <v>10</v>
      </c>
      <c r="G7" s="28">
        <f t="shared" ref="G7" si="5">D7*E7*F7</f>
        <v>60.09615384615384</v>
      </c>
      <c r="H7" s="21">
        <v>1.5</v>
      </c>
      <c r="I7" s="23">
        <v>2</v>
      </c>
      <c r="J7" s="22">
        <f t="shared" ref="J7" si="6">D7*H7*I7</f>
        <v>14.423076923076923</v>
      </c>
      <c r="K7" s="16">
        <v>2</v>
      </c>
      <c r="L7" s="18">
        <v>2</v>
      </c>
      <c r="M7" s="17">
        <f t="shared" si="3"/>
        <v>19.23076923076923</v>
      </c>
      <c r="N7" s="6">
        <f t="shared" si="4"/>
        <v>93.749999999999986</v>
      </c>
    </row>
    <row r="8" spans="1:14">
      <c r="A8" s="5">
        <v>12</v>
      </c>
      <c r="B8" s="9" t="s">
        <v>28</v>
      </c>
      <c r="C8" s="6">
        <v>600</v>
      </c>
      <c r="D8" s="6">
        <f t="shared" si="0"/>
        <v>2.8846153846153846</v>
      </c>
      <c r="E8" s="26">
        <v>1.25</v>
      </c>
      <c r="F8" s="27">
        <v>10</v>
      </c>
      <c r="G8" s="28">
        <f t="shared" si="1"/>
        <v>36.057692307692307</v>
      </c>
      <c r="H8" s="21">
        <v>1.5</v>
      </c>
      <c r="I8" s="23">
        <v>2</v>
      </c>
      <c r="J8" s="22">
        <f t="shared" si="2"/>
        <v>8.6538461538461533</v>
      </c>
      <c r="K8" s="16">
        <v>2</v>
      </c>
      <c r="L8" s="18">
        <v>2</v>
      </c>
      <c r="M8" s="17">
        <f t="shared" si="3"/>
        <v>11.538461538461538</v>
      </c>
      <c r="N8" s="6">
        <f t="shared" si="4"/>
        <v>56.25</v>
      </c>
    </row>
    <row r="9" spans="1:14" ht="15.75" customHeight="1">
      <c r="A9" s="11"/>
      <c r="C9" s="12">
        <f>SUM(C2:C8)</f>
        <v>35600</v>
      </c>
      <c r="E9" s="12"/>
      <c r="F9" s="12">
        <f>SUM(F2:F8)</f>
        <v>55</v>
      </c>
      <c r="H9" s="12"/>
      <c r="I9" s="12">
        <f t="shared" ref="I9:N9" si="7">SUM(I2:I8)</f>
        <v>14</v>
      </c>
      <c r="J9" s="12">
        <f t="shared" si="7"/>
        <v>513.46153846153845</v>
      </c>
      <c r="K9" s="12"/>
      <c r="L9" s="12">
        <f t="shared" ref="L9:M9" si="8">SUM(L2:L8)</f>
        <v>14</v>
      </c>
      <c r="M9" s="12">
        <f t="shared" si="8"/>
        <v>684.61538461538464</v>
      </c>
      <c r="N9" s="12">
        <f t="shared" si="7"/>
        <v>2562.2596153846152</v>
      </c>
    </row>
    <row r="10" spans="1:14" ht="15.75" customHeight="1">
      <c r="A10" s="11"/>
    </row>
    <row r="11" spans="1:14" ht="15.75" customHeight="1">
      <c r="A11" s="11"/>
    </row>
    <row r="12" spans="1:14" ht="15.75" customHeight="1">
      <c r="A12" s="11"/>
    </row>
    <row r="13" spans="1:14" ht="15.75" customHeight="1">
      <c r="A13" s="11"/>
    </row>
    <row r="14" spans="1:14" ht="15.75" customHeight="1">
      <c r="A14" s="11"/>
      <c r="B14" s="13" t="s">
        <v>18</v>
      </c>
      <c r="C14" s="13">
        <v>1.25</v>
      </c>
      <c r="D14" s="13" t="s">
        <v>19</v>
      </c>
    </row>
    <row r="15" spans="1:14" ht="15.75" customHeight="1">
      <c r="A15" s="11"/>
      <c r="B15" s="13" t="s">
        <v>20</v>
      </c>
      <c r="C15" s="13">
        <v>1.5</v>
      </c>
      <c r="D15" s="13" t="s">
        <v>19</v>
      </c>
    </row>
    <row r="16" spans="1:14" ht="15.75" customHeight="1">
      <c r="A16" s="11"/>
      <c r="B16" s="13" t="s">
        <v>21</v>
      </c>
      <c r="C16" s="13">
        <v>2</v>
      </c>
      <c r="D16" s="13" t="s">
        <v>19</v>
      </c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</sheetData>
  <printOptions horizontalCentered="1"/>
  <pageMargins left="0.2" right="0.2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3918-902E-491B-B37B-B6C1FC22A716}">
  <dimension ref="A1:Q979"/>
  <sheetViews>
    <sheetView workbookViewId="0">
      <selection activeCell="L13" sqref="L13"/>
    </sheetView>
  </sheetViews>
  <sheetFormatPr defaultRowHeight="15"/>
  <cols>
    <col min="1" max="1" width="4.140625" customWidth="1"/>
    <col min="2" max="2" width="16.5703125" customWidth="1"/>
    <col min="3" max="3" width="10.5703125" customWidth="1"/>
    <col min="4" max="4" width="8.85546875" customWidth="1"/>
    <col min="5" max="5" width="13" customWidth="1"/>
    <col min="6" max="6" width="9.5703125" customWidth="1"/>
    <col min="7" max="8" width="10.5703125" customWidth="1"/>
    <col min="9" max="9" width="9.5703125" bestFit="1" customWidth="1"/>
    <col min="10" max="10" width="8.140625" customWidth="1"/>
    <col min="11" max="12" width="9.5703125" customWidth="1"/>
    <col min="13" max="13" width="8.42578125" customWidth="1"/>
    <col min="14" max="14" width="8.140625" customWidth="1"/>
    <col min="15" max="15" width="10.140625" bestFit="1" customWidth="1"/>
    <col min="16" max="17" width="10.5703125" customWidth="1"/>
  </cols>
  <sheetData>
    <row r="1" spans="1:17" ht="30">
      <c r="A1" s="1" t="s">
        <v>0</v>
      </c>
      <c r="B1" s="2" t="s">
        <v>1</v>
      </c>
      <c r="C1" s="4" t="s">
        <v>2</v>
      </c>
      <c r="D1" s="4" t="s">
        <v>29</v>
      </c>
      <c r="E1" s="4" t="s">
        <v>37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7</v>
      </c>
      <c r="L1" s="4" t="s">
        <v>12</v>
      </c>
      <c r="M1" s="4" t="s">
        <v>13</v>
      </c>
      <c r="N1" s="4" t="s">
        <v>14</v>
      </c>
      <c r="O1" s="4" t="s">
        <v>38</v>
      </c>
      <c r="P1" s="4" t="s">
        <v>15</v>
      </c>
      <c r="Q1" s="4" t="s">
        <v>16</v>
      </c>
    </row>
    <row r="2" spans="1:17">
      <c r="A2" s="5">
        <v>1</v>
      </c>
      <c r="B2" s="9" t="s">
        <v>22</v>
      </c>
      <c r="C2" s="6">
        <v>13000</v>
      </c>
      <c r="D2" s="6">
        <v>828.125</v>
      </c>
      <c r="E2" s="7"/>
      <c r="F2" s="6">
        <f t="shared" ref="F2" si="0">C2*11%</f>
        <v>1430</v>
      </c>
      <c r="G2" s="8">
        <f>C2+D2+E2+F2</f>
        <v>15258.125</v>
      </c>
      <c r="H2" s="6">
        <f>G2-F2</f>
        <v>13828.125</v>
      </c>
      <c r="I2" s="6">
        <f>IF(H2&gt;10900,(H2*35%)-1500,IF(H2&gt;7800,(H2*30%)-955,IF(H2&gt;5250,(H2*25%)-565,IF(H2&gt;3200,(H2*20%)-302.5,IF(H2&gt;1650,(H2*15%)-142.5,IF(H2&gt;600,(H2*10%)-60,0))))))</f>
        <v>3339.84375</v>
      </c>
      <c r="J2" s="6">
        <f t="shared" ref="J2" si="1">C2*7%</f>
        <v>910.00000000000011</v>
      </c>
      <c r="K2" s="6">
        <f t="shared" ref="K2" si="2">F2</f>
        <v>1430</v>
      </c>
      <c r="L2" s="6">
        <f t="shared" ref="L2" si="3">J2+K2</f>
        <v>2340</v>
      </c>
      <c r="M2" s="6"/>
      <c r="N2" s="6"/>
      <c r="O2" s="6"/>
      <c r="P2" s="8">
        <f>I2+L2+M2+N2+O2</f>
        <v>5679.84375</v>
      </c>
      <c r="Q2" s="8">
        <f>G2-P2</f>
        <v>9578.28125</v>
      </c>
    </row>
    <row r="3" spans="1:17">
      <c r="A3" s="11"/>
    </row>
    <row r="4" spans="1:17">
      <c r="A4" s="11"/>
    </row>
    <row r="5" spans="1:17">
      <c r="A5" s="11"/>
    </row>
    <row r="6" spans="1:17">
      <c r="A6" s="11"/>
    </row>
    <row r="7" spans="1:17">
      <c r="A7" s="11"/>
      <c r="C7" t="s">
        <v>35</v>
      </c>
      <c r="H7" t="s">
        <v>36</v>
      </c>
    </row>
    <row r="8" spans="1:17">
      <c r="A8" s="11"/>
    </row>
    <row r="9" spans="1:17">
      <c r="A9" s="11"/>
    </row>
    <row r="10" spans="1:17">
      <c r="A10" s="11"/>
    </row>
    <row r="11" spans="1:17">
      <c r="A11" s="11"/>
    </row>
    <row r="12" spans="1:17">
      <c r="A12" s="11"/>
    </row>
    <row r="13" spans="1:17">
      <c r="A13" s="11"/>
    </row>
    <row r="14" spans="1:17">
      <c r="A14" s="11"/>
    </row>
    <row r="15" spans="1:17">
      <c r="A15" s="11"/>
    </row>
    <row r="16" spans="1:17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0" spans="1:1">
      <c r="A30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Salary with OT</vt:lpstr>
      <vt:lpstr>Sheet1</vt:lpstr>
      <vt:lpstr>Over Time (OT) Worked</vt:lpstr>
      <vt:lpstr>Separate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Shami</dc:creator>
  <cp:lastModifiedBy>Mohammed</cp:lastModifiedBy>
  <cp:lastPrinted>2022-02-13T08:57:04Z</cp:lastPrinted>
  <dcterms:created xsi:type="dcterms:W3CDTF">2022-02-13T07:49:10Z</dcterms:created>
  <dcterms:modified xsi:type="dcterms:W3CDTF">2022-02-17T12:46:45Z</dcterms:modified>
</cp:coreProperties>
</file>