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E:\dev\DAYCENT_SOURCE\DailyDayCent_muvp\"/>
    </mc:Choice>
  </mc:AlternateContent>
  <xr:revisionPtr revIDLastSave="0" documentId="13_ncr:1_{CDE39639-5A7E-43E3-82D5-95887B9951B6}" xr6:coauthVersionLast="36" xr6:coauthVersionMax="36" xr10:uidLastSave="{00000000-0000-0000-0000-000000000000}"/>
  <bookViews>
    <workbookView xWindow="0" yWindow="0" windowWidth="17256" windowHeight="5664" activeTab="2" xr2:uid="{00000000-000D-0000-FFFF-FFFF00000000}"/>
  </bookViews>
  <sheets>
    <sheet name="Wagena_2017" sheetId="2" r:id="rId1"/>
    <sheet name="Liu_2010" sheetId="1" r:id="rId2"/>
    <sheet name="Rochester_2003"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2" i="3" l="1"/>
  <c r="E31" i="3"/>
  <c r="E39" i="3"/>
  <c r="E38" i="3"/>
  <c r="E37" i="3"/>
  <c r="E36" i="3"/>
  <c r="E35" i="3"/>
  <c r="E34" i="3"/>
  <c r="E33" i="3"/>
  <c r="E30" i="3"/>
  <c r="E29" i="3"/>
  <c r="E28" i="3"/>
  <c r="E27" i="3"/>
  <c r="E26" i="3"/>
  <c r="E24" i="3"/>
  <c r="E23" i="3"/>
  <c r="E22" i="3"/>
  <c r="E21" i="3"/>
  <c r="E20" i="3"/>
  <c r="E19" i="3"/>
  <c r="E18" i="3"/>
  <c r="E17" i="3"/>
  <c r="E15" i="3"/>
  <c r="E14" i="3"/>
  <c r="E13" i="3"/>
  <c r="E12" i="3"/>
  <c r="E11" i="3"/>
  <c r="E10" i="3"/>
  <c r="E9" i="3"/>
  <c r="E8" i="3"/>
  <c r="E7" i="3"/>
  <c r="AE11" i="2" l="1"/>
  <c r="AE12" i="2"/>
  <c r="AE13" i="2"/>
  <c r="AE19" i="2"/>
  <c r="AE20" i="2"/>
  <c r="AE21" i="2"/>
  <c r="AE27" i="2"/>
  <c r="AE28" i="2"/>
  <c r="AE29" i="2"/>
  <c r="AE35" i="2"/>
  <c r="AE36" i="2"/>
  <c r="AE37" i="2"/>
  <c r="AE43" i="2"/>
  <c r="AE44" i="2"/>
  <c r="AE45" i="2"/>
  <c r="AE51" i="2"/>
  <c r="AE52" i="2"/>
  <c r="AE53" i="2"/>
  <c r="AE59" i="2"/>
  <c r="AE60" i="2"/>
  <c r="AE61" i="2"/>
  <c r="AE67" i="2"/>
  <c r="AE68" i="2"/>
  <c r="AE69" i="2"/>
  <c r="AE75" i="2"/>
  <c r="AE76" i="2"/>
  <c r="AE77" i="2"/>
  <c r="AE83" i="2"/>
  <c r="AE84" i="2"/>
  <c r="AE85" i="2"/>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Q29" i="2"/>
  <c r="Q61" i="2"/>
  <c r="O7" i="2"/>
  <c r="O8" i="2"/>
  <c r="O9" i="2"/>
  <c r="O10" i="2"/>
  <c r="O11" i="2"/>
  <c r="O12" i="2"/>
  <c r="O13" i="2"/>
  <c r="O14" i="2"/>
  <c r="O15" i="2"/>
  <c r="O16" i="2"/>
  <c r="O17" i="2"/>
  <c r="O18" i="2"/>
  <c r="O19" i="2"/>
  <c r="O20" i="2"/>
  <c r="O21" i="2"/>
  <c r="O22" i="2"/>
  <c r="O23" i="2"/>
  <c r="O24" i="2"/>
  <c r="O25" i="2"/>
  <c r="O26" i="2"/>
  <c r="O27" i="2"/>
  <c r="O28" i="2"/>
  <c r="O29" i="2"/>
  <c r="O30" i="2"/>
  <c r="O31" i="2"/>
  <c r="O61" i="2"/>
  <c r="O62" i="2"/>
  <c r="O63" i="2"/>
  <c r="O64" i="2"/>
  <c r="O65" i="2"/>
  <c r="Q65" i="2" s="1"/>
  <c r="O66" i="2"/>
  <c r="O67" i="2"/>
  <c r="O68" i="2"/>
  <c r="O69" i="2"/>
  <c r="O70" i="2"/>
  <c r="O71" i="2"/>
  <c r="O72" i="2"/>
  <c r="O73" i="2"/>
  <c r="O74" i="2"/>
  <c r="O75" i="2"/>
  <c r="O76" i="2"/>
  <c r="O77" i="2"/>
  <c r="Q77" i="2" s="1"/>
  <c r="O78" i="2"/>
  <c r="O79" i="2"/>
  <c r="O80" i="2"/>
  <c r="O81" i="2"/>
  <c r="Q81" i="2" s="1"/>
  <c r="O82" i="2"/>
  <c r="O83" i="2"/>
  <c r="O84" i="2"/>
  <c r="O85" i="2"/>
  <c r="O86" i="2"/>
  <c r="O6" i="2"/>
  <c r="P7" i="2"/>
  <c r="Q7" i="2" s="1"/>
  <c r="R7" i="2" s="1"/>
  <c r="S7" i="2" s="1"/>
  <c r="P8" i="2"/>
  <c r="P9" i="2"/>
  <c r="P10" i="2"/>
  <c r="P11" i="2"/>
  <c r="P12" i="2"/>
  <c r="P13" i="2"/>
  <c r="Q13" i="2" s="1"/>
  <c r="P14" i="2"/>
  <c r="P15" i="2"/>
  <c r="Q15" i="2" s="1"/>
  <c r="R15" i="2" s="1"/>
  <c r="S15" i="2" s="1"/>
  <c r="P16" i="2"/>
  <c r="P17" i="2"/>
  <c r="P18" i="2"/>
  <c r="P19" i="2"/>
  <c r="P20" i="2"/>
  <c r="P21" i="2"/>
  <c r="P22" i="2"/>
  <c r="P23" i="2"/>
  <c r="Q23" i="2" s="1"/>
  <c r="R23" i="2" s="1"/>
  <c r="S23" i="2" s="1"/>
  <c r="P24" i="2"/>
  <c r="P25" i="2"/>
  <c r="P26" i="2"/>
  <c r="P27" i="2"/>
  <c r="P28" i="2"/>
  <c r="P29" i="2"/>
  <c r="P30" i="2"/>
  <c r="P31" i="2"/>
  <c r="Q31" i="2" s="1"/>
  <c r="R31" i="2" s="1"/>
  <c r="S31" i="2" s="1"/>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Q66" i="2" s="1"/>
  <c r="R66" i="2" s="1"/>
  <c r="S66" i="2" s="1"/>
  <c r="P67" i="2"/>
  <c r="P68" i="2"/>
  <c r="P69" i="2"/>
  <c r="Q69" i="2" s="1"/>
  <c r="P70" i="2"/>
  <c r="Q70" i="2" s="1"/>
  <c r="P71" i="2"/>
  <c r="Q71" i="2" s="1"/>
  <c r="P72" i="2"/>
  <c r="P73" i="2"/>
  <c r="P74" i="2"/>
  <c r="P75" i="2"/>
  <c r="P76" i="2"/>
  <c r="P77" i="2"/>
  <c r="P78" i="2"/>
  <c r="P79" i="2"/>
  <c r="P80" i="2"/>
  <c r="P81" i="2"/>
  <c r="P82" i="2"/>
  <c r="Q82" i="2" s="1"/>
  <c r="R82" i="2" s="1"/>
  <c r="S82" i="2" s="1"/>
  <c r="P83" i="2"/>
  <c r="P84" i="2"/>
  <c r="P85" i="2"/>
  <c r="Q85" i="2" s="1"/>
  <c r="P86" i="2"/>
  <c r="Q86" i="2" s="1"/>
  <c r="P6" i="2"/>
  <c r="Q6" i="2" s="1"/>
  <c r="Z87" i="3"/>
  <c r="Z86" i="3"/>
  <c r="Z85" i="3"/>
  <c r="Z84" i="3"/>
  <c r="Z83" i="3"/>
  <c r="Z82" i="3"/>
  <c r="Z81" i="3"/>
  <c r="Z80" i="3"/>
  <c r="Z79"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Y10" i="3"/>
  <c r="Y9" i="3"/>
  <c r="Y8" i="3"/>
  <c r="Y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7" i="3"/>
  <c r="S8" i="3"/>
  <c r="T8" i="3" s="1"/>
  <c r="U8" i="3" s="1"/>
  <c r="AE7" i="2" s="1"/>
  <c r="S9" i="3"/>
  <c r="T9" i="3" s="1"/>
  <c r="U9" i="3" s="1"/>
  <c r="AE8" i="2" s="1"/>
  <c r="S10" i="3"/>
  <c r="T10" i="3" s="1"/>
  <c r="U10" i="3" s="1"/>
  <c r="AE9" i="2" s="1"/>
  <c r="S11" i="3"/>
  <c r="T11" i="3" s="1"/>
  <c r="U11" i="3" s="1"/>
  <c r="AE10" i="2" s="1"/>
  <c r="S12" i="3"/>
  <c r="T12" i="3" s="1"/>
  <c r="U12" i="3" s="1"/>
  <c r="S13" i="3"/>
  <c r="T13" i="3" s="1"/>
  <c r="U13" i="3" s="1"/>
  <c r="S14" i="3"/>
  <c r="T14" i="3" s="1"/>
  <c r="U14" i="3" s="1"/>
  <c r="S15" i="3"/>
  <c r="T15" i="3" s="1"/>
  <c r="U15" i="3" s="1"/>
  <c r="AE14" i="2" s="1"/>
  <c r="S16" i="3"/>
  <c r="T16" i="3" s="1"/>
  <c r="U16" i="3" s="1"/>
  <c r="AE15" i="2" s="1"/>
  <c r="S17" i="3"/>
  <c r="T17" i="3" s="1"/>
  <c r="U17" i="3" s="1"/>
  <c r="AE16" i="2" s="1"/>
  <c r="S18" i="3"/>
  <c r="T18" i="3" s="1"/>
  <c r="U18" i="3" s="1"/>
  <c r="AE17" i="2" s="1"/>
  <c r="S19" i="3"/>
  <c r="T19" i="3" s="1"/>
  <c r="U19" i="3" s="1"/>
  <c r="AE18" i="2" s="1"/>
  <c r="S20" i="3"/>
  <c r="T20" i="3" s="1"/>
  <c r="U20" i="3" s="1"/>
  <c r="S21" i="3"/>
  <c r="T21" i="3" s="1"/>
  <c r="U21" i="3" s="1"/>
  <c r="S22" i="3"/>
  <c r="T22" i="3" s="1"/>
  <c r="U22" i="3" s="1"/>
  <c r="S23" i="3"/>
  <c r="T23" i="3" s="1"/>
  <c r="U23" i="3" s="1"/>
  <c r="AE22" i="2" s="1"/>
  <c r="S24" i="3"/>
  <c r="T24" i="3" s="1"/>
  <c r="U24" i="3" s="1"/>
  <c r="AE23" i="2" s="1"/>
  <c r="S25" i="3"/>
  <c r="T25" i="3" s="1"/>
  <c r="U25" i="3" s="1"/>
  <c r="AE24" i="2" s="1"/>
  <c r="S26" i="3"/>
  <c r="T26" i="3" s="1"/>
  <c r="U26" i="3" s="1"/>
  <c r="AE25" i="2" s="1"/>
  <c r="S27" i="3"/>
  <c r="T27" i="3" s="1"/>
  <c r="U27" i="3" s="1"/>
  <c r="AE26" i="2" s="1"/>
  <c r="S28" i="3"/>
  <c r="T28" i="3" s="1"/>
  <c r="U28" i="3" s="1"/>
  <c r="S29" i="3"/>
  <c r="T29" i="3" s="1"/>
  <c r="U29" i="3" s="1"/>
  <c r="S30" i="3"/>
  <c r="T30" i="3" s="1"/>
  <c r="U30" i="3" s="1"/>
  <c r="S31" i="3"/>
  <c r="T31" i="3" s="1"/>
  <c r="U31" i="3" s="1"/>
  <c r="AE30" i="2" s="1"/>
  <c r="S32" i="3"/>
  <c r="T32" i="3" s="1"/>
  <c r="U32" i="3" s="1"/>
  <c r="AE31" i="2" s="1"/>
  <c r="S33" i="3"/>
  <c r="T33" i="3" s="1"/>
  <c r="U33" i="3" s="1"/>
  <c r="AE32" i="2" s="1"/>
  <c r="S34" i="3"/>
  <c r="T34" i="3" s="1"/>
  <c r="U34" i="3" s="1"/>
  <c r="AE33" i="2" s="1"/>
  <c r="S35" i="3"/>
  <c r="T35" i="3" s="1"/>
  <c r="U35" i="3" s="1"/>
  <c r="AE34" i="2" s="1"/>
  <c r="S36" i="3"/>
  <c r="T36" i="3" s="1"/>
  <c r="U36" i="3" s="1"/>
  <c r="S37" i="3"/>
  <c r="T37" i="3" s="1"/>
  <c r="U37" i="3" s="1"/>
  <c r="S38" i="3"/>
  <c r="T38" i="3" s="1"/>
  <c r="U38" i="3" s="1"/>
  <c r="S39" i="3"/>
  <c r="T39" i="3" s="1"/>
  <c r="U39" i="3" s="1"/>
  <c r="AE38" i="2" s="1"/>
  <c r="S40" i="3"/>
  <c r="T40" i="3" s="1"/>
  <c r="U40" i="3" s="1"/>
  <c r="AE39" i="2" s="1"/>
  <c r="S41" i="3"/>
  <c r="T41" i="3" s="1"/>
  <c r="U41" i="3" s="1"/>
  <c r="AE40" i="2" s="1"/>
  <c r="S42" i="3"/>
  <c r="T42" i="3" s="1"/>
  <c r="U42" i="3" s="1"/>
  <c r="AE41" i="2" s="1"/>
  <c r="S43" i="3"/>
  <c r="T43" i="3" s="1"/>
  <c r="U43" i="3" s="1"/>
  <c r="AE42" i="2" s="1"/>
  <c r="S44" i="3"/>
  <c r="T44" i="3" s="1"/>
  <c r="U44" i="3" s="1"/>
  <c r="S45" i="3"/>
  <c r="T45" i="3" s="1"/>
  <c r="U45" i="3" s="1"/>
  <c r="S46" i="3"/>
  <c r="T46" i="3" s="1"/>
  <c r="U46" i="3" s="1"/>
  <c r="S47" i="3"/>
  <c r="T47" i="3" s="1"/>
  <c r="U47" i="3" s="1"/>
  <c r="AE46" i="2" s="1"/>
  <c r="S48" i="3"/>
  <c r="T48" i="3" s="1"/>
  <c r="U48" i="3" s="1"/>
  <c r="AE47" i="2" s="1"/>
  <c r="S49" i="3"/>
  <c r="T49" i="3" s="1"/>
  <c r="U49" i="3" s="1"/>
  <c r="AE48" i="2" s="1"/>
  <c r="S50" i="3"/>
  <c r="T50" i="3" s="1"/>
  <c r="U50" i="3" s="1"/>
  <c r="AE49" i="2" s="1"/>
  <c r="S51" i="3"/>
  <c r="T51" i="3" s="1"/>
  <c r="U51" i="3" s="1"/>
  <c r="AE50" i="2" s="1"/>
  <c r="S52" i="3"/>
  <c r="T52" i="3" s="1"/>
  <c r="U52" i="3" s="1"/>
  <c r="S53" i="3"/>
  <c r="T53" i="3" s="1"/>
  <c r="U53" i="3" s="1"/>
  <c r="S54" i="3"/>
  <c r="T54" i="3" s="1"/>
  <c r="U54" i="3" s="1"/>
  <c r="S55" i="3"/>
  <c r="T55" i="3" s="1"/>
  <c r="U55" i="3" s="1"/>
  <c r="AE54" i="2" s="1"/>
  <c r="S56" i="3"/>
  <c r="T56" i="3" s="1"/>
  <c r="U56" i="3" s="1"/>
  <c r="AE55" i="2" s="1"/>
  <c r="S57" i="3"/>
  <c r="T57" i="3" s="1"/>
  <c r="U57" i="3" s="1"/>
  <c r="AE56" i="2" s="1"/>
  <c r="S58" i="3"/>
  <c r="T58" i="3" s="1"/>
  <c r="U58" i="3" s="1"/>
  <c r="AE57" i="2" s="1"/>
  <c r="S59" i="3"/>
  <c r="T59" i="3" s="1"/>
  <c r="U59" i="3" s="1"/>
  <c r="AE58" i="2" s="1"/>
  <c r="S60" i="3"/>
  <c r="T60" i="3" s="1"/>
  <c r="U60" i="3" s="1"/>
  <c r="S61" i="3"/>
  <c r="T61" i="3" s="1"/>
  <c r="U61" i="3" s="1"/>
  <c r="S62" i="3"/>
  <c r="T62" i="3" s="1"/>
  <c r="U62" i="3" s="1"/>
  <c r="S63" i="3"/>
  <c r="T63" i="3" s="1"/>
  <c r="U63" i="3" s="1"/>
  <c r="AE62" i="2" s="1"/>
  <c r="S64" i="3"/>
  <c r="T64" i="3" s="1"/>
  <c r="U64" i="3" s="1"/>
  <c r="AE63" i="2" s="1"/>
  <c r="S65" i="3"/>
  <c r="T65" i="3" s="1"/>
  <c r="U65" i="3" s="1"/>
  <c r="AE64" i="2" s="1"/>
  <c r="S66" i="3"/>
  <c r="T66" i="3" s="1"/>
  <c r="U66" i="3" s="1"/>
  <c r="AE65" i="2" s="1"/>
  <c r="S67" i="3"/>
  <c r="T67" i="3" s="1"/>
  <c r="U67" i="3" s="1"/>
  <c r="AE66" i="2" s="1"/>
  <c r="S68" i="3"/>
  <c r="T68" i="3" s="1"/>
  <c r="U68" i="3" s="1"/>
  <c r="S69" i="3"/>
  <c r="T69" i="3" s="1"/>
  <c r="U69" i="3" s="1"/>
  <c r="S70" i="3"/>
  <c r="T70" i="3" s="1"/>
  <c r="U70" i="3" s="1"/>
  <c r="S71" i="3"/>
  <c r="T71" i="3" s="1"/>
  <c r="U71" i="3" s="1"/>
  <c r="AE70" i="2" s="1"/>
  <c r="S72" i="3"/>
  <c r="T72" i="3" s="1"/>
  <c r="U72" i="3" s="1"/>
  <c r="AE71" i="2" s="1"/>
  <c r="S73" i="3"/>
  <c r="T73" i="3" s="1"/>
  <c r="U73" i="3" s="1"/>
  <c r="AE72" i="2" s="1"/>
  <c r="S74" i="3"/>
  <c r="T74" i="3" s="1"/>
  <c r="U74" i="3" s="1"/>
  <c r="AE73" i="2" s="1"/>
  <c r="S75" i="3"/>
  <c r="T75" i="3" s="1"/>
  <c r="U75" i="3" s="1"/>
  <c r="AE74" i="2" s="1"/>
  <c r="S76" i="3"/>
  <c r="T76" i="3" s="1"/>
  <c r="U76" i="3" s="1"/>
  <c r="S77" i="3"/>
  <c r="T77" i="3" s="1"/>
  <c r="U77" i="3" s="1"/>
  <c r="S78" i="3"/>
  <c r="T78" i="3" s="1"/>
  <c r="U78" i="3" s="1"/>
  <c r="S79" i="3"/>
  <c r="T79" i="3" s="1"/>
  <c r="U79" i="3" s="1"/>
  <c r="AE78" i="2" s="1"/>
  <c r="S80" i="3"/>
  <c r="T80" i="3" s="1"/>
  <c r="U80" i="3" s="1"/>
  <c r="AE79" i="2" s="1"/>
  <c r="S81" i="3"/>
  <c r="T81" i="3" s="1"/>
  <c r="U81" i="3" s="1"/>
  <c r="AE80" i="2" s="1"/>
  <c r="S82" i="3"/>
  <c r="T82" i="3" s="1"/>
  <c r="U82" i="3" s="1"/>
  <c r="AE81" i="2" s="1"/>
  <c r="S83" i="3"/>
  <c r="T83" i="3" s="1"/>
  <c r="U83" i="3" s="1"/>
  <c r="AE82" i="2" s="1"/>
  <c r="S84" i="3"/>
  <c r="T84" i="3" s="1"/>
  <c r="U84" i="3" s="1"/>
  <c r="S85" i="3"/>
  <c r="T85" i="3" s="1"/>
  <c r="U85" i="3" s="1"/>
  <c r="S86" i="3"/>
  <c r="T86" i="3" s="1"/>
  <c r="U86" i="3" s="1"/>
  <c r="S87" i="3"/>
  <c r="T87" i="3" s="1"/>
  <c r="U87" i="3" s="1"/>
  <c r="AE86" i="2" s="1"/>
  <c r="S7" i="3"/>
  <c r="T7" i="3" s="1"/>
  <c r="U7" i="3" s="1"/>
  <c r="AE6" i="2" s="1"/>
  <c r="D8" i="3"/>
  <c r="D9" i="3"/>
  <c r="D10" i="3"/>
  <c r="D11" i="3"/>
  <c r="D12" i="3"/>
  <c r="D13" i="3"/>
  <c r="D14" i="3"/>
  <c r="D15" i="3"/>
  <c r="D17" i="3"/>
  <c r="D18" i="3"/>
  <c r="D19" i="3"/>
  <c r="D20" i="3"/>
  <c r="D21" i="3"/>
  <c r="D22" i="3"/>
  <c r="D23" i="3"/>
  <c r="D24" i="3"/>
  <c r="D26" i="3"/>
  <c r="D27" i="3"/>
  <c r="D28" i="3"/>
  <c r="D29" i="3"/>
  <c r="D30" i="3"/>
  <c r="D33" i="3"/>
  <c r="D34" i="3"/>
  <c r="D35" i="3"/>
  <c r="D36" i="3"/>
  <c r="D37" i="3"/>
  <c r="D38" i="3"/>
  <c r="D39" i="3"/>
  <c r="D7" i="3"/>
  <c r="Q24" i="2" l="1"/>
  <c r="Q27" i="2"/>
  <c r="R27" i="2" s="1"/>
  <c r="S27" i="2" s="1"/>
  <c r="Q19" i="2"/>
  <c r="R19" i="2" s="1"/>
  <c r="S19" i="2" s="1"/>
  <c r="Q11" i="2"/>
  <c r="R11" i="2" s="1"/>
  <c r="S11" i="2" s="1"/>
  <c r="R24" i="2"/>
  <c r="S24" i="2" s="1"/>
  <c r="Q30" i="2"/>
  <c r="R30" i="2" s="1"/>
  <c r="S30" i="2" s="1"/>
  <c r="Q21" i="2"/>
  <c r="Q28" i="2"/>
  <c r="R28" i="2" s="1"/>
  <c r="S28" i="2" s="1"/>
  <c r="Q12" i="2"/>
  <c r="R12" i="2" s="1"/>
  <c r="S12" i="2" s="1"/>
  <c r="AF80" i="2"/>
  <c r="AG80" i="2" s="1"/>
  <c r="AH80" i="2" s="1"/>
  <c r="Q80" i="2"/>
  <c r="R80" i="2" s="1"/>
  <c r="S80" i="2" s="1"/>
  <c r="Q72" i="2"/>
  <c r="R72" i="2" s="1"/>
  <c r="S72" i="2" s="1"/>
  <c r="AF72" i="2"/>
  <c r="AG72" i="2" s="1"/>
  <c r="AH72" i="2" s="1"/>
  <c r="AF64" i="2"/>
  <c r="AG64" i="2" s="1"/>
  <c r="AH64" i="2" s="1"/>
  <c r="Q64" i="2"/>
  <c r="R64" i="2"/>
  <c r="S64" i="2" s="1"/>
  <c r="R6" i="2"/>
  <c r="S6" i="2" s="1"/>
  <c r="Q79" i="2"/>
  <c r="R79" i="2" s="1"/>
  <c r="S79" i="2" s="1"/>
  <c r="R71" i="2"/>
  <c r="S71" i="2" s="1"/>
  <c r="Q63" i="2"/>
  <c r="R63" i="2" s="1"/>
  <c r="S63" i="2" s="1"/>
  <c r="R86" i="2"/>
  <c r="S86" i="2" s="1"/>
  <c r="Q78" i="2"/>
  <c r="R78" i="2" s="1"/>
  <c r="S78" i="2" s="1"/>
  <c r="R70" i="2"/>
  <c r="S70" i="2" s="1"/>
  <c r="Q62" i="2"/>
  <c r="R62" i="2" s="1"/>
  <c r="S62" i="2" s="1"/>
  <c r="Q84" i="2"/>
  <c r="R84" i="2" s="1"/>
  <c r="S84" i="2" s="1"/>
  <c r="Q76" i="2"/>
  <c r="R76" i="2"/>
  <c r="S76" i="2" s="1"/>
  <c r="Q68" i="2"/>
  <c r="R68" i="2"/>
  <c r="S68" i="2" s="1"/>
  <c r="Q26" i="2"/>
  <c r="R26" i="2" s="1"/>
  <c r="S26" i="2" s="1"/>
  <c r="Q22" i="2"/>
  <c r="R22" i="2"/>
  <c r="S22" i="2" s="1"/>
  <c r="Q14" i="2"/>
  <c r="R14" i="2" s="1"/>
  <c r="S14" i="2" s="1"/>
  <c r="Q10" i="2"/>
  <c r="R10" i="2"/>
  <c r="S10" i="2" s="1"/>
  <c r="Q83" i="2"/>
  <c r="R83" i="2" s="1"/>
  <c r="S83" i="2" s="1"/>
  <c r="Q75" i="2"/>
  <c r="R75" i="2" s="1"/>
  <c r="S75" i="2" s="1"/>
  <c r="Q67" i="2"/>
  <c r="R67" i="2" s="1"/>
  <c r="S67" i="2" s="1"/>
  <c r="Q18" i="2"/>
  <c r="R18" i="2" s="1"/>
  <c r="S18" i="2" s="1"/>
  <c r="R25" i="2"/>
  <c r="S25" i="2" s="1"/>
  <c r="Q17" i="2"/>
  <c r="R17" i="2" s="1"/>
  <c r="S17" i="2" s="1"/>
  <c r="AF20" i="2"/>
  <c r="AG20" i="2" s="1"/>
  <c r="AH20" i="2" s="1"/>
  <c r="Q20" i="2"/>
  <c r="AF16" i="2"/>
  <c r="AG16" i="2" s="1"/>
  <c r="AH16" i="2" s="1"/>
  <c r="Q16" i="2"/>
  <c r="R16" i="2" s="1"/>
  <c r="S16" i="2" s="1"/>
  <c r="Q8" i="2"/>
  <c r="R8" i="2" s="1"/>
  <c r="S8" i="2" s="1"/>
  <c r="Q74" i="2"/>
  <c r="R74" i="2" s="1"/>
  <c r="S74" i="2" s="1"/>
  <c r="AF84" i="2"/>
  <c r="AG84" i="2" s="1"/>
  <c r="AH84" i="2" s="1"/>
  <c r="AF76" i="2"/>
  <c r="AG76" i="2" s="1"/>
  <c r="AH76" i="2" s="1"/>
  <c r="AF68" i="2"/>
  <c r="AG68" i="2" s="1"/>
  <c r="AH68" i="2" s="1"/>
  <c r="AF28" i="2"/>
  <c r="AG28" i="2" s="1"/>
  <c r="AH28" i="2" s="1"/>
  <c r="AF24" i="2"/>
  <c r="AG24" i="2" s="1"/>
  <c r="AH24" i="2" s="1"/>
  <c r="AF12" i="2"/>
  <c r="AG12" i="2" s="1"/>
  <c r="AH12" i="2" s="1"/>
  <c r="AF8" i="2"/>
  <c r="AG8" i="2" s="1"/>
  <c r="AH8" i="2" s="1"/>
  <c r="R29" i="2"/>
  <c r="S29" i="2" s="1"/>
  <c r="R21" i="2"/>
  <c r="S21" i="2" s="1"/>
  <c r="R13" i="2"/>
  <c r="S13" i="2" s="1"/>
  <c r="R85" i="2"/>
  <c r="S85" i="2" s="1"/>
  <c r="R81" i="2"/>
  <c r="S81" i="2" s="1"/>
  <c r="R77" i="2"/>
  <c r="S77" i="2" s="1"/>
  <c r="R69" i="2"/>
  <c r="S69" i="2" s="1"/>
  <c r="R65" i="2"/>
  <c r="S65" i="2" s="1"/>
  <c r="R61" i="2"/>
  <c r="S61" i="2" s="1"/>
  <c r="Q73" i="2"/>
  <c r="R73" i="2" s="1"/>
  <c r="S73" i="2" s="1"/>
  <c r="Q25" i="2"/>
  <c r="Q9" i="2"/>
  <c r="R9" i="2" s="1"/>
  <c r="S9" i="2" s="1"/>
  <c r="R20" i="2"/>
  <c r="S20" i="2" s="1"/>
  <c r="AF83" i="2"/>
  <c r="AG83" i="2" s="1"/>
  <c r="AH83" i="2" s="1"/>
  <c r="AF79" i="2"/>
  <c r="AG79" i="2" s="1"/>
  <c r="AH79" i="2" s="1"/>
  <c r="AF75" i="2"/>
  <c r="AG75" i="2" s="1"/>
  <c r="AH75" i="2" s="1"/>
  <c r="AF71" i="2"/>
  <c r="AG71" i="2" s="1"/>
  <c r="AH71" i="2" s="1"/>
  <c r="AF67" i="2"/>
  <c r="AG67" i="2" s="1"/>
  <c r="AH67" i="2" s="1"/>
  <c r="AF63" i="2"/>
  <c r="AG63" i="2" s="1"/>
  <c r="AH63" i="2" s="1"/>
  <c r="AF31" i="2"/>
  <c r="AG31" i="2" s="1"/>
  <c r="AH31" i="2" s="1"/>
  <c r="AF27" i="2"/>
  <c r="AG27" i="2" s="1"/>
  <c r="AH27" i="2" s="1"/>
  <c r="AF23" i="2"/>
  <c r="AG23" i="2" s="1"/>
  <c r="AH23" i="2" s="1"/>
  <c r="AF19" i="2"/>
  <c r="AG19" i="2" s="1"/>
  <c r="AH19" i="2" s="1"/>
  <c r="AF15" i="2"/>
  <c r="AG15" i="2" s="1"/>
  <c r="AH15" i="2" s="1"/>
  <c r="AF11" i="2"/>
  <c r="AG11" i="2" s="1"/>
  <c r="AH11" i="2" s="1"/>
  <c r="AF7" i="2"/>
  <c r="AG7" i="2" s="1"/>
  <c r="AH7" i="2" s="1"/>
  <c r="AF86" i="2"/>
  <c r="AG86" i="2" s="1"/>
  <c r="AH86" i="2" s="1"/>
  <c r="AF82" i="2"/>
  <c r="AG82" i="2" s="1"/>
  <c r="AH82" i="2" s="1"/>
  <c r="AF78" i="2"/>
  <c r="AG78" i="2" s="1"/>
  <c r="AH78" i="2" s="1"/>
  <c r="AF74" i="2"/>
  <c r="AG74" i="2" s="1"/>
  <c r="AH74" i="2" s="1"/>
  <c r="AF70" i="2"/>
  <c r="AG70" i="2" s="1"/>
  <c r="AH70" i="2" s="1"/>
  <c r="AF66" i="2"/>
  <c r="AG66" i="2" s="1"/>
  <c r="AH66" i="2" s="1"/>
  <c r="AF62" i="2"/>
  <c r="AG62" i="2" s="1"/>
  <c r="AH62" i="2" s="1"/>
  <c r="AF38" i="2"/>
  <c r="AG38" i="2" s="1"/>
  <c r="AH38" i="2" s="1"/>
  <c r="AF34" i="2"/>
  <c r="AG34" i="2" s="1"/>
  <c r="AH34" i="2" s="1"/>
  <c r="AF30" i="2"/>
  <c r="AG30" i="2" s="1"/>
  <c r="AH30" i="2" s="1"/>
  <c r="AF26" i="2"/>
  <c r="AG26" i="2" s="1"/>
  <c r="AH26" i="2" s="1"/>
  <c r="AF22" i="2"/>
  <c r="AG22" i="2" s="1"/>
  <c r="AH22" i="2" s="1"/>
  <c r="AF18" i="2"/>
  <c r="AG18" i="2" s="1"/>
  <c r="AH18" i="2" s="1"/>
  <c r="AF14" i="2"/>
  <c r="AG14" i="2" s="1"/>
  <c r="AH14" i="2" s="1"/>
  <c r="AF10" i="2"/>
  <c r="AG10" i="2" s="1"/>
  <c r="AH10" i="2" s="1"/>
  <c r="AF6" i="2"/>
  <c r="AG6" i="2" s="1"/>
  <c r="AH6" i="2" s="1"/>
  <c r="AF85" i="2"/>
  <c r="AG85" i="2" s="1"/>
  <c r="AH85" i="2" s="1"/>
  <c r="AF81" i="2"/>
  <c r="AG81" i="2" s="1"/>
  <c r="AH81" i="2" s="1"/>
  <c r="AF77" i="2"/>
  <c r="AG77" i="2" s="1"/>
  <c r="AH77" i="2" s="1"/>
  <c r="AF73" i="2"/>
  <c r="AG73" i="2" s="1"/>
  <c r="AH73" i="2" s="1"/>
  <c r="AF69" i="2"/>
  <c r="AG69" i="2" s="1"/>
  <c r="AH69" i="2" s="1"/>
  <c r="AF65" i="2"/>
  <c r="AG65" i="2" s="1"/>
  <c r="AH65" i="2" s="1"/>
  <c r="AF61" i="2"/>
  <c r="AG61" i="2" s="1"/>
  <c r="AH61" i="2" s="1"/>
  <c r="AF53" i="2"/>
  <c r="AF37" i="2"/>
  <c r="AF29" i="2"/>
  <c r="AG29" i="2" s="1"/>
  <c r="AH29" i="2" s="1"/>
  <c r="AF25" i="2"/>
  <c r="AG25" i="2" s="1"/>
  <c r="AH25" i="2" s="1"/>
  <c r="AF21" i="2"/>
  <c r="AG21" i="2" s="1"/>
  <c r="AH21" i="2" s="1"/>
  <c r="AF17" i="2"/>
  <c r="AG17" i="2" s="1"/>
  <c r="AH17" i="2" s="1"/>
  <c r="AF13" i="2"/>
  <c r="AG13" i="2" s="1"/>
  <c r="AH13" i="2" s="1"/>
  <c r="AF9" i="2"/>
  <c r="AG9" i="2" s="1"/>
  <c r="AH9" i="2" s="1"/>
  <c r="N60" i="2"/>
  <c r="O60" i="2" s="1"/>
  <c r="AF60" i="2" s="1"/>
  <c r="AG60" i="2" s="1"/>
  <c r="AH60" i="2" s="1"/>
  <c r="N59" i="2"/>
  <c r="O59" i="2" s="1"/>
  <c r="N58" i="2"/>
  <c r="O58" i="2" s="1"/>
  <c r="AF58" i="2" s="1"/>
  <c r="AG58" i="2" s="1"/>
  <c r="AH58" i="2" s="1"/>
  <c r="N57" i="2"/>
  <c r="O57" i="2" s="1"/>
  <c r="N56" i="2"/>
  <c r="O56" i="2" s="1"/>
  <c r="N55" i="2"/>
  <c r="O55" i="2" s="1"/>
  <c r="AF55" i="2" s="1"/>
  <c r="AG55" i="2" s="1"/>
  <c r="AH55" i="2" s="1"/>
  <c r="N54" i="2"/>
  <c r="O54" i="2" s="1"/>
  <c r="AF54" i="2" s="1"/>
  <c r="AG54" i="2" s="1"/>
  <c r="AH54" i="2" s="1"/>
  <c r="N53" i="2"/>
  <c r="O53" i="2" s="1"/>
  <c r="N52" i="2"/>
  <c r="O52" i="2" s="1"/>
  <c r="AF52" i="2" s="1"/>
  <c r="AG52" i="2" s="1"/>
  <c r="AH52" i="2" s="1"/>
  <c r="N51" i="2"/>
  <c r="O51" i="2" s="1"/>
  <c r="AF51" i="2" s="1"/>
  <c r="AG51" i="2" s="1"/>
  <c r="AH51" i="2" s="1"/>
  <c r="N50" i="2"/>
  <c r="O50" i="2" s="1"/>
  <c r="AF50" i="2" s="1"/>
  <c r="AG50" i="2" s="1"/>
  <c r="AH50" i="2" s="1"/>
  <c r="N49" i="2"/>
  <c r="O49" i="2" s="1"/>
  <c r="N48" i="2"/>
  <c r="O48" i="2" s="1"/>
  <c r="N47" i="2"/>
  <c r="O47" i="2" s="1"/>
  <c r="AF47" i="2" s="1"/>
  <c r="AG47" i="2" s="1"/>
  <c r="AH47" i="2" s="1"/>
  <c r="N46" i="2"/>
  <c r="O46" i="2" s="1"/>
  <c r="N45" i="2"/>
  <c r="O45" i="2" s="1"/>
  <c r="N44" i="2"/>
  <c r="O44" i="2" s="1"/>
  <c r="N43" i="2"/>
  <c r="O43" i="2" s="1"/>
  <c r="N42" i="2"/>
  <c r="O42" i="2" s="1"/>
  <c r="AF42" i="2" s="1"/>
  <c r="AG42" i="2" s="1"/>
  <c r="AH42" i="2" s="1"/>
  <c r="N41" i="2"/>
  <c r="O41" i="2" s="1"/>
  <c r="AF41" i="2" s="1"/>
  <c r="AG41" i="2" s="1"/>
  <c r="AH41" i="2" s="1"/>
  <c r="N40" i="2"/>
  <c r="O40" i="2" s="1"/>
  <c r="N39" i="2"/>
  <c r="O39" i="2" s="1"/>
  <c r="AF39" i="2" s="1"/>
  <c r="AG39" i="2" s="1"/>
  <c r="AH39" i="2" s="1"/>
  <c r="N38" i="2"/>
  <c r="O38" i="2" s="1"/>
  <c r="N37" i="2"/>
  <c r="O37" i="2" s="1"/>
  <c r="N36" i="2"/>
  <c r="O36" i="2" s="1"/>
  <c r="N35" i="2"/>
  <c r="O35" i="2" s="1"/>
  <c r="AF35" i="2" s="1"/>
  <c r="AG35" i="2" s="1"/>
  <c r="AH35" i="2" s="1"/>
  <c r="N34" i="2"/>
  <c r="O34" i="2" s="1"/>
  <c r="N33" i="2"/>
  <c r="O33" i="2" s="1"/>
  <c r="N32" i="2"/>
  <c r="O32" i="2" s="1"/>
  <c r="C33" i="1"/>
  <c r="C32" i="1"/>
  <c r="C31" i="1"/>
  <c r="C30" i="1"/>
  <c r="C29" i="1"/>
  <c r="C12" i="1"/>
  <c r="C13" i="1"/>
  <c r="C14" i="1"/>
  <c r="C15" i="1"/>
  <c r="C11" i="1"/>
  <c r="AF32" i="2" l="1"/>
  <c r="AG32" i="2" s="1"/>
  <c r="AH32" i="2" s="1"/>
  <c r="Q32" i="2"/>
  <c r="R32" i="2"/>
  <c r="S32" i="2" s="1"/>
  <c r="Q40" i="2"/>
  <c r="R40" i="2" s="1"/>
  <c r="S40" i="2" s="1"/>
  <c r="AF48" i="2"/>
  <c r="AG48" i="2" s="1"/>
  <c r="AH48" i="2" s="1"/>
  <c r="Q48" i="2"/>
  <c r="R48" i="2"/>
  <c r="S48" i="2" s="1"/>
  <c r="AF56" i="2"/>
  <c r="AG56" i="2" s="1"/>
  <c r="AH56" i="2" s="1"/>
  <c r="Q56" i="2"/>
  <c r="R56" i="2"/>
  <c r="S56" i="2" s="1"/>
  <c r="AG37" i="2"/>
  <c r="AH37" i="2" s="1"/>
  <c r="Q37" i="2"/>
  <c r="R37" i="2" s="1"/>
  <c r="S37" i="2" s="1"/>
  <c r="Q45" i="2"/>
  <c r="R45" i="2" s="1"/>
  <c r="S45" i="2" s="1"/>
  <c r="AG53" i="2"/>
  <c r="AH53" i="2" s="1"/>
  <c r="Q53" i="2"/>
  <c r="R53" i="2" s="1"/>
  <c r="S53" i="2" s="1"/>
  <c r="Q34" i="2"/>
  <c r="R34" i="2" s="1"/>
  <c r="S34" i="2" s="1"/>
  <c r="Q50" i="2"/>
  <c r="R50" i="2" s="1"/>
  <c r="S50" i="2" s="1"/>
  <c r="AF45" i="2"/>
  <c r="AG45" i="2" s="1"/>
  <c r="AH45" i="2" s="1"/>
  <c r="AF40" i="2"/>
  <c r="AG40" i="2" s="1"/>
  <c r="AH40" i="2" s="1"/>
  <c r="Q36" i="2"/>
  <c r="R36" i="2"/>
  <c r="S36" i="2" s="1"/>
  <c r="AF36" i="2"/>
  <c r="AG36" i="2" s="1"/>
  <c r="AH36" i="2" s="1"/>
  <c r="Q44" i="2"/>
  <c r="R44" i="2" s="1"/>
  <c r="S44" i="2" s="1"/>
  <c r="Q52" i="2"/>
  <c r="R52" i="2"/>
  <c r="S52" i="2" s="1"/>
  <c r="Q60" i="2"/>
  <c r="R60" i="2" s="1"/>
  <c r="S60" i="2" s="1"/>
  <c r="Q33" i="2"/>
  <c r="R33" i="2" s="1"/>
  <c r="S33" i="2" s="1"/>
  <c r="Q41" i="2"/>
  <c r="R41" i="2" s="1"/>
  <c r="S41" i="2" s="1"/>
  <c r="Q49" i="2"/>
  <c r="R49" i="2" s="1"/>
  <c r="S49" i="2" s="1"/>
  <c r="Q57" i="2"/>
  <c r="R57" i="2" s="1"/>
  <c r="S57" i="2" s="1"/>
  <c r="AF57" i="2"/>
  <c r="AG57" i="2" s="1"/>
  <c r="AH57" i="2" s="1"/>
  <c r="Q38" i="2"/>
  <c r="R38" i="2" s="1"/>
  <c r="S38" i="2" s="1"/>
  <c r="Q42" i="2"/>
  <c r="R42" i="2" s="1"/>
  <c r="S42" i="2" s="1"/>
  <c r="Q46" i="2"/>
  <c r="R46" i="2" s="1"/>
  <c r="S46" i="2" s="1"/>
  <c r="Q54" i="2"/>
  <c r="R54" i="2" s="1"/>
  <c r="S54" i="2" s="1"/>
  <c r="Q58" i="2"/>
  <c r="R58" i="2" s="1"/>
  <c r="S58" i="2" s="1"/>
  <c r="Q35" i="2"/>
  <c r="R35" i="2"/>
  <c r="S35" i="2" s="1"/>
  <c r="Q39" i="2"/>
  <c r="R39" i="2" s="1"/>
  <c r="S39" i="2" s="1"/>
  <c r="Q43" i="2"/>
  <c r="R43" i="2"/>
  <c r="S43" i="2" s="1"/>
  <c r="Q47" i="2"/>
  <c r="R47" i="2" s="1"/>
  <c r="S47" i="2" s="1"/>
  <c r="Q51" i="2"/>
  <c r="R51" i="2"/>
  <c r="S51" i="2" s="1"/>
  <c r="R55" i="2"/>
  <c r="S55" i="2" s="1"/>
  <c r="Q55" i="2"/>
  <c r="Q59" i="2"/>
  <c r="R59" i="2"/>
  <c r="S59" i="2" s="1"/>
  <c r="AF33" i="2"/>
  <c r="AG33" i="2" s="1"/>
  <c r="AH33" i="2" s="1"/>
  <c r="AF49" i="2"/>
  <c r="AG49" i="2" s="1"/>
  <c r="AH49" i="2" s="1"/>
  <c r="AF46" i="2"/>
  <c r="AG46" i="2" s="1"/>
  <c r="AH46" i="2" s="1"/>
  <c r="AF43" i="2"/>
  <c r="AG43" i="2" s="1"/>
  <c r="AH43" i="2" s="1"/>
  <c r="AF59" i="2"/>
  <c r="AG59" i="2" s="1"/>
  <c r="AH59" i="2" s="1"/>
  <c r="AF44" i="2"/>
  <c r="AG44" i="2" s="1"/>
  <c r="AH4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Blanc Betes, Elena</author>
  </authors>
  <commentList>
    <comment ref="P5" authorId="0" shapeId="0" xr:uid="{00000000-0006-0000-0000-000001000000}">
      <text>
        <r>
          <rPr>
            <b/>
            <sz val="9"/>
            <color indexed="81"/>
            <rFont val="Tahoma"/>
            <family val="2"/>
          </rPr>
          <t>Blanc Betes, Elena:</t>
        </r>
        <r>
          <rPr>
            <sz val="9"/>
            <color indexed="81"/>
            <rFont val="Tahoma"/>
            <family val="2"/>
          </rPr>
          <t xml:space="preserve">
n2:n2o as affected only by pH</t>
        </r>
      </text>
    </comment>
  </commentList>
</comments>
</file>

<file path=xl/sharedStrings.xml><?xml version="1.0" encoding="utf-8"?>
<sst xmlns="http://schemas.openxmlformats.org/spreadsheetml/2006/main" count="99" uniqueCount="79">
  <si>
    <t>pH</t>
  </si>
  <si>
    <t>%n2o/(n2o+n2)</t>
  </si>
  <si>
    <t>n2:n2o</t>
  </si>
  <si>
    <t>% n2o of tot dnit</t>
  </si>
  <si>
    <t>anaerobic conditions -- denitrification ONLY</t>
  </si>
  <si>
    <t>https://doi.org/10.1111/j.1574-6941.2010.00856.x</t>
  </si>
  <si>
    <t>added NO3 -- boosts n2o emissions</t>
  </si>
  <si>
    <t>Wagena et al., 2017</t>
  </si>
  <si>
    <t>n2o emissions</t>
  </si>
  <si>
    <t>f(pH)</t>
  </si>
  <si>
    <r>
      <t xml:space="preserve">for pH </t>
    </r>
    <r>
      <rPr>
        <sz val="9"/>
        <color theme="1"/>
        <rFont val="Calibri"/>
        <family val="2"/>
      </rPr>
      <t>≤ 3.5</t>
    </r>
  </si>
  <si>
    <t>for 3.5 &lt; pH &lt; 6.5</t>
  </si>
  <si>
    <t>(pH - 3.5) / 3</t>
  </si>
  <si>
    <r>
      <t xml:space="preserve">for pH </t>
    </r>
    <r>
      <rPr>
        <sz val="9"/>
        <color theme="1"/>
        <rFont val="Calibri"/>
        <family val="2"/>
      </rPr>
      <t>≥ 6.5</t>
    </r>
  </si>
  <si>
    <t>This experiment is done in anaerobic conditions to ensure denitrification-ONLY contributions to N2O emissions.</t>
  </si>
  <si>
    <t>Therefore, this relationship at field conditions is likely to be exponential!</t>
  </si>
  <si>
    <t>Adding NO3 increases sensitivity to changes in pH.</t>
  </si>
  <si>
    <t>In field condition, with a wide range of redox conditions, increases in pH simultaneously promotes nitrification and hence NO3 availability, likely increasing the sensitivity of the n2:n2o ratio to changes in pH</t>
  </si>
  <si>
    <r>
      <rPr>
        <i/>
        <sz val="10"/>
        <color theme="1"/>
        <rFont val="Calibri"/>
        <family val="2"/>
        <scheme val="minor"/>
      </rPr>
      <t>source</t>
    </r>
    <r>
      <rPr>
        <sz val="10"/>
        <color theme="1"/>
        <rFont val="Calibri"/>
        <family val="2"/>
        <scheme val="minor"/>
      </rPr>
      <t xml:space="preserve">: </t>
    </r>
    <r>
      <rPr>
        <u/>
        <sz val="10"/>
        <color theme="1"/>
        <rFont val="Calibri"/>
        <family val="2"/>
        <scheme val="minor"/>
      </rPr>
      <t/>
    </r>
  </si>
  <si>
    <r>
      <rPr>
        <i/>
        <u/>
        <sz val="10"/>
        <color theme="1"/>
        <rFont val="Calibri"/>
        <family val="2"/>
        <scheme val="minor"/>
      </rPr>
      <t>Liu et al., 2010</t>
    </r>
    <r>
      <rPr>
        <sz val="10"/>
        <color theme="1"/>
        <rFont val="Calibri"/>
        <family val="2"/>
        <scheme val="minor"/>
      </rPr>
      <t>. Denitrification gene pools, transcription and kinetics of NO, N2O and N2 production as affected by soil pH</t>
    </r>
  </si>
  <si>
    <t>calculated</t>
  </si>
  <si>
    <t>Data extracted w/ digitalization program -- Fig. 3</t>
  </si>
  <si>
    <t>Rochester 2003</t>
  </si>
  <si>
    <t>Table 1</t>
  </si>
  <si>
    <t>soil pH</t>
  </si>
  <si>
    <t>N2O:N2 ratio</t>
  </si>
  <si>
    <t>&lt;0.01</t>
  </si>
  <si>
    <t>&gt;20</t>
  </si>
  <si>
    <t>sqrt(n2o:n2)</t>
  </si>
  <si>
    <t>missing values in the graph</t>
  </si>
  <si>
    <r>
      <t>(n</t>
    </r>
    <r>
      <rPr>
        <vertAlign val="subscript"/>
        <sz val="12"/>
        <color theme="1"/>
        <rFont val="Calibri"/>
        <family val="2"/>
        <scheme val="minor"/>
      </rPr>
      <t>2</t>
    </r>
    <r>
      <rPr>
        <sz val="12"/>
        <color theme="1"/>
        <rFont val="Calibri"/>
        <family val="2"/>
        <scheme val="minor"/>
      </rPr>
      <t>o:n</t>
    </r>
    <r>
      <rPr>
        <vertAlign val="subscript"/>
        <sz val="12"/>
        <color theme="1"/>
        <rFont val="Calibri"/>
        <family val="2"/>
        <scheme val="minor"/>
      </rPr>
      <t>2</t>
    </r>
    <r>
      <rPr>
        <sz val="12"/>
        <color theme="1"/>
        <rFont val="Calibri"/>
        <family val="2"/>
        <scheme val="minor"/>
      </rPr>
      <t>)</t>
    </r>
    <r>
      <rPr>
        <vertAlign val="superscript"/>
        <sz val="12"/>
        <color theme="1"/>
        <rFont val="Calibri"/>
        <family val="2"/>
        <scheme val="minor"/>
      </rPr>
      <t>1/2</t>
    </r>
    <r>
      <rPr>
        <sz val="12"/>
        <color theme="1"/>
        <rFont val="Calibri"/>
        <family val="2"/>
        <scheme val="minor"/>
      </rPr>
      <t xml:space="preserve"> = </t>
    </r>
    <r>
      <rPr>
        <sz val="16"/>
        <color theme="1"/>
        <rFont val="Calibri"/>
        <family val="2"/>
        <scheme val="minor"/>
      </rPr>
      <t>a</t>
    </r>
    <r>
      <rPr>
        <sz val="12"/>
        <color theme="1"/>
        <rFont val="Calibri"/>
        <family val="2"/>
      </rPr>
      <t xml:space="preserve"> * </t>
    </r>
    <r>
      <rPr>
        <sz val="16"/>
        <color theme="1"/>
        <rFont val="Calibri"/>
        <family val="2"/>
      </rPr>
      <t>e</t>
    </r>
    <r>
      <rPr>
        <sz val="12"/>
        <color theme="1"/>
        <rFont val="Calibri"/>
        <family val="2"/>
      </rPr>
      <t xml:space="preserve"> </t>
    </r>
    <r>
      <rPr>
        <vertAlign val="superscript"/>
        <sz val="14"/>
        <color theme="1"/>
        <rFont val="Calibri"/>
        <family val="2"/>
      </rPr>
      <t>(b pH)</t>
    </r>
  </si>
  <si>
    <t>a</t>
  </si>
  <si>
    <t>b</t>
  </si>
  <si>
    <t>mean</t>
  </si>
  <si>
    <t>±SE</t>
  </si>
  <si>
    <t>dnit supressed b/c org C and min N limitation</t>
  </si>
  <si>
    <t>about same contribution from n2o and n2</t>
  </si>
  <si>
    <t>predominant n2o over n2</t>
  </si>
  <si>
    <t>predominant n2 over n2o</t>
  </si>
  <si>
    <t xml:space="preserve">Theoretical pH vs n2:n2o </t>
  </si>
  <si>
    <t>low-lim</t>
  </si>
  <si>
    <t>high-lim</t>
  </si>
  <si>
    <t>low-slope</t>
  </si>
  <si>
    <t>high-slope</t>
  </si>
  <si>
    <t>mean n2:n2o</t>
  </si>
  <si>
    <t>mean n2o:n2</t>
  </si>
  <si>
    <t>effect on dnit rate f(pH)</t>
  </si>
  <si>
    <t>available NO3-</t>
  </si>
  <si>
    <t>available labile C</t>
  </si>
  <si>
    <t>soil moisture</t>
  </si>
  <si>
    <t>soil temperature</t>
  </si>
  <si>
    <t>tot dnit  = min [max f(no3), max f(avOC)] * eff(wfps) * eff(temp) * eff(pH)</t>
  </si>
  <si>
    <t>fr(pH) = 1 / [1470 * exp (-1.1*pH)]</t>
  </si>
  <si>
    <t>multiplied by the effect coefficients on potential dnit of regulating factors:</t>
  </si>
  <si>
    <r>
      <t>tot dnit = n</t>
    </r>
    <r>
      <rPr>
        <vertAlign val="subscript"/>
        <sz val="12"/>
        <color theme="1"/>
        <rFont val="Calibri"/>
        <family val="2"/>
        <scheme val="minor"/>
      </rPr>
      <t>2</t>
    </r>
    <r>
      <rPr>
        <sz val="12"/>
        <color theme="1"/>
        <rFont val="Calibri"/>
        <family val="2"/>
        <scheme val="minor"/>
      </rPr>
      <t>o + n</t>
    </r>
    <r>
      <rPr>
        <vertAlign val="subscript"/>
        <sz val="12"/>
        <color theme="1"/>
        <rFont val="Calibri"/>
        <family val="2"/>
        <scheme val="minor"/>
      </rPr>
      <t>2</t>
    </r>
    <r>
      <rPr>
        <sz val="12"/>
        <color theme="1"/>
        <rFont val="Calibri"/>
        <family val="2"/>
        <scheme val="minor"/>
      </rPr>
      <t xml:space="preserve"> = [tot * %n</t>
    </r>
    <r>
      <rPr>
        <vertAlign val="subscript"/>
        <sz val="12"/>
        <color theme="1"/>
        <rFont val="Calibri"/>
        <family val="2"/>
        <scheme val="minor"/>
      </rPr>
      <t>2</t>
    </r>
    <r>
      <rPr>
        <sz val="12"/>
        <color theme="1"/>
        <rFont val="Calibri"/>
        <family val="2"/>
        <scheme val="minor"/>
      </rPr>
      <t>] + [tot * (1-%n</t>
    </r>
    <r>
      <rPr>
        <vertAlign val="subscript"/>
        <sz val="12"/>
        <color theme="1"/>
        <rFont val="Calibri"/>
        <family val="2"/>
        <scheme val="minor"/>
      </rPr>
      <t>2</t>
    </r>
    <r>
      <rPr>
        <sz val="12"/>
        <color theme="1"/>
        <rFont val="Calibri"/>
        <family val="2"/>
        <scheme val="minor"/>
      </rPr>
      <t>)]</t>
    </r>
  </si>
  <si>
    <r>
      <t>R = n</t>
    </r>
    <r>
      <rPr>
        <vertAlign val="subscript"/>
        <sz val="12"/>
        <color theme="1"/>
        <rFont val="Calibri"/>
        <family val="2"/>
        <scheme val="minor"/>
      </rPr>
      <t>2</t>
    </r>
    <r>
      <rPr>
        <sz val="12"/>
        <color theme="1"/>
        <rFont val="Calibri"/>
        <family val="2"/>
        <scheme val="minor"/>
      </rPr>
      <t>/n</t>
    </r>
    <r>
      <rPr>
        <vertAlign val="subscript"/>
        <sz val="12"/>
        <color theme="1"/>
        <rFont val="Calibri"/>
        <family val="2"/>
        <scheme val="minor"/>
      </rPr>
      <t>2</t>
    </r>
    <r>
      <rPr>
        <sz val="12"/>
        <color theme="1"/>
        <rFont val="Calibri"/>
        <family val="2"/>
        <scheme val="minor"/>
      </rPr>
      <t>o = %n</t>
    </r>
    <r>
      <rPr>
        <vertAlign val="subscript"/>
        <sz val="12"/>
        <color theme="1"/>
        <rFont val="Calibri"/>
        <family val="2"/>
        <scheme val="minor"/>
      </rPr>
      <t>2</t>
    </r>
    <r>
      <rPr>
        <sz val="12"/>
        <color theme="1"/>
        <rFont val="Calibri"/>
        <family val="2"/>
        <scheme val="minor"/>
      </rPr>
      <t xml:space="preserve"> / (1-%n</t>
    </r>
    <r>
      <rPr>
        <vertAlign val="subscript"/>
        <sz val="12"/>
        <color theme="1"/>
        <rFont val="Calibri"/>
        <family val="2"/>
        <scheme val="minor"/>
      </rPr>
      <t>2</t>
    </r>
    <r>
      <rPr>
        <sz val="12"/>
        <color theme="1"/>
        <rFont val="Calibri"/>
        <family val="2"/>
        <scheme val="minor"/>
      </rPr>
      <t>)</t>
    </r>
  </si>
  <si>
    <r>
      <t>n</t>
    </r>
    <r>
      <rPr>
        <vertAlign val="subscript"/>
        <sz val="12"/>
        <color theme="1"/>
        <rFont val="Calibri"/>
        <family val="2"/>
        <scheme val="minor"/>
      </rPr>
      <t>2</t>
    </r>
    <r>
      <rPr>
        <sz val="12"/>
        <color theme="1"/>
        <rFont val="Calibri"/>
        <family val="2"/>
        <scheme val="minor"/>
      </rPr>
      <t>/n</t>
    </r>
    <r>
      <rPr>
        <vertAlign val="subscript"/>
        <sz val="12"/>
        <color theme="1"/>
        <rFont val="Calibri"/>
        <family val="2"/>
        <scheme val="minor"/>
      </rPr>
      <t>2</t>
    </r>
    <r>
      <rPr>
        <sz val="12"/>
        <color theme="1"/>
        <rFont val="Calibri"/>
        <family val="2"/>
        <scheme val="minor"/>
      </rPr>
      <t>o = min [fr(no</t>
    </r>
    <r>
      <rPr>
        <vertAlign val="subscript"/>
        <sz val="12"/>
        <color theme="1"/>
        <rFont val="Calibri"/>
        <family val="2"/>
        <scheme val="minor"/>
      </rPr>
      <t>3</t>
    </r>
    <r>
      <rPr>
        <sz val="12"/>
        <color theme="1"/>
        <rFont val="Calibri"/>
        <family val="2"/>
        <scheme val="minor"/>
      </rPr>
      <t>), fr(avOC)] * fr(wfps) * fr(pH)</t>
    </r>
  </si>
  <si>
    <t xml:space="preserve">maximum dnit considering main limiting factor on gross dnit (i.e. potential dnit); by either: </t>
  </si>
  <si>
    <t xml:space="preserve">maximum contribution of n2o considering main limiting factor (i.e. potential n2o emission), by either: </t>
  </si>
  <si>
    <t>multiplied by the effect coefficients of main supression factors:</t>
  </si>
  <si>
    <t>Relative contribution of main dnit products: n2o and n2</t>
  </si>
  <si>
    <t>Total denitrification rates</t>
  </si>
  <si>
    <t>pot dnit</t>
  </si>
  <si>
    <t>net dnit</t>
  </si>
  <si>
    <t>source:</t>
  </si>
  <si>
    <t>fr(pH)</t>
  </si>
  <si>
    <t>n2 emissions</t>
  </si>
  <si>
    <t>% n2o red by pH</t>
  </si>
  <si>
    <t>n2:n2o ratio as function of pH only</t>
  </si>
  <si>
    <t>effect on tot dnit as function of pH only</t>
  </si>
  <si>
    <r>
      <t xml:space="preserve">similar to that found by </t>
    </r>
    <r>
      <rPr>
        <u/>
        <sz val="9"/>
        <color rgb="FFFF0000"/>
        <rFont val="Calibri"/>
        <family val="2"/>
        <scheme val="minor"/>
      </rPr>
      <t>Rochester 2003</t>
    </r>
    <r>
      <rPr>
        <sz val="9"/>
        <color rgb="FFFF0000"/>
        <rFont val="Calibri"/>
        <family val="2"/>
        <scheme val="minor"/>
      </rPr>
      <t xml:space="preserve"> (~pH=6)</t>
    </r>
  </si>
  <si>
    <t>n2:n2o by Rochester 2003</t>
  </si>
  <si>
    <r>
      <t xml:space="preserve">according to </t>
    </r>
    <r>
      <rPr>
        <i/>
        <u/>
        <sz val="9"/>
        <color theme="1"/>
        <rFont val="Calibri"/>
        <family val="2"/>
        <scheme val="minor"/>
      </rPr>
      <t>Rochester 2003</t>
    </r>
  </si>
  <si>
    <t>n2:n2o = 1 / [116 * exp (-0.787 * pH)]</t>
  </si>
  <si>
    <t>IF potential dnit is 100 gN ha-1 d-1</t>
  </si>
  <si>
    <t>THEN net dnit as affected only by changes in pH is:</t>
  </si>
  <si>
    <t>Estimating nitrous oxide emissions from flood-irrigated alkaline grey clays</t>
  </si>
  <si>
    <t>http://www.publish.csiro.au/sr/SR02068</t>
  </si>
  <si>
    <t>N2:N2O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</si>
</sst>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10"/>
      <color theme="1"/>
      <name val="Calibri"/>
      <family val="2"/>
      <scheme val="minor"/>
    </font>
    <font>
      <u/>
      <sz val="10"/>
      <color theme="1"/>
      <name val="Calibri"/>
      <family val="2"/>
      <scheme val="minor"/>
    </font>
    <font>
      <i/>
      <sz val="10"/>
      <color theme="1"/>
      <name val="Calibri"/>
      <family val="2"/>
      <scheme val="minor"/>
    </font>
    <font>
      <sz val="10"/>
      <color theme="5"/>
      <name val="Calibri"/>
      <family val="2"/>
      <scheme val="minor"/>
    </font>
    <font>
      <u/>
      <sz val="9"/>
      <color theme="1"/>
      <name val="Calibri"/>
      <family val="2"/>
      <scheme val="minor"/>
    </font>
    <font>
      <sz val="9"/>
      <color theme="1"/>
      <name val="Calibri"/>
      <family val="2"/>
    </font>
    <font>
      <sz val="10"/>
      <color rgb="FFFF0000"/>
      <name val="Calibri"/>
      <family val="2"/>
      <scheme val="minor"/>
    </font>
    <font>
      <i/>
      <u/>
      <sz val="10"/>
      <color theme="1"/>
      <name val="Calibri"/>
      <family val="2"/>
      <scheme val="minor"/>
    </font>
    <font>
      <b/>
      <sz val="10"/>
      <color theme="1"/>
      <name val="Calibri"/>
      <family val="2"/>
      <scheme val="minor"/>
    </font>
    <font>
      <b/>
      <i/>
      <sz val="10"/>
      <color theme="1"/>
      <name val="Calibri"/>
      <family val="2"/>
      <scheme val="minor"/>
    </font>
    <font>
      <sz val="10"/>
      <color theme="1"/>
      <name val="Calibri"/>
      <family val="2"/>
    </font>
    <font>
      <sz val="12"/>
      <color theme="1"/>
      <name val="Calibri"/>
      <family val="2"/>
    </font>
    <font>
      <sz val="16"/>
      <color theme="1"/>
      <name val="Calibri"/>
      <family val="2"/>
    </font>
    <font>
      <sz val="12"/>
      <color theme="1"/>
      <name val="Calibri"/>
      <family val="2"/>
      <scheme val="minor"/>
    </font>
    <font>
      <vertAlign val="superscript"/>
      <sz val="12"/>
      <color theme="1"/>
      <name val="Calibri"/>
      <family val="2"/>
      <scheme val="minor"/>
    </font>
    <font>
      <sz val="16"/>
      <color theme="1"/>
      <name val="Calibri"/>
      <family val="2"/>
      <scheme val="minor"/>
    </font>
    <font>
      <vertAlign val="superscript"/>
      <sz val="14"/>
      <color theme="1"/>
      <name val="Calibri"/>
      <family val="2"/>
    </font>
    <font>
      <vertAlign val="subscript"/>
      <sz val="12"/>
      <color theme="1"/>
      <name val="Calibri"/>
      <family val="2"/>
      <scheme val="minor"/>
    </font>
    <font>
      <b/>
      <sz val="9"/>
      <color theme="1"/>
      <name val="Calibri"/>
      <family val="2"/>
      <scheme val="minor"/>
    </font>
    <font>
      <b/>
      <sz val="12"/>
      <color theme="1"/>
      <name val="Calibri"/>
      <family val="2"/>
      <scheme val="minor"/>
    </font>
    <font>
      <sz val="9"/>
      <color rgb="FFFF0000"/>
      <name val="Calibri"/>
      <family val="2"/>
      <scheme val="minor"/>
    </font>
    <font>
      <u/>
      <sz val="9"/>
      <color rgb="FFFF0000"/>
      <name val="Calibri"/>
      <family val="2"/>
      <scheme val="minor"/>
    </font>
    <font>
      <i/>
      <u/>
      <sz val="9"/>
      <color theme="1"/>
      <name val="Calibri"/>
      <family val="2"/>
      <scheme val="minor"/>
    </font>
    <font>
      <sz val="9"/>
      <color indexed="81"/>
      <name val="Tahoma"/>
      <family val="2"/>
    </font>
    <font>
      <b/>
      <sz val="9"/>
      <color indexed="81"/>
      <name val="Tahoma"/>
      <family val="2"/>
    </font>
    <font>
      <sz val="10"/>
      <color rgb="FF00B05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6600"/>
        <bgColor indexed="64"/>
      </patternFill>
    </fill>
    <fill>
      <patternFill patternType="solid">
        <fgColor rgb="FFFFD961"/>
        <bgColor indexed="64"/>
      </patternFill>
    </fill>
    <fill>
      <patternFill patternType="solid">
        <fgColor theme="9" tint="0.399975585192419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4">
    <xf numFmtId="0" fontId="0" fillId="0" borderId="0" xfId="0"/>
    <xf numFmtId="0" fontId="18" fillId="0" borderId="0" xfId="0" applyFont="1"/>
    <xf numFmtId="0" fontId="19" fillId="0" borderId="0" xfId="0" applyFont="1"/>
    <xf numFmtId="164" fontId="23" fillId="0" borderId="0" xfId="0" applyNumberFormat="1" applyFont="1" applyAlignment="1">
      <alignment horizontal="left"/>
    </xf>
    <xf numFmtId="0" fontId="18" fillId="0" borderId="0" xfId="0" applyFont="1" applyAlignment="1">
      <alignment horizontal="left"/>
    </xf>
    <xf numFmtId="164" fontId="18" fillId="0" borderId="0" xfId="0" applyNumberFormat="1" applyFont="1" applyAlignment="1">
      <alignment horizontal="left"/>
    </xf>
    <xf numFmtId="166" fontId="18" fillId="0" borderId="0" xfId="0" applyNumberFormat="1" applyFont="1" applyAlignment="1">
      <alignment horizontal="left"/>
    </xf>
    <xf numFmtId="0" fontId="18" fillId="0" borderId="10" xfId="0" applyFont="1" applyBorder="1"/>
    <xf numFmtId="0" fontId="25" fillId="0" borderId="0" xfId="0" applyFont="1"/>
    <xf numFmtId="164" fontId="19" fillId="0" borderId="0" xfId="0" applyNumberFormat="1" applyFont="1" applyAlignment="1">
      <alignment horizontal="center"/>
    </xf>
    <xf numFmtId="0" fontId="19" fillId="0" borderId="0" xfId="0" applyFont="1" applyAlignment="1">
      <alignment horizontal="center"/>
    </xf>
    <xf numFmtId="164" fontId="22" fillId="0" borderId="0" xfId="0" applyNumberFormat="1" applyFont="1" applyAlignment="1">
      <alignment horizontal="left"/>
    </xf>
    <xf numFmtId="166" fontId="19" fillId="0" borderId="0" xfId="0" applyNumberFormat="1" applyFont="1" applyAlignment="1">
      <alignment horizontal="left"/>
    </xf>
    <xf numFmtId="166" fontId="25" fillId="0" borderId="0" xfId="0" applyNumberFormat="1" applyFont="1" applyAlignment="1">
      <alignment horizontal="left"/>
    </xf>
    <xf numFmtId="166" fontId="19" fillId="33" borderId="0" xfId="0" applyNumberFormat="1" applyFont="1" applyFill="1" applyAlignment="1">
      <alignment horizontal="left"/>
    </xf>
    <xf numFmtId="164" fontId="19" fillId="0" borderId="0" xfId="0" applyNumberFormat="1" applyFont="1" applyAlignment="1">
      <alignment horizontal="left"/>
    </xf>
    <xf numFmtId="0" fontId="29" fillId="0" borderId="0" xfId="0" applyFont="1"/>
    <xf numFmtId="0" fontId="19" fillId="0" borderId="0" xfId="0" applyFont="1" applyAlignment="1">
      <alignment horizontal="left"/>
    </xf>
    <xf numFmtId="166" fontId="19" fillId="33" borderId="15" xfId="0" applyNumberFormat="1" applyFont="1" applyFill="1" applyBorder="1" applyAlignment="1">
      <alignment horizontal="left"/>
    </xf>
    <xf numFmtId="166" fontId="19" fillId="33" borderId="16" xfId="0" applyNumberFormat="1" applyFont="1" applyFill="1" applyBorder="1" applyAlignment="1">
      <alignment horizontal="left"/>
    </xf>
    <xf numFmtId="166" fontId="19" fillId="33" borderId="0" xfId="0" applyNumberFormat="1" applyFont="1" applyFill="1" applyBorder="1" applyAlignment="1">
      <alignment horizontal="left"/>
    </xf>
    <xf numFmtId="166" fontId="19" fillId="33" borderId="17" xfId="0" applyNumberFormat="1" applyFont="1" applyFill="1" applyBorder="1" applyAlignment="1">
      <alignment horizontal="left"/>
    </xf>
    <xf numFmtId="0" fontId="19" fillId="33" borderId="0" xfId="0" applyFont="1" applyFill="1"/>
    <xf numFmtId="166" fontId="19" fillId="34" borderId="0" xfId="0" applyNumberFormat="1" applyFont="1" applyFill="1" applyBorder="1" applyAlignment="1">
      <alignment horizontal="left"/>
    </xf>
    <xf numFmtId="166" fontId="19" fillId="34" borderId="17" xfId="0" applyNumberFormat="1" applyFont="1" applyFill="1" applyBorder="1" applyAlignment="1">
      <alignment horizontal="left"/>
    </xf>
    <xf numFmtId="0" fontId="19" fillId="34" borderId="0" xfId="0" applyFont="1" applyFill="1"/>
    <xf numFmtId="166" fontId="19" fillId="35" borderId="0" xfId="0" applyNumberFormat="1" applyFont="1" applyFill="1" applyBorder="1" applyAlignment="1">
      <alignment horizontal="left"/>
    </xf>
    <xf numFmtId="166" fontId="19" fillId="35" borderId="17" xfId="0" applyNumberFormat="1" applyFont="1" applyFill="1" applyBorder="1" applyAlignment="1">
      <alignment horizontal="left"/>
    </xf>
    <xf numFmtId="0" fontId="19" fillId="35" borderId="0" xfId="0" applyFont="1" applyFill="1"/>
    <xf numFmtId="166" fontId="19" fillId="36" borderId="0" xfId="0" applyNumberFormat="1" applyFont="1" applyFill="1" applyBorder="1" applyAlignment="1">
      <alignment horizontal="left"/>
    </xf>
    <xf numFmtId="166" fontId="19" fillId="36" borderId="17" xfId="0" applyNumberFormat="1" applyFont="1" applyFill="1" applyBorder="1" applyAlignment="1">
      <alignment horizontal="left"/>
    </xf>
    <xf numFmtId="166" fontId="19" fillId="36" borderId="19" xfId="0" applyNumberFormat="1" applyFont="1" applyFill="1" applyBorder="1" applyAlignment="1">
      <alignment horizontal="left"/>
    </xf>
    <xf numFmtId="166" fontId="19" fillId="36" borderId="20" xfId="0" applyNumberFormat="1" applyFont="1" applyFill="1" applyBorder="1" applyAlignment="1">
      <alignment horizontal="left"/>
    </xf>
    <xf numFmtId="166" fontId="19" fillId="36" borderId="0" xfId="0" applyNumberFormat="1" applyFont="1" applyFill="1" applyAlignment="1">
      <alignment horizontal="left"/>
    </xf>
    <xf numFmtId="0" fontId="19" fillId="36" borderId="0" xfId="0" applyFont="1" applyFill="1"/>
    <xf numFmtId="0" fontId="27" fillId="0" borderId="0" xfId="0" applyFont="1" applyAlignment="1">
      <alignment horizontal="left"/>
    </xf>
    <xf numFmtId="166" fontId="18" fillId="0" borderId="0" xfId="0" applyNumberFormat="1" applyFont="1" applyAlignment="1">
      <alignment horizontal="center"/>
    </xf>
    <xf numFmtId="0" fontId="18" fillId="0" borderId="0" xfId="0" applyFont="1" applyAlignment="1">
      <alignment horizontal="center"/>
    </xf>
    <xf numFmtId="0" fontId="38" fillId="0" borderId="0" xfId="0" applyFont="1"/>
    <xf numFmtId="166" fontId="27" fillId="0" borderId="0" xfId="0" applyNumberFormat="1" applyFont="1" applyAlignment="1">
      <alignment horizontal="left"/>
    </xf>
    <xf numFmtId="166" fontId="27" fillId="33" borderId="0" xfId="0" applyNumberFormat="1" applyFont="1" applyFill="1" applyAlignment="1">
      <alignment horizontal="left"/>
    </xf>
    <xf numFmtId="166" fontId="27" fillId="33" borderId="15" xfId="0" applyNumberFormat="1" applyFont="1" applyFill="1" applyBorder="1" applyAlignment="1">
      <alignment horizontal="left"/>
    </xf>
    <xf numFmtId="166" fontId="27" fillId="33" borderId="0" xfId="0" applyNumberFormat="1" applyFont="1" applyFill="1" applyBorder="1" applyAlignment="1">
      <alignment horizontal="left"/>
    </xf>
    <xf numFmtId="166" fontId="27" fillId="35" borderId="0" xfId="0" applyNumberFormat="1" applyFont="1" applyFill="1" applyBorder="1" applyAlignment="1">
      <alignment horizontal="left"/>
    </xf>
    <xf numFmtId="166" fontId="27" fillId="34" borderId="0" xfId="0" applyNumberFormat="1" applyFont="1" applyFill="1" applyBorder="1" applyAlignment="1">
      <alignment horizontal="left"/>
    </xf>
    <xf numFmtId="166" fontId="27" fillId="36" borderId="0" xfId="0" applyNumberFormat="1" applyFont="1" applyFill="1" applyBorder="1" applyAlignment="1">
      <alignment horizontal="left"/>
    </xf>
    <xf numFmtId="166" fontId="27" fillId="36" borderId="19" xfId="0" applyNumberFormat="1" applyFont="1" applyFill="1" applyBorder="1" applyAlignment="1">
      <alignment horizontal="left"/>
    </xf>
    <xf numFmtId="164" fontId="27" fillId="33" borderId="0" xfId="0" applyNumberFormat="1" applyFont="1" applyFill="1" applyAlignment="1">
      <alignment horizontal="left"/>
    </xf>
    <xf numFmtId="164" fontId="27" fillId="33" borderId="14" xfId="0" applyNumberFormat="1" applyFont="1" applyFill="1" applyBorder="1" applyAlignment="1">
      <alignment horizontal="left"/>
    </xf>
    <xf numFmtId="164" fontId="27" fillId="33" borderId="10" xfId="0" applyNumberFormat="1" applyFont="1" applyFill="1" applyBorder="1" applyAlignment="1">
      <alignment horizontal="left"/>
    </xf>
    <xf numFmtId="164" fontId="27" fillId="35" borderId="10" xfId="0" applyNumberFormat="1" applyFont="1" applyFill="1" applyBorder="1" applyAlignment="1">
      <alignment horizontal="left"/>
    </xf>
    <xf numFmtId="164" fontId="27" fillId="34" borderId="10" xfId="0" applyNumberFormat="1" applyFont="1" applyFill="1" applyBorder="1" applyAlignment="1">
      <alignment horizontal="left"/>
    </xf>
    <xf numFmtId="164" fontId="27" fillId="36" borderId="10" xfId="0" applyNumberFormat="1" applyFont="1" applyFill="1" applyBorder="1" applyAlignment="1">
      <alignment horizontal="left"/>
    </xf>
    <xf numFmtId="164" fontId="27" fillId="36" borderId="18" xfId="0" applyNumberFormat="1" applyFont="1" applyFill="1" applyBorder="1" applyAlignment="1">
      <alignment horizontal="left"/>
    </xf>
    <xf numFmtId="164" fontId="27" fillId="36" borderId="0" xfId="0" applyNumberFormat="1" applyFont="1" applyFill="1" applyAlignment="1">
      <alignment horizontal="left"/>
    </xf>
    <xf numFmtId="0" fontId="18" fillId="0" borderId="0" xfId="0" applyFont="1" applyAlignment="1">
      <alignment horizontal="left" vertical="center"/>
    </xf>
    <xf numFmtId="164" fontId="18" fillId="0" borderId="0" xfId="0" applyNumberFormat="1" applyFont="1" applyAlignment="1">
      <alignment horizontal="left" vertical="center"/>
    </xf>
    <xf numFmtId="0" fontId="18" fillId="0" borderId="0" xfId="0" applyFont="1" applyAlignment="1">
      <alignment horizontal="left" vertical="center" wrapText="1"/>
    </xf>
    <xf numFmtId="166" fontId="18" fillId="0" borderId="0" xfId="0" applyNumberFormat="1" applyFont="1" applyAlignment="1">
      <alignment horizontal="left" vertical="center" wrapText="1"/>
    </xf>
    <xf numFmtId="165" fontId="18" fillId="0" borderId="0" xfId="1" applyNumberFormat="1" applyFont="1" applyAlignment="1">
      <alignment horizontal="left"/>
    </xf>
    <xf numFmtId="165" fontId="18" fillId="0" borderId="0" xfId="1" applyNumberFormat="1" applyFont="1" applyAlignment="1">
      <alignment horizontal="left" vertical="center" wrapText="1"/>
    </xf>
    <xf numFmtId="164" fontId="18" fillId="0" borderId="0" xfId="0" applyNumberFormat="1" applyFont="1" applyAlignment="1">
      <alignment horizontal="left" vertical="center" wrapText="1"/>
    </xf>
    <xf numFmtId="164" fontId="39" fillId="33" borderId="0" xfId="0" applyNumberFormat="1" applyFont="1" applyFill="1" applyAlignment="1">
      <alignment horizontal="left"/>
    </xf>
    <xf numFmtId="166" fontId="39" fillId="33" borderId="0" xfId="0" applyNumberFormat="1" applyFont="1" applyFill="1" applyAlignment="1">
      <alignment horizontal="left"/>
    </xf>
    <xf numFmtId="165" fontId="39" fillId="33" borderId="0" xfId="1" applyNumberFormat="1" applyFont="1" applyFill="1" applyAlignment="1">
      <alignment horizontal="left"/>
    </xf>
    <xf numFmtId="0" fontId="26" fillId="0" borderId="0" xfId="0" applyFont="1"/>
    <xf numFmtId="0" fontId="37" fillId="0" borderId="11" xfId="0" applyFont="1" applyBorder="1" applyAlignment="1">
      <alignment horizontal="center"/>
    </xf>
    <xf numFmtId="0" fontId="37" fillId="0" borderId="12" xfId="0" applyFont="1" applyBorder="1" applyAlignment="1">
      <alignment horizontal="center"/>
    </xf>
    <xf numFmtId="0" fontId="37" fillId="0" borderId="13" xfId="0" applyFont="1" applyBorder="1" applyAlignment="1">
      <alignment horizontal="center"/>
    </xf>
    <xf numFmtId="0" fontId="39" fillId="33" borderId="0" xfId="0" applyFont="1" applyFill="1" applyAlignment="1">
      <alignment horizont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32" fillId="0" borderId="11" xfId="0" applyFont="1" applyBorder="1" applyAlignment="1">
      <alignment horizontal="center" vertical="center"/>
    </xf>
    <xf numFmtId="0" fontId="32" fillId="0" borderId="12" xfId="0" applyFont="1" applyBorder="1" applyAlignment="1">
      <alignment horizontal="center" vertical="center"/>
    </xf>
    <xf numFmtId="0" fontId="32" fillId="0" borderId="13" xfId="0" applyFont="1" applyBorder="1" applyAlignment="1">
      <alignment horizontal="center" vertical="center"/>
    </xf>
    <xf numFmtId="0" fontId="32" fillId="0" borderId="11" xfId="0" applyFont="1" applyBorder="1" applyAlignment="1">
      <alignment horizontal="center"/>
    </xf>
    <xf numFmtId="0" fontId="32" fillId="0" borderId="12" xfId="0" applyFont="1" applyBorder="1" applyAlignment="1">
      <alignment horizontal="center"/>
    </xf>
    <xf numFmtId="0" fontId="32" fillId="0" borderId="13" xfId="0" applyFont="1" applyBorder="1" applyAlignment="1">
      <alignment horizontal="center"/>
    </xf>
    <xf numFmtId="0" fontId="32" fillId="0" borderId="0" xfId="0" applyFont="1" applyBorder="1" applyAlignment="1">
      <alignment horizontal="center"/>
    </xf>
    <xf numFmtId="0" fontId="28" fillId="0" borderId="11" xfId="0" applyFont="1" applyBorder="1" applyAlignment="1">
      <alignment horizontal="left"/>
    </xf>
    <xf numFmtId="0" fontId="28" fillId="0" borderId="12" xfId="0" applyFont="1" applyBorder="1" applyAlignment="1">
      <alignment horizontal="left"/>
    </xf>
    <xf numFmtId="0" fontId="28" fillId="0" borderId="13" xfId="0" applyFont="1" applyBorder="1" applyAlignment="1">
      <alignment horizontal="left"/>
    </xf>
    <xf numFmtId="0" fontId="44"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FD961"/>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n2:n2o</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Wagena_2017!$M$6:$M$86</c:f>
              <c:numCache>
                <c:formatCode>0.0</c:formatCode>
                <c:ptCount val="8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6.5000000000000098</c:v>
                </c:pt>
                <c:pt idx="56">
                  <c:v>6.6</c:v>
                </c:pt>
                <c:pt idx="57">
                  <c:v>6.7</c:v>
                </c:pt>
                <c:pt idx="58">
                  <c:v>6.8000000000000096</c:v>
                </c:pt>
                <c:pt idx="59">
                  <c:v>6.9000000000000101</c:v>
                </c:pt>
                <c:pt idx="60">
                  <c:v>7.0000000000000098</c:v>
                </c:pt>
                <c:pt idx="61">
                  <c:v>7.1</c:v>
                </c:pt>
                <c:pt idx="62">
                  <c:v>7.2000000000000099</c:v>
                </c:pt>
                <c:pt idx="63">
                  <c:v>7.3000000000000096</c:v>
                </c:pt>
                <c:pt idx="64">
                  <c:v>7.4000000000000101</c:v>
                </c:pt>
                <c:pt idx="65">
                  <c:v>7.5000000000000098</c:v>
                </c:pt>
                <c:pt idx="66">
                  <c:v>7.6000000000000103</c:v>
                </c:pt>
                <c:pt idx="67">
                  <c:v>7.7000000000000099</c:v>
                </c:pt>
                <c:pt idx="68">
                  <c:v>7.8000000000000096</c:v>
                </c:pt>
                <c:pt idx="69">
                  <c:v>7.9000000000000101</c:v>
                </c:pt>
                <c:pt idx="70">
                  <c:v>8.0000000000000107</c:v>
                </c:pt>
                <c:pt idx="71">
                  <c:v>8.1000000000001293</c:v>
                </c:pt>
                <c:pt idx="72">
                  <c:v>8.2000000000001396</c:v>
                </c:pt>
                <c:pt idx="73">
                  <c:v>8.3000000000001499</c:v>
                </c:pt>
                <c:pt idx="74">
                  <c:v>8.4000000000001602</c:v>
                </c:pt>
                <c:pt idx="75">
                  <c:v>8.5000000000001705</c:v>
                </c:pt>
                <c:pt idx="76">
                  <c:v>8.6000000000001808</c:v>
                </c:pt>
                <c:pt idx="77">
                  <c:v>8.7000000000001894</c:v>
                </c:pt>
                <c:pt idx="78">
                  <c:v>8.8000000000001997</c:v>
                </c:pt>
                <c:pt idx="79">
                  <c:v>8.90000000000021</c:v>
                </c:pt>
                <c:pt idx="80">
                  <c:v>9.0000000000002203</c:v>
                </c:pt>
              </c:numCache>
            </c:numRef>
          </c:xVal>
          <c:yVal>
            <c:numRef>
              <c:f>Wagena_2017!$P$6:$P$86</c:f>
              <c:numCache>
                <c:formatCode>0.000</c:formatCode>
                <c:ptCount val="81"/>
                <c:pt idx="0">
                  <c:v>2.0312143502004281E-3</c:v>
                </c:pt>
                <c:pt idx="1">
                  <c:v>2.2674000355301046E-3</c:v>
                </c:pt>
                <c:pt idx="2">
                  <c:v>2.5310489366199211E-3</c:v>
                </c:pt>
                <c:pt idx="3">
                  <c:v>2.8253544232070636E-3</c:v>
                </c:pt>
                <c:pt idx="4">
                  <c:v>3.1538811839000179E-3</c:v>
                </c:pt>
                <c:pt idx="5">
                  <c:v>3.5206084024204526E-3</c:v>
                </c:pt>
                <c:pt idx="6">
                  <c:v>3.9299779542951926E-3</c:v>
                </c:pt>
                <c:pt idx="7">
                  <c:v>4.3869482077665391E-3</c:v>
                </c:pt>
                <c:pt idx="8">
                  <c:v>4.8970540805686365E-3</c:v>
                </c:pt>
                <c:pt idx="9">
                  <c:v>5.4664740799898982E-3</c:v>
                </c:pt>
                <c:pt idx="10">
                  <c:v>6.1021051382245586E-3</c:v>
                </c:pt>
                <c:pt idx="11">
                  <c:v>6.8116461494344763E-3</c:v>
                </c:pt>
                <c:pt idx="12">
                  <c:v>7.6036912203393172E-3</c:v>
                </c:pt>
                <c:pt idx="13">
                  <c:v>8.4878337638054288E-3</c:v>
                </c:pt>
                <c:pt idx="14">
                  <c:v>9.4747826962363856E-3</c:v>
                </c:pt>
                <c:pt idx="15">
                  <c:v>1.0576492146171854E-2</c:v>
                </c:pt>
                <c:pt idx="16">
                  <c:v>1.1806306245152129E-2</c:v>
                </c:pt>
                <c:pt idx="17">
                  <c:v>1.3179120754584944E-2</c:v>
                </c:pt>
                <c:pt idx="18">
                  <c:v>1.4711563486272537E-2</c:v>
                </c:pt>
                <c:pt idx="19">
                  <c:v>1.6422195701889488E-2</c:v>
                </c:pt>
                <c:pt idx="20">
                  <c:v>1.8331736930803175E-2</c:v>
                </c:pt>
                <c:pt idx="21">
                  <c:v>2.0463315929276606E-2</c:v>
                </c:pt>
                <c:pt idx="22">
                  <c:v>2.2842750820723172E-2</c:v>
                </c:pt>
                <c:pt idx="23">
                  <c:v>2.5498861810129645E-2</c:v>
                </c:pt>
                <c:pt idx="24">
                  <c:v>2.8463820260308928E-2</c:v>
                </c:pt>
                <c:pt idx="25">
                  <c:v>3.1773538358065796E-2</c:v>
                </c:pt>
                <c:pt idx="26">
                  <c:v>3.5468104089992611E-2</c:v>
                </c:pt>
                <c:pt idx="27">
                  <c:v>3.9592266796411354E-2</c:v>
                </c:pt>
                <c:pt idx="28">
                  <c:v>4.4195979184590874E-2</c:v>
                </c:pt>
                <c:pt idx="29">
                  <c:v>4.9335002366215547E-2</c:v>
                </c:pt>
                <c:pt idx="30">
                  <c:v>5.5071581247442963E-2</c:v>
                </c:pt>
                <c:pt idx="31">
                  <c:v>6.1475198452014566E-2</c:v>
                </c:pt>
                <c:pt idx="32">
                  <c:v>6.8623415909091073E-2</c:v>
                </c:pt>
                <c:pt idx="33">
                  <c:v>7.6602814299296759E-2</c:v>
                </c:pt>
                <c:pt idx="34">
                  <c:v>8.5510041737738254E-2</c:v>
                </c:pt>
                <c:pt idx="35">
                  <c:v>9.5452984395859947E-2</c:v>
                </c:pt>
                <c:pt idx="36">
                  <c:v>0.10655207324095123</c:v>
                </c:pt>
                <c:pt idx="37">
                  <c:v>0.11894174272080152</c:v>
                </c:pt>
                <c:pt idx="38">
                  <c:v>0.13277205906139178</c:v>
                </c:pt>
                <c:pt idx="39">
                  <c:v>0.14821053789990174</c:v>
                </c:pt>
                <c:pt idx="40">
                  <c:v>0.16544417326857364</c:v>
                </c:pt>
                <c:pt idx="41">
                  <c:v>0.18468170250490659</c:v>
                </c:pt>
                <c:pt idx="42">
                  <c:v>0.20615613452123649</c:v>
                </c:pt>
                <c:pt idx="43">
                  <c:v>0.23012757205662523</c:v>
                </c:pt>
                <c:pt idx="44">
                  <c:v>0.25688636209475479</c:v>
                </c:pt>
                <c:pt idx="45">
                  <c:v>0.28675661260633167</c:v>
                </c:pt>
                <c:pt idx="46">
                  <c:v>0.32010011821151779</c:v>
                </c:pt>
                <c:pt idx="47">
                  <c:v>0.35732074231080979</c:v>
                </c:pt>
                <c:pt idx="48">
                  <c:v>0.39886930876164212</c:v>
                </c:pt>
                <c:pt idx="49">
                  <c:v>0.44524906234971018</c:v>
                </c:pt>
                <c:pt idx="50">
                  <c:v>0.49702176419335581</c:v>
                </c:pt>
                <c:pt idx="51">
                  <c:v>0.55481449590982301</c:v>
                </c:pt>
                <c:pt idx="52">
                  <c:v>0.61932725495682939</c:v>
                </c:pt>
                <c:pt idx="53">
                  <c:v>0.69134143314579855</c:v>
                </c:pt>
                <c:pt idx="54">
                  <c:v>0.77172928102026306</c:v>
                </c:pt>
                <c:pt idx="55">
                  <c:v>0.86146447273391979</c:v>
                </c:pt>
                <c:pt idx="56">
                  <c:v>0.96163389939227828</c:v>
                </c:pt>
                <c:pt idx="57">
                  <c:v>1.0734508337014539</c:v>
                </c:pt>
                <c:pt idx="58">
                  <c:v>1.198269625376738</c:v>
                </c:pt>
                <c:pt idx="59">
                  <c:v>1.3376021053050202</c:v>
                </c:pt>
                <c:pt idx="60">
                  <c:v>1.4931358971516122</c:v>
                </c:pt>
                <c:pt idx="61">
                  <c:v>1.6667548582052585</c:v>
                </c:pt>
                <c:pt idx="62">
                  <c:v>1.8605618970453361</c:v>
                </c:pt>
                <c:pt idx="63">
                  <c:v>2.0769044444030653</c:v>
                </c:pt>
                <c:pt idx="64">
                  <c:v>2.3184028857257069</c:v>
                </c:pt>
                <c:pt idx="65">
                  <c:v>2.5879822998241697</c:v>
                </c:pt>
                <c:pt idx="66">
                  <c:v>2.8889078880294394</c:v>
                </c:pt>
                <c:pt idx="67">
                  <c:v>3.2248245229829142</c:v>
                </c:pt>
                <c:pt idx="68">
                  <c:v>3.5998008960838157</c:v>
                </c:pt>
                <c:pt idx="69">
                  <c:v>4.0183787983165624</c:v>
                </c:pt>
                <c:pt idx="70">
                  <c:v>4.4856281313576556</c:v>
                </c:pt>
                <c:pt idx="71">
                  <c:v>5.0072083152686027</c:v>
                </c:pt>
                <c:pt idx="72">
                  <c:v>5.5894368365537179</c:v>
                </c:pt>
                <c:pt idx="73">
                  <c:v>6.2393657668599953</c:v>
                </c:pt>
                <c:pt idx="74">
                  <c:v>6.9648671791176948</c:v>
                </c:pt>
                <c:pt idx="75">
                  <c:v>7.7747284957078993</c:v>
                </c:pt>
                <c:pt idx="76">
                  <c:v>8.6787589235305198</c:v>
                </c:pt>
                <c:pt idx="77">
                  <c:v>9.6879082651364588</c:v>
                </c:pt>
                <c:pt idx="78">
                  <c:v>10.814399544989186</c:v>
                </c:pt>
                <c:pt idx="79">
                  <c:v>12.071877057251969</c:v>
                </c:pt>
                <c:pt idx="80">
                  <c:v>13.475571628286103</c:v>
                </c:pt>
              </c:numCache>
            </c:numRef>
          </c:yVal>
          <c:smooth val="0"/>
          <c:extLst>
            <c:ext xmlns:c16="http://schemas.microsoft.com/office/drawing/2014/chart" uri="{C3380CC4-5D6E-409C-BE32-E72D297353CC}">
              <c16:uniqueId val="{00000000-4616-4F2F-A3CC-5C6E3EBF65E0}"/>
            </c:ext>
          </c:extLst>
        </c:ser>
        <c:dLbls>
          <c:showLegendKey val="0"/>
          <c:showVal val="0"/>
          <c:showCatName val="0"/>
          <c:showSerName val="0"/>
          <c:showPercent val="0"/>
          <c:showBubbleSize val="0"/>
        </c:dLbls>
        <c:axId val="765506384"/>
        <c:axId val="765500560"/>
      </c:scatterChart>
      <c:valAx>
        <c:axId val="76550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 pH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0560"/>
        <c:crosses val="autoZero"/>
        <c:crossBetween val="midCat"/>
      </c:valAx>
      <c:valAx>
        <c:axId val="76550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n2:n2o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6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7"/>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5207655293088361"/>
                  <c:y val="-3.5941624318236817E-2"/>
                </c:manualLayout>
              </c:layout>
              <c:numFmt formatCode="General" sourceLinked="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trendlineLbl>
          </c:trendline>
          <c:xVal>
            <c:numRef>
              <c:f>Liu_2010!$A$29:$A$33</c:f>
              <c:numCache>
                <c:formatCode>0.0</c:formatCode>
                <c:ptCount val="5"/>
                <c:pt idx="0">
                  <c:v>4.0141799999999996</c:v>
                </c:pt>
                <c:pt idx="1">
                  <c:v>5.7872300000000001</c:v>
                </c:pt>
                <c:pt idx="2">
                  <c:v>6.1418400000000002</c:v>
                </c:pt>
                <c:pt idx="3">
                  <c:v>7.5425500000000003</c:v>
                </c:pt>
                <c:pt idx="4">
                  <c:v>8.0301399999999994</c:v>
                </c:pt>
              </c:numCache>
            </c:numRef>
          </c:xVal>
          <c:yVal>
            <c:numRef>
              <c:f>Liu_2010!$B$29:$B$33</c:f>
              <c:numCache>
                <c:formatCode>General</c:formatCode>
                <c:ptCount val="5"/>
                <c:pt idx="0">
                  <c:v>87.239599999999996</c:v>
                </c:pt>
                <c:pt idx="1">
                  <c:v>63.020800000000001</c:v>
                </c:pt>
                <c:pt idx="2">
                  <c:v>55.729199999999999</c:v>
                </c:pt>
                <c:pt idx="3">
                  <c:v>13.802099999999999</c:v>
                </c:pt>
                <c:pt idx="4">
                  <c:v>13.541700000000001</c:v>
                </c:pt>
              </c:numCache>
            </c:numRef>
          </c:yVal>
          <c:smooth val="0"/>
          <c:extLst>
            <c:ext xmlns:c16="http://schemas.microsoft.com/office/drawing/2014/chart" uri="{C3380CC4-5D6E-409C-BE32-E72D297353CC}">
              <c16:uniqueId val="{00000000-C7A1-43B0-8E0E-AFDBD1C2F7E4}"/>
            </c:ext>
          </c:extLst>
        </c:ser>
        <c:dLbls>
          <c:showLegendKey val="0"/>
          <c:showVal val="0"/>
          <c:showCatName val="0"/>
          <c:showSerName val="0"/>
          <c:showPercent val="0"/>
          <c:showBubbleSize val="0"/>
        </c:dLbls>
        <c:axId val="368832479"/>
        <c:axId val="368829983"/>
      </c:scatterChart>
      <c:valAx>
        <c:axId val="368832479"/>
        <c:scaling>
          <c:orientation val="minMax"/>
          <c:min val="3.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29983"/>
        <c:crosses val="autoZero"/>
        <c:crossBetween val="midCat"/>
      </c:valAx>
      <c:valAx>
        <c:axId val="368829983"/>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n2o/(n2o+n2)</a:t>
                </a:r>
              </a:p>
            </c:rich>
          </c:tx>
          <c:layout>
            <c:manualLayout>
              <c:xMode val="edge"/>
              <c:yMode val="edge"/>
              <c:x val="3.0555555555555555E-2"/>
              <c:y val="0.3849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324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7"/>
            <c:spPr>
              <a:solidFill>
                <a:schemeClr val="accent2"/>
              </a:solidFill>
              <a:ln w="9525">
                <a:solidFill>
                  <a:schemeClr val="accent2"/>
                </a:solidFill>
              </a:ln>
              <a:effectLst/>
            </c:spPr>
          </c:marker>
          <c:trendline>
            <c:spPr>
              <a:ln w="19050" cap="rnd">
                <a:solidFill>
                  <a:schemeClr val="accent2"/>
                </a:solidFill>
                <a:prstDash val="solid"/>
              </a:ln>
              <a:effectLst/>
            </c:spPr>
            <c:trendlineType val="linear"/>
            <c:dispRSqr val="1"/>
            <c:dispEq val="1"/>
            <c:trendlineLbl>
              <c:layout>
                <c:manualLayout>
                  <c:x val="5.656583552055993E-2"/>
                  <c:y val="0.48645997375328082"/>
                </c:manualLayout>
              </c:layout>
              <c:numFmt formatCode="General" sourceLinked="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trendlineLbl>
          </c:trendline>
          <c:xVal>
            <c:numRef>
              <c:f>Liu_2010!$A$29:$A$33</c:f>
              <c:numCache>
                <c:formatCode>0.0</c:formatCode>
                <c:ptCount val="5"/>
                <c:pt idx="0">
                  <c:v>4.0141799999999996</c:v>
                </c:pt>
                <c:pt idx="1">
                  <c:v>5.7872300000000001</c:v>
                </c:pt>
                <c:pt idx="2">
                  <c:v>6.1418400000000002</c:v>
                </c:pt>
                <c:pt idx="3">
                  <c:v>7.5425500000000003</c:v>
                </c:pt>
                <c:pt idx="4">
                  <c:v>8.0301399999999994</c:v>
                </c:pt>
              </c:numCache>
            </c:numRef>
          </c:xVal>
          <c:yVal>
            <c:numRef>
              <c:f>Liu_2010!$C$29:$C$33</c:f>
              <c:numCache>
                <c:formatCode>General</c:formatCode>
                <c:ptCount val="5"/>
                <c:pt idx="0">
                  <c:v>1.1595601092769447E-2</c:v>
                </c:pt>
                <c:pt idx="1">
                  <c:v>1.6123623042592163E-2</c:v>
                </c:pt>
                <c:pt idx="2">
                  <c:v>1.8271781791073138E-2</c:v>
                </c:pt>
                <c:pt idx="3">
                  <c:v>7.811218471969443E-2</c:v>
                </c:pt>
                <c:pt idx="4">
                  <c:v>7.9734007351475469E-2</c:v>
                </c:pt>
              </c:numCache>
            </c:numRef>
          </c:yVal>
          <c:smooth val="0"/>
          <c:extLst>
            <c:ext xmlns:c16="http://schemas.microsoft.com/office/drawing/2014/chart" uri="{C3380CC4-5D6E-409C-BE32-E72D297353CC}">
              <c16:uniqueId val="{00000000-15C4-45B0-8F70-1D7A0AFEF733}"/>
            </c:ext>
          </c:extLst>
        </c:ser>
        <c:dLbls>
          <c:showLegendKey val="0"/>
          <c:showVal val="0"/>
          <c:showCatName val="0"/>
          <c:showSerName val="0"/>
          <c:showPercent val="0"/>
          <c:showBubbleSize val="0"/>
        </c:dLbls>
        <c:axId val="368832479"/>
        <c:axId val="368829983"/>
      </c:scatterChart>
      <c:valAx>
        <c:axId val="368832479"/>
        <c:scaling>
          <c:orientation val="minMax"/>
          <c:min val="3.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pH</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29983"/>
        <c:crosses val="autoZero"/>
        <c:crossBetween val="midCat"/>
      </c:valAx>
      <c:valAx>
        <c:axId val="368829983"/>
        <c:scaling>
          <c:orientation val="minMax"/>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n2:n2o</a:t>
                </a:r>
              </a:p>
            </c:rich>
          </c:tx>
          <c:layout>
            <c:manualLayout>
              <c:xMode val="edge"/>
              <c:yMode val="edge"/>
              <c:x val="1.9444444444444445E-2"/>
              <c:y val="0.3433256780402449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324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02537182852144"/>
          <c:y val="7.5650118203309691E-2"/>
          <c:w val="0.75665069991251088"/>
          <c:h val="0.83523277675396956"/>
        </c:manualLayout>
      </c:layout>
      <c:scatterChart>
        <c:scatterStyle val="lineMarker"/>
        <c:varyColors val="0"/>
        <c:ser>
          <c:idx val="0"/>
          <c:order val="0"/>
          <c:tx>
            <c:v>added NO3</c:v>
          </c:tx>
          <c:spPr>
            <a:ln w="19050" cap="rnd">
              <a:noFill/>
              <a:round/>
            </a:ln>
            <a:effectLst/>
          </c:spPr>
          <c:marker>
            <c:symbol val="circle"/>
            <c:size val="7"/>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0988845144356956E-2"/>
                  <c:y val="3.674168388525902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trendlineLbl>
          </c:trendline>
          <c:xVal>
            <c:numRef>
              <c:f>Liu_2010!$A$29:$A$33</c:f>
              <c:numCache>
                <c:formatCode>0.0</c:formatCode>
                <c:ptCount val="5"/>
                <c:pt idx="0">
                  <c:v>4.0141799999999996</c:v>
                </c:pt>
                <c:pt idx="1">
                  <c:v>5.7872300000000001</c:v>
                </c:pt>
                <c:pt idx="2">
                  <c:v>6.1418400000000002</c:v>
                </c:pt>
                <c:pt idx="3">
                  <c:v>7.5425500000000003</c:v>
                </c:pt>
                <c:pt idx="4">
                  <c:v>8.0301399999999994</c:v>
                </c:pt>
              </c:numCache>
            </c:numRef>
          </c:xVal>
          <c:yVal>
            <c:numRef>
              <c:f>Liu_2010!$C$29:$C$33</c:f>
              <c:numCache>
                <c:formatCode>General</c:formatCode>
                <c:ptCount val="5"/>
                <c:pt idx="0">
                  <c:v>1.1595601092769447E-2</c:v>
                </c:pt>
                <c:pt idx="1">
                  <c:v>1.6123623042592163E-2</c:v>
                </c:pt>
                <c:pt idx="2">
                  <c:v>1.8271781791073138E-2</c:v>
                </c:pt>
                <c:pt idx="3">
                  <c:v>7.811218471969443E-2</c:v>
                </c:pt>
                <c:pt idx="4">
                  <c:v>7.9734007351475469E-2</c:v>
                </c:pt>
              </c:numCache>
            </c:numRef>
          </c:yVal>
          <c:smooth val="0"/>
          <c:extLst>
            <c:ext xmlns:c16="http://schemas.microsoft.com/office/drawing/2014/chart" uri="{C3380CC4-5D6E-409C-BE32-E72D297353CC}">
              <c16:uniqueId val="{00000000-7D7C-4515-81EA-4700307443FF}"/>
            </c:ext>
          </c:extLst>
        </c:ser>
        <c:ser>
          <c:idx val="1"/>
          <c:order val="1"/>
          <c:tx>
            <c:v>no-NO3 added</c:v>
          </c:tx>
          <c:spPr>
            <a:ln w="25400" cap="rnd">
              <a:noFill/>
              <a:round/>
            </a:ln>
            <a:effectLst/>
          </c:spPr>
          <c:marker>
            <c:symbol val="circle"/>
            <c:size val="7"/>
            <c:spPr>
              <a:solidFill>
                <a:schemeClr val="tx1"/>
              </a:solidFill>
              <a:ln w="9525">
                <a:solidFill>
                  <a:schemeClr val="tx1"/>
                </a:solidFill>
              </a:ln>
              <a:effectLst/>
            </c:spPr>
          </c:marker>
          <c:trendline>
            <c:spPr>
              <a:ln w="19050" cap="rnd">
                <a:solidFill>
                  <a:schemeClr val="tx1"/>
                </a:solidFill>
                <a:prstDash val="sysDot"/>
              </a:ln>
              <a:effectLst/>
            </c:spPr>
            <c:trendlineType val="linear"/>
            <c:dispRSqr val="1"/>
            <c:dispEq val="1"/>
            <c:trendlineLbl>
              <c:layout>
                <c:manualLayout>
                  <c:x val="8.73659230096238E-2"/>
                  <c:y val="-0.106622735987788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Liu_2010!$A$11:$A$15</c:f>
              <c:numCache>
                <c:formatCode>0.0</c:formatCode>
                <c:ptCount val="5"/>
                <c:pt idx="0">
                  <c:v>4.0141799999999996</c:v>
                </c:pt>
                <c:pt idx="1">
                  <c:v>5.7872300000000001</c:v>
                </c:pt>
                <c:pt idx="2">
                  <c:v>6.1418400000000002</c:v>
                </c:pt>
                <c:pt idx="3">
                  <c:v>7.5425500000000003</c:v>
                </c:pt>
                <c:pt idx="4">
                  <c:v>8.0212800000000009</c:v>
                </c:pt>
              </c:numCache>
            </c:numRef>
          </c:xVal>
          <c:yVal>
            <c:numRef>
              <c:f>Liu_2010!$C$11:$C$15</c:f>
              <c:numCache>
                <c:formatCode>General</c:formatCode>
                <c:ptCount val="5"/>
                <c:pt idx="0">
                  <c:v>1.1222815535070176E-2</c:v>
                </c:pt>
                <c:pt idx="1">
                  <c:v>1.078167115902965E-2</c:v>
                </c:pt>
                <c:pt idx="2">
                  <c:v>1.1845997296743417E-2</c:v>
                </c:pt>
                <c:pt idx="3">
                  <c:v>1.661187516508051E-2</c:v>
                </c:pt>
                <c:pt idx="4">
                  <c:v>1.8447359537192645E-2</c:v>
                </c:pt>
              </c:numCache>
            </c:numRef>
          </c:yVal>
          <c:smooth val="0"/>
          <c:extLst>
            <c:ext xmlns:c16="http://schemas.microsoft.com/office/drawing/2014/chart" uri="{C3380CC4-5D6E-409C-BE32-E72D297353CC}">
              <c16:uniqueId val="{00000001-7D7C-4515-81EA-4700307443FF}"/>
            </c:ext>
          </c:extLst>
        </c:ser>
        <c:dLbls>
          <c:showLegendKey val="0"/>
          <c:showVal val="0"/>
          <c:showCatName val="0"/>
          <c:showSerName val="0"/>
          <c:showPercent val="0"/>
          <c:showBubbleSize val="0"/>
        </c:dLbls>
        <c:axId val="368832479"/>
        <c:axId val="368829983"/>
      </c:scatterChart>
      <c:valAx>
        <c:axId val="368832479"/>
        <c:scaling>
          <c:orientation val="minMax"/>
          <c:min val="3.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pH</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29983"/>
        <c:crosses val="autoZero"/>
        <c:crossBetween val="midCat"/>
      </c:valAx>
      <c:valAx>
        <c:axId val="36882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n2:n2o</a:t>
                </a:r>
              </a:p>
            </c:rich>
          </c:tx>
          <c:layout>
            <c:manualLayout>
              <c:xMode val="edge"/>
              <c:yMode val="edge"/>
              <c:x val="1.9444444444444445E-2"/>
              <c:y val="0.3433256780402449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32479"/>
        <c:crosses val="autoZero"/>
        <c:crossBetween val="midCat"/>
      </c:valAx>
      <c:spPr>
        <a:noFill/>
        <a:ln>
          <a:noFill/>
        </a:ln>
        <a:effectLst/>
      </c:spPr>
    </c:plotArea>
    <c:legend>
      <c:legendPos val="r"/>
      <c:layout>
        <c:manualLayout>
          <c:xMode val="edge"/>
          <c:yMode val="edge"/>
          <c:x val="0.19316207349081368"/>
          <c:y val="9.8699205152547459E-2"/>
          <c:w val="0.31550065616797901"/>
          <c:h val="0.3191511699335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89131808632381"/>
          <c:y val="4.7159699892818867E-2"/>
          <c:w val="0.82282246172590678"/>
          <c:h val="0.8096321239587817"/>
        </c:manualLayout>
      </c:layout>
      <c:scatterChart>
        <c:scatterStyle val="lineMarker"/>
        <c:varyColors val="0"/>
        <c:ser>
          <c:idx val="0"/>
          <c:order val="0"/>
          <c:spPr>
            <a:ln w="25400" cap="rnd">
              <a:noFill/>
              <a:round/>
            </a:ln>
            <a:effectLst/>
          </c:spPr>
          <c:marker>
            <c:symbol val="circle"/>
            <c:size val="7"/>
            <c:spPr>
              <a:solidFill>
                <a:schemeClr val="tx1"/>
              </a:solidFill>
              <a:ln w="9525">
                <a:solidFill>
                  <a:schemeClr val="tx1"/>
                </a:solidFill>
              </a:ln>
              <a:effectLst/>
            </c:spPr>
          </c:marker>
          <c:trendline>
            <c:spPr>
              <a:ln w="19050" cap="rnd">
                <a:solidFill>
                  <a:schemeClr val="accent1"/>
                </a:solidFill>
                <a:prstDash val="sysDot"/>
              </a:ln>
              <a:effectLst/>
            </c:spPr>
            <c:trendlineType val="exp"/>
            <c:dispRSqr val="1"/>
            <c:dispEq val="1"/>
            <c:trendlineLbl>
              <c:layout>
                <c:manualLayout>
                  <c:x val="1.6295113795707042E-2"/>
                  <c:y val="-0.662088976377952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Rochester_2003!$B$7:$B$40</c:f>
              <c:numCache>
                <c:formatCode>0.0</c:formatCode>
                <c:ptCount val="34"/>
                <c:pt idx="0">
                  <c:v>5.5</c:v>
                </c:pt>
                <c:pt idx="1">
                  <c:v>5.9</c:v>
                </c:pt>
                <c:pt idx="2">
                  <c:v>4.5999999999999996</c:v>
                </c:pt>
                <c:pt idx="3">
                  <c:v>5.4</c:v>
                </c:pt>
                <c:pt idx="4">
                  <c:v>6</c:v>
                </c:pt>
                <c:pt idx="5">
                  <c:v>6.9</c:v>
                </c:pt>
                <c:pt idx="6">
                  <c:v>6.2</c:v>
                </c:pt>
                <c:pt idx="7">
                  <c:v>6.3</c:v>
                </c:pt>
                <c:pt idx="8">
                  <c:v>7.4</c:v>
                </c:pt>
                <c:pt idx="9">
                  <c:v>7.9</c:v>
                </c:pt>
                <c:pt idx="10">
                  <c:v>6.4</c:v>
                </c:pt>
                <c:pt idx="11">
                  <c:v>7</c:v>
                </c:pt>
                <c:pt idx="12">
                  <c:v>8</c:v>
                </c:pt>
                <c:pt idx="13">
                  <c:v>6.3</c:v>
                </c:pt>
                <c:pt idx="14">
                  <c:v>8</c:v>
                </c:pt>
                <c:pt idx="15">
                  <c:v>6.8</c:v>
                </c:pt>
                <c:pt idx="16">
                  <c:v>5.9</c:v>
                </c:pt>
                <c:pt idx="17">
                  <c:v>7.2</c:v>
                </c:pt>
                <c:pt idx="18">
                  <c:v>7.9</c:v>
                </c:pt>
                <c:pt idx="19">
                  <c:v>7.5</c:v>
                </c:pt>
                <c:pt idx="20">
                  <c:v>7.7</c:v>
                </c:pt>
                <c:pt idx="21">
                  <c:v>8.1</c:v>
                </c:pt>
                <c:pt idx="22">
                  <c:v>4.2</c:v>
                </c:pt>
                <c:pt idx="23">
                  <c:v>4.5999999999999996</c:v>
                </c:pt>
                <c:pt idx="24">
                  <c:v>4.7</c:v>
                </c:pt>
                <c:pt idx="25">
                  <c:v>4.7</c:v>
                </c:pt>
                <c:pt idx="26">
                  <c:v>5</c:v>
                </c:pt>
                <c:pt idx="27">
                  <c:v>5.4</c:v>
                </c:pt>
                <c:pt idx="28">
                  <c:v>5.6</c:v>
                </c:pt>
                <c:pt idx="29">
                  <c:v>5.6</c:v>
                </c:pt>
                <c:pt idx="30">
                  <c:v>5.7</c:v>
                </c:pt>
                <c:pt idx="31">
                  <c:v>5.8</c:v>
                </c:pt>
                <c:pt idx="32">
                  <c:v>5.8</c:v>
                </c:pt>
                <c:pt idx="33">
                  <c:v>8.1999999999999993</c:v>
                </c:pt>
              </c:numCache>
            </c:numRef>
          </c:xVal>
          <c:yVal>
            <c:numRef>
              <c:f>Rochester_2003!$D$7:$D$40</c:f>
              <c:numCache>
                <c:formatCode>0.000</c:formatCode>
                <c:ptCount val="34"/>
                <c:pt idx="0">
                  <c:v>1.70293863659264</c:v>
                </c:pt>
                <c:pt idx="1">
                  <c:v>0.44721359549995793</c:v>
                </c:pt>
                <c:pt idx="2">
                  <c:v>2.4494897427831779</c:v>
                </c:pt>
                <c:pt idx="3">
                  <c:v>2.2803508501982761</c:v>
                </c:pt>
                <c:pt idx="4">
                  <c:v>1.0954451150103321</c:v>
                </c:pt>
                <c:pt idx="5">
                  <c:v>0.63245553203367588</c:v>
                </c:pt>
                <c:pt idx="6">
                  <c:v>2</c:v>
                </c:pt>
                <c:pt idx="7">
                  <c:v>0.1</c:v>
                </c:pt>
                <c:pt idx="8">
                  <c:v>0.1</c:v>
                </c:pt>
                <c:pt idx="10">
                  <c:v>1.0954451150103321</c:v>
                </c:pt>
                <c:pt idx="11">
                  <c:v>0.66332495807107994</c:v>
                </c:pt>
                <c:pt idx="12">
                  <c:v>0.22360679774997896</c:v>
                </c:pt>
                <c:pt idx="13">
                  <c:v>0.51575187832910507</c:v>
                </c:pt>
                <c:pt idx="14">
                  <c:v>0.25298221281347033</c:v>
                </c:pt>
                <c:pt idx="15">
                  <c:v>0.70710678118654757</c:v>
                </c:pt>
                <c:pt idx="16">
                  <c:v>2.6019223662515376</c:v>
                </c:pt>
                <c:pt idx="17">
                  <c:v>0.67082039324993692</c:v>
                </c:pt>
                <c:pt idx="19">
                  <c:v>0.47958315233127197</c:v>
                </c:pt>
                <c:pt idx="20">
                  <c:v>0.46904157598234297</c:v>
                </c:pt>
                <c:pt idx="21">
                  <c:v>0.42426406871192851</c:v>
                </c:pt>
                <c:pt idx="22">
                  <c:v>3.6055512754639891</c:v>
                </c:pt>
                <c:pt idx="23">
                  <c:v>1.8165902124584949</c:v>
                </c:pt>
                <c:pt idx="26">
                  <c:v>3.082207001484488</c:v>
                </c:pt>
                <c:pt idx="27">
                  <c:v>1.3928388277184118</c:v>
                </c:pt>
                <c:pt idx="28">
                  <c:v>0.44721359549995793</c:v>
                </c:pt>
                <c:pt idx="29">
                  <c:v>1.4142135623730951</c:v>
                </c:pt>
                <c:pt idx="30">
                  <c:v>0.54772255750516607</c:v>
                </c:pt>
                <c:pt idx="31">
                  <c:v>0.31622776601683794</c:v>
                </c:pt>
                <c:pt idx="32">
                  <c:v>0.1</c:v>
                </c:pt>
              </c:numCache>
            </c:numRef>
          </c:yVal>
          <c:smooth val="0"/>
          <c:extLst>
            <c:ext xmlns:c16="http://schemas.microsoft.com/office/drawing/2014/chart" uri="{C3380CC4-5D6E-409C-BE32-E72D297353CC}">
              <c16:uniqueId val="{00000000-F0C5-4747-B0CE-4F1DC0266DF9}"/>
            </c:ext>
          </c:extLst>
        </c:ser>
        <c:dLbls>
          <c:showLegendKey val="0"/>
          <c:showVal val="0"/>
          <c:showCatName val="0"/>
          <c:showSerName val="0"/>
          <c:showPercent val="0"/>
          <c:showBubbleSize val="0"/>
        </c:dLbls>
        <c:axId val="914019328"/>
        <c:axId val="910631424"/>
      </c:scatterChart>
      <c:valAx>
        <c:axId val="914019328"/>
        <c:scaling>
          <c:orientation val="minMax"/>
          <c:min val="3.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 pH</a:t>
                </a:r>
              </a:p>
            </c:rich>
          </c:tx>
          <c:layout>
            <c:manualLayout>
              <c:xMode val="edge"/>
              <c:yMode val="edge"/>
              <c:x val="0.4629055858256329"/>
              <c:y val="0.926237773332995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31424"/>
        <c:crosses val="autoZero"/>
        <c:crossBetween val="midCat"/>
      </c:valAx>
      <c:valAx>
        <c:axId val="91063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n2o:n2</a:t>
                </a:r>
              </a:p>
            </c:rich>
          </c:tx>
          <c:layout>
            <c:manualLayout>
              <c:xMode val="edge"/>
              <c:yMode val="edge"/>
              <c:x val="1.4808387563268254E-2"/>
              <c:y val="0.403529719556759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19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24489726202877"/>
          <c:y val="4.7159699892818867E-2"/>
          <c:w val="0.80546888255020188"/>
          <c:h val="0.79677038762437657"/>
        </c:manualLayout>
      </c:layout>
      <c:scatterChart>
        <c:scatterStyle val="lineMarker"/>
        <c:varyColors val="0"/>
        <c:ser>
          <c:idx val="0"/>
          <c:order val="0"/>
          <c:tx>
            <c:v>mean</c:v>
          </c:tx>
          <c:spPr>
            <a:ln w="25400" cap="rnd">
              <a:noFill/>
              <a:round/>
            </a:ln>
            <a:effectLst/>
          </c:spPr>
          <c:marker>
            <c:symbol val="circle"/>
            <c:size val="7"/>
            <c:spPr>
              <a:solidFill>
                <a:schemeClr val="tx1"/>
              </a:solidFill>
              <a:ln w="9525">
                <a:solidFill>
                  <a:schemeClr val="tx1"/>
                </a:solidFill>
              </a:ln>
              <a:effectLst/>
            </c:spPr>
          </c:marker>
          <c:trendline>
            <c:spPr>
              <a:ln w="19050" cap="rnd">
                <a:solidFill>
                  <a:schemeClr val="accent1"/>
                </a:solidFill>
                <a:prstDash val="sysDot"/>
              </a:ln>
              <a:effectLst/>
            </c:spPr>
            <c:trendlineType val="exp"/>
            <c:dispRSqr val="1"/>
            <c:dispEq val="1"/>
            <c:trendlineLbl>
              <c:layout>
                <c:manualLayout>
                  <c:x val="-0.46853502314379902"/>
                  <c:y val="-7.866622781477074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Rochester_2003!$R$42:$R$82</c:f>
              <c:numCache>
                <c:formatCode>0.0</c:formatCode>
                <c:ptCount val="41"/>
                <c:pt idx="0">
                  <c:v>4.5</c:v>
                </c:pt>
                <c:pt idx="1">
                  <c:v>4.5999999999999996</c:v>
                </c:pt>
                <c:pt idx="2">
                  <c:v>4.7</c:v>
                </c:pt>
                <c:pt idx="3">
                  <c:v>4.8</c:v>
                </c:pt>
                <c:pt idx="4">
                  <c:v>4.9000000000000004</c:v>
                </c:pt>
                <c:pt idx="5">
                  <c:v>5</c:v>
                </c:pt>
                <c:pt idx="6">
                  <c:v>5.0999999999999996</c:v>
                </c:pt>
                <c:pt idx="7">
                  <c:v>5.2</c:v>
                </c:pt>
                <c:pt idx="8">
                  <c:v>5.3</c:v>
                </c:pt>
                <c:pt idx="9">
                  <c:v>5.4</c:v>
                </c:pt>
                <c:pt idx="10">
                  <c:v>5.5</c:v>
                </c:pt>
                <c:pt idx="11">
                  <c:v>5.6</c:v>
                </c:pt>
                <c:pt idx="12">
                  <c:v>5.7</c:v>
                </c:pt>
                <c:pt idx="13">
                  <c:v>5.8</c:v>
                </c:pt>
                <c:pt idx="14">
                  <c:v>5.9</c:v>
                </c:pt>
                <c:pt idx="15">
                  <c:v>6</c:v>
                </c:pt>
                <c:pt idx="16">
                  <c:v>6.1</c:v>
                </c:pt>
                <c:pt idx="17">
                  <c:v>6.2</c:v>
                </c:pt>
                <c:pt idx="18">
                  <c:v>6.3</c:v>
                </c:pt>
                <c:pt idx="19">
                  <c:v>6.4</c:v>
                </c:pt>
                <c:pt idx="20">
                  <c:v>6.5000000000000098</c:v>
                </c:pt>
                <c:pt idx="21">
                  <c:v>6.6</c:v>
                </c:pt>
                <c:pt idx="22">
                  <c:v>6.7</c:v>
                </c:pt>
                <c:pt idx="23">
                  <c:v>6.8000000000000096</c:v>
                </c:pt>
                <c:pt idx="24">
                  <c:v>6.9000000000000101</c:v>
                </c:pt>
                <c:pt idx="25">
                  <c:v>7.0000000000000098</c:v>
                </c:pt>
                <c:pt idx="26">
                  <c:v>7.1</c:v>
                </c:pt>
                <c:pt idx="27">
                  <c:v>7.2000000000000099</c:v>
                </c:pt>
                <c:pt idx="28">
                  <c:v>7.3000000000000096</c:v>
                </c:pt>
                <c:pt idx="29">
                  <c:v>7.4000000000000101</c:v>
                </c:pt>
                <c:pt idx="30">
                  <c:v>7.5000000000000098</c:v>
                </c:pt>
                <c:pt idx="31">
                  <c:v>7.6000000000000103</c:v>
                </c:pt>
                <c:pt idx="32">
                  <c:v>7.7000000000000099</c:v>
                </c:pt>
                <c:pt idx="33">
                  <c:v>7.8000000000000096</c:v>
                </c:pt>
                <c:pt idx="34">
                  <c:v>7.9000000000000101</c:v>
                </c:pt>
                <c:pt idx="35">
                  <c:v>8.0000000000000107</c:v>
                </c:pt>
                <c:pt idx="36">
                  <c:v>8.1000000000000103</c:v>
                </c:pt>
                <c:pt idx="37">
                  <c:v>8.2000000000000099</c:v>
                </c:pt>
                <c:pt idx="38">
                  <c:v>8.3000000000000096</c:v>
                </c:pt>
                <c:pt idx="39">
                  <c:v>8.4000000000000092</c:v>
                </c:pt>
                <c:pt idx="40">
                  <c:v>8.5000000000000107</c:v>
                </c:pt>
              </c:numCache>
            </c:numRef>
          </c:xVal>
          <c:yVal>
            <c:numRef>
              <c:f>Rochester_2003!$U$42:$U$82</c:f>
              <c:numCache>
                <c:formatCode>0.000</c:formatCode>
                <c:ptCount val="41"/>
                <c:pt idx="0">
                  <c:v>8.8550667008979192E-2</c:v>
                </c:pt>
                <c:pt idx="1">
                  <c:v>0.10364534185472597</c:v>
                </c:pt>
                <c:pt idx="2">
                  <c:v>0.12131311091189993</c:v>
                </c:pt>
                <c:pt idx="3">
                  <c:v>0.14199259335504696</c:v>
                </c:pt>
                <c:pt idx="4">
                  <c:v>0.16619717700862294</c:v>
                </c:pt>
                <c:pt idx="5">
                  <c:v>0.19452776368813135</c:v>
                </c:pt>
                <c:pt idx="6">
                  <c:v>0.22768768715934429</c:v>
                </c:pt>
                <c:pt idx="7">
                  <c:v>0.26650017406813215</c:v>
                </c:pt>
                <c:pt idx="8">
                  <c:v>0.31192878132509866</c:v>
                </c:pt>
                <c:pt idx="9">
                  <c:v>0.36510131732254064</c:v>
                </c:pt>
                <c:pt idx="10">
                  <c:v>0.42733784085068854</c:v>
                </c:pt>
                <c:pt idx="11">
                  <c:v>0.50018343281297728</c:v>
                </c:pt>
                <c:pt idx="12">
                  <c:v>0.58544655432933768</c:v>
                </c:pt>
                <c:pt idx="13">
                  <c:v>0.68524394350392315</c:v>
                </c:pt>
                <c:pt idx="14">
                  <c:v>0.80205316546224237</c:v>
                </c:pt>
                <c:pt idx="15">
                  <c:v>0.93877412026235441</c:v>
                </c:pt>
                <c:pt idx="16">
                  <c:v>1.0988010356725482</c:v>
                </c:pt>
                <c:pt idx="17">
                  <c:v>1.2861067321046837</c:v>
                </c:pt>
                <c:pt idx="18">
                  <c:v>1.5053412516603355</c:v>
                </c:pt>
                <c:pt idx="19">
                  <c:v>1.7619472998496537</c:v>
                </c:pt>
                <c:pt idx="20">
                  <c:v>2.0622953659334229</c:v>
                </c:pt>
                <c:pt idx="21">
                  <c:v>2.4138418763791947</c:v>
                </c:pt>
                <c:pt idx="22">
                  <c:v>2.8253143077420924</c:v>
                </c:pt>
                <c:pt idx="23">
                  <c:v>3.3069278545726646</c:v>
                </c:pt>
                <c:pt idx="24">
                  <c:v>3.8706390313394743</c:v>
                </c:pt>
                <c:pt idx="25">
                  <c:v>4.5304425042755003</c:v>
                </c:pt>
                <c:pt idx="26">
                  <c:v>5.3027185222805047</c:v>
                </c:pt>
                <c:pt idx="27">
                  <c:v>6.2066395721833336</c:v>
                </c:pt>
                <c:pt idx="28">
                  <c:v>7.2646463539656967</c:v>
                </c:pt>
                <c:pt idx="29">
                  <c:v>8.5030048924884305</c:v>
                </c:pt>
                <c:pt idx="30">
                  <c:v>9.9524586165455418</c:v>
                </c:pt>
                <c:pt idx="31">
                  <c:v>11.648991593731056</c:v>
                </c:pt>
                <c:pt idx="32">
                  <c:v>13.634721869149269</c:v>
                </c:pt>
                <c:pt idx="33">
                  <c:v>15.958947085952317</c:v>
                </c:pt>
                <c:pt idx="34">
                  <c:v>18.67936834622925</c:v>
                </c:pt>
                <c:pt idx="35">
                  <c:v>21.863522695757478</c:v>
                </c:pt>
                <c:pt idx="36">
                  <c:v>25.590459795413668</c:v>
                </c:pt>
                <c:pt idx="37">
                  <c:v>29.952704404206422</c:v>
                </c:pt>
                <c:pt idx="38">
                  <c:v>35.058553394439492</c:v>
                </c:pt>
                <c:pt idx="39">
                  <c:v>41.034764324591499</c:v>
                </c:pt>
                <c:pt idx="40">
                  <c:v>48.029702316292465</c:v>
                </c:pt>
              </c:numCache>
            </c:numRef>
          </c:yVal>
          <c:smooth val="0"/>
          <c:extLst>
            <c:ext xmlns:c16="http://schemas.microsoft.com/office/drawing/2014/chart" uri="{C3380CC4-5D6E-409C-BE32-E72D297353CC}">
              <c16:uniqueId val="{00000000-D31C-419C-9D7C-CF25C4235C32}"/>
            </c:ext>
          </c:extLst>
        </c:ser>
        <c:ser>
          <c:idx val="1"/>
          <c:order val="1"/>
          <c:tx>
            <c:v>low-lim</c:v>
          </c:tx>
          <c:spPr>
            <a:ln w="25400" cap="rnd">
              <a:noFill/>
              <a:round/>
            </a:ln>
            <a:effectLst/>
          </c:spPr>
          <c:marker>
            <c:symbol val="circle"/>
            <c:size val="5"/>
            <c:spPr>
              <a:solidFill>
                <a:schemeClr val="accent2"/>
              </a:solidFill>
              <a:ln w="9525">
                <a:solidFill>
                  <a:schemeClr val="accent2"/>
                </a:solidFill>
              </a:ln>
              <a:effectLst/>
            </c:spPr>
          </c:marker>
          <c:xVal>
            <c:numRef>
              <c:f>Rochester_2003!$R$42:$R$82</c:f>
              <c:numCache>
                <c:formatCode>0.0</c:formatCode>
                <c:ptCount val="41"/>
                <c:pt idx="0">
                  <c:v>4.5</c:v>
                </c:pt>
                <c:pt idx="1">
                  <c:v>4.5999999999999996</c:v>
                </c:pt>
                <c:pt idx="2">
                  <c:v>4.7</c:v>
                </c:pt>
                <c:pt idx="3">
                  <c:v>4.8</c:v>
                </c:pt>
                <c:pt idx="4">
                  <c:v>4.9000000000000004</c:v>
                </c:pt>
                <c:pt idx="5">
                  <c:v>5</c:v>
                </c:pt>
                <c:pt idx="6">
                  <c:v>5.0999999999999996</c:v>
                </c:pt>
                <c:pt idx="7">
                  <c:v>5.2</c:v>
                </c:pt>
                <c:pt idx="8">
                  <c:v>5.3</c:v>
                </c:pt>
                <c:pt idx="9">
                  <c:v>5.4</c:v>
                </c:pt>
                <c:pt idx="10">
                  <c:v>5.5</c:v>
                </c:pt>
                <c:pt idx="11">
                  <c:v>5.6</c:v>
                </c:pt>
                <c:pt idx="12">
                  <c:v>5.7</c:v>
                </c:pt>
                <c:pt idx="13">
                  <c:v>5.8</c:v>
                </c:pt>
                <c:pt idx="14">
                  <c:v>5.9</c:v>
                </c:pt>
                <c:pt idx="15">
                  <c:v>6</c:v>
                </c:pt>
                <c:pt idx="16">
                  <c:v>6.1</c:v>
                </c:pt>
                <c:pt idx="17">
                  <c:v>6.2</c:v>
                </c:pt>
                <c:pt idx="18">
                  <c:v>6.3</c:v>
                </c:pt>
                <c:pt idx="19">
                  <c:v>6.4</c:v>
                </c:pt>
                <c:pt idx="20">
                  <c:v>6.5000000000000098</c:v>
                </c:pt>
                <c:pt idx="21">
                  <c:v>6.6</c:v>
                </c:pt>
                <c:pt idx="22">
                  <c:v>6.7</c:v>
                </c:pt>
                <c:pt idx="23">
                  <c:v>6.8000000000000096</c:v>
                </c:pt>
                <c:pt idx="24">
                  <c:v>6.9000000000000101</c:v>
                </c:pt>
                <c:pt idx="25">
                  <c:v>7.0000000000000098</c:v>
                </c:pt>
                <c:pt idx="26">
                  <c:v>7.1</c:v>
                </c:pt>
                <c:pt idx="27">
                  <c:v>7.2000000000000099</c:v>
                </c:pt>
                <c:pt idx="28">
                  <c:v>7.3000000000000096</c:v>
                </c:pt>
                <c:pt idx="29">
                  <c:v>7.4000000000000101</c:v>
                </c:pt>
                <c:pt idx="30">
                  <c:v>7.5000000000000098</c:v>
                </c:pt>
                <c:pt idx="31">
                  <c:v>7.6000000000000103</c:v>
                </c:pt>
                <c:pt idx="32">
                  <c:v>7.7000000000000099</c:v>
                </c:pt>
                <c:pt idx="33">
                  <c:v>7.8000000000000096</c:v>
                </c:pt>
                <c:pt idx="34">
                  <c:v>7.9000000000000101</c:v>
                </c:pt>
                <c:pt idx="35">
                  <c:v>8.0000000000000107</c:v>
                </c:pt>
                <c:pt idx="36">
                  <c:v>8.1000000000000103</c:v>
                </c:pt>
                <c:pt idx="37">
                  <c:v>8.2000000000000099</c:v>
                </c:pt>
                <c:pt idx="38">
                  <c:v>8.3000000000000096</c:v>
                </c:pt>
                <c:pt idx="39">
                  <c:v>8.4000000000000092</c:v>
                </c:pt>
                <c:pt idx="40">
                  <c:v>8.5000000000000107</c:v>
                </c:pt>
              </c:numCache>
            </c:numRef>
          </c:xVal>
          <c:yVal>
            <c:numRef>
              <c:f>Rochester_2003!$W$42:$W$82</c:f>
              <c:numCache>
                <c:formatCode>0.000</c:formatCode>
                <c:ptCount val="41"/>
                <c:pt idx="0">
                  <c:v>0.51716049273994102</c:v>
                </c:pt>
                <c:pt idx="1">
                  <c:v>0.60531758680433712</c:v>
                </c:pt>
                <c:pt idx="2">
                  <c:v>0.70850226581186004</c:v>
                </c:pt>
                <c:pt idx="3">
                  <c:v>0.82927618758051724</c:v>
                </c:pt>
                <c:pt idx="4">
                  <c:v>0.97063767961286052</c:v>
                </c:pt>
                <c:pt idx="5">
                  <c:v>1.1360961754286003</c:v>
                </c:pt>
                <c:pt idx="6">
                  <c:v>1.3297593395903373</c:v>
                </c:pt>
                <c:pt idx="7">
                  <c:v>1.5564350443840216</c:v>
                </c:pt>
                <c:pt idx="8">
                  <c:v>1.8217507298222777</c:v>
                </c:pt>
                <c:pt idx="9">
                  <c:v>2.132293110196227</c:v>
                </c:pt>
                <c:pt idx="10">
                  <c:v>2.4957716955238136</c:v>
                </c:pt>
                <c:pt idx="11">
                  <c:v>2.9212101874702361</c:v>
                </c:pt>
                <c:pt idx="12">
                  <c:v>3.4191705013262021</c:v>
                </c:pt>
                <c:pt idx="13">
                  <c:v>4.0020149756027736</c:v>
                </c:pt>
                <c:pt idx="14">
                  <c:v>4.6842132788454585</c:v>
                </c:pt>
                <c:pt idx="15">
                  <c:v>5.4827016329211125</c:v>
                </c:pt>
                <c:pt idx="16">
                  <c:v>6.4173032708375901</c:v>
                </c:pt>
                <c:pt idx="17">
                  <c:v>7.5112205673613834</c:v>
                </c:pt>
                <c:pt idx="18">
                  <c:v>8.7916110600440405</c:v>
                </c:pt>
                <c:pt idx="19">
                  <c:v>10.290261660927492</c:v>
                </c:pt>
                <c:pt idx="20">
                  <c:v>12.044377796875061</c:v>
                </c:pt>
                <c:pt idx="21">
                  <c:v>14.097507069686827</c:v>
                </c:pt>
                <c:pt idx="22">
                  <c:v>16.500620366743746</c:v>
                </c:pt>
                <c:pt idx="23">
                  <c:v>19.313377261775074</c:v>
                </c:pt>
                <c:pt idx="24">
                  <c:v>22.605607120531239</c:v>
                </c:pt>
                <c:pt idx="25">
                  <c:v>26.459042681220108</c:v>
                </c:pt>
                <c:pt idx="26">
                  <c:v>30.969349147485453</c:v>
                </c:pt>
                <c:pt idx="27">
                  <c:v>36.248499168098505</c:v>
                </c:pt>
                <c:pt idx="28">
                  <c:v>42.42755266448021</c:v>
                </c:pt>
                <c:pt idx="29">
                  <c:v>49.659910517935899</c:v>
                </c:pt>
                <c:pt idx="30">
                  <c:v>58.125122892463892</c:v>
                </c:pt>
                <c:pt idx="31">
                  <c:v>68.033346738387635</c:v>
                </c:pt>
                <c:pt idx="32">
                  <c:v>79.630563138573152</c:v>
                </c:pt>
                <c:pt idx="33">
                  <c:v>93.204684022818753</c:v>
                </c:pt>
                <c:pt idx="34">
                  <c:v>109.09269985540833</c:v>
                </c:pt>
                <c:pt idx="35">
                  <c:v>127.68904574397249</c:v>
                </c:pt>
                <c:pt idx="36">
                  <c:v>149.45539366627008</c:v>
                </c:pt>
                <c:pt idx="37">
                  <c:v>174.93211391623336</c:v>
                </c:pt>
                <c:pt idx="38">
                  <c:v>204.75169031058061</c:v>
                </c:pt>
                <c:pt idx="39">
                  <c:v>239.65442220126008</c:v>
                </c:pt>
                <c:pt idx="40">
                  <c:v>280.50680311112473</c:v>
                </c:pt>
              </c:numCache>
            </c:numRef>
          </c:yVal>
          <c:smooth val="0"/>
          <c:extLst>
            <c:ext xmlns:c16="http://schemas.microsoft.com/office/drawing/2014/chart" uri="{C3380CC4-5D6E-409C-BE32-E72D297353CC}">
              <c16:uniqueId val="{00000001-D31C-419C-9D7C-CF25C4235C32}"/>
            </c:ext>
          </c:extLst>
        </c:ser>
        <c:ser>
          <c:idx val="2"/>
          <c:order val="2"/>
          <c:tx>
            <c:v>high-lim</c:v>
          </c:tx>
          <c:spPr>
            <a:ln w="25400" cap="rnd">
              <a:noFill/>
              <a:round/>
            </a:ln>
            <a:effectLst/>
          </c:spPr>
          <c:marker>
            <c:symbol val="circle"/>
            <c:size val="5"/>
            <c:spPr>
              <a:solidFill>
                <a:schemeClr val="accent3"/>
              </a:solidFill>
              <a:ln w="9525">
                <a:solidFill>
                  <a:schemeClr val="accent3"/>
                </a:solidFill>
              </a:ln>
              <a:effectLst/>
            </c:spPr>
          </c:marker>
          <c:xVal>
            <c:numRef>
              <c:f>Rochester_2003!$R$42:$R$82</c:f>
              <c:numCache>
                <c:formatCode>0.0</c:formatCode>
                <c:ptCount val="41"/>
                <c:pt idx="0">
                  <c:v>4.5</c:v>
                </c:pt>
                <c:pt idx="1">
                  <c:v>4.5999999999999996</c:v>
                </c:pt>
                <c:pt idx="2">
                  <c:v>4.7</c:v>
                </c:pt>
                <c:pt idx="3">
                  <c:v>4.8</c:v>
                </c:pt>
                <c:pt idx="4">
                  <c:v>4.9000000000000004</c:v>
                </c:pt>
                <c:pt idx="5">
                  <c:v>5</c:v>
                </c:pt>
                <c:pt idx="6">
                  <c:v>5.0999999999999996</c:v>
                </c:pt>
                <c:pt idx="7">
                  <c:v>5.2</c:v>
                </c:pt>
                <c:pt idx="8">
                  <c:v>5.3</c:v>
                </c:pt>
                <c:pt idx="9">
                  <c:v>5.4</c:v>
                </c:pt>
                <c:pt idx="10">
                  <c:v>5.5</c:v>
                </c:pt>
                <c:pt idx="11">
                  <c:v>5.6</c:v>
                </c:pt>
                <c:pt idx="12">
                  <c:v>5.7</c:v>
                </c:pt>
                <c:pt idx="13">
                  <c:v>5.8</c:v>
                </c:pt>
                <c:pt idx="14">
                  <c:v>5.9</c:v>
                </c:pt>
                <c:pt idx="15">
                  <c:v>6</c:v>
                </c:pt>
                <c:pt idx="16">
                  <c:v>6.1</c:v>
                </c:pt>
                <c:pt idx="17">
                  <c:v>6.2</c:v>
                </c:pt>
                <c:pt idx="18">
                  <c:v>6.3</c:v>
                </c:pt>
                <c:pt idx="19">
                  <c:v>6.4</c:v>
                </c:pt>
                <c:pt idx="20">
                  <c:v>6.5000000000000098</c:v>
                </c:pt>
                <c:pt idx="21">
                  <c:v>6.6</c:v>
                </c:pt>
                <c:pt idx="22">
                  <c:v>6.7</c:v>
                </c:pt>
                <c:pt idx="23">
                  <c:v>6.8000000000000096</c:v>
                </c:pt>
                <c:pt idx="24">
                  <c:v>6.9000000000000101</c:v>
                </c:pt>
                <c:pt idx="25">
                  <c:v>7.0000000000000098</c:v>
                </c:pt>
                <c:pt idx="26">
                  <c:v>7.1</c:v>
                </c:pt>
                <c:pt idx="27">
                  <c:v>7.2000000000000099</c:v>
                </c:pt>
                <c:pt idx="28">
                  <c:v>7.3000000000000096</c:v>
                </c:pt>
                <c:pt idx="29">
                  <c:v>7.4000000000000101</c:v>
                </c:pt>
                <c:pt idx="30">
                  <c:v>7.5000000000000098</c:v>
                </c:pt>
                <c:pt idx="31">
                  <c:v>7.6000000000000103</c:v>
                </c:pt>
                <c:pt idx="32">
                  <c:v>7.7000000000000099</c:v>
                </c:pt>
                <c:pt idx="33">
                  <c:v>7.8000000000000096</c:v>
                </c:pt>
                <c:pt idx="34">
                  <c:v>7.9000000000000101</c:v>
                </c:pt>
                <c:pt idx="35">
                  <c:v>8.0000000000000107</c:v>
                </c:pt>
                <c:pt idx="36">
                  <c:v>8.1000000000000103</c:v>
                </c:pt>
                <c:pt idx="37">
                  <c:v>8.2000000000000099</c:v>
                </c:pt>
                <c:pt idx="38">
                  <c:v>8.3000000000000096</c:v>
                </c:pt>
                <c:pt idx="39">
                  <c:v>8.4000000000000092</c:v>
                </c:pt>
                <c:pt idx="40">
                  <c:v>8.5000000000000107</c:v>
                </c:pt>
              </c:numCache>
            </c:numRef>
          </c:xVal>
          <c:yVal>
            <c:numRef>
              <c:f>Rochester_2003!$X$42:$X$82</c:f>
              <c:numCache>
                <c:formatCode>0.000</c:formatCode>
                <c:ptCount val="41"/>
                <c:pt idx="0">
                  <c:v>3.519428684052528E-2</c:v>
                </c:pt>
                <c:pt idx="1">
                  <c:v>4.1193635396892504E-2</c:v>
                </c:pt>
                <c:pt idx="2">
                  <c:v>4.8215655140315603E-2</c:v>
                </c:pt>
                <c:pt idx="3">
                  <c:v>5.6434674391112702E-2</c:v>
                </c:pt>
                <c:pt idx="4">
                  <c:v>6.6054738121102033E-2</c:v>
                </c:pt>
                <c:pt idx="5">
                  <c:v>7.731467356413918E-2</c:v>
                </c:pt>
                <c:pt idx="6">
                  <c:v>9.0494019329399142E-2</c:v>
                </c:pt>
                <c:pt idx="7">
                  <c:v>0.10591996521327936</c:v>
                </c:pt>
                <c:pt idx="8">
                  <c:v>0.1239754749973573</c:v>
                </c:pt>
                <c:pt idx="9">
                  <c:v>0.14510879388859013</c:v>
                </c:pt>
                <c:pt idx="10">
                  <c:v>0.16984457663300051</c:v>
                </c:pt>
                <c:pt idx="11">
                  <c:v>0.19879691256886289</c:v>
                </c:pt>
                <c:pt idx="12">
                  <c:v>0.23268457097872072</c:v>
                </c:pt>
                <c:pt idx="13">
                  <c:v>0.27234884522060471</c:v>
                </c:pt>
                <c:pt idx="14">
                  <c:v>0.31877443863598576</c:v>
                </c:pt>
                <c:pt idx="15">
                  <c:v>0.37311391074699435</c:v>
                </c:pt>
                <c:pt idx="16">
                  <c:v>0.43671629064301171</c:v>
                </c:pt>
                <c:pt idx="17">
                  <c:v>0.51116056791117159</c:v>
                </c:pt>
                <c:pt idx="18">
                  <c:v>0.59829489255498203</c:v>
                </c:pt>
                <c:pt idx="19">
                  <c:v>0.70028245707635095</c:v>
                </c:pt>
                <c:pt idx="20">
                  <c:v>0.81965519978733858</c:v>
                </c:pt>
                <c:pt idx="21">
                  <c:v>0.95937666258738319</c:v>
                </c:pt>
                <c:pt idx="22">
                  <c:v>1.1229155637103494</c:v>
                </c:pt>
                <c:pt idx="23">
                  <c:v>1.3143319119544477</c:v>
                </c:pt>
                <c:pt idx="24">
                  <c:v>1.5383778002629955</c:v>
                </c:pt>
                <c:pt idx="25">
                  <c:v>1.8006153809525973</c:v>
                </c:pt>
                <c:pt idx="26">
                  <c:v>2.1075549514356826</c:v>
                </c:pt>
                <c:pt idx="27">
                  <c:v>2.4668165785473453</c:v>
                </c:pt>
                <c:pt idx="28">
                  <c:v>2.8873192739532847</c:v>
                </c:pt>
                <c:pt idx="29">
                  <c:v>3.3795024170996069</c:v>
                </c:pt>
                <c:pt idx="30">
                  <c:v>3.9555849227385642</c:v>
                </c:pt>
                <c:pt idx="31">
                  <c:v>4.6298685871114449</c:v>
                </c:pt>
                <c:pt idx="32">
                  <c:v>5.4190931436458101</c:v>
                </c:pt>
                <c:pt idx="33">
                  <c:v>6.3428518427627134</c:v>
                </c:pt>
                <c:pt idx="34">
                  <c:v>7.4240778729578443</c:v>
                </c:pt>
                <c:pt idx="35">
                  <c:v>8.6896136990227042</c:v>
                </c:pt>
                <c:pt idx="36">
                  <c:v>10.170877451768852</c:v>
                </c:pt>
                <c:pt idx="37">
                  <c:v>11.904642913013989</c:v>
                </c:pt>
                <c:pt idx="38">
                  <c:v>13.933952459699245</c:v>
                </c:pt>
                <c:pt idx="39">
                  <c:v>16.309185631843782</c:v>
                </c:pt>
                <c:pt idx="40">
                  <c:v>19.089309852552912</c:v>
                </c:pt>
              </c:numCache>
            </c:numRef>
          </c:yVal>
          <c:smooth val="0"/>
          <c:extLst>
            <c:ext xmlns:c16="http://schemas.microsoft.com/office/drawing/2014/chart" uri="{C3380CC4-5D6E-409C-BE32-E72D297353CC}">
              <c16:uniqueId val="{00000002-D31C-419C-9D7C-CF25C4235C32}"/>
            </c:ext>
          </c:extLst>
        </c:ser>
        <c:dLbls>
          <c:showLegendKey val="0"/>
          <c:showVal val="0"/>
          <c:showCatName val="0"/>
          <c:showSerName val="0"/>
          <c:showPercent val="0"/>
          <c:showBubbleSize val="0"/>
        </c:dLbls>
        <c:axId val="914019328"/>
        <c:axId val="910631424"/>
      </c:scatterChart>
      <c:valAx>
        <c:axId val="914019328"/>
        <c:scaling>
          <c:orientation val="minMax"/>
          <c:min val="3.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soil pH</a:t>
                </a:r>
              </a:p>
            </c:rich>
          </c:tx>
          <c:layout>
            <c:manualLayout>
              <c:xMode val="edge"/>
              <c:yMode val="edge"/>
              <c:x val="0.4629055858256329"/>
              <c:y val="0.926237773332995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31424"/>
        <c:crosses val="autoZero"/>
        <c:crossBetween val="midCat"/>
        <c:majorUnit val="0.5"/>
      </c:valAx>
      <c:valAx>
        <c:axId val="91063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n2:n2o</a:t>
                </a:r>
              </a:p>
            </c:rich>
          </c:tx>
          <c:layout>
            <c:manualLayout>
              <c:xMode val="edge"/>
              <c:yMode val="edge"/>
              <c:x val="1.4808387563268254E-2"/>
              <c:y val="0.40352971955675959"/>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19328"/>
        <c:crosses val="autoZero"/>
        <c:crossBetween val="midCat"/>
      </c:valAx>
      <c:spPr>
        <a:noFill/>
        <a:ln>
          <a:noFill/>
        </a:ln>
        <a:effectLst/>
      </c:spPr>
    </c:plotArea>
    <c:legend>
      <c:legendPos val="r"/>
      <c:layout>
        <c:manualLayout>
          <c:xMode val="edge"/>
          <c:yMode val="edge"/>
          <c:x val="0.24952966562476869"/>
          <c:y val="0.12379303069431434"/>
          <c:w val="0.19938826170825033"/>
          <c:h val="0.32054417635094651"/>
        </c:manualLayout>
      </c:layout>
      <c:overlay val="0"/>
      <c:spPr>
        <a:solidFill>
          <a:schemeClr val="bg1"/>
        </a:solid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24489726202877"/>
          <c:y val="4.7159699892818867E-2"/>
          <c:w val="0.80546888255020188"/>
          <c:h val="0.79677038762437657"/>
        </c:manualLayout>
      </c:layout>
      <c:scatterChart>
        <c:scatterStyle val="lineMarker"/>
        <c:varyColors val="0"/>
        <c:ser>
          <c:idx val="0"/>
          <c:order val="0"/>
          <c:tx>
            <c:v>mean</c:v>
          </c:tx>
          <c:spPr>
            <a:ln w="25400" cap="rnd">
              <a:noFill/>
              <a:round/>
            </a:ln>
            <a:effectLst/>
          </c:spPr>
          <c:marker>
            <c:symbol val="circle"/>
            <c:size val="7"/>
            <c:spPr>
              <a:solidFill>
                <a:schemeClr val="tx1"/>
              </a:solidFill>
              <a:ln w="9525">
                <a:solidFill>
                  <a:schemeClr val="tx1"/>
                </a:solidFill>
              </a:ln>
              <a:effectLst/>
            </c:spPr>
          </c:marker>
          <c:trendline>
            <c:spPr>
              <a:ln w="19050" cap="rnd">
                <a:solidFill>
                  <a:schemeClr val="accent1"/>
                </a:solidFill>
                <a:prstDash val="sysDot"/>
              </a:ln>
              <a:effectLst/>
            </c:spPr>
            <c:trendlineType val="exp"/>
            <c:dispRSqr val="1"/>
            <c:dispEq val="1"/>
            <c:trendlineLbl>
              <c:layout>
                <c:manualLayout>
                  <c:x val="-0.46853502314379902"/>
                  <c:y val="-7.866622781477074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Rochester_2003!$R$42:$R$82</c:f>
              <c:numCache>
                <c:formatCode>0.0</c:formatCode>
                <c:ptCount val="41"/>
                <c:pt idx="0">
                  <c:v>4.5</c:v>
                </c:pt>
                <c:pt idx="1">
                  <c:v>4.5999999999999996</c:v>
                </c:pt>
                <c:pt idx="2">
                  <c:v>4.7</c:v>
                </c:pt>
                <c:pt idx="3">
                  <c:v>4.8</c:v>
                </c:pt>
                <c:pt idx="4">
                  <c:v>4.9000000000000004</c:v>
                </c:pt>
                <c:pt idx="5">
                  <c:v>5</c:v>
                </c:pt>
                <c:pt idx="6">
                  <c:v>5.0999999999999996</c:v>
                </c:pt>
                <c:pt idx="7">
                  <c:v>5.2</c:v>
                </c:pt>
                <c:pt idx="8">
                  <c:v>5.3</c:v>
                </c:pt>
                <c:pt idx="9">
                  <c:v>5.4</c:v>
                </c:pt>
                <c:pt idx="10">
                  <c:v>5.5</c:v>
                </c:pt>
                <c:pt idx="11">
                  <c:v>5.6</c:v>
                </c:pt>
                <c:pt idx="12">
                  <c:v>5.7</c:v>
                </c:pt>
                <c:pt idx="13">
                  <c:v>5.8</c:v>
                </c:pt>
                <c:pt idx="14">
                  <c:v>5.9</c:v>
                </c:pt>
                <c:pt idx="15">
                  <c:v>6</c:v>
                </c:pt>
                <c:pt idx="16">
                  <c:v>6.1</c:v>
                </c:pt>
                <c:pt idx="17">
                  <c:v>6.2</c:v>
                </c:pt>
                <c:pt idx="18">
                  <c:v>6.3</c:v>
                </c:pt>
                <c:pt idx="19">
                  <c:v>6.4</c:v>
                </c:pt>
                <c:pt idx="20">
                  <c:v>6.5000000000000098</c:v>
                </c:pt>
                <c:pt idx="21">
                  <c:v>6.6</c:v>
                </c:pt>
                <c:pt idx="22">
                  <c:v>6.7</c:v>
                </c:pt>
                <c:pt idx="23">
                  <c:v>6.8000000000000096</c:v>
                </c:pt>
                <c:pt idx="24">
                  <c:v>6.9000000000000101</c:v>
                </c:pt>
                <c:pt idx="25">
                  <c:v>7.0000000000000098</c:v>
                </c:pt>
                <c:pt idx="26">
                  <c:v>7.1</c:v>
                </c:pt>
                <c:pt idx="27">
                  <c:v>7.2000000000000099</c:v>
                </c:pt>
                <c:pt idx="28">
                  <c:v>7.3000000000000096</c:v>
                </c:pt>
                <c:pt idx="29">
                  <c:v>7.4000000000000101</c:v>
                </c:pt>
                <c:pt idx="30">
                  <c:v>7.5000000000000098</c:v>
                </c:pt>
                <c:pt idx="31">
                  <c:v>7.6000000000000103</c:v>
                </c:pt>
                <c:pt idx="32">
                  <c:v>7.7000000000000099</c:v>
                </c:pt>
                <c:pt idx="33">
                  <c:v>7.8000000000000096</c:v>
                </c:pt>
                <c:pt idx="34">
                  <c:v>7.9000000000000101</c:v>
                </c:pt>
                <c:pt idx="35">
                  <c:v>8.0000000000000107</c:v>
                </c:pt>
                <c:pt idx="36">
                  <c:v>8.1000000000000103</c:v>
                </c:pt>
                <c:pt idx="37">
                  <c:v>8.2000000000000099</c:v>
                </c:pt>
                <c:pt idx="38">
                  <c:v>8.3000000000000096</c:v>
                </c:pt>
                <c:pt idx="39">
                  <c:v>8.4000000000000092</c:v>
                </c:pt>
                <c:pt idx="40">
                  <c:v>8.5000000000000107</c:v>
                </c:pt>
              </c:numCache>
            </c:numRef>
          </c:xVal>
          <c:yVal>
            <c:numRef>
              <c:f>Rochester_2003!$U$42:$U$82</c:f>
              <c:numCache>
                <c:formatCode>0.000</c:formatCode>
                <c:ptCount val="41"/>
                <c:pt idx="0">
                  <c:v>8.8550667008979192E-2</c:v>
                </c:pt>
                <c:pt idx="1">
                  <c:v>0.10364534185472597</c:v>
                </c:pt>
                <c:pt idx="2">
                  <c:v>0.12131311091189993</c:v>
                </c:pt>
                <c:pt idx="3">
                  <c:v>0.14199259335504696</c:v>
                </c:pt>
                <c:pt idx="4">
                  <c:v>0.16619717700862294</c:v>
                </c:pt>
                <c:pt idx="5">
                  <c:v>0.19452776368813135</c:v>
                </c:pt>
                <c:pt idx="6">
                  <c:v>0.22768768715934429</c:v>
                </c:pt>
                <c:pt idx="7">
                  <c:v>0.26650017406813215</c:v>
                </c:pt>
                <c:pt idx="8">
                  <c:v>0.31192878132509866</c:v>
                </c:pt>
                <c:pt idx="9">
                  <c:v>0.36510131732254064</c:v>
                </c:pt>
                <c:pt idx="10">
                  <c:v>0.42733784085068854</c:v>
                </c:pt>
                <c:pt idx="11">
                  <c:v>0.50018343281297728</c:v>
                </c:pt>
                <c:pt idx="12">
                  <c:v>0.58544655432933768</c:v>
                </c:pt>
                <c:pt idx="13">
                  <c:v>0.68524394350392315</c:v>
                </c:pt>
                <c:pt idx="14">
                  <c:v>0.80205316546224237</c:v>
                </c:pt>
                <c:pt idx="15">
                  <c:v>0.93877412026235441</c:v>
                </c:pt>
                <c:pt idx="16">
                  <c:v>1.0988010356725482</c:v>
                </c:pt>
                <c:pt idx="17">
                  <c:v>1.2861067321046837</c:v>
                </c:pt>
                <c:pt idx="18">
                  <c:v>1.5053412516603355</c:v>
                </c:pt>
                <c:pt idx="19">
                  <c:v>1.7619472998496537</c:v>
                </c:pt>
                <c:pt idx="20">
                  <c:v>2.0622953659334229</c:v>
                </c:pt>
                <c:pt idx="21">
                  <c:v>2.4138418763791947</c:v>
                </c:pt>
                <c:pt idx="22">
                  <c:v>2.8253143077420924</c:v>
                </c:pt>
                <c:pt idx="23">
                  <c:v>3.3069278545726646</c:v>
                </c:pt>
                <c:pt idx="24">
                  <c:v>3.8706390313394743</c:v>
                </c:pt>
                <c:pt idx="25">
                  <c:v>4.5304425042755003</c:v>
                </c:pt>
                <c:pt idx="26">
                  <c:v>5.3027185222805047</c:v>
                </c:pt>
                <c:pt idx="27">
                  <c:v>6.2066395721833336</c:v>
                </c:pt>
                <c:pt idx="28">
                  <c:v>7.2646463539656967</c:v>
                </c:pt>
                <c:pt idx="29">
                  <c:v>8.5030048924884305</c:v>
                </c:pt>
                <c:pt idx="30">
                  <c:v>9.9524586165455418</c:v>
                </c:pt>
                <c:pt idx="31">
                  <c:v>11.648991593731056</c:v>
                </c:pt>
                <c:pt idx="32">
                  <c:v>13.634721869149269</c:v>
                </c:pt>
                <c:pt idx="33">
                  <c:v>15.958947085952317</c:v>
                </c:pt>
                <c:pt idx="34">
                  <c:v>18.67936834622925</c:v>
                </c:pt>
                <c:pt idx="35">
                  <c:v>21.863522695757478</c:v>
                </c:pt>
                <c:pt idx="36">
                  <c:v>25.590459795413668</c:v>
                </c:pt>
                <c:pt idx="37">
                  <c:v>29.952704404206422</c:v>
                </c:pt>
                <c:pt idx="38">
                  <c:v>35.058553394439492</c:v>
                </c:pt>
                <c:pt idx="39">
                  <c:v>41.034764324591499</c:v>
                </c:pt>
                <c:pt idx="40">
                  <c:v>48.029702316292465</c:v>
                </c:pt>
              </c:numCache>
            </c:numRef>
          </c:yVal>
          <c:smooth val="0"/>
          <c:extLst>
            <c:ext xmlns:c16="http://schemas.microsoft.com/office/drawing/2014/chart" uri="{C3380CC4-5D6E-409C-BE32-E72D297353CC}">
              <c16:uniqueId val="{00000000-C48B-4EC6-9405-8AF2416D27BF}"/>
            </c:ext>
          </c:extLst>
        </c:ser>
        <c:ser>
          <c:idx val="1"/>
          <c:order val="1"/>
          <c:tx>
            <c:v>high-slope</c:v>
          </c:tx>
          <c:spPr>
            <a:ln w="25400" cap="rnd">
              <a:noFill/>
              <a:round/>
            </a:ln>
            <a:effectLst/>
          </c:spPr>
          <c:marker>
            <c:symbol val="circle"/>
            <c:size val="5"/>
            <c:spPr>
              <a:solidFill>
                <a:schemeClr val="accent2"/>
              </a:solidFill>
              <a:ln w="9525">
                <a:solidFill>
                  <a:schemeClr val="accent2"/>
                </a:solidFill>
              </a:ln>
              <a:effectLst/>
            </c:spPr>
          </c:marker>
          <c:xVal>
            <c:numRef>
              <c:f>Rochester_2003!$R$42:$R$82</c:f>
              <c:numCache>
                <c:formatCode>0.0</c:formatCode>
                <c:ptCount val="41"/>
                <c:pt idx="0">
                  <c:v>4.5</c:v>
                </c:pt>
                <c:pt idx="1">
                  <c:v>4.5999999999999996</c:v>
                </c:pt>
                <c:pt idx="2">
                  <c:v>4.7</c:v>
                </c:pt>
                <c:pt idx="3">
                  <c:v>4.8</c:v>
                </c:pt>
                <c:pt idx="4">
                  <c:v>4.9000000000000004</c:v>
                </c:pt>
                <c:pt idx="5">
                  <c:v>5</c:v>
                </c:pt>
                <c:pt idx="6">
                  <c:v>5.0999999999999996</c:v>
                </c:pt>
                <c:pt idx="7">
                  <c:v>5.2</c:v>
                </c:pt>
                <c:pt idx="8">
                  <c:v>5.3</c:v>
                </c:pt>
                <c:pt idx="9">
                  <c:v>5.4</c:v>
                </c:pt>
                <c:pt idx="10">
                  <c:v>5.5</c:v>
                </c:pt>
                <c:pt idx="11">
                  <c:v>5.6</c:v>
                </c:pt>
                <c:pt idx="12">
                  <c:v>5.7</c:v>
                </c:pt>
                <c:pt idx="13">
                  <c:v>5.8</c:v>
                </c:pt>
                <c:pt idx="14">
                  <c:v>5.9</c:v>
                </c:pt>
                <c:pt idx="15">
                  <c:v>6</c:v>
                </c:pt>
                <c:pt idx="16">
                  <c:v>6.1</c:v>
                </c:pt>
                <c:pt idx="17">
                  <c:v>6.2</c:v>
                </c:pt>
                <c:pt idx="18">
                  <c:v>6.3</c:v>
                </c:pt>
                <c:pt idx="19">
                  <c:v>6.4</c:v>
                </c:pt>
                <c:pt idx="20">
                  <c:v>6.5000000000000098</c:v>
                </c:pt>
                <c:pt idx="21">
                  <c:v>6.6</c:v>
                </c:pt>
                <c:pt idx="22">
                  <c:v>6.7</c:v>
                </c:pt>
                <c:pt idx="23">
                  <c:v>6.8000000000000096</c:v>
                </c:pt>
                <c:pt idx="24">
                  <c:v>6.9000000000000101</c:v>
                </c:pt>
                <c:pt idx="25">
                  <c:v>7.0000000000000098</c:v>
                </c:pt>
                <c:pt idx="26">
                  <c:v>7.1</c:v>
                </c:pt>
                <c:pt idx="27">
                  <c:v>7.2000000000000099</c:v>
                </c:pt>
                <c:pt idx="28">
                  <c:v>7.3000000000000096</c:v>
                </c:pt>
                <c:pt idx="29">
                  <c:v>7.4000000000000101</c:v>
                </c:pt>
                <c:pt idx="30">
                  <c:v>7.5000000000000098</c:v>
                </c:pt>
                <c:pt idx="31">
                  <c:v>7.6000000000000103</c:v>
                </c:pt>
                <c:pt idx="32">
                  <c:v>7.7000000000000099</c:v>
                </c:pt>
                <c:pt idx="33">
                  <c:v>7.8000000000000096</c:v>
                </c:pt>
                <c:pt idx="34">
                  <c:v>7.9000000000000101</c:v>
                </c:pt>
                <c:pt idx="35">
                  <c:v>8.0000000000000107</c:v>
                </c:pt>
                <c:pt idx="36">
                  <c:v>8.1000000000000103</c:v>
                </c:pt>
                <c:pt idx="37">
                  <c:v>8.2000000000000099</c:v>
                </c:pt>
                <c:pt idx="38">
                  <c:v>8.3000000000000096</c:v>
                </c:pt>
                <c:pt idx="39">
                  <c:v>8.4000000000000092</c:v>
                </c:pt>
                <c:pt idx="40">
                  <c:v>8.5000000000000107</c:v>
                </c:pt>
              </c:numCache>
            </c:numRef>
          </c:xVal>
          <c:yVal>
            <c:numRef>
              <c:f>Rochester_2003!$Y$42:$Y$82</c:f>
              <c:numCache>
                <c:formatCode>0.000</c:formatCode>
                <c:ptCount val="41"/>
                <c:pt idx="0">
                  <c:v>0.25841708722901136</c:v>
                </c:pt>
                <c:pt idx="1">
                  <c:v>0.30975290431019914</c:v>
                </c:pt>
                <c:pt idx="2">
                  <c:v>0.37128683229671461</c:v>
                </c:pt>
                <c:pt idx="3">
                  <c:v>0.44504477575091878</c:v>
                </c:pt>
                <c:pt idx="4">
                  <c:v>0.5334550950756648</c:v>
                </c:pt>
                <c:pt idx="5">
                  <c:v>0.63942855633352091</c:v>
                </c:pt>
                <c:pt idx="6">
                  <c:v>0.76645416348826367</c:v>
                </c:pt>
                <c:pt idx="7">
                  <c:v>0.91871402818939119</c:v>
                </c:pt>
                <c:pt idx="8">
                  <c:v>1.1012210590006128</c:v>
                </c:pt>
                <c:pt idx="9">
                  <c:v>1.3199840032664001</c:v>
                </c:pt>
                <c:pt idx="10">
                  <c:v>1.5822052753517335</c:v>
                </c:pt>
                <c:pt idx="11">
                  <c:v>1.8965180844283442</c:v>
                </c:pt>
                <c:pt idx="12">
                  <c:v>2.2732706688543791</c:v>
                </c:pt>
                <c:pt idx="13">
                  <c:v>2.7248669951024072</c:v>
                </c:pt>
                <c:pt idx="14">
                  <c:v>3.266175138194265</c:v>
                </c:pt>
                <c:pt idx="15">
                  <c:v>3.9150167889047318</c:v>
                </c:pt>
                <c:pt idx="16">
                  <c:v>4.6927540039631221</c:v>
                </c:pt>
                <c:pt idx="17">
                  <c:v>5.6249925170494066</c:v>
                </c:pt>
                <c:pt idx="18">
                  <c:v>6.7424247659563505</c:v>
                </c:pt>
                <c:pt idx="19">
                  <c:v>8.0818403912167174</c:v>
                </c:pt>
                <c:pt idx="20">
                  <c:v>9.6873374752203762</c:v>
                </c:pt>
                <c:pt idx="21">
                  <c:v>11.611774399899708</c:v>
                </c:pt>
                <c:pt idx="22">
                  <c:v>13.918510123040992</c:v>
                </c:pt>
                <c:pt idx="23">
                  <c:v>16.683490168984893</c:v>
                </c:pt>
                <c:pt idx="24">
                  <c:v>19.997747011574415</c:v>
                </c:pt>
                <c:pt idx="25">
                  <c:v>23.970397170394097</c:v>
                </c:pt>
                <c:pt idx="26">
                  <c:v>28.732233694819104</c:v>
                </c:pt>
                <c:pt idx="27">
                  <c:v>34.44003231257917</c:v>
                </c:pt>
                <c:pt idx="28">
                  <c:v>41.281713015767103</c:v>
                </c:pt>
                <c:pt idx="29">
                  <c:v>49.48252702114064</c:v>
                </c:pt>
                <c:pt idx="30">
                  <c:v>59.312472800310459</c:v>
                </c:pt>
                <c:pt idx="31">
                  <c:v>71.095185340566431</c:v>
                </c:pt>
                <c:pt idx="32">
                  <c:v>85.218591300800014</c:v>
                </c:pt>
                <c:pt idx="33">
                  <c:v>102.14768086621784</c:v>
                </c:pt>
                <c:pt idx="34">
                  <c:v>122.43981679439908</c:v>
                </c:pt>
                <c:pt idx="35">
                  <c:v>146.76308467815596</c:v>
                </c:pt>
                <c:pt idx="36">
                  <c:v>175.91828857777944</c:v>
                </c:pt>
                <c:pt idx="37">
                  <c:v>210.86531619310583</c:v>
                </c:pt>
                <c:pt idx="38">
                  <c:v>252.75474160584116</c:v>
                </c:pt>
                <c:pt idx="39">
                  <c:v>302.96570606107218</c:v>
                </c:pt>
                <c:pt idx="40">
                  <c:v>363.15132395112005</c:v>
                </c:pt>
              </c:numCache>
            </c:numRef>
          </c:yVal>
          <c:smooth val="0"/>
          <c:extLst>
            <c:ext xmlns:c16="http://schemas.microsoft.com/office/drawing/2014/chart" uri="{C3380CC4-5D6E-409C-BE32-E72D297353CC}">
              <c16:uniqueId val="{00000001-C48B-4EC6-9405-8AF2416D27BF}"/>
            </c:ext>
          </c:extLst>
        </c:ser>
        <c:ser>
          <c:idx val="2"/>
          <c:order val="2"/>
          <c:tx>
            <c:v>low-slope</c:v>
          </c:tx>
          <c:spPr>
            <a:ln w="25400" cap="rnd">
              <a:noFill/>
              <a:round/>
            </a:ln>
            <a:effectLst/>
          </c:spPr>
          <c:marker>
            <c:symbol val="circle"/>
            <c:size val="5"/>
            <c:spPr>
              <a:solidFill>
                <a:schemeClr val="accent3"/>
              </a:solidFill>
              <a:ln w="9525">
                <a:solidFill>
                  <a:schemeClr val="accent3"/>
                </a:solidFill>
              </a:ln>
              <a:effectLst/>
            </c:spPr>
          </c:marker>
          <c:xVal>
            <c:numRef>
              <c:f>Rochester_2003!$R$42:$R$82</c:f>
              <c:numCache>
                <c:formatCode>0.0</c:formatCode>
                <c:ptCount val="41"/>
                <c:pt idx="0">
                  <c:v>4.5</c:v>
                </c:pt>
                <c:pt idx="1">
                  <c:v>4.5999999999999996</c:v>
                </c:pt>
                <c:pt idx="2">
                  <c:v>4.7</c:v>
                </c:pt>
                <c:pt idx="3">
                  <c:v>4.8</c:v>
                </c:pt>
                <c:pt idx="4">
                  <c:v>4.9000000000000004</c:v>
                </c:pt>
                <c:pt idx="5">
                  <c:v>5</c:v>
                </c:pt>
                <c:pt idx="6">
                  <c:v>5.0999999999999996</c:v>
                </c:pt>
                <c:pt idx="7">
                  <c:v>5.2</c:v>
                </c:pt>
                <c:pt idx="8">
                  <c:v>5.3</c:v>
                </c:pt>
                <c:pt idx="9">
                  <c:v>5.4</c:v>
                </c:pt>
                <c:pt idx="10">
                  <c:v>5.5</c:v>
                </c:pt>
                <c:pt idx="11">
                  <c:v>5.6</c:v>
                </c:pt>
                <c:pt idx="12">
                  <c:v>5.7</c:v>
                </c:pt>
                <c:pt idx="13">
                  <c:v>5.8</c:v>
                </c:pt>
                <c:pt idx="14">
                  <c:v>5.9</c:v>
                </c:pt>
                <c:pt idx="15">
                  <c:v>6</c:v>
                </c:pt>
                <c:pt idx="16">
                  <c:v>6.1</c:v>
                </c:pt>
                <c:pt idx="17">
                  <c:v>6.2</c:v>
                </c:pt>
                <c:pt idx="18">
                  <c:v>6.3</c:v>
                </c:pt>
                <c:pt idx="19">
                  <c:v>6.4</c:v>
                </c:pt>
                <c:pt idx="20">
                  <c:v>6.5000000000000098</c:v>
                </c:pt>
                <c:pt idx="21">
                  <c:v>6.6</c:v>
                </c:pt>
                <c:pt idx="22">
                  <c:v>6.7</c:v>
                </c:pt>
                <c:pt idx="23">
                  <c:v>6.8000000000000096</c:v>
                </c:pt>
                <c:pt idx="24">
                  <c:v>6.9000000000000101</c:v>
                </c:pt>
                <c:pt idx="25">
                  <c:v>7.0000000000000098</c:v>
                </c:pt>
                <c:pt idx="26">
                  <c:v>7.1</c:v>
                </c:pt>
                <c:pt idx="27">
                  <c:v>7.2000000000000099</c:v>
                </c:pt>
                <c:pt idx="28">
                  <c:v>7.3000000000000096</c:v>
                </c:pt>
                <c:pt idx="29">
                  <c:v>7.4000000000000101</c:v>
                </c:pt>
                <c:pt idx="30">
                  <c:v>7.5000000000000098</c:v>
                </c:pt>
                <c:pt idx="31">
                  <c:v>7.6000000000000103</c:v>
                </c:pt>
                <c:pt idx="32">
                  <c:v>7.7000000000000099</c:v>
                </c:pt>
                <c:pt idx="33">
                  <c:v>7.8000000000000096</c:v>
                </c:pt>
                <c:pt idx="34">
                  <c:v>7.9000000000000101</c:v>
                </c:pt>
                <c:pt idx="35">
                  <c:v>8.0000000000000107</c:v>
                </c:pt>
                <c:pt idx="36">
                  <c:v>8.1000000000000103</c:v>
                </c:pt>
                <c:pt idx="37">
                  <c:v>8.2000000000000099</c:v>
                </c:pt>
                <c:pt idx="38">
                  <c:v>8.3000000000000096</c:v>
                </c:pt>
                <c:pt idx="39">
                  <c:v>8.4000000000000092</c:v>
                </c:pt>
                <c:pt idx="40">
                  <c:v>8.5000000000000107</c:v>
                </c:pt>
              </c:numCache>
            </c:numRef>
          </c:xVal>
          <c:yVal>
            <c:numRef>
              <c:f>Rochester_2003!$Z$42:$Z$82</c:f>
              <c:numCache>
                <c:formatCode>0.000</c:formatCode>
                <c:ptCount val="41"/>
                <c:pt idx="0">
                  <c:v>3.0343274555935849E-2</c:v>
                </c:pt>
                <c:pt idx="1">
                  <c:v>3.4680407314034982E-2</c:v>
                </c:pt>
                <c:pt idx="2">
                  <c:v>3.9637470545580596E-2</c:v>
                </c:pt>
                <c:pt idx="3">
                  <c:v>4.5303074356221301E-2</c:v>
                </c:pt>
                <c:pt idx="4">
                  <c:v>5.1778494386144687E-2</c:v>
                </c:pt>
                <c:pt idx="5">
                  <c:v>5.917948216527244E-2</c:v>
                </c:pt>
                <c:pt idx="6">
                  <c:v>6.7638334232579603E-2</c:v>
                </c:pt>
                <c:pt idx="7">
                  <c:v>7.7306257006128559E-2</c:v>
                </c:pt>
                <c:pt idx="8">
                  <c:v>8.8356069677112056E-2</c:v>
                </c:pt>
                <c:pt idx="9">
                  <c:v>0.100985293443554</c:v>
                </c:pt>
                <c:pt idx="10">
                  <c:v>0.11541968230533924</c:v>
                </c:pt>
                <c:pt idx="11">
                  <c:v>0.13191725853538902</c:v>
                </c:pt>
                <c:pt idx="12">
                  <c:v>0.15077292496314271</c:v>
                </c:pt>
                <c:pt idx="13">
                  <c:v>0.17232373651733429</c:v>
                </c:pt>
                <c:pt idx="14">
                  <c:v>0.19695492525965716</c:v>
                </c:pt>
                <c:pt idx="15">
                  <c:v>0.2251067866099517</c:v>
                </c:pt>
                <c:pt idx="16">
                  <c:v>0.25728254985780669</c:v>
                </c:pt>
                <c:pt idx="17">
                  <c:v>0.2940573736500956</c:v>
                </c:pt>
                <c:pt idx="18">
                  <c:v>0.33608862725350513</c:v>
                </c:pt>
                <c:pt idx="19">
                  <c:v>0.38412764137502542</c:v>
                </c:pt>
                <c:pt idx="20">
                  <c:v>0.43903313859247162</c:v>
                </c:pt>
                <c:pt idx="21">
                  <c:v>0.50178658347101068</c:v>
                </c:pt>
                <c:pt idx="22">
                  <c:v>0.5735097267571736</c:v>
                </c:pt>
                <c:pt idx="23">
                  <c:v>0.65548465726185479</c:v>
                </c:pt>
                <c:pt idx="24">
                  <c:v>0.74917671987035883</c:v>
                </c:pt>
                <c:pt idx="25">
                  <c:v>0.85626070935096554</c:v>
                </c:pt>
                <c:pt idx="26">
                  <c:v>0.97865080818993277</c:v>
                </c:pt>
                <c:pt idx="27">
                  <c:v>1.1185348036076552</c:v>
                </c:pt>
                <c:pt idx="28">
                  <c:v>1.2784131954027733</c:v>
                </c:pt>
                <c:pt idx="29">
                  <c:v>1.461143893697924</c:v>
                </c:pt>
                <c:pt idx="30">
                  <c:v>1.6699933055823146</c:v>
                </c:pt>
                <c:pt idx="31">
                  <c:v>1.9086947238519694</c:v>
                </c:pt>
                <c:pt idx="32">
                  <c:v>2.1815150615768548</c:v>
                </c:pt>
                <c:pt idx="33">
                  <c:v>2.4933311254103723</c:v>
                </c:pt>
                <c:pt idx="34">
                  <c:v>2.8497167910665557</c:v>
                </c:pt>
                <c:pt idx="35">
                  <c:v>3.2570426392724219</c:v>
                </c:pt>
                <c:pt idx="36">
                  <c:v>3.7225898332403409</c:v>
                </c:pt>
                <c:pt idx="37">
                  <c:v>4.2546802732800462</c:v>
                </c:pt>
                <c:pt idx="38">
                  <c:v>4.862825355132169</c:v>
                </c:pt>
                <c:pt idx="39">
                  <c:v>5.5578959911566175</c:v>
                </c:pt>
                <c:pt idx="40">
                  <c:v>6.3523169335936949</c:v>
                </c:pt>
              </c:numCache>
            </c:numRef>
          </c:yVal>
          <c:smooth val="0"/>
          <c:extLst>
            <c:ext xmlns:c16="http://schemas.microsoft.com/office/drawing/2014/chart" uri="{C3380CC4-5D6E-409C-BE32-E72D297353CC}">
              <c16:uniqueId val="{00000002-C48B-4EC6-9405-8AF2416D27BF}"/>
            </c:ext>
          </c:extLst>
        </c:ser>
        <c:dLbls>
          <c:showLegendKey val="0"/>
          <c:showVal val="0"/>
          <c:showCatName val="0"/>
          <c:showSerName val="0"/>
          <c:showPercent val="0"/>
          <c:showBubbleSize val="0"/>
        </c:dLbls>
        <c:axId val="914019328"/>
        <c:axId val="910631424"/>
      </c:scatterChart>
      <c:valAx>
        <c:axId val="914019328"/>
        <c:scaling>
          <c:orientation val="minMax"/>
          <c:min val="3.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soil pH</a:t>
                </a:r>
              </a:p>
            </c:rich>
          </c:tx>
          <c:layout>
            <c:manualLayout>
              <c:xMode val="edge"/>
              <c:yMode val="edge"/>
              <c:x val="0.4629055858256329"/>
              <c:y val="0.926237773332995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31424"/>
        <c:crosses val="autoZero"/>
        <c:crossBetween val="midCat"/>
        <c:majorUnit val="0.5"/>
      </c:valAx>
      <c:valAx>
        <c:axId val="91063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n2:n2o</a:t>
                </a:r>
              </a:p>
            </c:rich>
          </c:tx>
          <c:layout>
            <c:manualLayout>
              <c:xMode val="edge"/>
              <c:yMode val="edge"/>
              <c:x val="1.4808387563268254E-2"/>
              <c:y val="0.40352971955675959"/>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19328"/>
        <c:crosses val="autoZero"/>
        <c:crossBetween val="midCat"/>
      </c:valAx>
      <c:spPr>
        <a:noFill/>
        <a:ln>
          <a:noFill/>
        </a:ln>
        <a:effectLst/>
      </c:spPr>
    </c:plotArea>
    <c:legend>
      <c:legendPos val="r"/>
      <c:layout>
        <c:manualLayout>
          <c:xMode val="edge"/>
          <c:yMode val="edge"/>
          <c:x val="0.24952966562476869"/>
          <c:y val="0.12379303069431434"/>
          <c:w val="0.19938826170825033"/>
          <c:h val="0.32054417635094651"/>
        </c:manualLayout>
      </c:layout>
      <c:overlay val="0"/>
      <c:spPr>
        <a:solidFill>
          <a:schemeClr val="bg1"/>
        </a:solid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24489726202877"/>
          <c:y val="4.7159699892818867E-2"/>
          <c:w val="0.80546888255020188"/>
          <c:h val="0.79677038762437657"/>
        </c:manualLayout>
      </c:layout>
      <c:scatterChart>
        <c:scatterStyle val="lineMarker"/>
        <c:varyColors val="0"/>
        <c:ser>
          <c:idx val="0"/>
          <c:order val="0"/>
          <c:tx>
            <c:v>Rochester 2003</c:v>
          </c:tx>
          <c:spPr>
            <a:ln w="25400" cap="rnd">
              <a:noFill/>
              <a:round/>
            </a:ln>
            <a:effectLst/>
          </c:spPr>
          <c:marker>
            <c:symbol val="circle"/>
            <c:size val="7"/>
            <c:spPr>
              <a:solidFill>
                <a:schemeClr val="tx1"/>
              </a:solidFill>
              <a:ln w="9525">
                <a:solidFill>
                  <a:schemeClr val="tx1"/>
                </a:solidFill>
              </a:ln>
              <a:effectLst/>
            </c:spPr>
          </c:marker>
          <c:xVal>
            <c:numRef>
              <c:f>Rochester_2003!$R$42:$R$82</c:f>
              <c:numCache>
                <c:formatCode>0.0</c:formatCode>
                <c:ptCount val="41"/>
                <c:pt idx="0">
                  <c:v>4.5</c:v>
                </c:pt>
                <c:pt idx="1">
                  <c:v>4.5999999999999996</c:v>
                </c:pt>
                <c:pt idx="2">
                  <c:v>4.7</c:v>
                </c:pt>
                <c:pt idx="3">
                  <c:v>4.8</c:v>
                </c:pt>
                <c:pt idx="4">
                  <c:v>4.9000000000000004</c:v>
                </c:pt>
                <c:pt idx="5">
                  <c:v>5</c:v>
                </c:pt>
                <c:pt idx="6">
                  <c:v>5.0999999999999996</c:v>
                </c:pt>
                <c:pt idx="7">
                  <c:v>5.2</c:v>
                </c:pt>
                <c:pt idx="8">
                  <c:v>5.3</c:v>
                </c:pt>
                <c:pt idx="9">
                  <c:v>5.4</c:v>
                </c:pt>
                <c:pt idx="10">
                  <c:v>5.5</c:v>
                </c:pt>
                <c:pt idx="11">
                  <c:v>5.6</c:v>
                </c:pt>
                <c:pt idx="12">
                  <c:v>5.7</c:v>
                </c:pt>
                <c:pt idx="13">
                  <c:v>5.8</c:v>
                </c:pt>
                <c:pt idx="14">
                  <c:v>5.9</c:v>
                </c:pt>
                <c:pt idx="15">
                  <c:v>6</c:v>
                </c:pt>
                <c:pt idx="16">
                  <c:v>6.1</c:v>
                </c:pt>
                <c:pt idx="17">
                  <c:v>6.2</c:v>
                </c:pt>
                <c:pt idx="18">
                  <c:v>6.3</c:v>
                </c:pt>
                <c:pt idx="19">
                  <c:v>6.4</c:v>
                </c:pt>
                <c:pt idx="20">
                  <c:v>6.5000000000000098</c:v>
                </c:pt>
                <c:pt idx="21">
                  <c:v>6.6</c:v>
                </c:pt>
                <c:pt idx="22">
                  <c:v>6.7</c:v>
                </c:pt>
                <c:pt idx="23">
                  <c:v>6.8000000000000096</c:v>
                </c:pt>
                <c:pt idx="24">
                  <c:v>6.9000000000000101</c:v>
                </c:pt>
                <c:pt idx="25">
                  <c:v>7.0000000000000098</c:v>
                </c:pt>
                <c:pt idx="26">
                  <c:v>7.1</c:v>
                </c:pt>
                <c:pt idx="27">
                  <c:v>7.2000000000000099</c:v>
                </c:pt>
                <c:pt idx="28">
                  <c:v>7.3000000000000096</c:v>
                </c:pt>
                <c:pt idx="29">
                  <c:v>7.4000000000000101</c:v>
                </c:pt>
                <c:pt idx="30">
                  <c:v>7.5000000000000098</c:v>
                </c:pt>
                <c:pt idx="31">
                  <c:v>7.6000000000000103</c:v>
                </c:pt>
                <c:pt idx="32">
                  <c:v>7.7000000000000099</c:v>
                </c:pt>
                <c:pt idx="33">
                  <c:v>7.8000000000000096</c:v>
                </c:pt>
                <c:pt idx="34">
                  <c:v>7.9000000000000101</c:v>
                </c:pt>
                <c:pt idx="35">
                  <c:v>8.0000000000000107</c:v>
                </c:pt>
                <c:pt idx="36">
                  <c:v>8.1000000000000103</c:v>
                </c:pt>
                <c:pt idx="37">
                  <c:v>8.2000000000000099</c:v>
                </c:pt>
                <c:pt idx="38">
                  <c:v>8.3000000000000096</c:v>
                </c:pt>
                <c:pt idx="39">
                  <c:v>8.4000000000000092</c:v>
                </c:pt>
                <c:pt idx="40">
                  <c:v>8.5000000000000107</c:v>
                </c:pt>
              </c:numCache>
            </c:numRef>
          </c:xVal>
          <c:yVal>
            <c:numRef>
              <c:f>Rochester_2003!$U$42:$U$82</c:f>
              <c:numCache>
                <c:formatCode>0.000</c:formatCode>
                <c:ptCount val="41"/>
                <c:pt idx="0">
                  <c:v>8.8550667008979192E-2</c:v>
                </c:pt>
                <c:pt idx="1">
                  <c:v>0.10364534185472597</c:v>
                </c:pt>
                <c:pt idx="2">
                  <c:v>0.12131311091189993</c:v>
                </c:pt>
                <c:pt idx="3">
                  <c:v>0.14199259335504696</c:v>
                </c:pt>
                <c:pt idx="4">
                  <c:v>0.16619717700862294</c:v>
                </c:pt>
                <c:pt idx="5">
                  <c:v>0.19452776368813135</c:v>
                </c:pt>
                <c:pt idx="6">
                  <c:v>0.22768768715934429</c:v>
                </c:pt>
                <c:pt idx="7">
                  <c:v>0.26650017406813215</c:v>
                </c:pt>
                <c:pt idx="8">
                  <c:v>0.31192878132509866</c:v>
                </c:pt>
                <c:pt idx="9">
                  <c:v>0.36510131732254064</c:v>
                </c:pt>
                <c:pt idx="10">
                  <c:v>0.42733784085068854</c:v>
                </c:pt>
                <c:pt idx="11">
                  <c:v>0.50018343281297728</c:v>
                </c:pt>
                <c:pt idx="12">
                  <c:v>0.58544655432933768</c:v>
                </c:pt>
                <c:pt idx="13">
                  <c:v>0.68524394350392315</c:v>
                </c:pt>
                <c:pt idx="14">
                  <c:v>0.80205316546224237</c:v>
                </c:pt>
                <c:pt idx="15">
                  <c:v>0.93877412026235441</c:v>
                </c:pt>
                <c:pt idx="16">
                  <c:v>1.0988010356725482</c:v>
                </c:pt>
                <c:pt idx="17">
                  <c:v>1.2861067321046837</c:v>
                </c:pt>
                <c:pt idx="18">
                  <c:v>1.5053412516603355</c:v>
                </c:pt>
                <c:pt idx="19">
                  <c:v>1.7619472998496537</c:v>
                </c:pt>
                <c:pt idx="20">
                  <c:v>2.0622953659334229</c:v>
                </c:pt>
                <c:pt idx="21">
                  <c:v>2.4138418763791947</c:v>
                </c:pt>
                <c:pt idx="22">
                  <c:v>2.8253143077420924</c:v>
                </c:pt>
                <c:pt idx="23">
                  <c:v>3.3069278545726646</c:v>
                </c:pt>
                <c:pt idx="24">
                  <c:v>3.8706390313394743</c:v>
                </c:pt>
                <c:pt idx="25">
                  <c:v>4.5304425042755003</c:v>
                </c:pt>
                <c:pt idx="26">
                  <c:v>5.3027185222805047</c:v>
                </c:pt>
                <c:pt idx="27">
                  <c:v>6.2066395721833336</c:v>
                </c:pt>
                <c:pt idx="28">
                  <c:v>7.2646463539656967</c:v>
                </c:pt>
                <c:pt idx="29">
                  <c:v>8.5030048924884305</c:v>
                </c:pt>
                <c:pt idx="30">
                  <c:v>9.9524586165455418</c:v>
                </c:pt>
                <c:pt idx="31">
                  <c:v>11.648991593731056</c:v>
                </c:pt>
                <c:pt idx="32">
                  <c:v>13.634721869149269</c:v>
                </c:pt>
                <c:pt idx="33">
                  <c:v>15.958947085952317</c:v>
                </c:pt>
                <c:pt idx="34">
                  <c:v>18.67936834622925</c:v>
                </c:pt>
                <c:pt idx="35">
                  <c:v>21.863522695757478</c:v>
                </c:pt>
                <c:pt idx="36">
                  <c:v>25.590459795413668</c:v>
                </c:pt>
                <c:pt idx="37">
                  <c:v>29.952704404206422</c:v>
                </c:pt>
                <c:pt idx="38">
                  <c:v>35.058553394439492</c:v>
                </c:pt>
                <c:pt idx="39">
                  <c:v>41.034764324591499</c:v>
                </c:pt>
                <c:pt idx="40">
                  <c:v>48.029702316292465</c:v>
                </c:pt>
              </c:numCache>
            </c:numRef>
          </c:yVal>
          <c:smooth val="0"/>
          <c:extLst>
            <c:ext xmlns:c16="http://schemas.microsoft.com/office/drawing/2014/chart" uri="{C3380CC4-5D6E-409C-BE32-E72D297353CC}">
              <c16:uniqueId val="{00000000-605C-4CBD-BAA7-1527B0143313}"/>
            </c:ext>
          </c:extLst>
        </c:ser>
        <c:ser>
          <c:idx val="1"/>
          <c:order val="1"/>
          <c:tx>
            <c:v>Wagena et al., 2017</c:v>
          </c:tx>
          <c:spPr>
            <a:ln w="25400" cap="rnd">
              <a:noFill/>
              <a:round/>
            </a:ln>
            <a:effectLst/>
          </c:spPr>
          <c:marker>
            <c:symbol val="circle"/>
            <c:size val="7"/>
            <c:spPr>
              <a:solidFill>
                <a:srgbClr val="00B0F0"/>
              </a:solidFill>
              <a:ln w="9525">
                <a:solidFill>
                  <a:srgbClr val="00B0F0"/>
                </a:solidFill>
              </a:ln>
              <a:effectLst/>
            </c:spPr>
          </c:marker>
          <c:xVal>
            <c:numRef>
              <c:f>Rochester_2003!$R$42:$R$82</c:f>
              <c:numCache>
                <c:formatCode>0.0</c:formatCode>
                <c:ptCount val="41"/>
                <c:pt idx="0">
                  <c:v>4.5</c:v>
                </c:pt>
                <c:pt idx="1">
                  <c:v>4.5999999999999996</c:v>
                </c:pt>
                <c:pt idx="2">
                  <c:v>4.7</c:v>
                </c:pt>
                <c:pt idx="3">
                  <c:v>4.8</c:v>
                </c:pt>
                <c:pt idx="4">
                  <c:v>4.9000000000000004</c:v>
                </c:pt>
                <c:pt idx="5">
                  <c:v>5</c:v>
                </c:pt>
                <c:pt idx="6">
                  <c:v>5.0999999999999996</c:v>
                </c:pt>
                <c:pt idx="7">
                  <c:v>5.2</c:v>
                </c:pt>
                <c:pt idx="8">
                  <c:v>5.3</c:v>
                </c:pt>
                <c:pt idx="9">
                  <c:v>5.4</c:v>
                </c:pt>
                <c:pt idx="10">
                  <c:v>5.5</c:v>
                </c:pt>
                <c:pt idx="11">
                  <c:v>5.6</c:v>
                </c:pt>
                <c:pt idx="12">
                  <c:v>5.7</c:v>
                </c:pt>
                <c:pt idx="13">
                  <c:v>5.8</c:v>
                </c:pt>
                <c:pt idx="14">
                  <c:v>5.9</c:v>
                </c:pt>
                <c:pt idx="15">
                  <c:v>6</c:v>
                </c:pt>
                <c:pt idx="16">
                  <c:v>6.1</c:v>
                </c:pt>
                <c:pt idx="17">
                  <c:v>6.2</c:v>
                </c:pt>
                <c:pt idx="18">
                  <c:v>6.3</c:v>
                </c:pt>
                <c:pt idx="19">
                  <c:v>6.4</c:v>
                </c:pt>
                <c:pt idx="20">
                  <c:v>6.5000000000000098</c:v>
                </c:pt>
                <c:pt idx="21">
                  <c:v>6.6</c:v>
                </c:pt>
                <c:pt idx="22">
                  <c:v>6.7</c:v>
                </c:pt>
                <c:pt idx="23">
                  <c:v>6.8000000000000096</c:v>
                </c:pt>
                <c:pt idx="24">
                  <c:v>6.9000000000000101</c:v>
                </c:pt>
                <c:pt idx="25">
                  <c:v>7.0000000000000098</c:v>
                </c:pt>
                <c:pt idx="26">
                  <c:v>7.1</c:v>
                </c:pt>
                <c:pt idx="27">
                  <c:v>7.2000000000000099</c:v>
                </c:pt>
                <c:pt idx="28">
                  <c:v>7.3000000000000096</c:v>
                </c:pt>
                <c:pt idx="29">
                  <c:v>7.4000000000000101</c:v>
                </c:pt>
                <c:pt idx="30">
                  <c:v>7.5000000000000098</c:v>
                </c:pt>
                <c:pt idx="31">
                  <c:v>7.6000000000000103</c:v>
                </c:pt>
                <c:pt idx="32">
                  <c:v>7.7000000000000099</c:v>
                </c:pt>
                <c:pt idx="33">
                  <c:v>7.8000000000000096</c:v>
                </c:pt>
                <c:pt idx="34">
                  <c:v>7.9000000000000101</c:v>
                </c:pt>
                <c:pt idx="35">
                  <c:v>8.0000000000000107</c:v>
                </c:pt>
                <c:pt idx="36">
                  <c:v>8.1000000000000103</c:v>
                </c:pt>
                <c:pt idx="37">
                  <c:v>8.2000000000000099</c:v>
                </c:pt>
                <c:pt idx="38">
                  <c:v>8.3000000000000096</c:v>
                </c:pt>
                <c:pt idx="39">
                  <c:v>8.4000000000000092</c:v>
                </c:pt>
                <c:pt idx="40">
                  <c:v>8.5000000000000107</c:v>
                </c:pt>
              </c:numCache>
            </c:numRef>
          </c:xVal>
          <c:yVal>
            <c:numRef>
              <c:f>Rochester_2003!$V$42:$V$82</c:f>
              <c:numCache>
                <c:formatCode>0.000</c:formatCode>
                <c:ptCount val="41"/>
                <c:pt idx="0">
                  <c:v>9.6037390422773386E-2</c:v>
                </c:pt>
                <c:pt idx="1">
                  <c:v>0.10720443287303869</c:v>
                </c:pt>
                <c:pt idx="2">
                  <c:v>0.11966995747215337</c:v>
                </c:pt>
                <c:pt idx="3">
                  <c:v>0.13358494921891048</c:v>
                </c:pt>
                <c:pt idx="4">
                  <c:v>0.14911794935643174</c:v>
                </c:pt>
                <c:pt idx="5">
                  <c:v>0.16645709677838122</c:v>
                </c:pt>
                <c:pt idx="6">
                  <c:v>0.18581240680595706</c:v>
                </c:pt>
                <c:pt idx="7">
                  <c:v>0.20741831493667262</c:v>
                </c:pt>
                <c:pt idx="8">
                  <c:v>0.23153651637533929</c:v>
                </c:pt>
                <c:pt idx="9">
                  <c:v>0.25845913574023288</c:v>
                </c:pt>
                <c:pt idx="10">
                  <c:v>0.28851226533657454</c:v>
                </c:pt>
                <c:pt idx="11">
                  <c:v>0.32205991485362911</c:v>
                </c:pt>
                <c:pt idx="12">
                  <c:v>0.35950842032495767</c:v>
                </c:pt>
                <c:pt idx="13">
                  <c:v>0.40131136575406029</c:v>
                </c:pt>
                <c:pt idx="14">
                  <c:v>0.44797507701715733</c:v>
                </c:pt>
                <c:pt idx="15">
                  <c:v>0.50006475458637634</c:v>
                </c:pt>
                <c:pt idx="16">
                  <c:v>0.5582113193541689</c:v>
                </c:pt>
                <c:pt idx="17">
                  <c:v>0.62311905447697324</c:v>
                </c:pt>
                <c:pt idx="18">
                  <c:v>0.69557413579771166</c:v>
                </c:pt>
                <c:pt idx="19">
                  <c:v>0.77645415416936669</c:v>
                </c:pt>
                <c:pt idx="20">
                  <c:v>0.86673874501596437</c:v>
                </c:pt>
                <c:pt idx="21">
                  <c:v>0.96752145387835342</c:v>
                </c:pt>
                <c:pt idx="22">
                  <c:v>1.0800229816628915</c:v>
                </c:pt>
                <c:pt idx="23">
                  <c:v>1.2056059700219015</c:v>
                </c:pt>
                <c:pt idx="24">
                  <c:v>1.3457915059497447</c:v>
                </c:pt>
                <c:pt idx="25">
                  <c:v>1.50227754550152</c:v>
                </c:pt>
                <c:pt idx="26">
                  <c:v>1.6769594797861072</c:v>
                </c:pt>
                <c:pt idx="27">
                  <c:v>1.8719530923333689</c:v>
                </c:pt>
                <c:pt idx="28">
                  <c:v>2.0896201858994106</c:v>
                </c:pt>
                <c:pt idx="29">
                  <c:v>2.3325971891077009</c:v>
                </c:pt>
                <c:pt idx="30">
                  <c:v>2.60382708941493</c:v>
                </c:pt>
                <c:pt idx="31">
                  <c:v>2.9065950791806401</c:v>
                </c:pt>
                <c:pt idx="32">
                  <c:v>3.2445683465930135</c:v>
                </c:pt>
                <c:pt idx="33">
                  <c:v>3.6218404934067774</c:v>
                </c:pt>
                <c:pt idx="34">
                  <c:v>4.0429811174899291</c:v>
                </c:pt>
                <c:pt idx="35">
                  <c:v>4.5130911607333148</c:v>
                </c:pt>
                <c:pt idx="36">
                  <c:v>5.0378646927083688</c:v>
                </c:pt>
                <c:pt idx="37">
                  <c:v>5.6236578784093689</c:v>
                </c:pt>
                <c:pt idx="38">
                  <c:v>6.2775659654316369</c:v>
                </c:pt>
                <c:pt idx="39">
                  <c:v>7.0075092230703069</c:v>
                </c:pt>
                <c:pt idx="40">
                  <c:v>7.8223288742516752</c:v>
                </c:pt>
              </c:numCache>
            </c:numRef>
          </c:yVal>
          <c:smooth val="0"/>
          <c:extLst>
            <c:ext xmlns:c16="http://schemas.microsoft.com/office/drawing/2014/chart" uri="{C3380CC4-5D6E-409C-BE32-E72D297353CC}">
              <c16:uniqueId val="{00000001-605C-4CBD-BAA7-1527B0143313}"/>
            </c:ext>
          </c:extLst>
        </c:ser>
        <c:dLbls>
          <c:showLegendKey val="0"/>
          <c:showVal val="0"/>
          <c:showCatName val="0"/>
          <c:showSerName val="0"/>
          <c:showPercent val="0"/>
          <c:showBubbleSize val="0"/>
        </c:dLbls>
        <c:axId val="914019328"/>
        <c:axId val="910631424"/>
      </c:scatterChart>
      <c:valAx>
        <c:axId val="914019328"/>
        <c:scaling>
          <c:orientation val="minMax"/>
          <c:min val="3.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soil pH</a:t>
                </a:r>
              </a:p>
            </c:rich>
          </c:tx>
          <c:layout>
            <c:manualLayout>
              <c:xMode val="edge"/>
              <c:yMode val="edge"/>
              <c:x val="0.4629055858256329"/>
              <c:y val="0.926237773332995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31424"/>
        <c:crosses val="autoZero"/>
        <c:crossBetween val="midCat"/>
        <c:majorUnit val="0.5"/>
      </c:valAx>
      <c:valAx>
        <c:axId val="91063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n2:n2o</a:t>
                </a:r>
              </a:p>
            </c:rich>
          </c:tx>
          <c:layout>
            <c:manualLayout>
              <c:xMode val="edge"/>
              <c:yMode val="edge"/>
              <c:x val="1.4808387563268254E-2"/>
              <c:y val="0.40352971955675959"/>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19328"/>
        <c:crosses val="autoZero"/>
        <c:crossBetween val="midCat"/>
      </c:valAx>
      <c:spPr>
        <a:noFill/>
        <a:ln>
          <a:noFill/>
        </a:ln>
        <a:effectLst/>
      </c:spPr>
    </c:plotArea>
    <c:legend>
      <c:legendPos val="r"/>
      <c:layout>
        <c:manualLayout>
          <c:xMode val="edge"/>
          <c:yMode val="edge"/>
          <c:x val="0.17121636150902819"/>
          <c:y val="9.8069558025504044E-2"/>
          <c:w val="0.40019147455965587"/>
          <c:h val="0.11046914955566245"/>
        </c:manualLayout>
      </c:layout>
      <c:overlay val="0"/>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B050"/>
                </a:solidFill>
              </a:rPr>
              <a:t>N2:N2O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42341557305336835"/>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Rochester_2003!$B$7:$B$40</c:f>
              <c:numCache>
                <c:formatCode>0.0</c:formatCode>
                <c:ptCount val="34"/>
                <c:pt idx="0">
                  <c:v>5.5</c:v>
                </c:pt>
                <c:pt idx="1">
                  <c:v>5.9</c:v>
                </c:pt>
                <c:pt idx="2">
                  <c:v>4.5999999999999996</c:v>
                </c:pt>
                <c:pt idx="3">
                  <c:v>5.4</c:v>
                </c:pt>
                <c:pt idx="4">
                  <c:v>6</c:v>
                </c:pt>
                <c:pt idx="5">
                  <c:v>6.9</c:v>
                </c:pt>
                <c:pt idx="6">
                  <c:v>6.2</c:v>
                </c:pt>
                <c:pt idx="7">
                  <c:v>6.3</c:v>
                </c:pt>
                <c:pt idx="8">
                  <c:v>7.4</c:v>
                </c:pt>
                <c:pt idx="9">
                  <c:v>7.9</c:v>
                </c:pt>
                <c:pt idx="10">
                  <c:v>6.4</c:v>
                </c:pt>
                <c:pt idx="11">
                  <c:v>7</c:v>
                </c:pt>
                <c:pt idx="12">
                  <c:v>8</c:v>
                </c:pt>
                <c:pt idx="13">
                  <c:v>6.3</c:v>
                </c:pt>
                <c:pt idx="14">
                  <c:v>8</c:v>
                </c:pt>
                <c:pt idx="15">
                  <c:v>6.8</c:v>
                </c:pt>
                <c:pt idx="16">
                  <c:v>5.9</c:v>
                </c:pt>
                <c:pt idx="17">
                  <c:v>7.2</c:v>
                </c:pt>
                <c:pt idx="18">
                  <c:v>7.9</c:v>
                </c:pt>
                <c:pt idx="19">
                  <c:v>7.5</c:v>
                </c:pt>
                <c:pt idx="20">
                  <c:v>7.7</c:v>
                </c:pt>
                <c:pt idx="21">
                  <c:v>8.1</c:v>
                </c:pt>
                <c:pt idx="22">
                  <c:v>4.2</c:v>
                </c:pt>
                <c:pt idx="23">
                  <c:v>4.5999999999999996</c:v>
                </c:pt>
                <c:pt idx="24">
                  <c:v>4.7</c:v>
                </c:pt>
                <c:pt idx="25">
                  <c:v>4.7</c:v>
                </c:pt>
                <c:pt idx="26">
                  <c:v>5</c:v>
                </c:pt>
                <c:pt idx="27">
                  <c:v>5.4</c:v>
                </c:pt>
                <c:pt idx="28">
                  <c:v>5.6</c:v>
                </c:pt>
                <c:pt idx="29">
                  <c:v>5.6</c:v>
                </c:pt>
                <c:pt idx="30">
                  <c:v>5.7</c:v>
                </c:pt>
                <c:pt idx="31">
                  <c:v>5.8</c:v>
                </c:pt>
                <c:pt idx="32">
                  <c:v>5.8</c:v>
                </c:pt>
                <c:pt idx="33">
                  <c:v>8.1999999999999993</c:v>
                </c:pt>
              </c:numCache>
            </c:numRef>
          </c:xVal>
          <c:yVal>
            <c:numRef>
              <c:f>Rochester_2003!$E$7:$E$40</c:f>
              <c:numCache>
                <c:formatCode>General</c:formatCode>
                <c:ptCount val="34"/>
                <c:pt idx="0">
                  <c:v>0.34482758620689657</c:v>
                </c:pt>
                <c:pt idx="1">
                  <c:v>5</c:v>
                </c:pt>
                <c:pt idx="2">
                  <c:v>0.16666666666666666</c:v>
                </c:pt>
                <c:pt idx="3">
                  <c:v>0.19230769230769229</c:v>
                </c:pt>
                <c:pt idx="4">
                  <c:v>0.83333333333333337</c:v>
                </c:pt>
                <c:pt idx="5">
                  <c:v>2.5</c:v>
                </c:pt>
                <c:pt idx="6">
                  <c:v>0.25</c:v>
                </c:pt>
                <c:pt idx="7">
                  <c:v>100</c:v>
                </c:pt>
                <c:pt idx="8">
                  <c:v>100</c:v>
                </c:pt>
                <c:pt idx="9">
                  <c:v>100</c:v>
                </c:pt>
                <c:pt idx="10">
                  <c:v>0.83333333333333337</c:v>
                </c:pt>
                <c:pt idx="11">
                  <c:v>2.2727272727272729</c:v>
                </c:pt>
                <c:pt idx="12">
                  <c:v>20</c:v>
                </c:pt>
                <c:pt idx="13">
                  <c:v>3.7593984962406015</c:v>
                </c:pt>
                <c:pt idx="14">
                  <c:v>15.625</c:v>
                </c:pt>
                <c:pt idx="15">
                  <c:v>2</c:v>
                </c:pt>
                <c:pt idx="16">
                  <c:v>0.14771048744460857</c:v>
                </c:pt>
                <c:pt idx="17">
                  <c:v>2.2222222222222223</c:v>
                </c:pt>
                <c:pt idx="18">
                  <c:v>100</c:v>
                </c:pt>
                <c:pt idx="19">
                  <c:v>4.3478260869565215</c:v>
                </c:pt>
                <c:pt idx="20">
                  <c:v>4.5454545454545459</c:v>
                </c:pt>
                <c:pt idx="21">
                  <c:v>5.5555555555555554</c:v>
                </c:pt>
                <c:pt idx="22">
                  <c:v>7.6923076923076927E-2</c:v>
                </c:pt>
                <c:pt idx="23">
                  <c:v>0.30303030303030304</c:v>
                </c:pt>
                <c:pt idx="24">
                  <c:v>0.05</c:v>
                </c:pt>
                <c:pt idx="25">
                  <c:v>0.05</c:v>
                </c:pt>
                <c:pt idx="26">
                  <c:v>0.10526315789473684</c:v>
                </c:pt>
                <c:pt idx="27">
                  <c:v>0.51546391752577325</c:v>
                </c:pt>
                <c:pt idx="28">
                  <c:v>5</c:v>
                </c:pt>
                <c:pt idx="29">
                  <c:v>0.5</c:v>
                </c:pt>
                <c:pt idx="30">
                  <c:v>3.3333333333333335</c:v>
                </c:pt>
                <c:pt idx="31">
                  <c:v>10</c:v>
                </c:pt>
                <c:pt idx="32">
                  <c:v>100</c:v>
                </c:pt>
                <c:pt idx="33">
                  <c:v>100</c:v>
                </c:pt>
              </c:numCache>
            </c:numRef>
          </c:yVal>
          <c:smooth val="0"/>
          <c:extLst>
            <c:ext xmlns:c16="http://schemas.microsoft.com/office/drawing/2014/chart" uri="{C3380CC4-5D6E-409C-BE32-E72D297353CC}">
              <c16:uniqueId val="{00000000-F4E0-49F3-BE62-4BFBFCB0EDAE}"/>
            </c:ext>
          </c:extLst>
        </c:ser>
        <c:dLbls>
          <c:showLegendKey val="0"/>
          <c:showVal val="0"/>
          <c:showCatName val="0"/>
          <c:showSerName val="0"/>
          <c:showPercent val="0"/>
          <c:showBubbleSize val="0"/>
        </c:dLbls>
        <c:axId val="573906280"/>
        <c:axId val="573904968"/>
      </c:scatterChart>
      <c:valAx>
        <c:axId val="5739062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04968"/>
        <c:crosses val="autoZero"/>
        <c:crossBetween val="midCat"/>
      </c:valAx>
      <c:valAx>
        <c:axId val="57390496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06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dnit rate</a:t>
            </a:r>
            <a:r>
              <a:rPr lang="en-US" sz="1200" baseline="0"/>
              <a:t> f(pH)</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90048118985128"/>
          <c:y val="0.16153846153846155"/>
          <c:w val="0.83494685039370076"/>
          <c:h val="0.63145311381531855"/>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Wagena_2017!$M$6:$M$86</c:f>
              <c:numCache>
                <c:formatCode>0.0</c:formatCode>
                <c:ptCount val="8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6.5000000000000098</c:v>
                </c:pt>
                <c:pt idx="56">
                  <c:v>6.6</c:v>
                </c:pt>
                <c:pt idx="57">
                  <c:v>6.7</c:v>
                </c:pt>
                <c:pt idx="58">
                  <c:v>6.8000000000000096</c:v>
                </c:pt>
                <c:pt idx="59">
                  <c:v>6.9000000000000101</c:v>
                </c:pt>
                <c:pt idx="60">
                  <c:v>7.0000000000000098</c:v>
                </c:pt>
                <c:pt idx="61">
                  <c:v>7.1</c:v>
                </c:pt>
                <c:pt idx="62">
                  <c:v>7.2000000000000099</c:v>
                </c:pt>
                <c:pt idx="63">
                  <c:v>7.3000000000000096</c:v>
                </c:pt>
                <c:pt idx="64">
                  <c:v>7.4000000000000101</c:v>
                </c:pt>
                <c:pt idx="65">
                  <c:v>7.5000000000000098</c:v>
                </c:pt>
                <c:pt idx="66">
                  <c:v>7.6000000000000103</c:v>
                </c:pt>
                <c:pt idx="67">
                  <c:v>7.7000000000000099</c:v>
                </c:pt>
                <c:pt idx="68">
                  <c:v>7.8000000000000096</c:v>
                </c:pt>
                <c:pt idx="69">
                  <c:v>7.9000000000000101</c:v>
                </c:pt>
                <c:pt idx="70">
                  <c:v>8.0000000000000107</c:v>
                </c:pt>
                <c:pt idx="71">
                  <c:v>8.1000000000001293</c:v>
                </c:pt>
                <c:pt idx="72">
                  <c:v>8.2000000000001396</c:v>
                </c:pt>
                <c:pt idx="73">
                  <c:v>8.3000000000001499</c:v>
                </c:pt>
                <c:pt idx="74">
                  <c:v>8.4000000000001602</c:v>
                </c:pt>
                <c:pt idx="75">
                  <c:v>8.5000000000001705</c:v>
                </c:pt>
                <c:pt idx="76">
                  <c:v>8.6000000000001808</c:v>
                </c:pt>
                <c:pt idx="77">
                  <c:v>8.7000000000001894</c:v>
                </c:pt>
                <c:pt idx="78">
                  <c:v>8.8000000000001997</c:v>
                </c:pt>
                <c:pt idx="79">
                  <c:v>8.90000000000021</c:v>
                </c:pt>
                <c:pt idx="80">
                  <c:v>9.0000000000002203</c:v>
                </c:pt>
              </c:numCache>
            </c:numRef>
          </c:xVal>
          <c:yVal>
            <c:numRef>
              <c:f>Wagena_2017!$N$6:$N$86</c:f>
              <c:numCache>
                <c:formatCode>0.000</c:formatCode>
                <c:ptCount val="81"/>
                <c:pt idx="0">
                  <c:v>1E-3</c:v>
                </c:pt>
                <c:pt idx="1">
                  <c:v>1E-3</c:v>
                </c:pt>
                <c:pt idx="2">
                  <c:v>1E-3</c:v>
                </c:pt>
                <c:pt idx="3">
                  <c:v>1E-3</c:v>
                </c:pt>
                <c:pt idx="4">
                  <c:v>1E-3</c:v>
                </c:pt>
                <c:pt idx="5">
                  <c:v>1E-3</c:v>
                </c:pt>
                <c:pt idx="6">
                  <c:v>1E-3</c:v>
                </c:pt>
                <c:pt idx="7">
                  <c:v>1E-3</c:v>
                </c:pt>
                <c:pt idx="8">
                  <c:v>1E-3</c:v>
                </c:pt>
                <c:pt idx="9">
                  <c:v>1E-3</c:v>
                </c:pt>
                <c:pt idx="10">
                  <c:v>1E-3</c:v>
                </c:pt>
                <c:pt idx="11">
                  <c:v>1E-3</c:v>
                </c:pt>
                <c:pt idx="12">
                  <c:v>1E-3</c:v>
                </c:pt>
                <c:pt idx="13">
                  <c:v>1E-3</c:v>
                </c:pt>
                <c:pt idx="14">
                  <c:v>1E-3</c:v>
                </c:pt>
                <c:pt idx="15">
                  <c:v>1E-3</c:v>
                </c:pt>
                <c:pt idx="16">
                  <c:v>1E-3</c:v>
                </c:pt>
                <c:pt idx="17">
                  <c:v>1E-3</c:v>
                </c:pt>
                <c:pt idx="18">
                  <c:v>1E-3</c:v>
                </c:pt>
                <c:pt idx="19">
                  <c:v>1E-3</c:v>
                </c:pt>
                <c:pt idx="20">
                  <c:v>1E-3</c:v>
                </c:pt>
                <c:pt idx="21">
                  <c:v>1E-3</c:v>
                </c:pt>
                <c:pt idx="22">
                  <c:v>1E-3</c:v>
                </c:pt>
                <c:pt idx="23">
                  <c:v>1E-3</c:v>
                </c:pt>
                <c:pt idx="24">
                  <c:v>1E-3</c:v>
                </c:pt>
                <c:pt idx="25">
                  <c:v>1E-3</c:v>
                </c:pt>
                <c:pt idx="26">
                  <c:v>3.3333333333333361E-2</c:v>
                </c:pt>
                <c:pt idx="27">
                  <c:v>6.6666666666666721E-2</c:v>
                </c:pt>
                <c:pt idx="28">
                  <c:v>9.9999999999999936E-2</c:v>
                </c:pt>
                <c:pt idx="29">
                  <c:v>0.1333333333333333</c:v>
                </c:pt>
                <c:pt idx="30">
                  <c:v>0.16666666666666666</c:v>
                </c:pt>
                <c:pt idx="31">
                  <c:v>0.19999999999999987</c:v>
                </c:pt>
                <c:pt idx="32">
                  <c:v>0.23333333333333339</c:v>
                </c:pt>
                <c:pt idx="33">
                  <c:v>0.26666666666666661</c:v>
                </c:pt>
                <c:pt idx="34">
                  <c:v>0.3000000000000001</c:v>
                </c:pt>
                <c:pt idx="35">
                  <c:v>0.33333333333333331</c:v>
                </c:pt>
                <c:pt idx="36">
                  <c:v>0.36666666666666653</c:v>
                </c:pt>
                <c:pt idx="37">
                  <c:v>0.40000000000000008</c:v>
                </c:pt>
                <c:pt idx="38">
                  <c:v>0.43333333333333329</c:v>
                </c:pt>
                <c:pt idx="39">
                  <c:v>0.46666666666666679</c:v>
                </c:pt>
                <c:pt idx="40">
                  <c:v>0.5</c:v>
                </c:pt>
                <c:pt idx="41">
                  <c:v>0.53333333333333321</c:v>
                </c:pt>
                <c:pt idx="42">
                  <c:v>0.56666666666666676</c:v>
                </c:pt>
                <c:pt idx="43">
                  <c:v>0.6</c:v>
                </c:pt>
                <c:pt idx="44">
                  <c:v>0.63333333333333341</c:v>
                </c:pt>
                <c:pt idx="45">
                  <c:v>0.66666666666666663</c:v>
                </c:pt>
                <c:pt idx="46">
                  <c:v>0.69999999999999984</c:v>
                </c:pt>
                <c:pt idx="47">
                  <c:v>0.73333333333333339</c:v>
                </c:pt>
                <c:pt idx="48">
                  <c:v>0.76666666666666661</c:v>
                </c:pt>
                <c:pt idx="49">
                  <c:v>0.80000000000000016</c:v>
                </c:pt>
                <c:pt idx="50">
                  <c:v>0.83333333333333337</c:v>
                </c:pt>
                <c:pt idx="51">
                  <c:v>0.86666666666666659</c:v>
                </c:pt>
                <c:pt idx="52">
                  <c:v>0.9</c:v>
                </c:pt>
                <c:pt idx="53">
                  <c:v>0.93333333333333324</c:v>
                </c:pt>
                <c:pt idx="54">
                  <c:v>0.96666666666666679</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numCache>
            </c:numRef>
          </c:yVal>
          <c:smooth val="0"/>
          <c:extLst>
            <c:ext xmlns:c16="http://schemas.microsoft.com/office/drawing/2014/chart" uri="{C3380CC4-5D6E-409C-BE32-E72D297353CC}">
              <c16:uniqueId val="{00000000-D820-47CF-B3FF-A03A33E25880}"/>
            </c:ext>
          </c:extLst>
        </c:ser>
        <c:dLbls>
          <c:showLegendKey val="0"/>
          <c:showVal val="0"/>
          <c:showCatName val="0"/>
          <c:showSerName val="0"/>
          <c:showPercent val="0"/>
          <c:showBubbleSize val="0"/>
        </c:dLbls>
        <c:axId val="765506384"/>
        <c:axId val="765500560"/>
      </c:scatterChart>
      <c:valAx>
        <c:axId val="76550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a:t>
                </a:r>
                <a:r>
                  <a:rPr lang="en-US" baseline="0"/>
                  <a:t> pH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0560"/>
        <c:crosses val="autoZero"/>
        <c:crossBetween val="midCat"/>
      </c:valAx>
      <c:valAx>
        <c:axId val="76550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gN ha-1 d-1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6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 flux</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99781277340332"/>
          <c:y val="0.12424242424242422"/>
          <c:w val="0.8275573053368328"/>
          <c:h val="0.75358956004625288"/>
        </c:manualLayout>
      </c:layout>
      <c:scatterChart>
        <c:scatterStyle val="smoothMarker"/>
        <c:varyColors val="0"/>
        <c:ser>
          <c:idx val="0"/>
          <c:order val="0"/>
          <c:tx>
            <c:v>n2o emissions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Wagena_2017!$M$6:$M$86</c:f>
              <c:numCache>
                <c:formatCode>0.0</c:formatCode>
                <c:ptCount val="8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6.5000000000000098</c:v>
                </c:pt>
                <c:pt idx="56">
                  <c:v>6.6</c:v>
                </c:pt>
                <c:pt idx="57">
                  <c:v>6.7</c:v>
                </c:pt>
                <c:pt idx="58">
                  <c:v>6.8000000000000096</c:v>
                </c:pt>
                <c:pt idx="59">
                  <c:v>6.9000000000000101</c:v>
                </c:pt>
                <c:pt idx="60">
                  <c:v>7.0000000000000098</c:v>
                </c:pt>
                <c:pt idx="61">
                  <c:v>7.1</c:v>
                </c:pt>
                <c:pt idx="62">
                  <c:v>7.2000000000000099</c:v>
                </c:pt>
                <c:pt idx="63">
                  <c:v>7.3000000000000096</c:v>
                </c:pt>
                <c:pt idx="64">
                  <c:v>7.4000000000000101</c:v>
                </c:pt>
                <c:pt idx="65">
                  <c:v>7.5000000000000098</c:v>
                </c:pt>
                <c:pt idx="66">
                  <c:v>7.6000000000000103</c:v>
                </c:pt>
                <c:pt idx="67">
                  <c:v>7.7000000000000099</c:v>
                </c:pt>
                <c:pt idx="68">
                  <c:v>7.8000000000000096</c:v>
                </c:pt>
                <c:pt idx="69">
                  <c:v>7.9000000000000101</c:v>
                </c:pt>
                <c:pt idx="70">
                  <c:v>8.0000000000000107</c:v>
                </c:pt>
                <c:pt idx="71">
                  <c:v>8.1000000000001293</c:v>
                </c:pt>
                <c:pt idx="72">
                  <c:v>8.2000000000001396</c:v>
                </c:pt>
                <c:pt idx="73">
                  <c:v>8.3000000000001499</c:v>
                </c:pt>
                <c:pt idx="74">
                  <c:v>8.4000000000001602</c:v>
                </c:pt>
                <c:pt idx="75">
                  <c:v>8.5000000000001705</c:v>
                </c:pt>
                <c:pt idx="76">
                  <c:v>8.6000000000001808</c:v>
                </c:pt>
                <c:pt idx="77">
                  <c:v>8.7000000000001894</c:v>
                </c:pt>
                <c:pt idx="78">
                  <c:v>8.8000000000001997</c:v>
                </c:pt>
                <c:pt idx="79">
                  <c:v>8.90000000000021</c:v>
                </c:pt>
                <c:pt idx="80">
                  <c:v>9.0000000000002203</c:v>
                </c:pt>
              </c:numCache>
            </c:numRef>
          </c:xVal>
          <c:yVal>
            <c:numRef>
              <c:f>Wagena_2017!$Q$6:$Q$86</c:f>
              <c:numCache>
                <c:formatCode>0.000</c:formatCode>
                <c:ptCount val="81"/>
                <c:pt idx="0">
                  <c:v>9.9797290311807549E-2</c:v>
                </c:pt>
                <c:pt idx="1">
                  <c:v>9.9773772943682532E-2</c:v>
                </c:pt>
                <c:pt idx="2">
                  <c:v>9.9747534109860786E-2</c:v>
                </c:pt>
                <c:pt idx="3">
                  <c:v>9.9718260571420025E-2</c:v>
                </c:pt>
                <c:pt idx="4">
                  <c:v>9.9685603450970273E-2</c:v>
                </c:pt>
                <c:pt idx="5">
                  <c:v>9.9649174279736505E-2</c:v>
                </c:pt>
                <c:pt idx="6">
                  <c:v>9.9608540631259637E-2</c:v>
                </c:pt>
                <c:pt idx="7">
                  <c:v>9.9563221304737728E-2</c:v>
                </c:pt>
                <c:pt idx="8">
                  <c:v>9.9512681019345892E-2</c:v>
                </c:pt>
                <c:pt idx="9">
                  <c:v>9.9456324579594593E-2</c:v>
                </c:pt>
                <c:pt idx="10">
                  <c:v>9.9393490471090279E-2</c:v>
                </c:pt>
                <c:pt idx="11">
                  <c:v>9.9323443846176626E-2</c:v>
                </c:pt>
                <c:pt idx="12">
                  <c:v>9.9245368860138836E-2</c:v>
                </c:pt>
                <c:pt idx="13">
                  <c:v>9.9158360321301278E-2</c:v>
                </c:pt>
                <c:pt idx="14">
                  <c:v>9.9061414622866564E-2</c:v>
                </c:pt>
                <c:pt idx="15">
                  <c:v>9.8953419931260181E-2</c:v>
                </c:pt>
                <c:pt idx="16">
                  <c:v>9.8833145615689469E-2</c:v>
                </c:pt>
                <c:pt idx="17">
                  <c:v>9.869923091735551E-2</c:v>
                </c:pt>
                <c:pt idx="18">
                  <c:v>9.8550172875163905E-2</c:v>
                </c:pt>
                <c:pt idx="19">
                  <c:v>9.838431354890384E-2</c:v>
                </c:pt>
                <c:pt idx="20">
                  <c:v>9.8199826611900173E-2</c:v>
                </c:pt>
                <c:pt idx="21">
                  <c:v>9.7994703424430118E-2</c:v>
                </c:pt>
                <c:pt idx="22">
                  <c:v>9.7766738748219686E-2</c:v>
                </c:pt>
                <c:pt idx="23">
                  <c:v>9.7513516322668456E-2</c:v>
                </c:pt>
                <c:pt idx="24">
                  <c:v>9.7232394596719549E-2</c:v>
                </c:pt>
                <c:pt idx="25">
                  <c:v>9.6920492998044019E-2</c:v>
                </c:pt>
                <c:pt idx="26">
                  <c:v>3.2191559741599107</c:v>
                </c:pt>
                <c:pt idx="27">
                  <c:v>6.4127705443698151</c:v>
                </c:pt>
                <c:pt idx="28">
                  <c:v>9.5767463190281177</c:v>
                </c:pt>
                <c:pt idx="29">
                  <c:v>12.706460094504717</c:v>
                </c:pt>
                <c:pt idx="30">
                  <c:v>15.796716509946332</c:v>
                </c:pt>
                <c:pt idx="31">
                  <c:v>18.841702593868106</c:v>
                </c:pt>
                <c:pt idx="32">
                  <c:v>21.834944832725181</c:v>
                </c:pt>
                <c:pt idx="33">
                  <c:v>24.769270814160532</c:v>
                </c:pt>
                <c:pt idx="34">
                  <c:v>27.636777962896154</c:v>
                </c:pt>
                <c:pt idx="35">
                  <c:v>30.428812380037094</c:v>
                </c:pt>
                <c:pt idx="36">
                  <c:v>33.135961292155564</c:v>
                </c:pt>
                <c:pt idx="37">
                  <c:v>35.748063078544753</c:v>
                </c:pt>
                <c:pt idx="38">
                  <c:v>38.254239223766753</c:v>
                </c:pt>
                <c:pt idx="39">
                  <c:v>40.642952774167078</c:v>
                </c:pt>
                <c:pt idx="40">
                  <c:v>42.902097884080824</c:v>
                </c:pt>
                <c:pt idx="41">
                  <c:v>45.01912473246157</c:v>
                </c:pt>
                <c:pt idx="42">
                  <c:v>46.981203382230085</c:v>
                </c:pt>
                <c:pt idx="43">
                  <c:v>48.775428957898427</c:v>
                </c:pt>
                <c:pt idx="44">
                  <c:v>50.389068768142728</c:v>
                </c:pt>
                <c:pt idx="45">
                  <c:v>51.809849674394137</c:v>
                </c:pt>
                <c:pt idx="46">
                  <c:v>53.026281139067351</c:v>
                </c:pt>
                <c:pt idx="47">
                  <c:v>54.028006091238908</c:v>
                </c:pt>
                <c:pt idx="48">
                  <c:v>54.806168229208133</c:v>
                </c:pt>
                <c:pt idx="49">
                  <c:v>55.353780939276078</c:v>
                </c:pt>
                <c:pt idx="50">
                  <c:v>55.666080030730924</c:v>
                </c:pt>
                <c:pt idx="51">
                  <c:v>55.740840399067906</c:v>
                </c:pt>
                <c:pt idx="52">
                  <c:v>55.578635957930175</c:v>
                </c:pt>
                <c:pt idx="53">
                  <c:v>55.183023075204076</c:v>
                </c:pt>
                <c:pt idx="54">
                  <c:v>54.560630510661589</c:v>
                </c:pt>
                <c:pt idx="55">
                  <c:v>53.72114346782601</c:v>
                </c:pt>
                <c:pt idx="56">
                  <c:v>50.977911847353568</c:v>
                </c:pt>
                <c:pt idx="57">
                  <c:v>48.228778022907541</c:v>
                </c:pt>
                <c:pt idx="58">
                  <c:v>45.490325138283289</c:v>
                </c:pt>
                <c:pt idx="59">
                  <c:v>42.778880021136693</c:v>
                </c:pt>
                <c:pt idx="60">
                  <c:v>40.110128017589894</c:v>
                </c:pt>
                <c:pt idx="61">
                  <c:v>37.498759847502662</c:v>
                </c:pt>
                <c:pt idx="62">
                  <c:v>34.958166821451975</c:v>
                </c:pt>
                <c:pt idx="63">
                  <c:v>32.500196807184402</c:v>
                </c:pt>
                <c:pt idx="64">
                  <c:v>30.134978615814106</c:v>
                </c:pt>
                <c:pt idx="65">
                  <c:v>27.870817535777846</c:v>
                </c:pt>
                <c:pt idx="66">
                  <c:v>25.71416008792929</c:v>
                </c:pt>
                <c:pt idx="67">
                  <c:v>23.669622124186013</c:v>
                </c:pt>
                <c:pt idx="68">
                  <c:v>21.740071420295198</c:v>
                </c:pt>
                <c:pt idx="69">
                  <c:v>19.926754041274336</c:v>
                </c:pt>
                <c:pt idx="70">
                  <c:v>18.229452964258932</c:v>
                </c:pt>
                <c:pt idx="71">
                  <c:v>16.64666759530024</c:v>
                </c:pt>
                <c:pt idx="72">
                  <c:v>15.175803711368467</c:v>
                </c:pt>
                <c:pt idx="73">
                  <c:v>13.81336476432438</c:v>
                </c:pt>
                <c:pt idx="74">
                  <c:v>12.555137173182272</c:v>
                </c:pt>
                <c:pt idx="75">
                  <c:v>11.396364007036155</c:v>
                </c:pt>
                <c:pt idx="76">
                  <c:v>10.331903169618673</c:v>
                </c:pt>
                <c:pt idx="77">
                  <c:v>9.3563677306434325</c:v>
                </c:pt>
                <c:pt idx="78">
                  <c:v>8.464247346570632</c:v>
                </c:pt>
                <c:pt idx="79">
                  <c:v>7.6500107491848199</c:v>
                </c:pt>
                <c:pt idx="80">
                  <c:v>6.9081900575583646</c:v>
                </c:pt>
              </c:numCache>
            </c:numRef>
          </c:yVal>
          <c:smooth val="0"/>
          <c:extLst>
            <c:ext xmlns:c16="http://schemas.microsoft.com/office/drawing/2014/chart" uri="{C3380CC4-5D6E-409C-BE32-E72D297353CC}">
              <c16:uniqueId val="{00000000-F58B-4627-9270-2ABC9EFC2CE2}"/>
            </c:ext>
          </c:extLst>
        </c:ser>
        <c:ser>
          <c:idx val="1"/>
          <c:order val="1"/>
          <c:tx>
            <c:v>n2 emissions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Wagena_2017!$M$6:$M$86</c:f>
              <c:numCache>
                <c:formatCode>0.0</c:formatCode>
                <c:ptCount val="8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6.5000000000000098</c:v>
                </c:pt>
                <c:pt idx="56">
                  <c:v>6.6</c:v>
                </c:pt>
                <c:pt idx="57">
                  <c:v>6.7</c:v>
                </c:pt>
                <c:pt idx="58">
                  <c:v>6.8000000000000096</c:v>
                </c:pt>
                <c:pt idx="59">
                  <c:v>6.9000000000000101</c:v>
                </c:pt>
                <c:pt idx="60">
                  <c:v>7.0000000000000098</c:v>
                </c:pt>
                <c:pt idx="61">
                  <c:v>7.1</c:v>
                </c:pt>
                <c:pt idx="62">
                  <c:v>7.2000000000000099</c:v>
                </c:pt>
                <c:pt idx="63">
                  <c:v>7.3000000000000096</c:v>
                </c:pt>
                <c:pt idx="64">
                  <c:v>7.4000000000000101</c:v>
                </c:pt>
                <c:pt idx="65">
                  <c:v>7.5000000000000098</c:v>
                </c:pt>
                <c:pt idx="66">
                  <c:v>7.6000000000000103</c:v>
                </c:pt>
                <c:pt idx="67">
                  <c:v>7.7000000000000099</c:v>
                </c:pt>
                <c:pt idx="68">
                  <c:v>7.8000000000000096</c:v>
                </c:pt>
                <c:pt idx="69">
                  <c:v>7.9000000000000101</c:v>
                </c:pt>
                <c:pt idx="70">
                  <c:v>8.0000000000000107</c:v>
                </c:pt>
                <c:pt idx="71">
                  <c:v>8.1000000000001293</c:v>
                </c:pt>
                <c:pt idx="72">
                  <c:v>8.2000000000001396</c:v>
                </c:pt>
                <c:pt idx="73">
                  <c:v>8.3000000000001499</c:v>
                </c:pt>
                <c:pt idx="74">
                  <c:v>8.4000000000001602</c:v>
                </c:pt>
                <c:pt idx="75">
                  <c:v>8.5000000000001705</c:v>
                </c:pt>
                <c:pt idx="76">
                  <c:v>8.6000000000001808</c:v>
                </c:pt>
                <c:pt idx="77">
                  <c:v>8.7000000000001894</c:v>
                </c:pt>
                <c:pt idx="78">
                  <c:v>8.8000000000001997</c:v>
                </c:pt>
                <c:pt idx="79">
                  <c:v>8.90000000000021</c:v>
                </c:pt>
                <c:pt idx="80">
                  <c:v>9.0000000000002203</c:v>
                </c:pt>
              </c:numCache>
            </c:numRef>
          </c:xVal>
          <c:yVal>
            <c:numRef>
              <c:f>Wagena_2017!$R$6:$R$86</c:f>
              <c:numCache>
                <c:formatCode>0.000</c:formatCode>
                <c:ptCount val="81"/>
                <c:pt idx="0">
                  <c:v>2.0270968819245672E-4</c:v>
                </c:pt>
                <c:pt idx="1">
                  <c:v>2.2622705631747397E-4</c:v>
                </c:pt>
                <c:pt idx="2">
                  <c:v>2.5246589013921961E-4</c:v>
                </c:pt>
                <c:pt idx="3">
                  <c:v>2.8173942857998013E-4</c:v>
                </c:pt>
                <c:pt idx="4">
                  <c:v>3.1439654902973291E-4</c:v>
                </c:pt>
                <c:pt idx="5">
                  <c:v>3.5082572026350067E-4</c:v>
                </c:pt>
                <c:pt idx="6">
                  <c:v>3.9145936874036835E-4</c:v>
                </c:pt>
                <c:pt idx="7">
                  <c:v>4.3677869526227708E-4</c:v>
                </c:pt>
                <c:pt idx="8">
                  <c:v>4.8731898065411394E-4</c:v>
                </c:pt>
                <c:pt idx="9">
                  <c:v>5.4367542040541228E-4</c:v>
                </c:pt>
                <c:pt idx="10">
                  <c:v>6.0650952890972665E-4</c:v>
                </c:pt>
                <c:pt idx="11">
                  <c:v>6.7655615382337941E-4</c:v>
                </c:pt>
                <c:pt idx="12">
                  <c:v>7.5463113986116992E-4</c:v>
                </c:pt>
                <c:pt idx="13">
                  <c:v>8.4163967869872736E-4</c:v>
                </c:pt>
                <c:pt idx="14">
                  <c:v>9.3858537713344126E-4</c:v>
                </c:pt>
                <c:pt idx="15">
                  <c:v>1.0465800687398247E-3</c:v>
                </c:pt>
                <c:pt idx="16">
                  <c:v>1.1668543843105367E-3</c:v>
                </c:pt>
                <c:pt idx="17">
                  <c:v>1.3007690826444956E-3</c:v>
                </c:pt>
                <c:pt idx="18">
                  <c:v>1.4498271248361005E-3</c:v>
                </c:pt>
                <c:pt idx="19">
                  <c:v>1.6156864510961655E-3</c:v>
                </c:pt>
                <c:pt idx="20">
                  <c:v>1.8001733880998322E-3</c:v>
                </c:pt>
                <c:pt idx="21">
                  <c:v>2.0052965755698871E-3</c:v>
                </c:pt>
                <c:pt idx="22">
                  <c:v>2.2332612517803191E-3</c:v>
                </c:pt>
                <c:pt idx="23">
                  <c:v>2.4864836773315496E-3</c:v>
                </c:pt>
                <c:pt idx="24">
                  <c:v>2.767605403280457E-3</c:v>
                </c:pt>
                <c:pt idx="25">
                  <c:v>3.0795070019559861E-3</c:v>
                </c:pt>
                <c:pt idx="26">
                  <c:v>0.11417735917342542</c:v>
                </c:pt>
                <c:pt idx="27">
                  <c:v>0.25389612229685721</c:v>
                </c:pt>
                <c:pt idx="28">
                  <c:v>0.42325368097187521</c:v>
                </c:pt>
                <c:pt idx="29">
                  <c:v>0.62687323882861357</c:v>
                </c:pt>
                <c:pt idx="30">
                  <c:v>0.86995015672033205</c:v>
                </c:pt>
                <c:pt idx="31">
                  <c:v>1.1582974061318794</c:v>
                </c:pt>
                <c:pt idx="32">
                  <c:v>1.4983885006081579</c:v>
                </c:pt>
                <c:pt idx="33">
                  <c:v>1.8973958525061292</c:v>
                </c:pt>
                <c:pt idx="34">
                  <c:v>2.3632220371038564</c:v>
                </c:pt>
                <c:pt idx="35">
                  <c:v>2.9045209532962346</c:v>
                </c:pt>
                <c:pt idx="36">
                  <c:v>3.5307053745110863</c:v>
                </c:pt>
                <c:pt idx="37">
                  <c:v>4.251936921455254</c:v>
                </c:pt>
                <c:pt idx="38">
                  <c:v>5.0790941095665758</c:v>
                </c:pt>
                <c:pt idx="39">
                  <c:v>6.0237138924996003</c:v>
                </c:pt>
                <c:pt idx="40">
                  <c:v>7.097902115919176</c:v>
                </c:pt>
                <c:pt idx="41">
                  <c:v>8.3142086008717513</c:v>
                </c:pt>
                <c:pt idx="42">
                  <c:v>9.6854632844365938</c:v>
                </c:pt>
                <c:pt idx="43">
                  <c:v>11.224571042101573</c:v>
                </c:pt>
                <c:pt idx="44">
                  <c:v>12.944264565190615</c:v>
                </c:pt>
                <c:pt idx="45">
                  <c:v>14.85681699227252</c:v>
                </c:pt>
                <c:pt idx="46">
                  <c:v>16.973718860932635</c:v>
                </c:pt>
                <c:pt idx="47">
                  <c:v>19.305327242094435</c:v>
                </c:pt>
                <c:pt idx="48">
                  <c:v>21.860498437458524</c:v>
                </c:pt>
                <c:pt idx="49">
                  <c:v>24.646219060723936</c:v>
                </c:pt>
                <c:pt idx="50">
                  <c:v>27.667253302602418</c:v>
                </c:pt>
                <c:pt idx="51">
                  <c:v>30.925826267598751</c:v>
                </c:pt>
                <c:pt idx="52">
                  <c:v>34.421364042069825</c:v>
                </c:pt>
                <c:pt idx="53">
                  <c:v>38.150310258129252</c:v>
                </c:pt>
                <c:pt idx="54">
                  <c:v>42.106036156005096</c:v>
                </c:pt>
                <c:pt idx="55">
                  <c:v>46.27885653217399</c:v>
                </c:pt>
                <c:pt idx="56">
                  <c:v>49.022088152646432</c:v>
                </c:pt>
                <c:pt idx="57">
                  <c:v>51.771221977092459</c:v>
                </c:pt>
                <c:pt idx="58">
                  <c:v>54.509674861716711</c:v>
                </c:pt>
                <c:pt idx="59">
                  <c:v>57.221119978863307</c:v>
                </c:pt>
                <c:pt idx="60">
                  <c:v>59.889871982410106</c:v>
                </c:pt>
                <c:pt idx="61">
                  <c:v>62.501240152497338</c:v>
                </c:pt>
                <c:pt idx="62">
                  <c:v>65.041833178548018</c:v>
                </c:pt>
                <c:pt idx="63">
                  <c:v>67.499803192815591</c:v>
                </c:pt>
                <c:pt idx="64">
                  <c:v>69.865021384185894</c:v>
                </c:pt>
                <c:pt idx="65">
                  <c:v>72.129182464222154</c:v>
                </c:pt>
                <c:pt idx="66">
                  <c:v>74.285839912070713</c:v>
                </c:pt>
                <c:pt idx="67">
                  <c:v>76.33037787581398</c:v>
                </c:pt>
                <c:pt idx="68">
                  <c:v>78.259928579704805</c:v>
                </c:pt>
                <c:pt idx="69">
                  <c:v>80.073245958725664</c:v>
                </c:pt>
                <c:pt idx="70">
                  <c:v>81.77054703574106</c:v>
                </c:pt>
                <c:pt idx="71">
                  <c:v>83.353332404699756</c:v>
                </c:pt>
                <c:pt idx="72">
                  <c:v>84.824196288631526</c:v>
                </c:pt>
                <c:pt idx="73">
                  <c:v>86.186635235675624</c:v>
                </c:pt>
                <c:pt idx="74">
                  <c:v>87.444862826817726</c:v>
                </c:pt>
                <c:pt idx="75">
                  <c:v>88.603635992963845</c:v>
                </c:pt>
                <c:pt idx="76">
                  <c:v>89.66809683038133</c:v>
                </c:pt>
                <c:pt idx="77">
                  <c:v>90.643632269356573</c:v>
                </c:pt>
                <c:pt idx="78">
                  <c:v>91.53575265342937</c:v>
                </c:pt>
                <c:pt idx="79">
                  <c:v>92.349989250815185</c:v>
                </c:pt>
                <c:pt idx="80">
                  <c:v>93.091809942441643</c:v>
                </c:pt>
              </c:numCache>
            </c:numRef>
          </c:yVal>
          <c:smooth val="1"/>
          <c:extLst>
            <c:ext xmlns:c16="http://schemas.microsoft.com/office/drawing/2014/chart" uri="{C3380CC4-5D6E-409C-BE32-E72D297353CC}">
              <c16:uniqueId val="{00000001-F58B-4627-9270-2ABC9EFC2CE2}"/>
            </c:ext>
          </c:extLst>
        </c:ser>
        <c:dLbls>
          <c:showLegendKey val="0"/>
          <c:showVal val="0"/>
          <c:showCatName val="0"/>
          <c:showSerName val="0"/>
          <c:showPercent val="0"/>
          <c:showBubbleSize val="0"/>
        </c:dLbls>
        <c:axId val="765506384"/>
        <c:axId val="765500560"/>
      </c:scatterChart>
      <c:valAx>
        <c:axId val="76550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 pH</a:t>
                </a:r>
              </a:p>
            </c:rich>
          </c:tx>
          <c:layout>
            <c:manualLayout>
              <c:xMode val="edge"/>
              <c:yMode val="edge"/>
              <c:x val="0.48722090988626421"/>
              <c:y val="0.89181799827469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0560"/>
        <c:crosses val="autoZero"/>
        <c:crossBetween val="midCat"/>
      </c:valAx>
      <c:valAx>
        <c:axId val="76550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gN ha-1 d-1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6384"/>
        <c:crosses val="autoZero"/>
        <c:crossBetween val="midCat"/>
      </c:valAx>
      <c:spPr>
        <a:noFill/>
        <a:ln>
          <a:noFill/>
        </a:ln>
        <a:effectLst/>
      </c:spPr>
    </c:plotArea>
    <c:legend>
      <c:legendPos val="r"/>
      <c:layout>
        <c:manualLayout>
          <c:xMode val="edge"/>
          <c:yMode val="edge"/>
          <c:x val="0.19193000874890645"/>
          <c:y val="0.23403189985867148"/>
          <c:w val="0.22751443569553803"/>
          <c:h val="0.15734375860360114"/>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n2o reduction by</a:t>
            </a:r>
            <a:r>
              <a:rPr lang="en-US" sz="1200" baseline="0"/>
              <a:t> pH</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Wagena_2017!$M$6:$M$86</c:f>
              <c:numCache>
                <c:formatCode>0.0</c:formatCode>
                <c:ptCount val="8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6.5000000000000098</c:v>
                </c:pt>
                <c:pt idx="56">
                  <c:v>6.6</c:v>
                </c:pt>
                <c:pt idx="57">
                  <c:v>6.7</c:v>
                </c:pt>
                <c:pt idx="58">
                  <c:v>6.8000000000000096</c:v>
                </c:pt>
                <c:pt idx="59">
                  <c:v>6.9000000000000101</c:v>
                </c:pt>
                <c:pt idx="60">
                  <c:v>7.0000000000000098</c:v>
                </c:pt>
                <c:pt idx="61">
                  <c:v>7.1</c:v>
                </c:pt>
                <c:pt idx="62">
                  <c:v>7.2000000000000099</c:v>
                </c:pt>
                <c:pt idx="63">
                  <c:v>7.3000000000000096</c:v>
                </c:pt>
                <c:pt idx="64">
                  <c:v>7.4000000000000101</c:v>
                </c:pt>
                <c:pt idx="65">
                  <c:v>7.5000000000000098</c:v>
                </c:pt>
                <c:pt idx="66">
                  <c:v>7.6000000000000103</c:v>
                </c:pt>
                <c:pt idx="67">
                  <c:v>7.7000000000000099</c:v>
                </c:pt>
                <c:pt idx="68">
                  <c:v>7.8000000000000096</c:v>
                </c:pt>
                <c:pt idx="69">
                  <c:v>7.9000000000000101</c:v>
                </c:pt>
                <c:pt idx="70">
                  <c:v>8.0000000000000107</c:v>
                </c:pt>
                <c:pt idx="71">
                  <c:v>8.1000000000001293</c:v>
                </c:pt>
                <c:pt idx="72">
                  <c:v>8.2000000000001396</c:v>
                </c:pt>
                <c:pt idx="73">
                  <c:v>8.3000000000001499</c:v>
                </c:pt>
                <c:pt idx="74">
                  <c:v>8.4000000000001602</c:v>
                </c:pt>
                <c:pt idx="75">
                  <c:v>8.5000000000001705</c:v>
                </c:pt>
                <c:pt idx="76">
                  <c:v>8.6000000000001808</c:v>
                </c:pt>
                <c:pt idx="77">
                  <c:v>8.7000000000001894</c:v>
                </c:pt>
                <c:pt idx="78">
                  <c:v>8.8000000000001997</c:v>
                </c:pt>
                <c:pt idx="79">
                  <c:v>8.90000000000021</c:v>
                </c:pt>
                <c:pt idx="80">
                  <c:v>9.0000000000002203</c:v>
                </c:pt>
              </c:numCache>
            </c:numRef>
          </c:xVal>
          <c:yVal>
            <c:numRef>
              <c:f>Wagena_2017!$S$6:$S$86</c:f>
              <c:numCache>
                <c:formatCode>0.0%</c:formatCode>
                <c:ptCount val="81"/>
                <c:pt idx="0">
                  <c:v>2.0270968819245672E-3</c:v>
                </c:pt>
                <c:pt idx="1">
                  <c:v>2.2622705631747397E-3</c:v>
                </c:pt>
                <c:pt idx="2">
                  <c:v>2.5246589013921961E-3</c:v>
                </c:pt>
                <c:pt idx="3">
                  <c:v>2.8173942857998013E-3</c:v>
                </c:pt>
                <c:pt idx="4">
                  <c:v>3.1439654902973291E-3</c:v>
                </c:pt>
                <c:pt idx="5">
                  <c:v>3.5082572026350067E-3</c:v>
                </c:pt>
                <c:pt idx="6">
                  <c:v>3.9145936874036835E-3</c:v>
                </c:pt>
                <c:pt idx="7">
                  <c:v>4.3677869526227708E-3</c:v>
                </c:pt>
                <c:pt idx="8">
                  <c:v>4.8731898065411394E-3</c:v>
                </c:pt>
                <c:pt idx="9">
                  <c:v>5.4367542040541228E-3</c:v>
                </c:pt>
                <c:pt idx="10">
                  <c:v>6.0650952890972665E-3</c:v>
                </c:pt>
                <c:pt idx="11">
                  <c:v>6.7655615382337941E-3</c:v>
                </c:pt>
                <c:pt idx="12">
                  <c:v>7.5463113986116992E-3</c:v>
                </c:pt>
                <c:pt idx="13">
                  <c:v>8.4163967869872736E-3</c:v>
                </c:pt>
                <c:pt idx="14">
                  <c:v>9.3858537713344126E-3</c:v>
                </c:pt>
                <c:pt idx="15">
                  <c:v>1.0465800687398247E-2</c:v>
                </c:pt>
                <c:pt idx="16">
                  <c:v>1.1668543843105367E-2</c:v>
                </c:pt>
                <c:pt idx="17">
                  <c:v>1.3007690826444956E-2</c:v>
                </c:pt>
                <c:pt idx="18">
                  <c:v>1.4498271248361005E-2</c:v>
                </c:pt>
                <c:pt idx="19">
                  <c:v>1.6156864510961655E-2</c:v>
                </c:pt>
                <c:pt idx="20">
                  <c:v>1.8001733880998322E-2</c:v>
                </c:pt>
                <c:pt idx="21">
                  <c:v>2.0052965755698871E-2</c:v>
                </c:pt>
                <c:pt idx="22">
                  <c:v>2.2332612517803191E-2</c:v>
                </c:pt>
                <c:pt idx="23">
                  <c:v>2.4864836773315496E-2</c:v>
                </c:pt>
                <c:pt idx="24">
                  <c:v>2.767605403280457E-2</c:v>
                </c:pt>
                <c:pt idx="25">
                  <c:v>3.0795070019559861E-2</c:v>
                </c:pt>
                <c:pt idx="26">
                  <c:v>3.4253207752027594E-2</c:v>
                </c:pt>
                <c:pt idx="27">
                  <c:v>3.8084418344528546E-2</c:v>
                </c:pt>
                <c:pt idx="28">
                  <c:v>4.2325368097187552E-2</c:v>
                </c:pt>
                <c:pt idx="29">
                  <c:v>4.7015492912146031E-2</c:v>
                </c:pt>
                <c:pt idx="30">
                  <c:v>5.2197009403219932E-2</c:v>
                </c:pt>
                <c:pt idx="31">
                  <c:v>5.7914870306594007E-2</c:v>
                </c:pt>
                <c:pt idx="32">
                  <c:v>6.4216650026063887E-2</c:v>
                </c:pt>
                <c:pt idx="33">
                  <c:v>7.1152344468979861E-2</c:v>
                </c:pt>
                <c:pt idx="34">
                  <c:v>7.877406790346185E-2</c:v>
                </c:pt>
                <c:pt idx="35">
                  <c:v>8.7135628598887044E-2</c:v>
                </c:pt>
                <c:pt idx="36">
                  <c:v>9.6291964759393306E-2</c:v>
                </c:pt>
                <c:pt idx="37">
                  <c:v>0.10629842303638133</c:v>
                </c:pt>
                <c:pt idx="38">
                  <c:v>0.11720986406692099</c:v>
                </c:pt>
                <c:pt idx="39">
                  <c:v>0.12907958341070569</c:v>
                </c:pt>
                <c:pt idx="40">
                  <c:v>0.14195804231838352</c:v>
                </c:pt>
                <c:pt idx="41">
                  <c:v>0.15589141126634537</c:v>
                </c:pt>
                <c:pt idx="42">
                  <c:v>0.17091994031358693</c:v>
                </c:pt>
                <c:pt idx="43">
                  <c:v>0.18707618403502621</c:v>
                </c:pt>
                <c:pt idx="44">
                  <c:v>0.20438312471353598</c:v>
                </c:pt>
                <c:pt idx="45">
                  <c:v>0.22285225488408783</c:v>
                </c:pt>
                <c:pt idx="46">
                  <c:v>0.24248169801332342</c:v>
                </c:pt>
                <c:pt idx="47">
                  <c:v>0.2632544623921968</c:v>
                </c:pt>
                <c:pt idx="48">
                  <c:v>0.28513693614076341</c:v>
                </c:pt>
                <c:pt idx="49">
                  <c:v>0.30807773825904916</c:v>
                </c:pt>
                <c:pt idx="50">
                  <c:v>0.33200703963122896</c:v>
                </c:pt>
                <c:pt idx="51">
                  <c:v>0.35683645693383176</c:v>
                </c:pt>
                <c:pt idx="52">
                  <c:v>0.38245960046744248</c:v>
                </c:pt>
                <c:pt idx="53">
                  <c:v>0.40875332419424198</c:v>
                </c:pt>
                <c:pt idx="54">
                  <c:v>0.43557968437246641</c:v>
                </c:pt>
                <c:pt idx="55">
                  <c:v>0.4627885653217399</c:v>
                </c:pt>
                <c:pt idx="56">
                  <c:v>0.49022088152646431</c:v>
                </c:pt>
                <c:pt idx="57">
                  <c:v>0.51771221977092463</c:v>
                </c:pt>
                <c:pt idx="58">
                  <c:v>0.54509674861716706</c:v>
                </c:pt>
                <c:pt idx="59">
                  <c:v>0.57221119978863311</c:v>
                </c:pt>
                <c:pt idx="60">
                  <c:v>0.59889871982410103</c:v>
                </c:pt>
                <c:pt idx="61">
                  <c:v>0.62501240152497339</c:v>
                </c:pt>
                <c:pt idx="62">
                  <c:v>0.65041833178548014</c:v>
                </c:pt>
                <c:pt idx="63">
                  <c:v>0.67499803192815588</c:v>
                </c:pt>
                <c:pt idx="64">
                  <c:v>0.69865021384185899</c:v>
                </c:pt>
                <c:pt idx="65">
                  <c:v>0.72129182464222152</c:v>
                </c:pt>
                <c:pt idx="66">
                  <c:v>0.74285839912070717</c:v>
                </c:pt>
                <c:pt idx="67">
                  <c:v>0.76330377875813982</c:v>
                </c:pt>
                <c:pt idx="68">
                  <c:v>0.78259928579704807</c:v>
                </c:pt>
                <c:pt idx="69">
                  <c:v>0.8007324595872567</c:v>
                </c:pt>
                <c:pt idx="70">
                  <c:v>0.81770547035741059</c:v>
                </c:pt>
                <c:pt idx="71">
                  <c:v>0.83353332404699754</c:v>
                </c:pt>
                <c:pt idx="72">
                  <c:v>0.84824196288631526</c:v>
                </c:pt>
                <c:pt idx="73">
                  <c:v>0.86186635235675624</c:v>
                </c:pt>
                <c:pt idx="74">
                  <c:v>0.87444862826817726</c:v>
                </c:pt>
                <c:pt idx="75">
                  <c:v>0.88603635992963847</c:v>
                </c:pt>
                <c:pt idx="76">
                  <c:v>0.89668096830381327</c:v>
                </c:pt>
                <c:pt idx="77">
                  <c:v>0.90643632269356578</c:v>
                </c:pt>
                <c:pt idx="78">
                  <c:v>0.9153575265342937</c:v>
                </c:pt>
                <c:pt idx="79">
                  <c:v>0.9234998925081519</c:v>
                </c:pt>
                <c:pt idx="80">
                  <c:v>0.93091809942441639</c:v>
                </c:pt>
              </c:numCache>
            </c:numRef>
          </c:yVal>
          <c:smooth val="0"/>
          <c:extLst>
            <c:ext xmlns:c16="http://schemas.microsoft.com/office/drawing/2014/chart" uri="{C3380CC4-5D6E-409C-BE32-E72D297353CC}">
              <c16:uniqueId val="{00000000-3679-417B-B7E3-A3A26641CDF4}"/>
            </c:ext>
          </c:extLst>
        </c:ser>
        <c:dLbls>
          <c:showLegendKey val="0"/>
          <c:showVal val="0"/>
          <c:showCatName val="0"/>
          <c:showSerName val="0"/>
          <c:showPercent val="0"/>
          <c:showBubbleSize val="0"/>
        </c:dLbls>
        <c:axId val="765506384"/>
        <c:axId val="765500560"/>
      </c:scatterChart>
      <c:valAx>
        <c:axId val="76550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 pH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0560"/>
        <c:crosses val="autoZero"/>
        <c:crossBetween val="midCat"/>
      </c:valAx>
      <c:valAx>
        <c:axId val="76550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n2:n2o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6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n2:n2o</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Wagena_2017!$M$6:$M$86</c:f>
              <c:numCache>
                <c:formatCode>0.0</c:formatCode>
                <c:ptCount val="8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6.5000000000000098</c:v>
                </c:pt>
                <c:pt idx="56">
                  <c:v>6.6</c:v>
                </c:pt>
                <c:pt idx="57">
                  <c:v>6.7</c:v>
                </c:pt>
                <c:pt idx="58">
                  <c:v>6.8000000000000096</c:v>
                </c:pt>
                <c:pt idx="59">
                  <c:v>6.9000000000000101</c:v>
                </c:pt>
                <c:pt idx="60">
                  <c:v>7.0000000000000098</c:v>
                </c:pt>
                <c:pt idx="61">
                  <c:v>7.1</c:v>
                </c:pt>
                <c:pt idx="62">
                  <c:v>7.2000000000000099</c:v>
                </c:pt>
                <c:pt idx="63">
                  <c:v>7.3000000000000096</c:v>
                </c:pt>
                <c:pt idx="64">
                  <c:v>7.4000000000000101</c:v>
                </c:pt>
                <c:pt idx="65">
                  <c:v>7.5000000000000098</c:v>
                </c:pt>
                <c:pt idx="66">
                  <c:v>7.6000000000000103</c:v>
                </c:pt>
                <c:pt idx="67">
                  <c:v>7.7000000000000099</c:v>
                </c:pt>
                <c:pt idx="68">
                  <c:v>7.8000000000000096</c:v>
                </c:pt>
                <c:pt idx="69">
                  <c:v>7.9000000000000101</c:v>
                </c:pt>
                <c:pt idx="70">
                  <c:v>8.0000000000000107</c:v>
                </c:pt>
                <c:pt idx="71">
                  <c:v>8.1000000000001293</c:v>
                </c:pt>
                <c:pt idx="72">
                  <c:v>8.2000000000001396</c:v>
                </c:pt>
                <c:pt idx="73">
                  <c:v>8.3000000000001499</c:v>
                </c:pt>
                <c:pt idx="74">
                  <c:v>8.4000000000001602</c:v>
                </c:pt>
                <c:pt idx="75">
                  <c:v>8.5000000000001705</c:v>
                </c:pt>
                <c:pt idx="76">
                  <c:v>8.6000000000001808</c:v>
                </c:pt>
                <c:pt idx="77">
                  <c:v>8.7000000000001894</c:v>
                </c:pt>
                <c:pt idx="78">
                  <c:v>8.8000000000001997</c:v>
                </c:pt>
                <c:pt idx="79">
                  <c:v>8.90000000000021</c:v>
                </c:pt>
                <c:pt idx="80">
                  <c:v>9.0000000000002203</c:v>
                </c:pt>
              </c:numCache>
            </c:numRef>
          </c:xVal>
          <c:yVal>
            <c:numRef>
              <c:f>Wagena_2017!$AE$6:$AE$86</c:f>
              <c:numCache>
                <c:formatCode>0.000</c:formatCode>
                <c:ptCount val="81"/>
                <c:pt idx="0">
                  <c:v>3.5864397228433829E-4</c:v>
                </c:pt>
                <c:pt idx="1">
                  <c:v>4.1977975284791282E-4</c:v>
                </c:pt>
                <c:pt idx="2">
                  <c:v>4.9133696512079891E-4</c:v>
                </c:pt>
                <c:pt idx="3">
                  <c:v>5.7509208497147661E-4</c:v>
                </c:pt>
                <c:pt idx="4">
                  <c:v>6.7312441292815628E-4</c:v>
                </c:pt>
                <c:pt idx="5">
                  <c:v>7.8786769479247489E-4</c:v>
                </c:pt>
                <c:pt idx="6">
                  <c:v>9.221705416942894E-4</c:v>
                </c:pt>
                <c:pt idx="7">
                  <c:v>1.0793671495729173E-3</c:v>
                </c:pt>
                <c:pt idx="8">
                  <c:v>1.2633600737632182E-3</c:v>
                </c:pt>
                <c:pt idx="9">
                  <c:v>1.4787171136443603E-3</c:v>
                </c:pt>
                <c:pt idx="10">
                  <c:v>1.7307847126048447E-3</c:v>
                </c:pt>
                <c:pt idx="11">
                  <c:v>2.0258206885858075E-3</c:v>
                </c:pt>
                <c:pt idx="12">
                  <c:v>2.3711495903645926E-3</c:v>
                </c:pt>
                <c:pt idx="13">
                  <c:v>2.7753445364461361E-3</c:v>
                </c:pt>
                <c:pt idx="14">
                  <c:v>3.2484400508856395E-3</c:v>
                </c:pt>
                <c:pt idx="15">
                  <c:v>3.802181179894277E-3</c:v>
                </c:pt>
                <c:pt idx="16">
                  <c:v>4.4503150737846778E-3</c:v>
                </c:pt>
                <c:pt idx="17">
                  <c:v>5.2089322730553911E-3</c:v>
                </c:pt>
                <c:pt idx="18">
                  <c:v>6.0968661713659963E-3</c:v>
                </c:pt>
                <c:pt idx="19">
                  <c:v>7.1361605724513232E-3</c:v>
                </c:pt>
                <c:pt idx="20">
                  <c:v>8.3526169485198185E-3</c:v>
                </c:pt>
                <c:pt idx="21">
                  <c:v>9.7764349863466316E-3</c:v>
                </c:pt>
                <c:pt idx="22">
                  <c:v>1.1442962323227347E-2</c:v>
                </c:pt>
                <c:pt idx="23">
                  <c:v>1.3393572085700771E-2</c:v>
                </c:pt>
                <c:pt idx="24">
                  <c:v>1.5676690016774322E-2</c:v>
                </c:pt>
                <c:pt idx="25">
                  <c:v>1.8348996691062588E-2</c:v>
                </c:pt>
                <c:pt idx="26">
                  <c:v>2.1476834663973481E-2</c:v>
                </c:pt>
                <c:pt idx="27">
                  <c:v>2.5137855488759249E-2</c:v>
                </c:pt>
                <c:pt idx="28">
                  <c:v>2.9422947490197422E-2</c:v>
                </c:pt>
                <c:pt idx="29">
                  <c:v>3.4438492153717297E-2</c:v>
                </c:pt>
                <c:pt idx="30">
                  <c:v>4.0309005146978577E-2</c:v>
                </c:pt>
                <c:pt idx="31">
                  <c:v>4.7180227539775133E-2</c:v>
                </c:pt>
                <c:pt idx="32">
                  <c:v>5.5222743964739418E-2</c:v>
                </c:pt>
                <c:pt idx="33">
                  <c:v>6.4636217543127483E-2</c:v>
                </c:pt>
                <c:pt idx="34">
                  <c:v>7.5654346711748366E-2</c:v>
                </c:pt>
                <c:pt idx="35">
                  <c:v>8.8550667008979192E-2</c:v>
                </c:pt>
                <c:pt idx="36">
                  <c:v>0.10364534185472597</c:v>
                </c:pt>
                <c:pt idx="37">
                  <c:v>0.12131311091189993</c:v>
                </c:pt>
                <c:pt idx="38">
                  <c:v>0.14199259335504696</c:v>
                </c:pt>
                <c:pt idx="39">
                  <c:v>0.16619717700862294</c:v>
                </c:pt>
                <c:pt idx="40">
                  <c:v>0.19452776368813135</c:v>
                </c:pt>
                <c:pt idx="41">
                  <c:v>0.22768768715934429</c:v>
                </c:pt>
                <c:pt idx="42">
                  <c:v>0.26650017406813215</c:v>
                </c:pt>
                <c:pt idx="43">
                  <c:v>0.31192878132509866</c:v>
                </c:pt>
                <c:pt idx="44">
                  <c:v>0.36510131732254064</c:v>
                </c:pt>
                <c:pt idx="45">
                  <c:v>0.42733784085068854</c:v>
                </c:pt>
                <c:pt idx="46">
                  <c:v>0.50018343281297728</c:v>
                </c:pt>
                <c:pt idx="47">
                  <c:v>0.58544655432933768</c:v>
                </c:pt>
                <c:pt idx="48">
                  <c:v>0.68524394350392315</c:v>
                </c:pt>
                <c:pt idx="49">
                  <c:v>0.80205316546224237</c:v>
                </c:pt>
                <c:pt idx="50">
                  <c:v>0.93877412026235441</c:v>
                </c:pt>
                <c:pt idx="51">
                  <c:v>1.0988010356725482</c:v>
                </c:pt>
                <c:pt idx="52">
                  <c:v>1.2861067321046837</c:v>
                </c:pt>
                <c:pt idx="53">
                  <c:v>1.5053412516603355</c:v>
                </c:pt>
                <c:pt idx="54">
                  <c:v>1.7619472998496537</c:v>
                </c:pt>
                <c:pt idx="55">
                  <c:v>2.0622953659334229</c:v>
                </c:pt>
                <c:pt idx="56">
                  <c:v>2.4138418763791947</c:v>
                </c:pt>
                <c:pt idx="57">
                  <c:v>2.8253143077420924</c:v>
                </c:pt>
                <c:pt idx="58">
                  <c:v>3.3069278545726646</c:v>
                </c:pt>
                <c:pt idx="59">
                  <c:v>3.8706390313394743</c:v>
                </c:pt>
                <c:pt idx="60">
                  <c:v>4.5304425042755003</c:v>
                </c:pt>
                <c:pt idx="61">
                  <c:v>5.3027185222805047</c:v>
                </c:pt>
                <c:pt idx="62">
                  <c:v>6.2066395721833336</c:v>
                </c:pt>
                <c:pt idx="63">
                  <c:v>7.2646463539656967</c:v>
                </c:pt>
                <c:pt idx="64">
                  <c:v>8.5030048924884305</c:v>
                </c:pt>
                <c:pt idx="65">
                  <c:v>9.9524586165455418</c:v>
                </c:pt>
                <c:pt idx="66">
                  <c:v>11.648991593731056</c:v>
                </c:pt>
                <c:pt idx="67">
                  <c:v>13.634721869149269</c:v>
                </c:pt>
                <c:pt idx="68">
                  <c:v>15.958947085952317</c:v>
                </c:pt>
                <c:pt idx="69">
                  <c:v>18.67936834622925</c:v>
                </c:pt>
                <c:pt idx="70">
                  <c:v>21.863522695757478</c:v>
                </c:pt>
                <c:pt idx="71">
                  <c:v>25.590459795413668</c:v>
                </c:pt>
                <c:pt idx="72">
                  <c:v>29.952704404206422</c:v>
                </c:pt>
                <c:pt idx="73">
                  <c:v>35.058553394439492</c:v>
                </c:pt>
                <c:pt idx="74">
                  <c:v>41.034764324591499</c:v>
                </c:pt>
                <c:pt idx="75">
                  <c:v>48.029702316292465</c:v>
                </c:pt>
                <c:pt idx="76">
                  <c:v>56.217023359610245</c:v>
                </c:pt>
                <c:pt idx="77">
                  <c:v>65.799985488207369</c:v>
                </c:pt>
                <c:pt idx="78">
                  <c:v>77.016494853389631</c:v>
                </c:pt>
                <c:pt idx="79">
                  <c:v>90.145011970636816</c:v>
                </c:pt>
                <c:pt idx="80">
                  <c:v>105.51146476680559</c:v>
                </c:pt>
              </c:numCache>
            </c:numRef>
          </c:yVal>
          <c:smooth val="0"/>
          <c:extLst>
            <c:ext xmlns:c16="http://schemas.microsoft.com/office/drawing/2014/chart" uri="{C3380CC4-5D6E-409C-BE32-E72D297353CC}">
              <c16:uniqueId val="{00000000-ACD0-4369-973F-51BAE3D5CF3E}"/>
            </c:ext>
          </c:extLst>
        </c:ser>
        <c:dLbls>
          <c:showLegendKey val="0"/>
          <c:showVal val="0"/>
          <c:showCatName val="0"/>
          <c:showSerName val="0"/>
          <c:showPercent val="0"/>
          <c:showBubbleSize val="0"/>
        </c:dLbls>
        <c:axId val="765506384"/>
        <c:axId val="765500560"/>
      </c:scatterChart>
      <c:valAx>
        <c:axId val="76550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 pH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0560"/>
        <c:crosses val="autoZero"/>
        <c:crossBetween val="midCat"/>
      </c:valAx>
      <c:valAx>
        <c:axId val="76550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n2:n2o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6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 flux</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99781277340332"/>
          <c:y val="0.12424242424242422"/>
          <c:w val="0.8275573053368328"/>
          <c:h val="0.75358956004625288"/>
        </c:manualLayout>
      </c:layout>
      <c:scatterChart>
        <c:scatterStyle val="smoothMarker"/>
        <c:varyColors val="0"/>
        <c:ser>
          <c:idx val="0"/>
          <c:order val="0"/>
          <c:tx>
            <c:v>n2o emissions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Wagena_2017!$M$6:$M$86</c:f>
              <c:numCache>
                <c:formatCode>0.0</c:formatCode>
                <c:ptCount val="8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6.5000000000000098</c:v>
                </c:pt>
                <c:pt idx="56">
                  <c:v>6.6</c:v>
                </c:pt>
                <c:pt idx="57">
                  <c:v>6.7</c:v>
                </c:pt>
                <c:pt idx="58">
                  <c:v>6.8000000000000096</c:v>
                </c:pt>
                <c:pt idx="59">
                  <c:v>6.9000000000000101</c:v>
                </c:pt>
                <c:pt idx="60">
                  <c:v>7.0000000000000098</c:v>
                </c:pt>
                <c:pt idx="61">
                  <c:v>7.1</c:v>
                </c:pt>
                <c:pt idx="62">
                  <c:v>7.2000000000000099</c:v>
                </c:pt>
                <c:pt idx="63">
                  <c:v>7.3000000000000096</c:v>
                </c:pt>
                <c:pt idx="64">
                  <c:v>7.4000000000000101</c:v>
                </c:pt>
                <c:pt idx="65">
                  <c:v>7.5000000000000098</c:v>
                </c:pt>
                <c:pt idx="66">
                  <c:v>7.6000000000000103</c:v>
                </c:pt>
                <c:pt idx="67">
                  <c:v>7.7000000000000099</c:v>
                </c:pt>
                <c:pt idx="68">
                  <c:v>7.8000000000000096</c:v>
                </c:pt>
                <c:pt idx="69">
                  <c:v>7.9000000000000101</c:v>
                </c:pt>
                <c:pt idx="70">
                  <c:v>8.0000000000000107</c:v>
                </c:pt>
                <c:pt idx="71">
                  <c:v>8.1000000000001293</c:v>
                </c:pt>
                <c:pt idx="72">
                  <c:v>8.2000000000001396</c:v>
                </c:pt>
                <c:pt idx="73">
                  <c:v>8.3000000000001499</c:v>
                </c:pt>
                <c:pt idx="74">
                  <c:v>8.4000000000001602</c:v>
                </c:pt>
                <c:pt idx="75">
                  <c:v>8.5000000000001705</c:v>
                </c:pt>
                <c:pt idx="76">
                  <c:v>8.6000000000001808</c:v>
                </c:pt>
                <c:pt idx="77">
                  <c:v>8.7000000000001894</c:v>
                </c:pt>
                <c:pt idx="78">
                  <c:v>8.8000000000001997</c:v>
                </c:pt>
                <c:pt idx="79">
                  <c:v>8.90000000000021</c:v>
                </c:pt>
                <c:pt idx="80">
                  <c:v>9.0000000000002203</c:v>
                </c:pt>
              </c:numCache>
            </c:numRef>
          </c:xVal>
          <c:yVal>
            <c:numRef>
              <c:f>Wagena_2017!$AF$6:$AF$86</c:f>
              <c:numCache>
                <c:formatCode>0.000</c:formatCode>
                <c:ptCount val="81"/>
                <c:pt idx="0">
                  <c:v>9.9964148460710042E-2</c:v>
                </c:pt>
                <c:pt idx="1">
                  <c:v>9.9958039638825241E-2</c:v>
                </c:pt>
                <c:pt idx="2">
                  <c:v>9.9950890432833631E-2</c:v>
                </c:pt>
                <c:pt idx="3">
                  <c:v>9.9942523845584344E-2</c:v>
                </c:pt>
                <c:pt idx="4">
                  <c:v>9.9932732837876209E-2</c:v>
                </c:pt>
                <c:pt idx="5">
                  <c:v>9.9921275255203959E-2</c:v>
                </c:pt>
                <c:pt idx="6">
                  <c:v>9.9907867907332387E-2</c:v>
                </c:pt>
                <c:pt idx="7">
                  <c:v>9.9892179662772765E-2</c:v>
                </c:pt>
                <c:pt idx="8">
                  <c:v>9.9873823399103501E-2</c:v>
                </c:pt>
                <c:pt idx="9">
                  <c:v>9.985234662620629E-2</c:v>
                </c:pt>
                <c:pt idx="10">
                  <c:v>9.9827220572730885E-2</c:v>
                </c:pt>
                <c:pt idx="11">
                  <c:v>9.9797827496381927E-2</c:v>
                </c:pt>
                <c:pt idx="12">
                  <c:v>9.9763445946011747E-2</c:v>
                </c:pt>
                <c:pt idx="13">
                  <c:v>9.9723233668281994E-2</c:v>
                </c:pt>
                <c:pt idx="14">
                  <c:v>9.967620781441526E-2</c:v>
                </c:pt>
                <c:pt idx="15">
                  <c:v>9.9621222064348869E-2</c:v>
                </c:pt>
                <c:pt idx="16">
                  <c:v>9.9556940248113943E-2</c:v>
                </c:pt>
                <c:pt idx="17">
                  <c:v>9.9481806010092211E-2</c:v>
                </c:pt>
                <c:pt idx="18">
                  <c:v>9.9394008034776285E-2</c:v>
                </c:pt>
                <c:pt idx="19">
                  <c:v>9.9291440338276096E-2</c:v>
                </c:pt>
                <c:pt idx="20">
                  <c:v>9.9171657135794775E-2</c:v>
                </c:pt>
                <c:pt idx="21">
                  <c:v>9.9031821832277281E-2</c:v>
                </c:pt>
                <c:pt idx="22">
                  <c:v>9.8868649765781816E-2</c:v>
                </c:pt>
                <c:pt idx="23">
                  <c:v>9.867834447991071E-2</c:v>
                </c:pt>
                <c:pt idx="24">
                  <c:v>9.8456527537664026E-2</c:v>
                </c:pt>
                <c:pt idx="25">
                  <c:v>9.819816224588189E-2</c:v>
                </c:pt>
                <c:pt idx="26">
                  <c:v>3.263249072535134</c:v>
                </c:pt>
                <c:pt idx="27">
                  <c:v>6.5031904060241512</c:v>
                </c:pt>
                <c:pt idx="28">
                  <c:v>9.7141801864633646</c:v>
                </c:pt>
                <c:pt idx="29">
                  <c:v>12.88944043987876</c:v>
                </c:pt>
                <c:pt idx="30">
                  <c:v>16.020880896164059</c:v>
                </c:pt>
                <c:pt idx="31">
                  <c:v>19.098909121868733</c:v>
                </c:pt>
                <c:pt idx="32">
                  <c:v>22.112235039271507</c:v>
                </c:pt>
                <c:pt idx="33">
                  <c:v>25.047679411288126</c:v>
                </c:pt>
                <c:pt idx="34">
                  <c:v>27.890000251204629</c:v>
                </c:pt>
                <c:pt idx="35">
                  <c:v>30.621756380824824</c:v>
                </c:pt>
                <c:pt idx="36">
                  <c:v>33.22323329435401</c:v>
                </c:pt>
                <c:pt idx="37">
                  <c:v>35.672462589392445</c:v>
                </c:pt>
                <c:pt idx="38">
                  <c:v>37.945371612284127</c:v>
                </c:pt>
                <c:pt idx="39">
                  <c:v>40.016103268548399</c:v>
                </c:pt>
                <c:pt idx="40">
                  <c:v>41.8575453161707</c:v>
                </c:pt>
                <c:pt idx="41">
                  <c:v>43.442101677127162</c:v>
                </c:pt>
                <c:pt idx="42">
                  <c:v>44.742723157034689</c:v>
                </c:pt>
                <c:pt idx="43">
                  <c:v>45.734189884452178</c:v>
                </c:pt>
                <c:pt idx="44">
                  <c:v>46.39460275194299</c:v>
                </c:pt>
                <c:pt idx="45">
                  <c:v>46.706998692708623</c:v>
                </c:pt>
                <c:pt idx="46">
                  <c:v>46.660960565831452</c:v>
                </c:pt>
                <c:pt idx="47">
                  <c:v>46.2540557630807</c:v>
                </c:pt>
                <c:pt idx="48">
                  <c:v>45.492919266787545</c:v>
                </c:pt>
                <c:pt idx="49">
                  <c:v>44.393806760678622</c:v>
                </c:pt>
                <c:pt idx="50">
                  <c:v>42.982486955239892</c:v>
                </c:pt>
                <c:pt idx="51">
                  <c:v>41.293417143228552</c:v>
                </c:pt>
                <c:pt idx="52">
                  <c:v>39.368240658275084</c:v>
                </c:pt>
                <c:pt idx="53">
                  <c:v>37.253740691604236</c:v>
                </c:pt>
                <c:pt idx="54">
                  <c:v>34.999460949862701</c:v>
                </c:pt>
                <c:pt idx="55">
                  <c:v>32.655243224560358</c:v>
                </c:pt>
                <c:pt idx="56">
                  <c:v>29.292510790236857</c:v>
                </c:pt>
                <c:pt idx="57">
                  <c:v>26.141642739685203</c:v>
                </c:pt>
                <c:pt idx="58">
                  <c:v>23.218406106763549</c:v>
                </c:pt>
                <c:pt idx="59">
                  <c:v>20.531186843566811</c:v>
                </c:pt>
                <c:pt idx="60">
                  <c:v>18.081735760328677</c:v>
                </c:pt>
                <c:pt idx="61">
                  <c:v>15.866169438868916</c:v>
                </c:pt>
                <c:pt idx="62">
                  <c:v>13.876092872187844</c:v>
                </c:pt>
                <c:pt idx="63">
                  <c:v>12.0997312791268</c:v>
                </c:pt>
                <c:pt idx="64">
                  <c:v>10.52298732152018</c:v>
                </c:pt>
                <c:pt idx="65">
                  <c:v>9.1303700384617823</c:v>
                </c:pt>
                <c:pt idx="66">
                  <c:v>7.9057685554602486</c:v>
                </c:pt>
                <c:pt idx="67">
                  <c:v>6.8330646044462959</c:v>
                </c:pt>
                <c:pt idx="68">
                  <c:v>5.896592488506168</c:v>
                </c:pt>
                <c:pt idx="69">
                  <c:v>5.08146390883328</c:v>
                </c:pt>
                <c:pt idx="70">
                  <c:v>4.3737791997624171</c:v>
                </c:pt>
                <c:pt idx="71">
                  <c:v>3.7607473044617317</c:v>
                </c:pt>
                <c:pt idx="72">
                  <c:v>3.2307354696415529</c:v>
                </c:pt>
                <c:pt idx="73">
                  <c:v>2.7732671054801874</c:v>
                </c:pt>
                <c:pt idx="74">
                  <c:v>2.3789832441500627</c:v>
                </c:pt>
                <c:pt idx="75">
                  <c:v>2.0395799948956701</c:v>
                </c:pt>
                <c:pt idx="76">
                  <c:v>1.7477316037833324</c:v>
                </c:pt>
                <c:pt idx="77">
                  <c:v>1.4970063132372033</c:v>
                </c:pt>
                <c:pt idx="78">
                  <c:v>1.2817802208100002</c:v>
                </c:pt>
                <c:pt idx="79">
                  <c:v>1.0971527441591198</c:v>
                </c:pt>
                <c:pt idx="80">
                  <c:v>0.93886606684959517</c:v>
                </c:pt>
              </c:numCache>
            </c:numRef>
          </c:yVal>
          <c:smooth val="0"/>
          <c:extLst>
            <c:ext xmlns:c16="http://schemas.microsoft.com/office/drawing/2014/chart" uri="{C3380CC4-5D6E-409C-BE32-E72D297353CC}">
              <c16:uniqueId val="{00000000-6816-496B-84D6-926E1307152D}"/>
            </c:ext>
          </c:extLst>
        </c:ser>
        <c:ser>
          <c:idx val="1"/>
          <c:order val="1"/>
          <c:tx>
            <c:v>n2 emissions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Wagena_2017!$M$6:$M$86</c:f>
              <c:numCache>
                <c:formatCode>0.0</c:formatCode>
                <c:ptCount val="8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6.5000000000000098</c:v>
                </c:pt>
                <c:pt idx="56">
                  <c:v>6.6</c:v>
                </c:pt>
                <c:pt idx="57">
                  <c:v>6.7</c:v>
                </c:pt>
                <c:pt idx="58">
                  <c:v>6.8000000000000096</c:v>
                </c:pt>
                <c:pt idx="59">
                  <c:v>6.9000000000000101</c:v>
                </c:pt>
                <c:pt idx="60">
                  <c:v>7.0000000000000098</c:v>
                </c:pt>
                <c:pt idx="61">
                  <c:v>7.1</c:v>
                </c:pt>
                <c:pt idx="62">
                  <c:v>7.2000000000000099</c:v>
                </c:pt>
                <c:pt idx="63">
                  <c:v>7.3000000000000096</c:v>
                </c:pt>
                <c:pt idx="64">
                  <c:v>7.4000000000000101</c:v>
                </c:pt>
                <c:pt idx="65">
                  <c:v>7.5000000000000098</c:v>
                </c:pt>
                <c:pt idx="66">
                  <c:v>7.6000000000000103</c:v>
                </c:pt>
                <c:pt idx="67">
                  <c:v>7.7000000000000099</c:v>
                </c:pt>
                <c:pt idx="68">
                  <c:v>7.8000000000000096</c:v>
                </c:pt>
                <c:pt idx="69">
                  <c:v>7.9000000000000101</c:v>
                </c:pt>
                <c:pt idx="70">
                  <c:v>8.0000000000000107</c:v>
                </c:pt>
                <c:pt idx="71">
                  <c:v>8.1000000000001293</c:v>
                </c:pt>
                <c:pt idx="72">
                  <c:v>8.2000000000001396</c:v>
                </c:pt>
                <c:pt idx="73">
                  <c:v>8.3000000000001499</c:v>
                </c:pt>
                <c:pt idx="74">
                  <c:v>8.4000000000001602</c:v>
                </c:pt>
                <c:pt idx="75">
                  <c:v>8.5000000000001705</c:v>
                </c:pt>
                <c:pt idx="76">
                  <c:v>8.6000000000001808</c:v>
                </c:pt>
                <c:pt idx="77">
                  <c:v>8.7000000000001894</c:v>
                </c:pt>
                <c:pt idx="78">
                  <c:v>8.8000000000001997</c:v>
                </c:pt>
                <c:pt idx="79">
                  <c:v>8.90000000000021</c:v>
                </c:pt>
                <c:pt idx="80">
                  <c:v>9.0000000000002203</c:v>
                </c:pt>
              </c:numCache>
            </c:numRef>
          </c:xVal>
          <c:yVal>
            <c:numRef>
              <c:f>Wagena_2017!$AG$6:$AG$86</c:f>
              <c:numCache>
                <c:formatCode>0.000</c:formatCode>
                <c:ptCount val="81"/>
                <c:pt idx="0">
                  <c:v>3.5851539289963319E-5</c:v>
                </c:pt>
                <c:pt idx="1">
                  <c:v>4.1960361174764316E-5</c:v>
                </c:pt>
                <c:pt idx="2">
                  <c:v>4.9109567166374934E-5</c:v>
                </c:pt>
                <c:pt idx="3">
                  <c:v>5.7476154415661562E-5</c:v>
                </c:pt>
                <c:pt idx="4">
                  <c:v>6.7267162123796354E-5</c:v>
                </c:pt>
                <c:pt idx="5">
                  <c:v>7.872474479604652E-5</c:v>
                </c:pt>
                <c:pt idx="6">
                  <c:v>9.2132092667618348E-5</c:v>
                </c:pt>
                <c:pt idx="7">
                  <c:v>1.0782033722724071E-4</c:v>
                </c:pt>
                <c:pt idx="8">
                  <c:v>1.2617660089650484E-4</c:v>
                </c:pt>
                <c:pt idx="9">
                  <c:v>1.4765337379371579E-4</c:v>
                </c:pt>
                <c:pt idx="10">
                  <c:v>1.7277942726912077E-4</c:v>
                </c:pt>
                <c:pt idx="11">
                  <c:v>2.0217250361807826E-4</c:v>
                </c:pt>
                <c:pt idx="12">
                  <c:v>2.3655405398825824E-4</c:v>
                </c:pt>
                <c:pt idx="13">
                  <c:v>2.767663317180119E-4</c:v>
                </c:pt>
                <c:pt idx="14">
                  <c:v>3.2379218558474532E-4</c:v>
                </c:pt>
                <c:pt idx="15">
                  <c:v>3.7877793565113671E-4</c:v>
                </c:pt>
                <c:pt idx="16">
                  <c:v>4.4305975188606295E-4</c:v>
                </c:pt>
                <c:pt idx="17">
                  <c:v>5.1819398990779475E-4</c:v>
                </c:pt>
                <c:pt idx="18">
                  <c:v>6.0599196522372056E-4</c:v>
                </c:pt>
                <c:pt idx="19">
                  <c:v>7.0855966172390927E-4</c:v>
                </c:pt>
                <c:pt idx="20">
                  <c:v>8.2834286420523096E-4</c:v>
                </c:pt>
                <c:pt idx="21">
                  <c:v>9.6817816772272469E-4</c:v>
                </c:pt>
                <c:pt idx="22">
                  <c:v>1.1313502342181897E-3</c:v>
                </c:pt>
                <c:pt idx="23">
                  <c:v>1.321655520089296E-3</c:v>
                </c:pt>
                <c:pt idx="24">
                  <c:v>1.5434724623359791E-3</c:v>
                </c:pt>
                <c:pt idx="25">
                  <c:v>1.8018377541181158E-3</c:v>
                </c:pt>
                <c:pt idx="26">
                  <c:v>7.008426079820218E-2</c:v>
                </c:pt>
                <c:pt idx="27">
                  <c:v>0.16347626064252108</c:v>
                </c:pt>
                <c:pt idx="28">
                  <c:v>0.28581981353662833</c:v>
                </c:pt>
                <c:pt idx="29">
                  <c:v>0.44389289345457072</c:v>
                </c:pt>
                <c:pt idx="30">
                  <c:v>0.64578577050260577</c:v>
                </c:pt>
                <c:pt idx="31">
                  <c:v>0.90109087813125299</c:v>
                </c:pt>
                <c:pt idx="32">
                  <c:v>1.2210982940618322</c:v>
                </c:pt>
                <c:pt idx="33">
                  <c:v>1.6189872553785349</c:v>
                </c:pt>
                <c:pt idx="34">
                  <c:v>2.1099997487953814</c:v>
                </c:pt>
                <c:pt idx="35">
                  <c:v>2.7115769525085049</c:v>
                </c:pt>
                <c:pt idx="36">
                  <c:v>3.44343337231264</c:v>
                </c:pt>
                <c:pt idx="37">
                  <c:v>4.3275374106075617</c:v>
                </c:pt>
                <c:pt idx="38">
                  <c:v>5.3879617210492015</c:v>
                </c:pt>
                <c:pt idx="39">
                  <c:v>6.6505633981182797</c:v>
                </c:pt>
                <c:pt idx="40">
                  <c:v>8.1424546838292997</c:v>
                </c:pt>
                <c:pt idx="41">
                  <c:v>9.8912316562061591</c:v>
                </c:pt>
                <c:pt idx="42">
                  <c:v>11.923943509631989</c:v>
                </c:pt>
                <c:pt idx="43">
                  <c:v>14.265810115547822</c:v>
                </c:pt>
                <c:pt idx="44">
                  <c:v>16.938730581390352</c:v>
                </c:pt>
                <c:pt idx="45">
                  <c:v>19.959667973958034</c:v>
                </c:pt>
                <c:pt idx="46">
                  <c:v>23.339039434168534</c:v>
                </c:pt>
                <c:pt idx="47">
                  <c:v>27.079277570252643</c:v>
                </c:pt>
                <c:pt idx="48">
                  <c:v>31.173747399879112</c:v>
                </c:pt>
                <c:pt idx="49">
                  <c:v>35.606193239321392</c:v>
                </c:pt>
                <c:pt idx="50">
                  <c:v>40.350846378093451</c:v>
                </c:pt>
                <c:pt idx="51">
                  <c:v>45.373249523438105</c:v>
                </c:pt>
                <c:pt idx="52">
                  <c:v>50.631759341724916</c:v>
                </c:pt>
                <c:pt idx="53">
                  <c:v>56.079592641729093</c:v>
                </c:pt>
                <c:pt idx="54">
                  <c:v>61.667205716803984</c:v>
                </c:pt>
                <c:pt idx="55">
                  <c:v>67.344756775439635</c:v>
                </c:pt>
                <c:pt idx="56">
                  <c:v>70.707489209763139</c:v>
                </c:pt>
                <c:pt idx="57">
                  <c:v>73.85835726031479</c:v>
                </c:pt>
                <c:pt idx="58">
                  <c:v>76.781593893236447</c:v>
                </c:pt>
                <c:pt idx="59">
                  <c:v>79.468813156433185</c:v>
                </c:pt>
                <c:pt idx="60">
                  <c:v>81.918264239671316</c:v>
                </c:pt>
                <c:pt idx="61">
                  <c:v>84.133830561131077</c:v>
                </c:pt>
                <c:pt idx="62">
                  <c:v>86.12390712781216</c:v>
                </c:pt>
                <c:pt idx="63">
                  <c:v>87.9002687208732</c:v>
                </c:pt>
                <c:pt idx="64">
                  <c:v>89.477012678479824</c:v>
                </c:pt>
                <c:pt idx="65">
                  <c:v>90.869629961538223</c:v>
                </c:pt>
                <c:pt idx="66">
                  <c:v>92.094231444539759</c:v>
                </c:pt>
                <c:pt idx="67">
                  <c:v>93.166935395553708</c:v>
                </c:pt>
                <c:pt idx="68">
                  <c:v>94.103407511493828</c:v>
                </c:pt>
                <c:pt idx="69">
                  <c:v>94.918536091166715</c:v>
                </c:pt>
                <c:pt idx="70">
                  <c:v>95.626220800237576</c:v>
                </c:pt>
                <c:pt idx="71">
                  <c:v>96.239252695538269</c:v>
                </c:pt>
                <c:pt idx="72">
                  <c:v>96.769264530358441</c:v>
                </c:pt>
                <c:pt idx="73">
                  <c:v>97.226732894519813</c:v>
                </c:pt>
                <c:pt idx="74">
                  <c:v>97.621016755849936</c:v>
                </c:pt>
                <c:pt idx="75">
                  <c:v>97.960420005104325</c:v>
                </c:pt>
                <c:pt idx="76">
                  <c:v>98.252268396216664</c:v>
                </c:pt>
                <c:pt idx="77">
                  <c:v>98.502993686762792</c:v>
                </c:pt>
                <c:pt idx="78">
                  <c:v>98.718219779189994</c:v>
                </c:pt>
                <c:pt idx="79">
                  <c:v>98.902847255840882</c:v>
                </c:pt>
                <c:pt idx="80">
                  <c:v>99.061133933150401</c:v>
                </c:pt>
              </c:numCache>
            </c:numRef>
          </c:yVal>
          <c:smooth val="1"/>
          <c:extLst>
            <c:ext xmlns:c16="http://schemas.microsoft.com/office/drawing/2014/chart" uri="{C3380CC4-5D6E-409C-BE32-E72D297353CC}">
              <c16:uniqueId val="{00000001-6816-496B-84D6-926E1307152D}"/>
            </c:ext>
          </c:extLst>
        </c:ser>
        <c:dLbls>
          <c:showLegendKey val="0"/>
          <c:showVal val="0"/>
          <c:showCatName val="0"/>
          <c:showSerName val="0"/>
          <c:showPercent val="0"/>
          <c:showBubbleSize val="0"/>
        </c:dLbls>
        <c:axId val="765506384"/>
        <c:axId val="765500560"/>
      </c:scatterChart>
      <c:valAx>
        <c:axId val="76550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 pH</a:t>
                </a:r>
              </a:p>
            </c:rich>
          </c:tx>
          <c:layout>
            <c:manualLayout>
              <c:xMode val="edge"/>
              <c:yMode val="edge"/>
              <c:x val="0.48722090988626421"/>
              <c:y val="0.89181799827469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0560"/>
        <c:crosses val="autoZero"/>
        <c:crossBetween val="midCat"/>
      </c:valAx>
      <c:valAx>
        <c:axId val="76550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gN ha-1 d-1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6384"/>
        <c:crosses val="autoZero"/>
        <c:crossBetween val="midCat"/>
      </c:valAx>
      <c:spPr>
        <a:noFill/>
        <a:ln>
          <a:noFill/>
        </a:ln>
        <a:effectLst/>
      </c:spPr>
    </c:plotArea>
    <c:legend>
      <c:legendPos val="r"/>
      <c:layout>
        <c:manualLayout>
          <c:xMode val="edge"/>
          <c:yMode val="edge"/>
          <c:x val="0.19193000874890645"/>
          <c:y val="0.23403189985867148"/>
          <c:w val="0.22751443569553803"/>
          <c:h val="0.15734375860360114"/>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 n2o reduction by</a:t>
            </a:r>
            <a:r>
              <a:rPr lang="en-US" sz="1200" baseline="0"/>
              <a:t> pH</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Wagena_2017!$M$6:$M$86</c:f>
              <c:numCache>
                <c:formatCode>0.0</c:formatCode>
                <c:ptCount val="8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6.5000000000000098</c:v>
                </c:pt>
                <c:pt idx="56">
                  <c:v>6.6</c:v>
                </c:pt>
                <c:pt idx="57">
                  <c:v>6.7</c:v>
                </c:pt>
                <c:pt idx="58">
                  <c:v>6.8000000000000096</c:v>
                </c:pt>
                <c:pt idx="59">
                  <c:v>6.9000000000000101</c:v>
                </c:pt>
                <c:pt idx="60">
                  <c:v>7.0000000000000098</c:v>
                </c:pt>
                <c:pt idx="61">
                  <c:v>7.1</c:v>
                </c:pt>
                <c:pt idx="62">
                  <c:v>7.2000000000000099</c:v>
                </c:pt>
                <c:pt idx="63">
                  <c:v>7.3000000000000096</c:v>
                </c:pt>
                <c:pt idx="64">
                  <c:v>7.4000000000000101</c:v>
                </c:pt>
                <c:pt idx="65">
                  <c:v>7.5000000000000098</c:v>
                </c:pt>
                <c:pt idx="66">
                  <c:v>7.6000000000000103</c:v>
                </c:pt>
                <c:pt idx="67">
                  <c:v>7.7000000000000099</c:v>
                </c:pt>
                <c:pt idx="68">
                  <c:v>7.8000000000000096</c:v>
                </c:pt>
                <c:pt idx="69">
                  <c:v>7.9000000000000101</c:v>
                </c:pt>
                <c:pt idx="70">
                  <c:v>8.0000000000000107</c:v>
                </c:pt>
                <c:pt idx="71">
                  <c:v>8.1000000000001293</c:v>
                </c:pt>
                <c:pt idx="72">
                  <c:v>8.2000000000001396</c:v>
                </c:pt>
                <c:pt idx="73">
                  <c:v>8.3000000000001499</c:v>
                </c:pt>
                <c:pt idx="74">
                  <c:v>8.4000000000001602</c:v>
                </c:pt>
                <c:pt idx="75">
                  <c:v>8.5000000000001705</c:v>
                </c:pt>
                <c:pt idx="76">
                  <c:v>8.6000000000001808</c:v>
                </c:pt>
                <c:pt idx="77">
                  <c:v>8.7000000000001894</c:v>
                </c:pt>
                <c:pt idx="78">
                  <c:v>8.8000000000001997</c:v>
                </c:pt>
                <c:pt idx="79">
                  <c:v>8.90000000000021</c:v>
                </c:pt>
                <c:pt idx="80">
                  <c:v>9.0000000000002203</c:v>
                </c:pt>
              </c:numCache>
            </c:numRef>
          </c:xVal>
          <c:yVal>
            <c:numRef>
              <c:f>Wagena_2017!$AH$6:$AH$86</c:f>
              <c:numCache>
                <c:formatCode>0.0%</c:formatCode>
                <c:ptCount val="81"/>
                <c:pt idx="0">
                  <c:v>3.5851539289963319E-4</c:v>
                </c:pt>
                <c:pt idx="1">
                  <c:v>4.1960361174764316E-4</c:v>
                </c:pt>
                <c:pt idx="2">
                  <c:v>4.9109567166374934E-4</c:v>
                </c:pt>
                <c:pt idx="3">
                  <c:v>5.7476154415661562E-4</c:v>
                </c:pt>
                <c:pt idx="4">
                  <c:v>6.7267162123796354E-4</c:v>
                </c:pt>
                <c:pt idx="5">
                  <c:v>7.872474479604652E-4</c:v>
                </c:pt>
                <c:pt idx="6">
                  <c:v>9.2132092667618348E-4</c:v>
                </c:pt>
                <c:pt idx="7">
                  <c:v>1.0782033722724071E-3</c:v>
                </c:pt>
                <c:pt idx="8">
                  <c:v>1.2617660089650484E-3</c:v>
                </c:pt>
                <c:pt idx="9">
                  <c:v>1.4765337379371579E-3</c:v>
                </c:pt>
                <c:pt idx="10">
                  <c:v>1.7277942726912077E-3</c:v>
                </c:pt>
                <c:pt idx="11">
                  <c:v>2.0217250361807826E-3</c:v>
                </c:pt>
                <c:pt idx="12">
                  <c:v>2.3655405398825824E-3</c:v>
                </c:pt>
                <c:pt idx="13">
                  <c:v>2.767663317180119E-3</c:v>
                </c:pt>
                <c:pt idx="14">
                  <c:v>3.2379218558474532E-3</c:v>
                </c:pt>
                <c:pt idx="15">
                  <c:v>3.7877793565113671E-3</c:v>
                </c:pt>
                <c:pt idx="16">
                  <c:v>4.4305975188606295E-3</c:v>
                </c:pt>
                <c:pt idx="17">
                  <c:v>5.1819398990779475E-3</c:v>
                </c:pt>
                <c:pt idx="18">
                  <c:v>6.0599196522372056E-3</c:v>
                </c:pt>
                <c:pt idx="19">
                  <c:v>7.0855966172390927E-3</c:v>
                </c:pt>
                <c:pt idx="20">
                  <c:v>8.2834286420523096E-3</c:v>
                </c:pt>
                <c:pt idx="21">
                  <c:v>9.6817816772272469E-3</c:v>
                </c:pt>
                <c:pt idx="22">
                  <c:v>1.1313502342181897E-2</c:v>
                </c:pt>
                <c:pt idx="23">
                  <c:v>1.321655520089296E-2</c:v>
                </c:pt>
                <c:pt idx="24">
                  <c:v>1.5434724623359791E-2</c:v>
                </c:pt>
                <c:pt idx="25">
                  <c:v>1.8018377541181158E-2</c:v>
                </c:pt>
                <c:pt idx="26">
                  <c:v>2.1025278239460637E-2</c:v>
                </c:pt>
                <c:pt idx="27">
                  <c:v>2.4521439096378141E-2</c:v>
                </c:pt>
                <c:pt idx="28">
                  <c:v>2.8581981353662852E-2</c:v>
                </c:pt>
                <c:pt idx="29">
                  <c:v>3.3291967009092809E-2</c:v>
                </c:pt>
                <c:pt idx="30">
                  <c:v>3.8747146230156349E-2</c:v>
                </c:pt>
                <c:pt idx="31">
                  <c:v>4.5054543906562682E-2</c:v>
                </c:pt>
                <c:pt idx="32">
                  <c:v>5.2332784031221366E-2</c:v>
                </c:pt>
                <c:pt idx="33">
                  <c:v>6.0712022076695071E-2</c:v>
                </c:pt>
                <c:pt idx="34">
                  <c:v>7.0333324959846025E-2</c:v>
                </c:pt>
                <c:pt idx="35">
                  <c:v>8.1347308575255156E-2</c:v>
                </c:pt>
                <c:pt idx="36">
                  <c:v>9.3911819244890227E-2</c:v>
                </c:pt>
                <c:pt idx="37">
                  <c:v>0.10818843526518902</c:v>
                </c:pt>
                <c:pt idx="38">
                  <c:v>0.1243375781780585</c:v>
                </c:pt>
                <c:pt idx="39">
                  <c:v>0.14251207281682024</c:v>
                </c:pt>
                <c:pt idx="40">
                  <c:v>0.16284909367658598</c:v>
                </c:pt>
                <c:pt idx="41">
                  <c:v>0.18546059355386552</c:v>
                </c:pt>
                <c:pt idx="42">
                  <c:v>0.21042253252291743</c:v>
                </c:pt>
                <c:pt idx="43">
                  <c:v>0.23776350192579704</c:v>
                </c:pt>
                <c:pt idx="44">
                  <c:v>0.26745364075879502</c:v>
                </c:pt>
                <c:pt idx="45">
                  <c:v>0.29939501960937054</c:v>
                </c:pt>
                <c:pt idx="46">
                  <c:v>0.33341484905955054</c:v>
                </c:pt>
                <c:pt idx="47">
                  <c:v>0.36926287595799051</c:v>
                </c:pt>
                <c:pt idx="48">
                  <c:v>0.40661409652016239</c:v>
                </c:pt>
                <c:pt idx="49">
                  <c:v>0.4450774154915173</c:v>
                </c:pt>
                <c:pt idx="50">
                  <c:v>0.48421015653712135</c:v>
                </c:pt>
                <c:pt idx="51">
                  <c:v>0.52353749450120901</c:v>
                </c:pt>
                <c:pt idx="52">
                  <c:v>0.56257510379694353</c:v>
                </c:pt>
                <c:pt idx="53">
                  <c:v>0.60085277830424033</c:v>
                </c:pt>
                <c:pt idx="54">
                  <c:v>0.63793661086348941</c:v>
                </c:pt>
                <c:pt idx="55">
                  <c:v>0.67344756775439629</c:v>
                </c:pt>
                <c:pt idx="56">
                  <c:v>0.70707489209763141</c:v>
                </c:pt>
                <c:pt idx="57">
                  <c:v>0.73858357260314789</c:v>
                </c:pt>
                <c:pt idx="58">
                  <c:v>0.76781593893236444</c:v>
                </c:pt>
                <c:pt idx="59">
                  <c:v>0.79468813156433182</c:v>
                </c:pt>
                <c:pt idx="60">
                  <c:v>0.81918264239671312</c:v>
                </c:pt>
                <c:pt idx="61">
                  <c:v>0.84133830561131073</c:v>
                </c:pt>
                <c:pt idx="62">
                  <c:v>0.8612390712781216</c:v>
                </c:pt>
                <c:pt idx="63">
                  <c:v>0.87900268720873198</c:v>
                </c:pt>
                <c:pt idx="64">
                  <c:v>0.89477012678479828</c:v>
                </c:pt>
                <c:pt idx="65">
                  <c:v>0.90869629961538223</c:v>
                </c:pt>
                <c:pt idx="66">
                  <c:v>0.92094231444539754</c:v>
                </c:pt>
                <c:pt idx="67">
                  <c:v>0.93166935395553707</c:v>
                </c:pt>
                <c:pt idx="68">
                  <c:v>0.94103407511493831</c:v>
                </c:pt>
                <c:pt idx="69">
                  <c:v>0.94918536091166716</c:v>
                </c:pt>
                <c:pt idx="70">
                  <c:v>0.95626220800237571</c:v>
                </c:pt>
                <c:pt idx="71">
                  <c:v>0.96239252695538269</c:v>
                </c:pt>
                <c:pt idx="72">
                  <c:v>0.96769264530358445</c:v>
                </c:pt>
                <c:pt idx="73">
                  <c:v>0.97226732894519818</c:v>
                </c:pt>
                <c:pt idx="74">
                  <c:v>0.97621016755849932</c:v>
                </c:pt>
                <c:pt idx="75">
                  <c:v>0.97960420005104321</c:v>
                </c:pt>
                <c:pt idx="76">
                  <c:v>0.98252268396216669</c:v>
                </c:pt>
                <c:pt idx="77">
                  <c:v>0.98502993686762796</c:v>
                </c:pt>
                <c:pt idx="78">
                  <c:v>0.98718219779189997</c:v>
                </c:pt>
                <c:pt idx="79">
                  <c:v>0.98902847255840887</c:v>
                </c:pt>
                <c:pt idx="80">
                  <c:v>0.99061133933150403</c:v>
                </c:pt>
              </c:numCache>
            </c:numRef>
          </c:yVal>
          <c:smooth val="0"/>
          <c:extLst>
            <c:ext xmlns:c16="http://schemas.microsoft.com/office/drawing/2014/chart" uri="{C3380CC4-5D6E-409C-BE32-E72D297353CC}">
              <c16:uniqueId val="{00000000-D668-42A7-8B3B-95D8F17386E9}"/>
            </c:ext>
          </c:extLst>
        </c:ser>
        <c:dLbls>
          <c:showLegendKey val="0"/>
          <c:showVal val="0"/>
          <c:showCatName val="0"/>
          <c:showSerName val="0"/>
          <c:showPercent val="0"/>
          <c:showBubbleSize val="0"/>
        </c:dLbls>
        <c:axId val="765506384"/>
        <c:axId val="765500560"/>
      </c:scatterChart>
      <c:valAx>
        <c:axId val="76550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soil pH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0560"/>
        <c:crosses val="autoZero"/>
        <c:crossBetween val="midCat"/>
      </c:valAx>
      <c:valAx>
        <c:axId val="76550056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n2:n2o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6384"/>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%n2o/(n2o+n2) vs pH</c:v>
          </c:tx>
          <c:spPr>
            <a:ln w="19050" cap="rnd">
              <a:noFill/>
              <a:round/>
            </a:ln>
            <a:effectLst/>
          </c:spPr>
          <c:marker>
            <c:symbol val="circle"/>
            <c:size val="7"/>
            <c:spPr>
              <a:solidFill>
                <a:schemeClr val="tx1"/>
              </a:solidFill>
              <a:ln w="9525">
                <a:solidFill>
                  <a:schemeClr val="tx1"/>
                </a:solidFill>
              </a:ln>
              <a:effectLst/>
            </c:spPr>
          </c:marker>
          <c:trendline>
            <c:spPr>
              <a:ln w="19050" cap="rnd">
                <a:solidFill>
                  <a:schemeClr val="tx1"/>
                </a:solidFill>
                <a:prstDash val="sysDot"/>
              </a:ln>
              <a:effectLst/>
            </c:spPr>
            <c:trendlineType val="linear"/>
            <c:dispRSqr val="1"/>
            <c:dispEq val="1"/>
            <c:trendlineLbl>
              <c:layout>
                <c:manualLayout>
                  <c:x val="-0.44229833770778654"/>
                  <c:y val="0.25385097696121317"/>
                </c:manualLayout>
              </c:layout>
              <c:numFmt formatCode="General" sourceLinked="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Liu_2010!$A$11:$A$15</c:f>
              <c:numCache>
                <c:formatCode>0.0</c:formatCode>
                <c:ptCount val="5"/>
                <c:pt idx="0">
                  <c:v>4.0141799999999996</c:v>
                </c:pt>
                <c:pt idx="1">
                  <c:v>5.7872300000000001</c:v>
                </c:pt>
                <c:pt idx="2">
                  <c:v>6.1418400000000002</c:v>
                </c:pt>
                <c:pt idx="3">
                  <c:v>7.5425500000000003</c:v>
                </c:pt>
                <c:pt idx="4">
                  <c:v>8.0212800000000009</c:v>
                </c:pt>
              </c:numCache>
            </c:numRef>
          </c:xVal>
          <c:yVal>
            <c:numRef>
              <c:f>Liu_2010!$B$11:$B$15</c:f>
              <c:numCache>
                <c:formatCode>General</c:formatCode>
                <c:ptCount val="5"/>
                <c:pt idx="0">
                  <c:v>90.104200000000006</c:v>
                </c:pt>
                <c:pt idx="1">
                  <c:v>93.75</c:v>
                </c:pt>
                <c:pt idx="2">
                  <c:v>85.416700000000006</c:v>
                </c:pt>
                <c:pt idx="3">
                  <c:v>61.197899999999997</c:v>
                </c:pt>
                <c:pt idx="4">
                  <c:v>55.208300000000001</c:v>
                </c:pt>
              </c:numCache>
            </c:numRef>
          </c:yVal>
          <c:smooth val="0"/>
          <c:extLst>
            <c:ext xmlns:c16="http://schemas.microsoft.com/office/drawing/2014/chart" uri="{C3380CC4-5D6E-409C-BE32-E72D297353CC}">
              <c16:uniqueId val="{00000000-E179-4F6A-BBD6-9182DD0C2E30}"/>
            </c:ext>
          </c:extLst>
        </c:ser>
        <c:dLbls>
          <c:showLegendKey val="0"/>
          <c:showVal val="0"/>
          <c:showCatName val="0"/>
          <c:showSerName val="0"/>
          <c:showPercent val="0"/>
          <c:showBubbleSize val="0"/>
        </c:dLbls>
        <c:axId val="368832479"/>
        <c:axId val="368829983"/>
      </c:scatterChart>
      <c:valAx>
        <c:axId val="368832479"/>
        <c:scaling>
          <c:orientation val="minMax"/>
          <c:min val="3.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29983"/>
        <c:crosses val="autoZero"/>
        <c:crossBetween val="midCat"/>
      </c:valAx>
      <c:valAx>
        <c:axId val="36882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n2o/(n2o+n2)</a:t>
                </a:r>
              </a:p>
            </c:rich>
          </c:tx>
          <c:layout>
            <c:manualLayout>
              <c:xMode val="edge"/>
              <c:yMode val="edge"/>
              <c:x val="3.0555555555555555E-2"/>
              <c:y val="0.3849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324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7"/>
            <c:spPr>
              <a:solidFill>
                <a:schemeClr val="tx1"/>
              </a:solidFill>
              <a:ln w="9525">
                <a:solidFill>
                  <a:schemeClr val="tx1"/>
                </a:solidFill>
              </a:ln>
              <a:effectLst/>
            </c:spPr>
          </c:marker>
          <c:trendline>
            <c:spPr>
              <a:ln w="19050" cap="rnd">
                <a:solidFill>
                  <a:schemeClr val="tx1"/>
                </a:solidFill>
                <a:prstDash val="solid"/>
              </a:ln>
              <a:effectLst/>
            </c:spPr>
            <c:trendlineType val="linear"/>
            <c:dispRSqr val="1"/>
            <c:dispEq val="1"/>
            <c:trendlineLbl>
              <c:layout>
                <c:manualLayout>
                  <c:x val="3.2128390201224849E-2"/>
                  <c:y val="-0.35460583384523742"/>
                </c:manualLayout>
              </c:layout>
              <c:numFmt formatCode="General" sourceLinked="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Liu_2010!$A$11:$A$15</c:f>
              <c:numCache>
                <c:formatCode>0.0</c:formatCode>
                <c:ptCount val="5"/>
                <c:pt idx="0">
                  <c:v>4.0141799999999996</c:v>
                </c:pt>
                <c:pt idx="1">
                  <c:v>5.7872300000000001</c:v>
                </c:pt>
                <c:pt idx="2">
                  <c:v>6.1418400000000002</c:v>
                </c:pt>
                <c:pt idx="3">
                  <c:v>7.5425500000000003</c:v>
                </c:pt>
                <c:pt idx="4">
                  <c:v>8.0212800000000009</c:v>
                </c:pt>
              </c:numCache>
            </c:numRef>
          </c:xVal>
          <c:yVal>
            <c:numRef>
              <c:f>Liu_2010!$C$11:$C$15</c:f>
              <c:numCache>
                <c:formatCode>General</c:formatCode>
                <c:ptCount val="5"/>
                <c:pt idx="0">
                  <c:v>1.1222815535070176E-2</c:v>
                </c:pt>
                <c:pt idx="1">
                  <c:v>1.078167115902965E-2</c:v>
                </c:pt>
                <c:pt idx="2">
                  <c:v>1.1845997296743417E-2</c:v>
                </c:pt>
                <c:pt idx="3">
                  <c:v>1.661187516508051E-2</c:v>
                </c:pt>
                <c:pt idx="4">
                  <c:v>1.8447359537192645E-2</c:v>
                </c:pt>
              </c:numCache>
            </c:numRef>
          </c:yVal>
          <c:smooth val="0"/>
          <c:extLst>
            <c:ext xmlns:c16="http://schemas.microsoft.com/office/drawing/2014/chart" uri="{C3380CC4-5D6E-409C-BE32-E72D297353CC}">
              <c16:uniqueId val="{00000000-AE5D-4995-9653-7404C0383F64}"/>
            </c:ext>
          </c:extLst>
        </c:ser>
        <c:dLbls>
          <c:showLegendKey val="0"/>
          <c:showVal val="0"/>
          <c:showCatName val="0"/>
          <c:showSerName val="0"/>
          <c:showPercent val="0"/>
          <c:showBubbleSize val="0"/>
        </c:dLbls>
        <c:axId val="368832479"/>
        <c:axId val="368829983"/>
      </c:scatterChart>
      <c:valAx>
        <c:axId val="368832479"/>
        <c:scaling>
          <c:orientation val="minMax"/>
          <c:min val="3.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pH</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29983"/>
        <c:crosses val="autoZero"/>
        <c:crossBetween val="midCat"/>
      </c:valAx>
      <c:valAx>
        <c:axId val="368829983"/>
        <c:scaling>
          <c:orientation val="minMax"/>
          <c:max val="9.0000000000000024E-2"/>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n2:n2o</a:t>
                </a:r>
              </a:p>
            </c:rich>
          </c:tx>
          <c:layout>
            <c:manualLayout>
              <c:xMode val="edge"/>
              <c:yMode val="edge"/>
              <c:x val="1.9444444444444445E-2"/>
              <c:y val="0.3433256780402449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32479"/>
        <c:crosses val="autoZero"/>
        <c:crossBetween val="midCat"/>
        <c:majorUnit val="1.0000000000000002E-2"/>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image" Target="../media/image1.png"/><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19</xdr:col>
      <xdr:colOff>600075</xdr:colOff>
      <xdr:row>22</xdr:row>
      <xdr:rowOff>28575</xdr:rowOff>
    </xdr:from>
    <xdr:to>
      <xdr:col>27</xdr:col>
      <xdr:colOff>295275</xdr:colOff>
      <xdr:row>40</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600075</xdr:colOff>
      <xdr:row>3</xdr:row>
      <xdr:rowOff>142875</xdr:rowOff>
    </xdr:from>
    <xdr:to>
      <xdr:col>27</xdr:col>
      <xdr:colOff>295275</xdr:colOff>
      <xdr:row>21</xdr:row>
      <xdr:rowOff>123825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590550</xdr:colOff>
      <xdr:row>40</xdr:row>
      <xdr:rowOff>57150</xdr:rowOff>
    </xdr:from>
    <xdr:to>
      <xdr:col>27</xdr:col>
      <xdr:colOff>285750</xdr:colOff>
      <xdr:row>58</xdr:row>
      <xdr:rowOff>38100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59</xdr:row>
      <xdr:rowOff>0</xdr:rowOff>
    </xdr:from>
    <xdr:to>
      <xdr:col>27</xdr:col>
      <xdr:colOff>304800</xdr:colOff>
      <xdr:row>78</xdr:row>
      <xdr:rowOff>133350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104775</xdr:colOff>
      <xdr:row>68</xdr:row>
      <xdr:rowOff>57150</xdr:rowOff>
    </xdr:from>
    <xdr:to>
      <xdr:col>25</xdr:col>
      <xdr:colOff>66675</xdr:colOff>
      <xdr:row>68</xdr:row>
      <xdr:rowOff>76200</xdr:rowOff>
    </xdr:to>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a:off x="12439650" y="10820400"/>
          <a:ext cx="2400300" cy="19050"/>
        </a:xfrm>
        <a:prstGeom prst="line">
          <a:avLst/>
        </a:prstGeom>
        <a:ln w="28575">
          <a:solidFill>
            <a:srgbClr val="FF000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47627</xdr:colOff>
      <xdr:row>68</xdr:row>
      <xdr:rowOff>85725</xdr:rowOff>
    </xdr:from>
    <xdr:to>
      <xdr:col>25</xdr:col>
      <xdr:colOff>57150</xdr:colOff>
      <xdr:row>80</xdr:row>
      <xdr:rowOff>38100</xdr:rowOff>
    </xdr:to>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a:off x="14820902" y="10848975"/>
          <a:ext cx="9523" cy="1781175"/>
        </a:xfrm>
        <a:prstGeom prst="line">
          <a:avLst/>
        </a:prstGeom>
        <a:ln w="28575">
          <a:solidFill>
            <a:srgbClr val="FF000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266700</xdr:colOff>
      <xdr:row>79</xdr:row>
      <xdr:rowOff>142875</xdr:rowOff>
    </xdr:from>
    <xdr:to>
      <xdr:col>27</xdr:col>
      <xdr:colOff>390525</xdr:colOff>
      <xdr:row>85</xdr:row>
      <xdr:rowOff>38100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4430375" y="12582525"/>
          <a:ext cx="1952625" cy="8096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soil pH at which, if considered pH effects only, n2 and n2o contribute equally</a:t>
          </a:r>
          <a:r>
            <a:rPr lang="en-US" sz="1100" baseline="0">
              <a:solidFill>
                <a:srgbClr val="FF0000"/>
              </a:solidFill>
            </a:rPr>
            <a:t> to total dnit (i.e. n2:n2o = 1 )</a:t>
          </a:r>
          <a:endParaRPr lang="en-US" sz="1100">
            <a:solidFill>
              <a:srgbClr val="FF0000"/>
            </a:solidFill>
          </a:endParaRPr>
        </a:p>
      </xdr:txBody>
    </xdr:sp>
    <xdr:clientData/>
  </xdr:twoCellAnchor>
  <xdr:twoCellAnchor>
    <xdr:from>
      <xdr:col>34</xdr:col>
      <xdr:colOff>0</xdr:colOff>
      <xdr:row>22</xdr:row>
      <xdr:rowOff>0</xdr:rowOff>
    </xdr:from>
    <xdr:to>
      <xdr:col>41</xdr:col>
      <xdr:colOff>304800</xdr:colOff>
      <xdr:row>39</xdr:row>
      <xdr:rowOff>133350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0</xdr:colOff>
      <xdr:row>40</xdr:row>
      <xdr:rowOff>0</xdr:rowOff>
    </xdr:from>
    <xdr:to>
      <xdr:col>41</xdr:col>
      <xdr:colOff>304800</xdr:colOff>
      <xdr:row>57</xdr:row>
      <xdr:rowOff>133350</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59</xdr:row>
      <xdr:rowOff>0</xdr:rowOff>
    </xdr:from>
    <xdr:to>
      <xdr:col>41</xdr:col>
      <xdr:colOff>304800</xdr:colOff>
      <xdr:row>78</xdr:row>
      <xdr:rowOff>133350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104775</xdr:colOff>
      <xdr:row>68</xdr:row>
      <xdr:rowOff>76200</xdr:rowOff>
    </xdr:from>
    <xdr:to>
      <xdr:col>38</xdr:col>
      <xdr:colOff>447675</xdr:colOff>
      <xdr:row>68</xdr:row>
      <xdr:rowOff>85725</xdr:rowOff>
    </xdr:to>
    <xdr:cxnSp macro="">
      <xdr:nvCxnSpPr>
        <xdr:cNvPr id="19" name="Straight Connector 18">
          <a:extLst>
            <a:ext uri="{FF2B5EF4-FFF2-40B4-BE49-F238E27FC236}">
              <a16:creationId xmlns:a16="http://schemas.microsoft.com/office/drawing/2014/main" id="{00000000-0008-0000-0000-000013000000}"/>
            </a:ext>
          </a:extLst>
        </xdr:cNvPr>
        <xdr:cNvCxnSpPr/>
      </xdr:nvCxnSpPr>
      <xdr:spPr>
        <a:xfrm>
          <a:off x="20935950" y="10982325"/>
          <a:ext cx="2171700" cy="9525"/>
        </a:xfrm>
        <a:prstGeom prst="line">
          <a:avLst/>
        </a:prstGeom>
        <a:ln w="28575">
          <a:solidFill>
            <a:srgbClr val="FF000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447675</xdr:colOff>
      <xdr:row>68</xdr:row>
      <xdr:rowOff>114300</xdr:rowOff>
    </xdr:from>
    <xdr:to>
      <xdr:col>38</xdr:col>
      <xdr:colOff>457198</xdr:colOff>
      <xdr:row>80</xdr:row>
      <xdr:rowOff>66675</xdr:rowOff>
    </xdr:to>
    <xdr:cxnSp macro="">
      <xdr:nvCxnSpPr>
        <xdr:cNvPr id="21" name="Straight Connector 20">
          <a:extLst>
            <a:ext uri="{FF2B5EF4-FFF2-40B4-BE49-F238E27FC236}">
              <a16:creationId xmlns:a16="http://schemas.microsoft.com/office/drawing/2014/main" id="{00000000-0008-0000-0000-000015000000}"/>
            </a:ext>
          </a:extLst>
        </xdr:cNvPr>
        <xdr:cNvCxnSpPr/>
      </xdr:nvCxnSpPr>
      <xdr:spPr>
        <a:xfrm>
          <a:off x="23107650" y="11020425"/>
          <a:ext cx="9523" cy="1781175"/>
        </a:xfrm>
        <a:prstGeom prst="line">
          <a:avLst/>
        </a:prstGeom>
        <a:ln w="28575">
          <a:solidFill>
            <a:srgbClr val="FF000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19050</xdr:colOff>
      <xdr:row>80</xdr:row>
      <xdr:rowOff>9525</xdr:rowOff>
    </xdr:from>
    <xdr:to>
      <xdr:col>41</xdr:col>
      <xdr:colOff>142875</xdr:colOff>
      <xdr:row>86</xdr:row>
      <xdr:rowOff>95250</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22679025" y="12744450"/>
          <a:ext cx="1952625" cy="10001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According to </a:t>
          </a:r>
          <a:r>
            <a:rPr lang="en-US" sz="1100" i="1" u="sng">
              <a:solidFill>
                <a:srgbClr val="FF0000"/>
              </a:solidFill>
            </a:rPr>
            <a:t>Rochester 2003</a:t>
          </a:r>
          <a:r>
            <a:rPr lang="en-US" sz="1100">
              <a:solidFill>
                <a:srgbClr val="FF0000"/>
              </a:solidFill>
            </a:rPr>
            <a:t>:</a:t>
          </a:r>
          <a:r>
            <a:rPr lang="en-US" sz="1100" baseline="0">
              <a:solidFill>
                <a:srgbClr val="FF0000"/>
              </a:solidFill>
            </a:rPr>
            <a:t> </a:t>
          </a:r>
          <a:r>
            <a:rPr lang="en-US" sz="1100">
              <a:solidFill>
                <a:srgbClr val="FF0000"/>
              </a:solidFill>
            </a:rPr>
            <a:t>soil pH at which, if considered pH effects only, n2 and n2o contribute equally</a:t>
          </a:r>
          <a:r>
            <a:rPr lang="en-US" sz="1100" baseline="0">
              <a:solidFill>
                <a:srgbClr val="FF0000"/>
              </a:solidFill>
            </a:rPr>
            <a:t> to total dnit (i.e. n2:n2o = 1 )</a:t>
          </a:r>
          <a:endParaRPr 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7</xdr:row>
      <xdr:rowOff>76200</xdr:rowOff>
    </xdr:from>
    <xdr:to>
      <xdr:col>11</xdr:col>
      <xdr:colOff>304800</xdr:colOff>
      <xdr:row>24</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447675</xdr:colOff>
      <xdr:row>7</xdr:row>
      <xdr:rowOff>76200</xdr:rowOff>
    </xdr:from>
    <xdr:to>
      <xdr:col>19</xdr:col>
      <xdr:colOff>142875</xdr:colOff>
      <xdr:row>24</xdr:row>
      <xdr:rowOff>9525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25</xdr:row>
      <xdr:rowOff>0</xdr:rowOff>
    </xdr:from>
    <xdr:to>
      <xdr:col>11</xdr:col>
      <xdr:colOff>304800</xdr:colOff>
      <xdr:row>41</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438150</xdr:colOff>
      <xdr:row>25</xdr:row>
      <xdr:rowOff>0</xdr:rowOff>
    </xdr:from>
    <xdr:to>
      <xdr:col>19</xdr:col>
      <xdr:colOff>133350</xdr:colOff>
      <xdr:row>41</xdr:row>
      <xdr:rowOff>95250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9526</xdr:colOff>
      <xdr:row>42</xdr:row>
      <xdr:rowOff>114300</xdr:rowOff>
    </xdr:from>
    <xdr:to>
      <xdr:col>13</xdr:col>
      <xdr:colOff>554600</xdr:colOff>
      <xdr:row>83</xdr:row>
      <xdr:rowOff>28575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2714626" y="6915150"/>
          <a:ext cx="6031474" cy="6553200"/>
        </a:xfrm>
        <a:prstGeom prst="rect">
          <a:avLst/>
        </a:prstGeom>
        <a:ln>
          <a:solidFill>
            <a:schemeClr val="tx1"/>
          </a:solidFill>
        </a:ln>
      </xdr:spPr>
    </xdr:pic>
    <xdr:clientData/>
  </xdr:twoCellAnchor>
  <xdr:twoCellAnchor>
    <xdr:from>
      <xdr:col>15</xdr:col>
      <xdr:colOff>0</xdr:colOff>
      <xdr:row>46</xdr:row>
      <xdr:rowOff>0</xdr:rowOff>
    </xdr:from>
    <xdr:to>
      <xdr:col>22</xdr:col>
      <xdr:colOff>304800</xdr:colOff>
      <xdr:row>62</xdr:row>
      <xdr:rowOff>95250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276225</xdr:colOff>
      <xdr:row>2</xdr:row>
      <xdr:rowOff>142872</xdr:rowOff>
    </xdr:from>
    <xdr:to>
      <xdr:col>30</xdr:col>
      <xdr:colOff>200025</xdr:colOff>
      <xdr:row>34</xdr:row>
      <xdr:rowOff>95250</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2839700" y="466722"/>
          <a:ext cx="6019800" cy="513397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i="1"/>
            <a:t>From</a:t>
          </a:r>
          <a:r>
            <a:rPr lang="en-US" sz="1000"/>
            <a:t> </a:t>
          </a:r>
          <a:r>
            <a:rPr lang="en-US" sz="1000" i="1" u="sng"/>
            <a:t>Simek &amp; Cooper, 2002</a:t>
          </a:r>
          <a:r>
            <a:rPr lang="en-US" sz="1000"/>
            <a:t>:</a:t>
          </a:r>
          <a:r>
            <a:rPr lang="en-US" sz="1000" baseline="0"/>
            <a:t> Total gaseous emissions (N2O, NO and N2) have been shown to be less in acidic than in neutral or slightly alkaline soils. This may be attributable to lower amounts of organic carbon and mineral N available to de denitrifying population under acidic condition rather than a direct effect of low pH on dnit enzymes.</a:t>
          </a:r>
        </a:p>
        <a:p>
          <a:endParaRPr lang="en-US" sz="1000" baseline="0"/>
        </a:p>
        <a:p>
          <a:r>
            <a:rPr lang="en-US" sz="1000" i="1" baseline="0"/>
            <a:t>From </a:t>
          </a:r>
          <a:r>
            <a:rPr lang="en-US" sz="1000" i="1" u="sng" baseline="0"/>
            <a:t>Liu et al., 2010</a:t>
          </a:r>
          <a:r>
            <a:rPr lang="en-US" sz="1000" baseline="0"/>
            <a:t>: </a:t>
          </a:r>
          <a:endParaRPr lang="en-US" sz="1000"/>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CONCLUSIONS (author's</a:t>
          </a:r>
          <a:r>
            <a:rPr lang="en-US" sz="1000" baseline="0">
              <a:solidFill>
                <a:schemeClr val="dk1"/>
              </a:solidFill>
              <a:effectLst/>
              <a:latin typeface="+mn-lt"/>
              <a:ea typeface="+mn-ea"/>
              <a:cs typeface="+mn-cs"/>
            </a:rPr>
            <a:t> in black; EBB comments in red)</a:t>
          </a:r>
          <a:r>
            <a:rPr lang="en-US" sz="1000">
              <a:solidFill>
                <a:schemeClr val="dk1"/>
              </a:solidFill>
              <a:effectLst/>
              <a:latin typeface="+mn-lt"/>
              <a:ea typeface="+mn-ea"/>
              <a:cs typeface="+mn-cs"/>
            </a:rPr>
            <a:t>:</a:t>
          </a:r>
          <a:endParaRPr lang="en-US" sz="1000">
            <a:effectLst/>
          </a:endParaRPr>
        </a:p>
        <a:p>
          <a:endParaRPr lang="en-US" sz="1000"/>
        </a:p>
        <a:p>
          <a:r>
            <a:rPr lang="en-US" sz="1000"/>
            <a:t>- Clear negative relationship b/t the N2O:N2</a:t>
          </a:r>
          <a:r>
            <a:rPr lang="en-US" sz="1000" baseline="0"/>
            <a:t> product ratio and soil pH.</a:t>
          </a:r>
        </a:p>
        <a:p>
          <a:endParaRPr lang="en-US" sz="1000" baseline="0"/>
        </a:p>
        <a:p>
          <a:r>
            <a:rPr lang="en-US" sz="1000" baseline="0"/>
            <a:t>- N2O:N2 ratio was reduced when measured after 13 days of anoxic incubations but the relationship w/ pH was sustained.</a:t>
          </a:r>
        </a:p>
        <a:p>
          <a:r>
            <a:rPr lang="en-US" sz="1000" baseline="0"/>
            <a:t>- Total denitrification rate (N2 + N2O production) did NOT appear to be controlled by pH except for the low values recorded for the most acidic organic soil. Total dnit rates increased w/ soc but was constant when expresed per gram of org C.</a:t>
          </a:r>
        </a:p>
        <a:p>
          <a:endParaRPr lang="en-US" sz="1000" baseline="0"/>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solidFill>
                <a:srgbClr val="FF0000"/>
              </a:solidFill>
            </a:rPr>
            <a:t>--&gt; </a:t>
          </a:r>
          <a:r>
            <a:rPr lang="en-US" sz="1000" baseline="0">
              <a:solidFill>
                <a:srgbClr val="FF0000"/>
              </a:solidFill>
              <a:effectLst/>
              <a:latin typeface="+mn-lt"/>
              <a:ea typeface="+mn-ea"/>
              <a:cs typeface="+mn-cs"/>
            </a:rPr>
            <a:t>decreases in n2o emissions w/ pH mostly explained by complete dnit rather tha direct inhibition on dnit activity; direct inhibition of dnit bacteria only plays a role at pH&lt;4.0!! At pH&lt;4 we'll then observe decreases in n2o emissions due to direct inhibition of dnit bacteria, likely b/c low org C and mineral N availibility, which reduces total dnit rates.</a:t>
          </a:r>
          <a:endParaRPr lang="en-US" sz="1000">
            <a:solidFill>
              <a:srgbClr val="FF0000"/>
            </a:solidFill>
            <a:effectLst/>
          </a:endParaRPr>
        </a:p>
        <a:p>
          <a:endParaRPr lang="en-US" sz="1000" baseline="0"/>
        </a:p>
        <a:p>
          <a:r>
            <a:rPr lang="en-US" sz="1000" baseline="0">
              <a:solidFill>
                <a:schemeClr val="dk1"/>
              </a:solidFill>
              <a:effectLst/>
              <a:latin typeface="+mn-lt"/>
              <a:ea typeface="+mn-ea"/>
              <a:cs typeface="+mn-cs"/>
            </a:rPr>
            <a:t>- Constant denitrification rates in unamended soils (no org C added) -- </a:t>
          </a:r>
          <a:r>
            <a:rPr lang="en-US" sz="1000" baseline="0">
              <a:solidFill>
                <a:srgbClr val="FF0000"/>
              </a:solidFill>
              <a:effectLst/>
              <a:latin typeface="+mn-lt"/>
              <a:ea typeface="+mn-ea"/>
              <a:cs typeface="+mn-cs"/>
            </a:rPr>
            <a:t>lack of de novo synthesis of denitrification enzymes b/c severe starvation </a:t>
          </a:r>
          <a:r>
            <a:rPr lang="en-US" sz="1000" baseline="0">
              <a:solidFill>
                <a:schemeClr val="dk1"/>
              </a:solidFill>
              <a:effectLst/>
              <a:latin typeface="+mn-lt"/>
              <a:ea typeface="+mn-ea"/>
              <a:cs typeface="+mn-cs"/>
            </a:rPr>
            <a:t>-- addition of glutamate (source of org C) results in exponential increases in dnit and N2 for all pH values except for most acidic soils.</a:t>
          </a:r>
        </a:p>
        <a:p>
          <a:endParaRPr lang="en-US" sz="1000" baseline="0">
            <a:solidFill>
              <a:schemeClr val="dk1"/>
            </a:solidFill>
            <a:effectLst/>
            <a:latin typeface="+mn-lt"/>
            <a:ea typeface="+mn-ea"/>
            <a:cs typeface="+mn-cs"/>
          </a:endParaRPr>
        </a:p>
        <a:p>
          <a:r>
            <a:rPr lang="en-US" sz="1000" baseline="0">
              <a:solidFill>
                <a:schemeClr val="dk1"/>
              </a:solidFill>
              <a:effectLst/>
              <a:latin typeface="+mn-lt"/>
              <a:ea typeface="+mn-ea"/>
              <a:cs typeface="+mn-cs"/>
            </a:rPr>
            <a:t>-------</a:t>
          </a:r>
        </a:p>
        <a:p>
          <a:r>
            <a:rPr lang="en-US" sz="1000">
              <a:solidFill>
                <a:srgbClr val="FF0000"/>
              </a:solidFill>
            </a:rPr>
            <a:t>Adding NO3 increases sensitivity to changes in pH.</a:t>
          </a:r>
        </a:p>
        <a:p>
          <a:r>
            <a:rPr lang="en-US" sz="1000">
              <a:solidFill>
                <a:srgbClr val="FF0000"/>
              </a:solidFill>
            </a:rPr>
            <a:t>This experiment is done in anaerobic conditions to ensure denitrification-ONLY contributions to N2O emissions.</a:t>
          </a:r>
        </a:p>
        <a:p>
          <a:r>
            <a:rPr lang="en-US" sz="1000">
              <a:solidFill>
                <a:srgbClr val="FF0000"/>
              </a:solidFill>
            </a:rPr>
            <a:t>In field condition, with a wide range of redox conditions, increases in pH simultaneously promotes nitrification, and hence NO3 availability, likely increasing the sensitivity of the n2:n2o ratio to changes in pH.</a:t>
          </a:r>
        </a:p>
        <a:p>
          <a:r>
            <a:rPr lang="en-US" sz="1000">
              <a:solidFill>
                <a:srgbClr val="FF0000"/>
              </a:solidFill>
            </a:rPr>
            <a:t>Therefore, this relationship at field conditions is likely to be exponential!</a:t>
          </a:r>
        </a:p>
        <a:p>
          <a:endParaRPr lang="en-US"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5</xdr:row>
      <xdr:rowOff>152400</xdr:rowOff>
    </xdr:from>
    <xdr:to>
      <xdr:col>12</xdr:col>
      <xdr:colOff>142875</xdr:colOff>
      <xdr:row>24</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xdr:colOff>
      <xdr:row>8</xdr:row>
      <xdr:rowOff>0</xdr:rowOff>
    </xdr:from>
    <xdr:to>
      <xdr:col>37</xdr:col>
      <xdr:colOff>238125</xdr:colOff>
      <xdr:row>26</xdr:row>
      <xdr:rowOff>47625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27</xdr:row>
      <xdr:rowOff>0</xdr:rowOff>
    </xdr:from>
    <xdr:to>
      <xdr:col>37</xdr:col>
      <xdr:colOff>228600</xdr:colOff>
      <xdr:row>45</xdr:row>
      <xdr:rowOff>47625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0</xdr:colOff>
      <xdr:row>46</xdr:row>
      <xdr:rowOff>0</xdr:rowOff>
    </xdr:from>
    <xdr:to>
      <xdr:col>37</xdr:col>
      <xdr:colOff>228600</xdr:colOff>
      <xdr:row>64</xdr:row>
      <xdr:rowOff>47625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106680</xdr:colOff>
      <xdr:row>25</xdr:row>
      <xdr:rowOff>148590</xdr:rowOff>
    </xdr:from>
    <xdr:to>
      <xdr:col>12</xdr:col>
      <xdr:colOff>304800</xdr:colOff>
      <xdr:row>41</xdr:row>
      <xdr:rowOff>87630</xdr:rowOff>
    </xdr:to>
    <xdr:graphicFrame macro="">
      <xdr:nvGraphicFramePr>
        <xdr:cNvPr id="3" name="Chart 2">
          <a:extLst>
            <a:ext uri="{FF2B5EF4-FFF2-40B4-BE49-F238E27FC236}">
              <a16:creationId xmlns:a16="http://schemas.microsoft.com/office/drawing/2014/main" id="{B0A3D818-AD6A-46A0-A83F-A718F0E9E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86"/>
  <sheetViews>
    <sheetView workbookViewId="0"/>
  </sheetViews>
  <sheetFormatPr defaultColWidth="9.109375" defaultRowHeight="12" x14ac:dyDescent="0.25"/>
  <cols>
    <col min="1" max="1" width="9.109375" style="1"/>
    <col min="2" max="2" width="7.5546875" style="1" customWidth="1"/>
    <col min="3" max="10" width="9.109375" style="1"/>
    <col min="11" max="11" width="3.88671875" style="1" customWidth="1"/>
    <col min="12" max="12" width="9.109375" style="4"/>
    <col min="13" max="13" width="9.109375" style="5"/>
    <col min="14" max="14" width="11.6640625" style="4" customWidth="1"/>
    <col min="15" max="15" width="8.33203125" style="4" customWidth="1"/>
    <col min="16" max="16" width="9" style="4" customWidth="1"/>
    <col min="17" max="17" width="9.33203125" style="6" customWidth="1"/>
    <col min="18" max="18" width="9" style="6" customWidth="1"/>
    <col min="19" max="19" width="9" style="59" customWidth="1"/>
    <col min="20" max="29" width="9.109375" style="1"/>
    <col min="30" max="30" width="3.33203125" style="1" customWidth="1"/>
    <col min="31" max="31" width="12.88671875" style="1" customWidth="1"/>
    <col min="32" max="32" width="9.109375" style="36"/>
    <col min="33" max="16384" width="9.109375" style="1"/>
  </cols>
  <sheetData>
    <row r="1" spans="1:37" x14ac:dyDescent="0.25">
      <c r="A1" s="1" t="s">
        <v>64</v>
      </c>
      <c r="B1" s="3" t="s">
        <v>7</v>
      </c>
    </row>
    <row r="2" spans="1:37" x14ac:dyDescent="0.25">
      <c r="L2" s="4" t="s">
        <v>74</v>
      </c>
    </row>
    <row r="3" spans="1:37" ht="15.6" x14ac:dyDescent="0.3">
      <c r="B3" s="38" t="s">
        <v>61</v>
      </c>
      <c r="L3" s="4" t="s">
        <v>75</v>
      </c>
      <c r="M3" s="1"/>
      <c r="AE3" s="1" t="s">
        <v>72</v>
      </c>
      <c r="AH3" s="70" t="s">
        <v>73</v>
      </c>
      <c r="AI3" s="71"/>
      <c r="AJ3" s="71"/>
      <c r="AK3" s="72"/>
    </row>
    <row r="4" spans="1:37" x14ac:dyDescent="0.25">
      <c r="P4" s="6"/>
    </row>
    <row r="5" spans="1:37" ht="27" customHeight="1" x14ac:dyDescent="0.25">
      <c r="B5" s="73" t="s">
        <v>51</v>
      </c>
      <c r="C5" s="74"/>
      <c r="D5" s="74"/>
      <c r="E5" s="74"/>
      <c r="F5" s="74"/>
      <c r="G5" s="74"/>
      <c r="H5" s="74"/>
      <c r="I5" s="75"/>
      <c r="L5" s="55" t="s">
        <v>62</v>
      </c>
      <c r="M5" s="56" t="s">
        <v>0</v>
      </c>
      <c r="N5" s="57" t="s">
        <v>46</v>
      </c>
      <c r="O5" s="55" t="s">
        <v>63</v>
      </c>
      <c r="P5" s="55" t="s">
        <v>65</v>
      </c>
      <c r="Q5" s="58" t="s">
        <v>8</v>
      </c>
      <c r="R5" s="58" t="s">
        <v>66</v>
      </c>
      <c r="S5" s="60" t="s">
        <v>67</v>
      </c>
      <c r="AE5" s="61" t="s">
        <v>71</v>
      </c>
      <c r="AF5" s="58" t="s">
        <v>8</v>
      </c>
      <c r="AG5" s="58" t="s">
        <v>66</v>
      </c>
      <c r="AH5" s="60" t="s">
        <v>67</v>
      </c>
    </row>
    <row r="6" spans="1:37" x14ac:dyDescent="0.25">
      <c r="L6" s="4">
        <v>100</v>
      </c>
      <c r="M6" s="5">
        <v>1</v>
      </c>
      <c r="N6" s="6">
        <v>1E-3</v>
      </c>
      <c r="O6" s="6">
        <f>L6*N6</f>
        <v>0.1</v>
      </c>
      <c r="P6" s="6">
        <f>1/(1479*EXP(-1.1*M6))</f>
        <v>2.0312143502004281E-3</v>
      </c>
      <c r="Q6" s="6">
        <f>O6/(1+P6)</f>
        <v>9.9797290311807549E-2</v>
      </c>
      <c r="R6" s="6">
        <f>O6-Q6</f>
        <v>2.0270968819245672E-4</v>
      </c>
      <c r="S6" s="59">
        <f>R6/O6</f>
        <v>2.0270968819245672E-3</v>
      </c>
      <c r="AE6" s="6">
        <f>Rochester_2003!U7</f>
        <v>3.5864397228433829E-4</v>
      </c>
      <c r="AF6" s="6">
        <f t="shared" ref="AF6:AF37" si="0">O6/(1+AE6)</f>
        <v>9.9964148460710042E-2</v>
      </c>
      <c r="AG6" s="6">
        <f t="shared" ref="AG6:AG37" si="1">O6-AF6</f>
        <v>3.5851539289963319E-5</v>
      </c>
      <c r="AH6" s="59">
        <f t="shared" ref="AH6:AH37" si="2">AG6/O6</f>
        <v>3.5851539289963319E-4</v>
      </c>
    </row>
    <row r="7" spans="1:37" x14ac:dyDescent="0.25">
      <c r="B7" s="1" t="s">
        <v>57</v>
      </c>
      <c r="L7" s="4">
        <v>100</v>
      </c>
      <c r="M7" s="5">
        <v>1.1000000000000001</v>
      </c>
      <c r="N7" s="6">
        <v>1E-3</v>
      </c>
      <c r="O7" s="6">
        <f t="shared" ref="O7:O70" si="3">L7*N7</f>
        <v>0.1</v>
      </c>
      <c r="P7" s="6">
        <f t="shared" ref="P7:P70" si="4">1/(1479*EXP(-1.1*M7))</f>
        <v>2.2674000355301046E-3</v>
      </c>
      <c r="Q7" s="6">
        <f t="shared" ref="Q7:Q70" si="5">O7/(1+P7)</f>
        <v>9.9773772943682532E-2</v>
      </c>
      <c r="R7" s="6">
        <f t="shared" ref="R7:R70" si="6">O7-Q7</f>
        <v>2.2622705631747397E-4</v>
      </c>
      <c r="S7" s="59">
        <f t="shared" ref="S7:S70" si="7">R7/O7</f>
        <v>2.2622705631747397E-3</v>
      </c>
      <c r="AE7" s="6">
        <f>Rochester_2003!U8</f>
        <v>4.1977975284791282E-4</v>
      </c>
      <c r="AF7" s="6">
        <f t="shared" si="0"/>
        <v>9.9958039638825241E-2</v>
      </c>
      <c r="AG7" s="6">
        <f t="shared" si="1"/>
        <v>4.1960361174764316E-5</v>
      </c>
      <c r="AH7" s="59">
        <f t="shared" si="2"/>
        <v>4.1960361174764316E-4</v>
      </c>
    </row>
    <row r="8" spans="1:37" x14ac:dyDescent="0.25">
      <c r="C8" s="1" t="s">
        <v>47</v>
      </c>
      <c r="L8" s="4">
        <v>100</v>
      </c>
      <c r="M8" s="5">
        <v>1.2</v>
      </c>
      <c r="N8" s="6">
        <v>1E-3</v>
      </c>
      <c r="O8" s="6">
        <f t="shared" si="3"/>
        <v>0.1</v>
      </c>
      <c r="P8" s="6">
        <f t="shared" si="4"/>
        <v>2.5310489366199211E-3</v>
      </c>
      <c r="Q8" s="6">
        <f t="shared" si="5"/>
        <v>9.9747534109860786E-2</v>
      </c>
      <c r="R8" s="6">
        <f t="shared" si="6"/>
        <v>2.5246589013921961E-4</v>
      </c>
      <c r="S8" s="59">
        <f t="shared" si="7"/>
        <v>2.5246589013921961E-3</v>
      </c>
      <c r="AE8" s="6">
        <f>Rochester_2003!U9</f>
        <v>4.9133696512079891E-4</v>
      </c>
      <c r="AF8" s="6">
        <f t="shared" si="0"/>
        <v>9.9950890432833631E-2</v>
      </c>
      <c r="AG8" s="6">
        <f t="shared" si="1"/>
        <v>4.9109567166374934E-5</v>
      </c>
      <c r="AH8" s="59">
        <f t="shared" si="2"/>
        <v>4.9109567166374934E-4</v>
      </c>
    </row>
    <row r="9" spans="1:37" x14ac:dyDescent="0.25">
      <c r="C9" s="1" t="s">
        <v>48</v>
      </c>
      <c r="L9" s="4">
        <v>100</v>
      </c>
      <c r="M9" s="5">
        <v>1.3</v>
      </c>
      <c r="N9" s="6">
        <v>1E-3</v>
      </c>
      <c r="O9" s="6">
        <f t="shared" si="3"/>
        <v>0.1</v>
      </c>
      <c r="P9" s="6">
        <f t="shared" si="4"/>
        <v>2.8253544232070636E-3</v>
      </c>
      <c r="Q9" s="6">
        <f t="shared" si="5"/>
        <v>9.9718260571420025E-2</v>
      </c>
      <c r="R9" s="6">
        <f t="shared" si="6"/>
        <v>2.8173942857998013E-4</v>
      </c>
      <c r="S9" s="59">
        <f t="shared" si="7"/>
        <v>2.8173942857998013E-3</v>
      </c>
      <c r="AE9" s="6">
        <f>Rochester_2003!U10</f>
        <v>5.7509208497147661E-4</v>
      </c>
      <c r="AF9" s="6">
        <f t="shared" si="0"/>
        <v>9.9942523845584344E-2</v>
      </c>
      <c r="AG9" s="6">
        <f t="shared" si="1"/>
        <v>5.7476154415661562E-5</v>
      </c>
      <c r="AH9" s="59">
        <f t="shared" si="2"/>
        <v>5.7476154415661562E-4</v>
      </c>
    </row>
    <row r="10" spans="1:37" x14ac:dyDescent="0.25">
      <c r="L10" s="4">
        <v>100</v>
      </c>
      <c r="M10" s="5">
        <v>1.4</v>
      </c>
      <c r="N10" s="6">
        <v>1E-3</v>
      </c>
      <c r="O10" s="6">
        <f t="shared" si="3"/>
        <v>0.1</v>
      </c>
      <c r="P10" s="6">
        <f t="shared" si="4"/>
        <v>3.1538811839000179E-3</v>
      </c>
      <c r="Q10" s="6">
        <f t="shared" si="5"/>
        <v>9.9685603450970273E-2</v>
      </c>
      <c r="R10" s="6">
        <f t="shared" si="6"/>
        <v>3.1439654902973291E-4</v>
      </c>
      <c r="S10" s="59">
        <f t="shared" si="7"/>
        <v>3.1439654902973291E-3</v>
      </c>
      <c r="AE10" s="6">
        <f>Rochester_2003!U11</f>
        <v>6.7312441292815628E-4</v>
      </c>
      <c r="AF10" s="6">
        <f t="shared" si="0"/>
        <v>9.9932732837876209E-2</v>
      </c>
      <c r="AG10" s="6">
        <f t="shared" si="1"/>
        <v>6.7267162123796354E-5</v>
      </c>
      <c r="AH10" s="59">
        <f t="shared" si="2"/>
        <v>6.7267162123796354E-4</v>
      </c>
    </row>
    <row r="11" spans="1:37" x14ac:dyDescent="0.25">
      <c r="B11" s="1" t="s">
        <v>53</v>
      </c>
      <c r="L11" s="4">
        <v>100</v>
      </c>
      <c r="M11" s="5">
        <v>1.5</v>
      </c>
      <c r="N11" s="6">
        <v>1E-3</v>
      </c>
      <c r="O11" s="6">
        <f t="shared" si="3"/>
        <v>0.1</v>
      </c>
      <c r="P11" s="6">
        <f t="shared" si="4"/>
        <v>3.5206084024204526E-3</v>
      </c>
      <c r="Q11" s="6">
        <f t="shared" si="5"/>
        <v>9.9649174279736505E-2</v>
      </c>
      <c r="R11" s="6">
        <f t="shared" si="6"/>
        <v>3.5082572026350067E-4</v>
      </c>
      <c r="S11" s="59">
        <f t="shared" si="7"/>
        <v>3.5082572026350067E-3</v>
      </c>
      <c r="AE11" s="6">
        <f>Rochester_2003!U12</f>
        <v>7.8786769479247489E-4</v>
      </c>
      <c r="AF11" s="6">
        <f t="shared" si="0"/>
        <v>9.9921275255203959E-2</v>
      </c>
      <c r="AG11" s="6">
        <f t="shared" si="1"/>
        <v>7.872474479604652E-5</v>
      </c>
      <c r="AH11" s="59">
        <f t="shared" si="2"/>
        <v>7.872474479604652E-4</v>
      </c>
    </row>
    <row r="12" spans="1:37" x14ac:dyDescent="0.25">
      <c r="C12" s="1" t="s">
        <v>49</v>
      </c>
      <c r="L12" s="4">
        <v>100</v>
      </c>
      <c r="M12" s="5">
        <v>1.6</v>
      </c>
      <c r="N12" s="6">
        <v>1E-3</v>
      </c>
      <c r="O12" s="6">
        <f t="shared" si="3"/>
        <v>0.1</v>
      </c>
      <c r="P12" s="6">
        <f t="shared" si="4"/>
        <v>3.9299779542951926E-3</v>
      </c>
      <c r="Q12" s="6">
        <f t="shared" si="5"/>
        <v>9.9608540631259637E-2</v>
      </c>
      <c r="R12" s="6">
        <f t="shared" si="6"/>
        <v>3.9145936874036835E-4</v>
      </c>
      <c r="S12" s="59">
        <f t="shared" si="7"/>
        <v>3.9145936874036835E-3</v>
      </c>
      <c r="AE12" s="6">
        <f>Rochester_2003!U13</f>
        <v>9.221705416942894E-4</v>
      </c>
      <c r="AF12" s="6">
        <f t="shared" si="0"/>
        <v>9.9907867907332387E-2</v>
      </c>
      <c r="AG12" s="6">
        <f t="shared" si="1"/>
        <v>9.2132092667618348E-5</v>
      </c>
      <c r="AH12" s="59">
        <f t="shared" si="2"/>
        <v>9.2132092667618348E-4</v>
      </c>
    </row>
    <row r="13" spans="1:37" x14ac:dyDescent="0.25">
      <c r="C13" s="1" t="s">
        <v>50</v>
      </c>
      <c r="L13" s="4">
        <v>100</v>
      </c>
      <c r="M13" s="5">
        <v>1.7</v>
      </c>
      <c r="N13" s="6">
        <v>1E-3</v>
      </c>
      <c r="O13" s="6">
        <f t="shared" si="3"/>
        <v>0.1</v>
      </c>
      <c r="P13" s="6">
        <f t="shared" si="4"/>
        <v>4.3869482077665391E-3</v>
      </c>
      <c r="Q13" s="6">
        <f t="shared" si="5"/>
        <v>9.9563221304737728E-2</v>
      </c>
      <c r="R13" s="6">
        <f t="shared" si="6"/>
        <v>4.3677869526227708E-4</v>
      </c>
      <c r="S13" s="59">
        <f t="shared" si="7"/>
        <v>4.3677869526227708E-3</v>
      </c>
      <c r="AE13" s="6">
        <f>Rochester_2003!U14</f>
        <v>1.0793671495729173E-3</v>
      </c>
      <c r="AF13" s="6">
        <f t="shared" si="0"/>
        <v>9.9892179662772765E-2</v>
      </c>
      <c r="AG13" s="6">
        <f t="shared" si="1"/>
        <v>1.0782033722724071E-4</v>
      </c>
      <c r="AH13" s="59">
        <f t="shared" si="2"/>
        <v>1.0782033722724071E-3</v>
      </c>
    </row>
    <row r="14" spans="1:37" x14ac:dyDescent="0.25">
      <c r="C14" s="1" t="s">
        <v>24</v>
      </c>
      <c r="L14" s="4">
        <v>100</v>
      </c>
      <c r="M14" s="5">
        <v>1.8</v>
      </c>
      <c r="N14" s="6">
        <v>1E-3</v>
      </c>
      <c r="O14" s="6">
        <f t="shared" si="3"/>
        <v>0.1</v>
      </c>
      <c r="P14" s="6">
        <f t="shared" si="4"/>
        <v>4.8970540805686365E-3</v>
      </c>
      <c r="Q14" s="6">
        <f t="shared" si="5"/>
        <v>9.9512681019345892E-2</v>
      </c>
      <c r="R14" s="6">
        <f t="shared" si="6"/>
        <v>4.8731898065411394E-4</v>
      </c>
      <c r="S14" s="59">
        <f t="shared" si="7"/>
        <v>4.8731898065411394E-3</v>
      </c>
      <c r="AE14" s="6">
        <f>Rochester_2003!U15</f>
        <v>1.2633600737632182E-3</v>
      </c>
      <c r="AF14" s="6">
        <f t="shared" si="0"/>
        <v>9.9873823399103501E-2</v>
      </c>
      <c r="AG14" s="6">
        <f t="shared" si="1"/>
        <v>1.2617660089650484E-4</v>
      </c>
      <c r="AH14" s="59">
        <f t="shared" si="2"/>
        <v>1.2617660089650484E-3</v>
      </c>
    </row>
    <row r="15" spans="1:37" x14ac:dyDescent="0.25">
      <c r="L15" s="4">
        <v>100</v>
      </c>
      <c r="M15" s="5">
        <v>1.9</v>
      </c>
      <c r="N15" s="6">
        <v>1E-3</v>
      </c>
      <c r="O15" s="6">
        <f t="shared" si="3"/>
        <v>0.1</v>
      </c>
      <c r="P15" s="6">
        <f t="shared" si="4"/>
        <v>5.4664740799898982E-3</v>
      </c>
      <c r="Q15" s="6">
        <f t="shared" si="5"/>
        <v>9.9456324579594593E-2</v>
      </c>
      <c r="R15" s="6">
        <f t="shared" si="6"/>
        <v>5.4367542040541228E-4</v>
      </c>
      <c r="S15" s="59">
        <f t="shared" si="7"/>
        <v>5.4367542040541228E-3</v>
      </c>
      <c r="AE15" s="6">
        <f>Rochester_2003!U16</f>
        <v>1.4787171136443603E-3</v>
      </c>
      <c r="AF15" s="6">
        <f t="shared" si="0"/>
        <v>9.985234662620629E-2</v>
      </c>
      <c r="AG15" s="6">
        <f t="shared" si="1"/>
        <v>1.4765337379371579E-4</v>
      </c>
      <c r="AH15" s="59">
        <f t="shared" si="2"/>
        <v>1.4765337379371579E-3</v>
      </c>
    </row>
    <row r="16" spans="1:37" x14ac:dyDescent="0.25">
      <c r="L16" s="4">
        <v>100</v>
      </c>
      <c r="M16" s="5">
        <v>2</v>
      </c>
      <c r="N16" s="6">
        <v>1E-3</v>
      </c>
      <c r="O16" s="6">
        <f t="shared" si="3"/>
        <v>0.1</v>
      </c>
      <c r="P16" s="6">
        <f t="shared" si="4"/>
        <v>6.1021051382245586E-3</v>
      </c>
      <c r="Q16" s="6">
        <f t="shared" si="5"/>
        <v>9.9393490471090279E-2</v>
      </c>
      <c r="R16" s="6">
        <f t="shared" si="6"/>
        <v>6.0650952890972665E-4</v>
      </c>
      <c r="S16" s="59">
        <f t="shared" si="7"/>
        <v>6.0650952890972665E-3</v>
      </c>
      <c r="AE16" s="6">
        <f>Rochester_2003!U17</f>
        <v>1.7307847126048447E-3</v>
      </c>
      <c r="AF16" s="6">
        <f t="shared" si="0"/>
        <v>9.9827220572730885E-2</v>
      </c>
      <c r="AG16" s="6">
        <f t="shared" si="1"/>
        <v>1.7277942726912077E-4</v>
      </c>
      <c r="AH16" s="59">
        <f t="shared" si="2"/>
        <v>1.7277942726912077E-3</v>
      </c>
    </row>
    <row r="17" spans="2:34" x14ac:dyDescent="0.25">
      <c r="B17" s="66" t="s">
        <v>69</v>
      </c>
      <c r="C17" s="67"/>
      <c r="D17" s="67"/>
      <c r="E17" s="68"/>
      <c r="L17" s="4">
        <v>100</v>
      </c>
      <c r="M17" s="5">
        <v>2.1</v>
      </c>
      <c r="N17" s="6">
        <v>1E-3</v>
      </c>
      <c r="O17" s="6">
        <f t="shared" si="3"/>
        <v>0.1</v>
      </c>
      <c r="P17" s="6">
        <f t="shared" si="4"/>
        <v>6.8116461494344763E-3</v>
      </c>
      <c r="Q17" s="6">
        <f t="shared" si="5"/>
        <v>9.9323443846176626E-2</v>
      </c>
      <c r="R17" s="6">
        <f t="shared" si="6"/>
        <v>6.7655615382337941E-4</v>
      </c>
      <c r="S17" s="59">
        <f t="shared" si="7"/>
        <v>6.7655615382337941E-3</v>
      </c>
      <c r="AE17" s="6">
        <f>Rochester_2003!U18</f>
        <v>2.0258206885858075E-3</v>
      </c>
      <c r="AF17" s="6">
        <f t="shared" si="0"/>
        <v>9.9797827496381927E-2</v>
      </c>
      <c r="AG17" s="6">
        <f t="shared" si="1"/>
        <v>2.0217250361807826E-4</v>
      </c>
      <c r="AH17" s="59">
        <f t="shared" si="2"/>
        <v>2.0217250361807826E-3</v>
      </c>
    </row>
    <row r="18" spans="2:34" x14ac:dyDescent="0.25">
      <c r="L18" s="4">
        <v>100</v>
      </c>
      <c r="M18" s="5">
        <v>2.2000000000000002</v>
      </c>
      <c r="N18" s="6">
        <v>1E-3</v>
      </c>
      <c r="O18" s="6">
        <f t="shared" si="3"/>
        <v>0.1</v>
      </c>
      <c r="P18" s="6">
        <f t="shared" si="4"/>
        <v>7.6036912203393172E-3</v>
      </c>
      <c r="Q18" s="6">
        <f t="shared" si="5"/>
        <v>9.9245368860138836E-2</v>
      </c>
      <c r="R18" s="6">
        <f t="shared" si="6"/>
        <v>7.5463113986116992E-4</v>
      </c>
      <c r="S18" s="59">
        <f t="shared" si="7"/>
        <v>7.5463113986116992E-3</v>
      </c>
      <c r="AE18" s="6">
        <f>Rochester_2003!U19</f>
        <v>2.3711495903645926E-3</v>
      </c>
      <c r="AF18" s="6">
        <f t="shared" si="0"/>
        <v>9.9763445946011747E-2</v>
      </c>
      <c r="AG18" s="6">
        <f t="shared" si="1"/>
        <v>2.3655405398825824E-4</v>
      </c>
      <c r="AH18" s="59">
        <f t="shared" si="2"/>
        <v>2.3655405398825824E-3</v>
      </c>
    </row>
    <row r="19" spans="2:34" x14ac:dyDescent="0.25">
      <c r="B19" s="1" t="s">
        <v>9</v>
      </c>
      <c r="C19" s="7" t="s">
        <v>10</v>
      </c>
      <c r="E19" s="4">
        <v>1E-3</v>
      </c>
      <c r="L19" s="4">
        <v>100</v>
      </c>
      <c r="M19" s="5">
        <v>2.2999999999999998</v>
      </c>
      <c r="N19" s="6">
        <v>1E-3</v>
      </c>
      <c r="O19" s="6">
        <f t="shared" si="3"/>
        <v>0.1</v>
      </c>
      <c r="P19" s="6">
        <f t="shared" si="4"/>
        <v>8.4878337638054288E-3</v>
      </c>
      <c r="Q19" s="6">
        <f t="shared" si="5"/>
        <v>9.9158360321301278E-2</v>
      </c>
      <c r="R19" s="6">
        <f t="shared" si="6"/>
        <v>8.4163967869872736E-4</v>
      </c>
      <c r="S19" s="59">
        <f t="shared" si="7"/>
        <v>8.4163967869872736E-3</v>
      </c>
      <c r="AE19" s="6">
        <f>Rochester_2003!U20</f>
        <v>2.7753445364461361E-3</v>
      </c>
      <c r="AF19" s="6">
        <f t="shared" si="0"/>
        <v>9.9723233668281994E-2</v>
      </c>
      <c r="AG19" s="6">
        <f t="shared" si="1"/>
        <v>2.767663317180119E-4</v>
      </c>
      <c r="AH19" s="59">
        <f t="shared" si="2"/>
        <v>2.767663317180119E-3</v>
      </c>
    </row>
    <row r="20" spans="2:34" x14ac:dyDescent="0.25">
      <c r="C20" s="7" t="s">
        <v>11</v>
      </c>
      <c r="E20" s="4" t="s">
        <v>12</v>
      </c>
      <c r="L20" s="4">
        <v>100</v>
      </c>
      <c r="M20" s="5">
        <v>2.4</v>
      </c>
      <c r="N20" s="6">
        <v>1E-3</v>
      </c>
      <c r="O20" s="6">
        <f t="shared" si="3"/>
        <v>0.1</v>
      </c>
      <c r="P20" s="6">
        <f t="shared" si="4"/>
        <v>9.4747826962363856E-3</v>
      </c>
      <c r="Q20" s="6">
        <f t="shared" si="5"/>
        <v>9.9061414622866564E-2</v>
      </c>
      <c r="R20" s="6">
        <f t="shared" si="6"/>
        <v>9.3858537713344126E-4</v>
      </c>
      <c r="S20" s="59">
        <f t="shared" si="7"/>
        <v>9.3858537713344126E-3</v>
      </c>
      <c r="AE20" s="6">
        <f>Rochester_2003!U21</f>
        <v>3.2484400508856395E-3</v>
      </c>
      <c r="AF20" s="6">
        <f t="shared" si="0"/>
        <v>9.967620781441526E-2</v>
      </c>
      <c r="AG20" s="6">
        <f t="shared" si="1"/>
        <v>3.2379218558474532E-4</v>
      </c>
      <c r="AH20" s="59">
        <f t="shared" si="2"/>
        <v>3.2379218558474532E-3</v>
      </c>
    </row>
    <row r="21" spans="2:34" x14ac:dyDescent="0.25">
      <c r="C21" s="7" t="s">
        <v>13</v>
      </c>
      <c r="E21" s="4">
        <v>1</v>
      </c>
      <c r="L21" s="4">
        <v>100</v>
      </c>
      <c r="M21" s="5">
        <v>2.5</v>
      </c>
      <c r="N21" s="6">
        <v>1E-3</v>
      </c>
      <c r="O21" s="6">
        <f t="shared" si="3"/>
        <v>0.1</v>
      </c>
      <c r="P21" s="6">
        <f t="shared" si="4"/>
        <v>1.0576492146171854E-2</v>
      </c>
      <c r="Q21" s="6">
        <f t="shared" si="5"/>
        <v>9.8953419931260181E-2</v>
      </c>
      <c r="R21" s="6">
        <f t="shared" si="6"/>
        <v>1.0465800687398247E-3</v>
      </c>
      <c r="S21" s="59">
        <f t="shared" si="7"/>
        <v>1.0465800687398247E-2</v>
      </c>
      <c r="AE21" s="6">
        <f>Rochester_2003!U22</f>
        <v>3.802181179894277E-3</v>
      </c>
      <c r="AF21" s="6">
        <f t="shared" si="0"/>
        <v>9.9621222064348869E-2</v>
      </c>
      <c r="AG21" s="6">
        <f t="shared" si="1"/>
        <v>3.7877793565113671E-4</v>
      </c>
      <c r="AH21" s="59">
        <f t="shared" si="2"/>
        <v>3.7877793565113671E-3</v>
      </c>
    </row>
    <row r="22" spans="2:34" x14ac:dyDescent="0.25">
      <c r="L22" s="4">
        <v>100</v>
      </c>
      <c r="M22" s="5">
        <v>2.6</v>
      </c>
      <c r="N22" s="6">
        <v>1E-3</v>
      </c>
      <c r="O22" s="6">
        <f t="shared" si="3"/>
        <v>0.1</v>
      </c>
      <c r="P22" s="6">
        <f t="shared" si="4"/>
        <v>1.1806306245152129E-2</v>
      </c>
      <c r="Q22" s="6">
        <f t="shared" si="5"/>
        <v>9.8833145615689469E-2</v>
      </c>
      <c r="R22" s="6">
        <f t="shared" si="6"/>
        <v>1.1668543843105367E-3</v>
      </c>
      <c r="S22" s="59">
        <f t="shared" si="7"/>
        <v>1.1668543843105367E-2</v>
      </c>
      <c r="AE22" s="6">
        <f>Rochester_2003!U23</f>
        <v>4.4503150737846778E-3</v>
      </c>
      <c r="AF22" s="6">
        <f t="shared" si="0"/>
        <v>9.9556940248113943E-2</v>
      </c>
      <c r="AG22" s="6">
        <f t="shared" si="1"/>
        <v>4.4305975188606295E-4</v>
      </c>
      <c r="AH22" s="59">
        <f t="shared" si="2"/>
        <v>4.4305975188606295E-3</v>
      </c>
    </row>
    <row r="23" spans="2:34" x14ac:dyDescent="0.25">
      <c r="L23" s="4">
        <v>100</v>
      </c>
      <c r="M23" s="5">
        <v>2.7</v>
      </c>
      <c r="N23" s="6">
        <v>1E-3</v>
      </c>
      <c r="O23" s="6">
        <f t="shared" si="3"/>
        <v>0.1</v>
      </c>
      <c r="P23" s="6">
        <f t="shared" si="4"/>
        <v>1.3179120754584944E-2</v>
      </c>
      <c r="Q23" s="6">
        <f t="shared" si="5"/>
        <v>9.869923091735551E-2</v>
      </c>
      <c r="R23" s="6">
        <f t="shared" si="6"/>
        <v>1.3007690826444956E-3</v>
      </c>
      <c r="S23" s="59">
        <f t="shared" si="7"/>
        <v>1.3007690826444956E-2</v>
      </c>
      <c r="AE23" s="6">
        <f>Rochester_2003!U24</f>
        <v>5.2089322730553911E-3</v>
      </c>
      <c r="AF23" s="6">
        <f t="shared" si="0"/>
        <v>9.9481806010092211E-2</v>
      </c>
      <c r="AG23" s="6">
        <f t="shared" si="1"/>
        <v>5.1819398990779475E-4</v>
      </c>
      <c r="AH23" s="59">
        <f t="shared" si="2"/>
        <v>5.1819398990779475E-3</v>
      </c>
    </row>
    <row r="24" spans="2:34" x14ac:dyDescent="0.25">
      <c r="L24" s="4">
        <v>100</v>
      </c>
      <c r="M24" s="5">
        <v>2.8</v>
      </c>
      <c r="N24" s="6">
        <v>1E-3</v>
      </c>
      <c r="O24" s="6">
        <f t="shared" si="3"/>
        <v>0.1</v>
      </c>
      <c r="P24" s="6">
        <f t="shared" si="4"/>
        <v>1.4711563486272537E-2</v>
      </c>
      <c r="Q24" s="6">
        <f t="shared" si="5"/>
        <v>9.8550172875163905E-2</v>
      </c>
      <c r="R24" s="6">
        <f t="shared" si="6"/>
        <v>1.4498271248361005E-3</v>
      </c>
      <c r="S24" s="59">
        <f t="shared" si="7"/>
        <v>1.4498271248361005E-2</v>
      </c>
      <c r="AE24" s="6">
        <f>Rochester_2003!U25</f>
        <v>6.0968661713659963E-3</v>
      </c>
      <c r="AF24" s="6">
        <f t="shared" si="0"/>
        <v>9.9394008034776285E-2</v>
      </c>
      <c r="AG24" s="6">
        <f t="shared" si="1"/>
        <v>6.0599196522372056E-4</v>
      </c>
      <c r="AH24" s="59">
        <f t="shared" si="2"/>
        <v>6.0599196522372056E-3</v>
      </c>
    </row>
    <row r="25" spans="2:34" ht="15.6" x14ac:dyDescent="0.3">
      <c r="B25" s="38" t="s">
        <v>60</v>
      </c>
      <c r="L25" s="4">
        <v>100</v>
      </c>
      <c r="M25" s="5">
        <v>2.9</v>
      </c>
      <c r="N25" s="6">
        <v>1E-3</v>
      </c>
      <c r="O25" s="6">
        <f t="shared" si="3"/>
        <v>0.1</v>
      </c>
      <c r="P25" s="6">
        <f t="shared" si="4"/>
        <v>1.6422195701889488E-2</v>
      </c>
      <c r="Q25" s="6">
        <f t="shared" si="5"/>
        <v>9.838431354890384E-2</v>
      </c>
      <c r="R25" s="6">
        <f t="shared" si="6"/>
        <v>1.6156864510961655E-3</v>
      </c>
      <c r="S25" s="59">
        <f t="shared" si="7"/>
        <v>1.6156864510961655E-2</v>
      </c>
      <c r="AE25" s="6">
        <f>Rochester_2003!U26</f>
        <v>7.1361605724513232E-3</v>
      </c>
      <c r="AF25" s="6">
        <f t="shared" si="0"/>
        <v>9.9291440338276096E-2</v>
      </c>
      <c r="AG25" s="6">
        <f t="shared" si="1"/>
        <v>7.0855966172390927E-4</v>
      </c>
      <c r="AH25" s="59">
        <f t="shared" si="2"/>
        <v>7.0855966172390927E-3</v>
      </c>
    </row>
    <row r="26" spans="2:34" x14ac:dyDescent="0.25">
      <c r="L26" s="4">
        <v>100</v>
      </c>
      <c r="M26" s="5">
        <v>3</v>
      </c>
      <c r="N26" s="6">
        <v>1E-3</v>
      </c>
      <c r="O26" s="6">
        <f t="shared" si="3"/>
        <v>0.1</v>
      </c>
      <c r="P26" s="6">
        <f t="shared" si="4"/>
        <v>1.8331736930803175E-2</v>
      </c>
      <c r="Q26" s="6">
        <f t="shared" si="5"/>
        <v>9.8199826611900173E-2</v>
      </c>
      <c r="R26" s="6">
        <f t="shared" si="6"/>
        <v>1.8001733880998322E-3</v>
      </c>
      <c r="S26" s="59">
        <f t="shared" si="7"/>
        <v>1.8001733880998322E-2</v>
      </c>
      <c r="AE26" s="6">
        <f>Rochester_2003!U27</f>
        <v>8.3526169485198185E-3</v>
      </c>
      <c r="AF26" s="6">
        <f t="shared" si="0"/>
        <v>9.9171657135794775E-2</v>
      </c>
      <c r="AG26" s="6">
        <f t="shared" si="1"/>
        <v>8.2834286420523096E-4</v>
      </c>
      <c r="AH26" s="59">
        <f t="shared" si="2"/>
        <v>8.2834286420523096E-3</v>
      </c>
    </row>
    <row r="27" spans="2:34" ht="18" x14ac:dyDescent="0.4">
      <c r="B27" s="76" t="s">
        <v>54</v>
      </c>
      <c r="C27" s="77"/>
      <c r="D27" s="77"/>
      <c r="E27" s="77"/>
      <c r="F27" s="77"/>
      <c r="G27" s="78"/>
      <c r="L27" s="4">
        <v>100</v>
      </c>
      <c r="M27" s="5">
        <v>3.1</v>
      </c>
      <c r="N27" s="6">
        <v>1E-3</v>
      </c>
      <c r="O27" s="6">
        <f t="shared" si="3"/>
        <v>0.1</v>
      </c>
      <c r="P27" s="6">
        <f t="shared" si="4"/>
        <v>2.0463315929276606E-2</v>
      </c>
      <c r="Q27" s="6">
        <f t="shared" si="5"/>
        <v>9.7994703424430118E-2</v>
      </c>
      <c r="R27" s="6">
        <f t="shared" si="6"/>
        <v>2.0052965755698871E-3</v>
      </c>
      <c r="S27" s="59">
        <f t="shared" si="7"/>
        <v>2.0052965755698871E-2</v>
      </c>
      <c r="AE27" s="6">
        <f>Rochester_2003!U28</f>
        <v>9.7764349863466316E-3</v>
      </c>
      <c r="AF27" s="6">
        <f t="shared" si="0"/>
        <v>9.9031821832277281E-2</v>
      </c>
      <c r="AG27" s="6">
        <f t="shared" si="1"/>
        <v>9.6817816772272469E-4</v>
      </c>
      <c r="AH27" s="59">
        <f t="shared" si="2"/>
        <v>9.6817816772272469E-3</v>
      </c>
    </row>
    <row r="28" spans="2:34" x14ac:dyDescent="0.25">
      <c r="L28" s="4">
        <v>100</v>
      </c>
      <c r="M28" s="5">
        <v>3.2</v>
      </c>
      <c r="N28" s="6">
        <v>1E-3</v>
      </c>
      <c r="O28" s="6">
        <f t="shared" si="3"/>
        <v>0.1</v>
      </c>
      <c r="P28" s="6">
        <f t="shared" si="4"/>
        <v>2.2842750820723172E-2</v>
      </c>
      <c r="Q28" s="6">
        <f t="shared" si="5"/>
        <v>9.7766738748219686E-2</v>
      </c>
      <c r="R28" s="6">
        <f t="shared" si="6"/>
        <v>2.2332612517803191E-3</v>
      </c>
      <c r="S28" s="59">
        <f t="shared" si="7"/>
        <v>2.2332612517803191E-2</v>
      </c>
      <c r="AE28" s="6">
        <f>Rochester_2003!U29</f>
        <v>1.1442962323227347E-2</v>
      </c>
      <c r="AF28" s="6">
        <f t="shared" si="0"/>
        <v>9.8868649765781816E-2</v>
      </c>
      <c r="AG28" s="6">
        <f t="shared" si="1"/>
        <v>1.1313502342181897E-3</v>
      </c>
      <c r="AH28" s="59">
        <f t="shared" si="2"/>
        <v>1.1313502342181897E-2</v>
      </c>
    </row>
    <row r="29" spans="2:34" ht="18" x14ac:dyDescent="0.4">
      <c r="B29" s="79" t="s">
        <v>55</v>
      </c>
      <c r="C29" s="79"/>
      <c r="D29" s="79"/>
      <c r="L29" s="4">
        <v>100</v>
      </c>
      <c r="M29" s="5">
        <v>3.3</v>
      </c>
      <c r="N29" s="6">
        <v>1E-3</v>
      </c>
      <c r="O29" s="6">
        <f t="shared" si="3"/>
        <v>0.1</v>
      </c>
      <c r="P29" s="6">
        <f t="shared" si="4"/>
        <v>2.5498861810129645E-2</v>
      </c>
      <c r="Q29" s="6">
        <f t="shared" si="5"/>
        <v>9.7513516322668456E-2</v>
      </c>
      <c r="R29" s="6">
        <f t="shared" si="6"/>
        <v>2.4864836773315496E-3</v>
      </c>
      <c r="S29" s="59">
        <f t="shared" si="7"/>
        <v>2.4864836773315496E-2</v>
      </c>
      <c r="AE29" s="6">
        <f>Rochester_2003!U30</f>
        <v>1.3393572085700771E-2</v>
      </c>
      <c r="AF29" s="6">
        <f t="shared" si="0"/>
        <v>9.867834447991071E-2</v>
      </c>
      <c r="AG29" s="6">
        <f t="shared" si="1"/>
        <v>1.321655520089296E-3</v>
      </c>
      <c r="AH29" s="59">
        <f t="shared" si="2"/>
        <v>1.321655520089296E-2</v>
      </c>
    </row>
    <row r="30" spans="2:34" x14ac:dyDescent="0.25">
      <c r="L30" s="4">
        <v>100</v>
      </c>
      <c r="M30" s="5">
        <v>3.4</v>
      </c>
      <c r="N30" s="6">
        <v>1E-3</v>
      </c>
      <c r="O30" s="6">
        <f t="shared" si="3"/>
        <v>0.1</v>
      </c>
      <c r="P30" s="6">
        <f t="shared" si="4"/>
        <v>2.8463820260308928E-2</v>
      </c>
      <c r="Q30" s="6">
        <f t="shared" si="5"/>
        <v>9.7232394596719549E-2</v>
      </c>
      <c r="R30" s="6">
        <f t="shared" si="6"/>
        <v>2.767605403280457E-3</v>
      </c>
      <c r="S30" s="59">
        <f t="shared" si="7"/>
        <v>2.767605403280457E-2</v>
      </c>
      <c r="AE30" s="6">
        <f>Rochester_2003!U31</f>
        <v>1.5676690016774322E-2</v>
      </c>
      <c r="AF30" s="6">
        <f t="shared" si="0"/>
        <v>9.8456527537664026E-2</v>
      </c>
      <c r="AG30" s="6">
        <f t="shared" si="1"/>
        <v>1.5434724623359791E-3</v>
      </c>
      <c r="AH30" s="59">
        <f t="shared" si="2"/>
        <v>1.5434724623359791E-2</v>
      </c>
    </row>
    <row r="31" spans="2:34" x14ac:dyDescent="0.25">
      <c r="L31" s="4">
        <v>100</v>
      </c>
      <c r="M31" s="5">
        <v>3.5</v>
      </c>
      <c r="N31" s="6">
        <v>1E-3</v>
      </c>
      <c r="O31" s="6">
        <f t="shared" si="3"/>
        <v>0.1</v>
      </c>
      <c r="P31" s="6">
        <f t="shared" si="4"/>
        <v>3.1773538358065796E-2</v>
      </c>
      <c r="Q31" s="6">
        <f t="shared" si="5"/>
        <v>9.6920492998044019E-2</v>
      </c>
      <c r="R31" s="6">
        <f t="shared" si="6"/>
        <v>3.0795070019559861E-3</v>
      </c>
      <c r="S31" s="59">
        <f t="shared" si="7"/>
        <v>3.0795070019559861E-2</v>
      </c>
      <c r="AE31" s="6">
        <f>Rochester_2003!U32</f>
        <v>1.8348996691062588E-2</v>
      </c>
      <c r="AF31" s="6">
        <f t="shared" si="0"/>
        <v>9.819816224588189E-2</v>
      </c>
      <c r="AG31" s="6">
        <f t="shared" si="1"/>
        <v>1.8018377541181158E-3</v>
      </c>
      <c r="AH31" s="59">
        <f t="shared" si="2"/>
        <v>1.8018377541181158E-2</v>
      </c>
    </row>
    <row r="32" spans="2:34" ht="18" x14ac:dyDescent="0.4">
      <c r="B32" s="76" t="s">
        <v>56</v>
      </c>
      <c r="C32" s="77"/>
      <c r="D32" s="77"/>
      <c r="E32" s="77"/>
      <c r="F32" s="77"/>
      <c r="G32" s="78"/>
      <c r="L32" s="4">
        <v>100</v>
      </c>
      <c r="M32" s="5">
        <v>3.6</v>
      </c>
      <c r="N32" s="6">
        <f t="shared" ref="N32:N60" si="8">(M32-3.5)/3</f>
        <v>3.3333333333333361E-2</v>
      </c>
      <c r="O32" s="6">
        <f t="shared" si="3"/>
        <v>3.3333333333333361</v>
      </c>
      <c r="P32" s="6">
        <f t="shared" si="4"/>
        <v>3.5468104089992611E-2</v>
      </c>
      <c r="Q32" s="6">
        <f t="shared" si="5"/>
        <v>3.2191559741599107</v>
      </c>
      <c r="R32" s="6">
        <f t="shared" si="6"/>
        <v>0.11417735917342542</v>
      </c>
      <c r="S32" s="59">
        <f t="shared" si="7"/>
        <v>3.4253207752027594E-2</v>
      </c>
      <c r="AE32" s="6">
        <f>Rochester_2003!U33</f>
        <v>2.1476834663973481E-2</v>
      </c>
      <c r="AF32" s="6">
        <f t="shared" si="0"/>
        <v>3.263249072535134</v>
      </c>
      <c r="AG32" s="6">
        <f t="shared" si="1"/>
        <v>7.008426079820218E-2</v>
      </c>
      <c r="AH32" s="59">
        <f t="shared" si="2"/>
        <v>2.1025278239460637E-2</v>
      </c>
    </row>
    <row r="33" spans="2:34" x14ac:dyDescent="0.25">
      <c r="L33" s="4">
        <v>100</v>
      </c>
      <c r="M33" s="5">
        <v>3.7</v>
      </c>
      <c r="N33" s="6">
        <f t="shared" si="8"/>
        <v>6.6666666666666721E-2</v>
      </c>
      <c r="O33" s="6">
        <f t="shared" si="3"/>
        <v>6.6666666666666723</v>
      </c>
      <c r="P33" s="6">
        <f t="shared" si="4"/>
        <v>3.9592266796411354E-2</v>
      </c>
      <c r="Q33" s="6">
        <f t="shared" si="5"/>
        <v>6.4127705443698151</v>
      </c>
      <c r="R33" s="6">
        <f t="shared" si="6"/>
        <v>0.25389612229685721</v>
      </c>
      <c r="S33" s="59">
        <f t="shared" si="7"/>
        <v>3.8084418344528546E-2</v>
      </c>
      <c r="AE33" s="6">
        <f>Rochester_2003!U34</f>
        <v>2.5137855488759249E-2</v>
      </c>
      <c r="AF33" s="6">
        <f t="shared" si="0"/>
        <v>6.5031904060241512</v>
      </c>
      <c r="AG33" s="6">
        <f t="shared" si="1"/>
        <v>0.16347626064252108</v>
      </c>
      <c r="AH33" s="59">
        <f t="shared" si="2"/>
        <v>2.4521439096378141E-2</v>
      </c>
    </row>
    <row r="34" spans="2:34" x14ac:dyDescent="0.25">
      <c r="B34" s="1" t="s">
        <v>58</v>
      </c>
      <c r="L34" s="4">
        <v>100</v>
      </c>
      <c r="M34" s="5">
        <v>3.8</v>
      </c>
      <c r="N34" s="6">
        <f t="shared" si="8"/>
        <v>9.9999999999999936E-2</v>
      </c>
      <c r="O34" s="6">
        <f t="shared" si="3"/>
        <v>9.9999999999999929</v>
      </c>
      <c r="P34" s="6">
        <f t="shared" si="4"/>
        <v>4.4195979184590874E-2</v>
      </c>
      <c r="Q34" s="6">
        <f t="shared" si="5"/>
        <v>9.5767463190281177</v>
      </c>
      <c r="R34" s="6">
        <f t="shared" si="6"/>
        <v>0.42325368097187521</v>
      </c>
      <c r="S34" s="59">
        <f t="shared" si="7"/>
        <v>4.2325368097187552E-2</v>
      </c>
      <c r="AE34" s="6">
        <f>Rochester_2003!U35</f>
        <v>2.9422947490197422E-2</v>
      </c>
      <c r="AF34" s="6">
        <f t="shared" si="0"/>
        <v>9.7141801864633646</v>
      </c>
      <c r="AG34" s="6">
        <f t="shared" si="1"/>
        <v>0.28581981353662833</v>
      </c>
      <c r="AH34" s="59">
        <f t="shared" si="2"/>
        <v>2.8581981353662852E-2</v>
      </c>
    </row>
    <row r="35" spans="2:34" x14ac:dyDescent="0.25">
      <c r="C35" s="1" t="s">
        <v>47</v>
      </c>
      <c r="L35" s="4">
        <v>100</v>
      </c>
      <c r="M35" s="5">
        <v>3.9</v>
      </c>
      <c r="N35" s="6">
        <f t="shared" si="8"/>
        <v>0.1333333333333333</v>
      </c>
      <c r="O35" s="6">
        <f t="shared" si="3"/>
        <v>13.33333333333333</v>
      </c>
      <c r="P35" s="6">
        <f t="shared" si="4"/>
        <v>4.9335002366215547E-2</v>
      </c>
      <c r="Q35" s="6">
        <f t="shared" si="5"/>
        <v>12.706460094504717</v>
      </c>
      <c r="R35" s="6">
        <f t="shared" si="6"/>
        <v>0.62687323882861357</v>
      </c>
      <c r="S35" s="59">
        <f t="shared" si="7"/>
        <v>4.7015492912146031E-2</v>
      </c>
      <c r="AE35" s="6">
        <f>Rochester_2003!U36</f>
        <v>3.4438492153717297E-2</v>
      </c>
      <c r="AF35" s="6">
        <f t="shared" si="0"/>
        <v>12.88944043987876</v>
      </c>
      <c r="AG35" s="6">
        <f t="shared" si="1"/>
        <v>0.44389289345457072</v>
      </c>
      <c r="AH35" s="59">
        <f t="shared" si="2"/>
        <v>3.3291967009092809E-2</v>
      </c>
    </row>
    <row r="36" spans="2:34" x14ac:dyDescent="0.25">
      <c r="C36" s="1" t="s">
        <v>48</v>
      </c>
      <c r="L36" s="4">
        <v>100</v>
      </c>
      <c r="M36" s="5">
        <v>4</v>
      </c>
      <c r="N36" s="6">
        <f t="shared" si="8"/>
        <v>0.16666666666666666</v>
      </c>
      <c r="O36" s="6">
        <f t="shared" si="3"/>
        <v>16.666666666666664</v>
      </c>
      <c r="P36" s="6">
        <f t="shared" si="4"/>
        <v>5.5071581247442963E-2</v>
      </c>
      <c r="Q36" s="6">
        <f t="shared" si="5"/>
        <v>15.796716509946332</v>
      </c>
      <c r="R36" s="6">
        <f t="shared" si="6"/>
        <v>0.86995015672033205</v>
      </c>
      <c r="S36" s="59">
        <f t="shared" si="7"/>
        <v>5.2197009403219932E-2</v>
      </c>
      <c r="AE36" s="6">
        <f>Rochester_2003!U37</f>
        <v>4.0309005146978577E-2</v>
      </c>
      <c r="AF36" s="6">
        <f t="shared" si="0"/>
        <v>16.020880896164059</v>
      </c>
      <c r="AG36" s="6">
        <f t="shared" si="1"/>
        <v>0.64578577050260577</v>
      </c>
      <c r="AH36" s="59">
        <f t="shared" si="2"/>
        <v>3.8747146230156349E-2</v>
      </c>
    </row>
    <row r="37" spans="2:34" x14ac:dyDescent="0.25">
      <c r="L37" s="4">
        <v>100</v>
      </c>
      <c r="M37" s="5">
        <v>4.0999999999999996</v>
      </c>
      <c r="N37" s="6">
        <f t="shared" si="8"/>
        <v>0.19999999999999987</v>
      </c>
      <c r="O37" s="6">
        <f t="shared" si="3"/>
        <v>19.999999999999986</v>
      </c>
      <c r="P37" s="6">
        <f t="shared" si="4"/>
        <v>6.1475198452014566E-2</v>
      </c>
      <c r="Q37" s="6">
        <f t="shared" si="5"/>
        <v>18.841702593868106</v>
      </c>
      <c r="R37" s="6">
        <f t="shared" si="6"/>
        <v>1.1582974061318794</v>
      </c>
      <c r="S37" s="59">
        <f t="shared" si="7"/>
        <v>5.7914870306594007E-2</v>
      </c>
      <c r="AE37" s="6">
        <f>Rochester_2003!U38</f>
        <v>4.7180227539775133E-2</v>
      </c>
      <c r="AF37" s="6">
        <f t="shared" si="0"/>
        <v>19.098909121868733</v>
      </c>
      <c r="AG37" s="6">
        <f t="shared" si="1"/>
        <v>0.90109087813125299</v>
      </c>
      <c r="AH37" s="59">
        <f t="shared" si="2"/>
        <v>4.5054543906562682E-2</v>
      </c>
    </row>
    <row r="38" spans="2:34" x14ac:dyDescent="0.25">
      <c r="B38" s="1" t="s">
        <v>59</v>
      </c>
      <c r="L38" s="4">
        <v>100</v>
      </c>
      <c r="M38" s="5">
        <v>4.2</v>
      </c>
      <c r="N38" s="6">
        <f t="shared" si="8"/>
        <v>0.23333333333333339</v>
      </c>
      <c r="O38" s="6">
        <f t="shared" si="3"/>
        <v>23.333333333333339</v>
      </c>
      <c r="P38" s="6">
        <f t="shared" si="4"/>
        <v>6.8623415909091073E-2</v>
      </c>
      <c r="Q38" s="6">
        <f t="shared" si="5"/>
        <v>21.834944832725181</v>
      </c>
      <c r="R38" s="6">
        <f t="shared" si="6"/>
        <v>1.4983885006081579</v>
      </c>
      <c r="S38" s="59">
        <f t="shared" si="7"/>
        <v>6.4216650026063887E-2</v>
      </c>
      <c r="AE38" s="6">
        <f>Rochester_2003!U39</f>
        <v>5.5222743964739418E-2</v>
      </c>
      <c r="AF38" s="6">
        <f t="shared" ref="AF38:AF69" si="9">O38/(1+AE38)</f>
        <v>22.112235039271507</v>
      </c>
      <c r="AG38" s="6">
        <f t="shared" ref="AG38:AG69" si="10">O38-AF38</f>
        <v>1.2210982940618322</v>
      </c>
      <c r="AH38" s="59">
        <f t="shared" ref="AH38:AH69" si="11">AG38/O38</f>
        <v>5.2332784031221366E-2</v>
      </c>
    </row>
    <row r="39" spans="2:34" x14ac:dyDescent="0.25">
      <c r="C39" s="1" t="s">
        <v>49</v>
      </c>
      <c r="L39" s="4">
        <v>100</v>
      </c>
      <c r="M39" s="5">
        <v>4.3</v>
      </c>
      <c r="N39" s="6">
        <f t="shared" si="8"/>
        <v>0.26666666666666661</v>
      </c>
      <c r="O39" s="6">
        <f t="shared" si="3"/>
        <v>26.666666666666661</v>
      </c>
      <c r="P39" s="6">
        <f t="shared" si="4"/>
        <v>7.6602814299296759E-2</v>
      </c>
      <c r="Q39" s="6">
        <f t="shared" si="5"/>
        <v>24.769270814160532</v>
      </c>
      <c r="R39" s="6">
        <f t="shared" si="6"/>
        <v>1.8973958525061292</v>
      </c>
      <c r="S39" s="59">
        <f t="shared" si="7"/>
        <v>7.1152344468979861E-2</v>
      </c>
      <c r="AE39" s="6">
        <f>Rochester_2003!U40</f>
        <v>6.4636217543127483E-2</v>
      </c>
      <c r="AF39" s="6">
        <f t="shared" si="9"/>
        <v>25.047679411288126</v>
      </c>
      <c r="AG39" s="6">
        <f t="shared" si="10"/>
        <v>1.6189872553785349</v>
      </c>
      <c r="AH39" s="59">
        <f t="shared" si="11"/>
        <v>6.0712022076695071E-2</v>
      </c>
    </row>
    <row r="40" spans="2:34" x14ac:dyDescent="0.25">
      <c r="C40" s="1" t="s">
        <v>24</v>
      </c>
      <c r="L40" s="4">
        <v>100</v>
      </c>
      <c r="M40" s="5">
        <v>4.4000000000000004</v>
      </c>
      <c r="N40" s="6">
        <f t="shared" si="8"/>
        <v>0.3000000000000001</v>
      </c>
      <c r="O40" s="6">
        <f t="shared" si="3"/>
        <v>30.000000000000011</v>
      </c>
      <c r="P40" s="6">
        <f t="shared" si="4"/>
        <v>8.5510041737738254E-2</v>
      </c>
      <c r="Q40" s="6">
        <f t="shared" si="5"/>
        <v>27.636777962896154</v>
      </c>
      <c r="R40" s="6">
        <f t="shared" si="6"/>
        <v>2.3632220371038564</v>
      </c>
      <c r="S40" s="59">
        <f t="shared" si="7"/>
        <v>7.877406790346185E-2</v>
      </c>
      <c r="AE40" s="6">
        <f>Rochester_2003!U41</f>
        <v>7.5654346711748366E-2</v>
      </c>
      <c r="AF40" s="6">
        <f t="shared" si="9"/>
        <v>27.890000251204629</v>
      </c>
      <c r="AG40" s="6">
        <f t="shared" si="10"/>
        <v>2.1099997487953814</v>
      </c>
      <c r="AH40" s="59">
        <f t="shared" si="11"/>
        <v>7.0333324959846025E-2</v>
      </c>
    </row>
    <row r="41" spans="2:34" x14ac:dyDescent="0.25">
      <c r="L41" s="4">
        <v>100</v>
      </c>
      <c r="M41" s="5">
        <v>4.5</v>
      </c>
      <c r="N41" s="6">
        <f t="shared" si="8"/>
        <v>0.33333333333333331</v>
      </c>
      <c r="O41" s="6">
        <f t="shared" si="3"/>
        <v>33.333333333333329</v>
      </c>
      <c r="P41" s="6">
        <f t="shared" si="4"/>
        <v>9.5452984395859947E-2</v>
      </c>
      <c r="Q41" s="6">
        <f t="shared" si="5"/>
        <v>30.428812380037094</v>
      </c>
      <c r="R41" s="6">
        <f t="shared" si="6"/>
        <v>2.9045209532962346</v>
      </c>
      <c r="S41" s="59">
        <f t="shared" si="7"/>
        <v>8.7135628598887044E-2</v>
      </c>
      <c r="AE41" s="6">
        <f>Rochester_2003!U42</f>
        <v>8.8550667008979192E-2</v>
      </c>
      <c r="AF41" s="6">
        <f t="shared" si="9"/>
        <v>30.621756380824824</v>
      </c>
      <c r="AG41" s="6">
        <f t="shared" si="10"/>
        <v>2.7115769525085049</v>
      </c>
      <c r="AH41" s="59">
        <f t="shared" si="11"/>
        <v>8.1347308575255156E-2</v>
      </c>
    </row>
    <row r="42" spans="2:34" x14ac:dyDescent="0.25">
      <c r="B42" s="66" t="s">
        <v>68</v>
      </c>
      <c r="C42" s="67"/>
      <c r="D42" s="67"/>
      <c r="E42" s="68"/>
      <c r="L42" s="4">
        <v>100</v>
      </c>
      <c r="M42" s="5">
        <v>4.5999999999999996</v>
      </c>
      <c r="N42" s="6">
        <f t="shared" si="8"/>
        <v>0.36666666666666653</v>
      </c>
      <c r="O42" s="6">
        <f t="shared" si="3"/>
        <v>36.66666666666665</v>
      </c>
      <c r="P42" s="6">
        <f t="shared" si="4"/>
        <v>0.10655207324095123</v>
      </c>
      <c r="Q42" s="6">
        <f t="shared" si="5"/>
        <v>33.135961292155564</v>
      </c>
      <c r="R42" s="6">
        <f t="shared" si="6"/>
        <v>3.5307053745110863</v>
      </c>
      <c r="S42" s="59">
        <f t="shared" si="7"/>
        <v>9.6291964759393306E-2</v>
      </c>
      <c r="AE42" s="6">
        <f>Rochester_2003!U43</f>
        <v>0.10364534185472597</v>
      </c>
      <c r="AF42" s="6">
        <f t="shared" si="9"/>
        <v>33.22323329435401</v>
      </c>
      <c r="AG42" s="6">
        <f t="shared" si="10"/>
        <v>3.44343337231264</v>
      </c>
      <c r="AH42" s="59">
        <f t="shared" si="11"/>
        <v>9.3911819244890227E-2</v>
      </c>
    </row>
    <row r="43" spans="2:34" x14ac:dyDescent="0.25">
      <c r="L43" s="4">
        <v>100</v>
      </c>
      <c r="M43" s="5">
        <v>4.7</v>
      </c>
      <c r="N43" s="6">
        <f t="shared" si="8"/>
        <v>0.40000000000000008</v>
      </c>
      <c r="O43" s="6">
        <f t="shared" si="3"/>
        <v>40.000000000000007</v>
      </c>
      <c r="P43" s="6">
        <f t="shared" si="4"/>
        <v>0.11894174272080152</v>
      </c>
      <c r="Q43" s="6">
        <f t="shared" si="5"/>
        <v>35.748063078544753</v>
      </c>
      <c r="R43" s="6">
        <f t="shared" si="6"/>
        <v>4.251936921455254</v>
      </c>
      <c r="S43" s="59">
        <f t="shared" si="7"/>
        <v>0.10629842303638133</v>
      </c>
      <c r="AE43" s="6">
        <f>Rochester_2003!U44</f>
        <v>0.12131311091189993</v>
      </c>
      <c r="AF43" s="6">
        <f t="shared" si="9"/>
        <v>35.672462589392445</v>
      </c>
      <c r="AG43" s="6">
        <f t="shared" si="10"/>
        <v>4.3275374106075617</v>
      </c>
      <c r="AH43" s="59">
        <f t="shared" si="11"/>
        <v>0.10818843526518902</v>
      </c>
    </row>
    <row r="44" spans="2:34" x14ac:dyDescent="0.25">
      <c r="B44" s="4" t="s">
        <v>52</v>
      </c>
      <c r="C44" s="37"/>
      <c r="D44" s="37"/>
      <c r="E44" s="37"/>
      <c r="L44" s="4">
        <v>100</v>
      </c>
      <c r="M44" s="5">
        <v>4.8</v>
      </c>
      <c r="N44" s="6">
        <f t="shared" si="8"/>
        <v>0.43333333333333329</v>
      </c>
      <c r="O44" s="6">
        <f t="shared" si="3"/>
        <v>43.333333333333329</v>
      </c>
      <c r="P44" s="6">
        <f t="shared" si="4"/>
        <v>0.13277205906139178</v>
      </c>
      <c r="Q44" s="6">
        <f t="shared" si="5"/>
        <v>38.254239223766753</v>
      </c>
      <c r="R44" s="6">
        <f t="shared" si="6"/>
        <v>5.0790941095665758</v>
      </c>
      <c r="S44" s="59">
        <f t="shared" si="7"/>
        <v>0.11720986406692099</v>
      </c>
      <c r="AE44" s="6">
        <f>Rochester_2003!U45</f>
        <v>0.14199259335504696</v>
      </c>
      <c r="AF44" s="6">
        <f t="shared" si="9"/>
        <v>37.945371612284127</v>
      </c>
      <c r="AG44" s="6">
        <f t="shared" si="10"/>
        <v>5.3879617210492015</v>
      </c>
      <c r="AH44" s="59">
        <f t="shared" si="11"/>
        <v>0.1243375781780585</v>
      </c>
    </row>
    <row r="45" spans="2:34" x14ac:dyDescent="0.25">
      <c r="L45" s="4">
        <v>100</v>
      </c>
      <c r="M45" s="5">
        <v>4.9000000000000004</v>
      </c>
      <c r="N45" s="6">
        <f t="shared" si="8"/>
        <v>0.46666666666666679</v>
      </c>
      <c r="O45" s="6">
        <f t="shared" si="3"/>
        <v>46.666666666666679</v>
      </c>
      <c r="P45" s="6">
        <f t="shared" si="4"/>
        <v>0.14821053789990174</v>
      </c>
      <c r="Q45" s="6">
        <f t="shared" si="5"/>
        <v>40.642952774167078</v>
      </c>
      <c r="R45" s="6">
        <f t="shared" si="6"/>
        <v>6.0237138924996003</v>
      </c>
      <c r="S45" s="59">
        <f t="shared" si="7"/>
        <v>0.12907958341070569</v>
      </c>
      <c r="AE45" s="6">
        <f>Rochester_2003!U46</f>
        <v>0.16619717700862294</v>
      </c>
      <c r="AF45" s="6">
        <f t="shared" si="9"/>
        <v>40.016103268548399</v>
      </c>
      <c r="AG45" s="6">
        <f t="shared" si="10"/>
        <v>6.6505633981182797</v>
      </c>
      <c r="AH45" s="59">
        <f t="shared" si="11"/>
        <v>0.14251207281682024</v>
      </c>
    </row>
    <row r="46" spans="2:34" x14ac:dyDescent="0.25">
      <c r="L46" s="4">
        <v>100</v>
      </c>
      <c r="M46" s="5">
        <v>5</v>
      </c>
      <c r="N46" s="6">
        <f t="shared" si="8"/>
        <v>0.5</v>
      </c>
      <c r="O46" s="6">
        <f t="shared" si="3"/>
        <v>50</v>
      </c>
      <c r="P46" s="6">
        <f t="shared" si="4"/>
        <v>0.16544417326857364</v>
      </c>
      <c r="Q46" s="6">
        <f t="shared" si="5"/>
        <v>42.902097884080824</v>
      </c>
      <c r="R46" s="6">
        <f t="shared" si="6"/>
        <v>7.097902115919176</v>
      </c>
      <c r="S46" s="59">
        <f t="shared" si="7"/>
        <v>0.14195804231838352</v>
      </c>
      <c r="AE46" s="6">
        <f>Rochester_2003!U47</f>
        <v>0.19452776368813135</v>
      </c>
      <c r="AF46" s="6">
        <f t="shared" si="9"/>
        <v>41.8575453161707</v>
      </c>
      <c r="AG46" s="6">
        <f t="shared" si="10"/>
        <v>8.1424546838292997</v>
      </c>
      <c r="AH46" s="59">
        <f t="shared" si="11"/>
        <v>0.16284909367658598</v>
      </c>
    </row>
    <row r="47" spans="2:34" x14ac:dyDescent="0.25">
      <c r="L47" s="4">
        <v>100</v>
      </c>
      <c r="M47" s="5">
        <v>5.0999999999999996</v>
      </c>
      <c r="N47" s="6">
        <f t="shared" si="8"/>
        <v>0.53333333333333321</v>
      </c>
      <c r="O47" s="6">
        <f t="shared" si="3"/>
        <v>53.333333333333321</v>
      </c>
      <c r="P47" s="6">
        <f t="shared" si="4"/>
        <v>0.18468170250490659</v>
      </c>
      <c r="Q47" s="6">
        <f t="shared" si="5"/>
        <v>45.01912473246157</v>
      </c>
      <c r="R47" s="6">
        <f t="shared" si="6"/>
        <v>8.3142086008717513</v>
      </c>
      <c r="S47" s="59">
        <f t="shared" si="7"/>
        <v>0.15589141126634537</v>
      </c>
      <c r="AE47" s="6">
        <f>Rochester_2003!U48</f>
        <v>0.22768768715934429</v>
      </c>
      <c r="AF47" s="6">
        <f t="shared" si="9"/>
        <v>43.442101677127162</v>
      </c>
      <c r="AG47" s="6">
        <f t="shared" si="10"/>
        <v>9.8912316562061591</v>
      </c>
      <c r="AH47" s="59">
        <f t="shared" si="11"/>
        <v>0.18546059355386552</v>
      </c>
    </row>
    <row r="48" spans="2:34" x14ac:dyDescent="0.25">
      <c r="L48" s="4">
        <v>100</v>
      </c>
      <c r="M48" s="5">
        <v>5.2</v>
      </c>
      <c r="N48" s="6">
        <f t="shared" si="8"/>
        <v>0.56666666666666676</v>
      </c>
      <c r="O48" s="6">
        <f t="shared" si="3"/>
        <v>56.666666666666679</v>
      </c>
      <c r="P48" s="6">
        <f t="shared" si="4"/>
        <v>0.20615613452123649</v>
      </c>
      <c r="Q48" s="6">
        <f t="shared" si="5"/>
        <v>46.981203382230085</v>
      </c>
      <c r="R48" s="6">
        <f t="shared" si="6"/>
        <v>9.6854632844365938</v>
      </c>
      <c r="S48" s="59">
        <f t="shared" si="7"/>
        <v>0.17091994031358693</v>
      </c>
      <c r="AE48" s="6">
        <f>Rochester_2003!U49</f>
        <v>0.26650017406813215</v>
      </c>
      <c r="AF48" s="6">
        <f t="shared" si="9"/>
        <v>44.742723157034689</v>
      </c>
      <c r="AG48" s="6">
        <f t="shared" si="10"/>
        <v>11.923943509631989</v>
      </c>
      <c r="AH48" s="59">
        <f t="shared" si="11"/>
        <v>0.21042253252291743</v>
      </c>
    </row>
    <row r="49" spans="6:34" x14ac:dyDescent="0.25">
      <c r="L49" s="4">
        <v>100</v>
      </c>
      <c r="M49" s="5">
        <v>5.3</v>
      </c>
      <c r="N49" s="6">
        <f t="shared" si="8"/>
        <v>0.6</v>
      </c>
      <c r="O49" s="6">
        <f t="shared" si="3"/>
        <v>60</v>
      </c>
      <c r="P49" s="6">
        <f t="shared" si="4"/>
        <v>0.23012757205662523</v>
      </c>
      <c r="Q49" s="6">
        <f t="shared" si="5"/>
        <v>48.775428957898427</v>
      </c>
      <c r="R49" s="6">
        <f t="shared" si="6"/>
        <v>11.224571042101573</v>
      </c>
      <c r="S49" s="59">
        <f t="shared" si="7"/>
        <v>0.18707618403502621</v>
      </c>
      <c r="AE49" s="6">
        <f>Rochester_2003!U50</f>
        <v>0.31192878132509866</v>
      </c>
      <c r="AF49" s="6">
        <f t="shared" si="9"/>
        <v>45.734189884452178</v>
      </c>
      <c r="AG49" s="6">
        <f t="shared" si="10"/>
        <v>14.265810115547822</v>
      </c>
      <c r="AH49" s="59">
        <f t="shared" si="11"/>
        <v>0.23776350192579704</v>
      </c>
    </row>
    <row r="50" spans="6:34" x14ac:dyDescent="0.25">
      <c r="L50" s="4">
        <v>100</v>
      </c>
      <c r="M50" s="5">
        <v>5.4</v>
      </c>
      <c r="N50" s="6">
        <f t="shared" si="8"/>
        <v>0.63333333333333341</v>
      </c>
      <c r="O50" s="6">
        <f t="shared" si="3"/>
        <v>63.333333333333343</v>
      </c>
      <c r="P50" s="6">
        <f t="shared" si="4"/>
        <v>0.25688636209475479</v>
      </c>
      <c r="Q50" s="6">
        <f t="shared" si="5"/>
        <v>50.389068768142728</v>
      </c>
      <c r="R50" s="6">
        <f t="shared" si="6"/>
        <v>12.944264565190615</v>
      </c>
      <c r="S50" s="59">
        <f t="shared" si="7"/>
        <v>0.20438312471353598</v>
      </c>
      <c r="AE50" s="6">
        <f>Rochester_2003!U51</f>
        <v>0.36510131732254064</v>
      </c>
      <c r="AF50" s="6">
        <f t="shared" si="9"/>
        <v>46.39460275194299</v>
      </c>
      <c r="AG50" s="6">
        <f t="shared" si="10"/>
        <v>16.938730581390352</v>
      </c>
      <c r="AH50" s="59">
        <f t="shared" si="11"/>
        <v>0.26745364075879502</v>
      </c>
    </row>
    <row r="51" spans="6:34" x14ac:dyDescent="0.25">
      <c r="L51" s="4">
        <v>100</v>
      </c>
      <c r="M51" s="5">
        <v>5.5</v>
      </c>
      <c r="N51" s="6">
        <f t="shared" si="8"/>
        <v>0.66666666666666663</v>
      </c>
      <c r="O51" s="6">
        <f t="shared" si="3"/>
        <v>66.666666666666657</v>
      </c>
      <c r="P51" s="6">
        <f t="shared" si="4"/>
        <v>0.28675661260633167</v>
      </c>
      <c r="Q51" s="6">
        <f t="shared" si="5"/>
        <v>51.809849674394137</v>
      </c>
      <c r="R51" s="6">
        <f t="shared" si="6"/>
        <v>14.85681699227252</v>
      </c>
      <c r="S51" s="59">
        <f t="shared" si="7"/>
        <v>0.22285225488408783</v>
      </c>
      <c r="AE51" s="6">
        <f>Rochester_2003!U52</f>
        <v>0.42733784085068854</v>
      </c>
      <c r="AF51" s="6">
        <f t="shared" si="9"/>
        <v>46.706998692708623</v>
      </c>
      <c r="AG51" s="6">
        <f t="shared" si="10"/>
        <v>19.959667973958034</v>
      </c>
      <c r="AH51" s="59">
        <f t="shared" si="11"/>
        <v>0.29939501960937054</v>
      </c>
    </row>
    <row r="52" spans="6:34" x14ac:dyDescent="0.25">
      <c r="L52" s="4">
        <v>100</v>
      </c>
      <c r="M52" s="5">
        <v>5.6</v>
      </c>
      <c r="N52" s="6">
        <f t="shared" si="8"/>
        <v>0.69999999999999984</v>
      </c>
      <c r="O52" s="6">
        <f t="shared" si="3"/>
        <v>69.999999999999986</v>
      </c>
      <c r="P52" s="6">
        <f t="shared" si="4"/>
        <v>0.32010011821151779</v>
      </c>
      <c r="Q52" s="6">
        <f t="shared" si="5"/>
        <v>53.026281139067351</v>
      </c>
      <c r="R52" s="6">
        <f t="shared" si="6"/>
        <v>16.973718860932635</v>
      </c>
      <c r="S52" s="59">
        <f t="shared" si="7"/>
        <v>0.24248169801332342</v>
      </c>
      <c r="AE52" s="6">
        <f>Rochester_2003!U53</f>
        <v>0.50018343281297728</v>
      </c>
      <c r="AF52" s="6">
        <f t="shared" si="9"/>
        <v>46.660960565831452</v>
      </c>
      <c r="AG52" s="6">
        <f t="shared" si="10"/>
        <v>23.339039434168534</v>
      </c>
      <c r="AH52" s="59">
        <f t="shared" si="11"/>
        <v>0.33341484905955054</v>
      </c>
    </row>
    <row r="53" spans="6:34" x14ac:dyDescent="0.25">
      <c r="L53" s="4">
        <v>100</v>
      </c>
      <c r="M53" s="5">
        <v>5.7</v>
      </c>
      <c r="N53" s="6">
        <f t="shared" si="8"/>
        <v>0.73333333333333339</v>
      </c>
      <c r="O53" s="6">
        <f t="shared" si="3"/>
        <v>73.333333333333343</v>
      </c>
      <c r="P53" s="6">
        <f t="shared" si="4"/>
        <v>0.35732074231080979</v>
      </c>
      <c r="Q53" s="6">
        <f t="shared" si="5"/>
        <v>54.028006091238908</v>
      </c>
      <c r="R53" s="6">
        <f t="shared" si="6"/>
        <v>19.305327242094435</v>
      </c>
      <c r="S53" s="59">
        <f t="shared" si="7"/>
        <v>0.2632544623921968</v>
      </c>
      <c r="AE53" s="6">
        <f>Rochester_2003!U54</f>
        <v>0.58544655432933768</v>
      </c>
      <c r="AF53" s="6">
        <f t="shared" si="9"/>
        <v>46.2540557630807</v>
      </c>
      <c r="AG53" s="6">
        <f t="shared" si="10"/>
        <v>27.079277570252643</v>
      </c>
      <c r="AH53" s="59">
        <f t="shared" si="11"/>
        <v>0.36926287595799051</v>
      </c>
    </row>
    <row r="54" spans="6:34" x14ac:dyDescent="0.25">
      <c r="L54" s="4">
        <v>100</v>
      </c>
      <c r="M54" s="5">
        <v>5.8</v>
      </c>
      <c r="N54" s="6">
        <f t="shared" si="8"/>
        <v>0.76666666666666661</v>
      </c>
      <c r="O54" s="6">
        <f t="shared" si="3"/>
        <v>76.666666666666657</v>
      </c>
      <c r="P54" s="6">
        <f t="shared" si="4"/>
        <v>0.39886930876164212</v>
      </c>
      <c r="Q54" s="6">
        <f t="shared" si="5"/>
        <v>54.806168229208133</v>
      </c>
      <c r="R54" s="6">
        <f t="shared" si="6"/>
        <v>21.860498437458524</v>
      </c>
      <c r="S54" s="59">
        <f t="shared" si="7"/>
        <v>0.28513693614076341</v>
      </c>
      <c r="AE54" s="6">
        <f>Rochester_2003!U55</f>
        <v>0.68524394350392315</v>
      </c>
      <c r="AF54" s="6">
        <f t="shared" si="9"/>
        <v>45.492919266787545</v>
      </c>
      <c r="AG54" s="6">
        <f t="shared" si="10"/>
        <v>31.173747399879112</v>
      </c>
      <c r="AH54" s="59">
        <f t="shared" si="11"/>
        <v>0.40661409652016239</v>
      </c>
    </row>
    <row r="55" spans="6:34" x14ac:dyDescent="0.25">
      <c r="L55" s="4">
        <v>100</v>
      </c>
      <c r="M55" s="5">
        <v>5.9</v>
      </c>
      <c r="N55" s="6">
        <f t="shared" si="8"/>
        <v>0.80000000000000016</v>
      </c>
      <c r="O55" s="6">
        <f t="shared" si="3"/>
        <v>80.000000000000014</v>
      </c>
      <c r="P55" s="6">
        <f t="shared" si="4"/>
        <v>0.44524906234971018</v>
      </c>
      <c r="Q55" s="6">
        <f t="shared" si="5"/>
        <v>55.353780939276078</v>
      </c>
      <c r="R55" s="6">
        <f t="shared" si="6"/>
        <v>24.646219060723936</v>
      </c>
      <c r="S55" s="59">
        <f t="shared" si="7"/>
        <v>0.30807773825904916</v>
      </c>
      <c r="AE55" s="6">
        <f>Rochester_2003!U56</f>
        <v>0.80205316546224237</v>
      </c>
      <c r="AF55" s="6">
        <f t="shared" si="9"/>
        <v>44.393806760678622</v>
      </c>
      <c r="AG55" s="6">
        <f t="shared" si="10"/>
        <v>35.606193239321392</v>
      </c>
      <c r="AH55" s="59">
        <f t="shared" si="11"/>
        <v>0.4450774154915173</v>
      </c>
    </row>
    <row r="56" spans="6:34" x14ac:dyDescent="0.25">
      <c r="L56" s="4">
        <v>100</v>
      </c>
      <c r="M56" s="5">
        <v>6</v>
      </c>
      <c r="N56" s="6">
        <f t="shared" si="8"/>
        <v>0.83333333333333337</v>
      </c>
      <c r="O56" s="6">
        <f t="shared" si="3"/>
        <v>83.333333333333343</v>
      </c>
      <c r="P56" s="6">
        <f t="shared" si="4"/>
        <v>0.49702176419335581</v>
      </c>
      <c r="Q56" s="6">
        <f t="shared" si="5"/>
        <v>55.666080030730924</v>
      </c>
      <c r="R56" s="6">
        <f t="shared" si="6"/>
        <v>27.667253302602418</v>
      </c>
      <c r="S56" s="59">
        <f t="shared" si="7"/>
        <v>0.33200703963122896</v>
      </c>
      <c r="AE56" s="6">
        <f>Rochester_2003!U57</f>
        <v>0.93877412026235441</v>
      </c>
      <c r="AF56" s="6">
        <f t="shared" si="9"/>
        <v>42.982486955239892</v>
      </c>
      <c r="AG56" s="6">
        <f t="shared" si="10"/>
        <v>40.350846378093451</v>
      </c>
      <c r="AH56" s="59">
        <f t="shared" si="11"/>
        <v>0.48421015653712135</v>
      </c>
    </row>
    <row r="57" spans="6:34" x14ac:dyDescent="0.25">
      <c r="L57" s="4">
        <v>100</v>
      </c>
      <c r="M57" s="5">
        <v>6.1</v>
      </c>
      <c r="N57" s="6">
        <f t="shared" si="8"/>
        <v>0.86666666666666659</v>
      </c>
      <c r="O57" s="6">
        <f t="shared" si="3"/>
        <v>86.666666666666657</v>
      </c>
      <c r="P57" s="6">
        <f t="shared" si="4"/>
        <v>0.55481449590982301</v>
      </c>
      <c r="Q57" s="6">
        <f t="shared" si="5"/>
        <v>55.740840399067906</v>
      </c>
      <c r="R57" s="6">
        <f t="shared" si="6"/>
        <v>30.925826267598751</v>
      </c>
      <c r="S57" s="59">
        <f t="shared" si="7"/>
        <v>0.35683645693383176</v>
      </c>
      <c r="AE57" s="6">
        <f>Rochester_2003!U58</f>
        <v>1.0988010356725482</v>
      </c>
      <c r="AF57" s="6">
        <f t="shared" si="9"/>
        <v>41.293417143228552</v>
      </c>
      <c r="AG57" s="6">
        <f t="shared" si="10"/>
        <v>45.373249523438105</v>
      </c>
      <c r="AH57" s="59">
        <f t="shared" si="11"/>
        <v>0.52353749450120901</v>
      </c>
    </row>
    <row r="58" spans="6:34" x14ac:dyDescent="0.25">
      <c r="L58" s="4">
        <v>100</v>
      </c>
      <c r="M58" s="5">
        <v>6.2</v>
      </c>
      <c r="N58" s="6">
        <f t="shared" si="8"/>
        <v>0.9</v>
      </c>
      <c r="O58" s="6">
        <f t="shared" si="3"/>
        <v>90</v>
      </c>
      <c r="P58" s="6">
        <f t="shared" si="4"/>
        <v>0.61932725495682939</v>
      </c>
      <c r="Q58" s="6">
        <f t="shared" si="5"/>
        <v>55.578635957930175</v>
      </c>
      <c r="R58" s="6">
        <f t="shared" si="6"/>
        <v>34.421364042069825</v>
      </c>
      <c r="S58" s="59">
        <f t="shared" si="7"/>
        <v>0.38245960046744248</v>
      </c>
      <c r="AE58" s="6">
        <f>Rochester_2003!U59</f>
        <v>1.2861067321046837</v>
      </c>
      <c r="AF58" s="6">
        <f t="shared" si="9"/>
        <v>39.368240658275084</v>
      </c>
      <c r="AG58" s="6">
        <f t="shared" si="10"/>
        <v>50.631759341724916</v>
      </c>
      <c r="AH58" s="59">
        <f t="shared" si="11"/>
        <v>0.56257510379694353</v>
      </c>
    </row>
    <row r="59" spans="6:34" x14ac:dyDescent="0.25">
      <c r="L59" s="4">
        <v>100</v>
      </c>
      <c r="M59" s="5">
        <v>6.3</v>
      </c>
      <c r="N59" s="6">
        <f t="shared" si="8"/>
        <v>0.93333333333333324</v>
      </c>
      <c r="O59" s="6">
        <f t="shared" si="3"/>
        <v>93.333333333333329</v>
      </c>
      <c r="P59" s="6">
        <f t="shared" si="4"/>
        <v>0.69134143314579855</v>
      </c>
      <c r="Q59" s="6">
        <f t="shared" si="5"/>
        <v>55.183023075204076</v>
      </c>
      <c r="R59" s="6">
        <f t="shared" si="6"/>
        <v>38.150310258129252</v>
      </c>
      <c r="S59" s="59">
        <f t="shared" si="7"/>
        <v>0.40875332419424198</v>
      </c>
      <c r="AE59" s="6">
        <f>Rochester_2003!U60</f>
        <v>1.5053412516603355</v>
      </c>
      <c r="AF59" s="6">
        <f t="shared" si="9"/>
        <v>37.253740691604236</v>
      </c>
      <c r="AG59" s="6">
        <f t="shared" si="10"/>
        <v>56.079592641729093</v>
      </c>
      <c r="AH59" s="59">
        <f t="shared" si="11"/>
        <v>0.60085277830424033</v>
      </c>
    </row>
    <row r="60" spans="6:34" x14ac:dyDescent="0.25">
      <c r="L60" s="4">
        <v>100</v>
      </c>
      <c r="M60" s="5">
        <v>6.4</v>
      </c>
      <c r="N60" s="6">
        <f t="shared" si="8"/>
        <v>0.96666666666666679</v>
      </c>
      <c r="O60" s="6">
        <f t="shared" si="3"/>
        <v>96.666666666666686</v>
      </c>
      <c r="P60" s="6">
        <f t="shared" si="4"/>
        <v>0.77172928102026306</v>
      </c>
      <c r="Q60" s="6">
        <f t="shared" si="5"/>
        <v>54.560630510661589</v>
      </c>
      <c r="R60" s="6">
        <f t="shared" si="6"/>
        <v>42.106036156005096</v>
      </c>
      <c r="S60" s="59">
        <f t="shared" si="7"/>
        <v>0.43557968437246641</v>
      </c>
      <c r="AE60" s="6">
        <f>Rochester_2003!U61</f>
        <v>1.7619472998496537</v>
      </c>
      <c r="AF60" s="6">
        <f t="shared" si="9"/>
        <v>34.999460949862701</v>
      </c>
      <c r="AG60" s="6">
        <f t="shared" si="10"/>
        <v>61.667205716803984</v>
      </c>
      <c r="AH60" s="59">
        <f t="shared" si="11"/>
        <v>0.63793661086348941</v>
      </c>
    </row>
    <row r="61" spans="6:34" x14ac:dyDescent="0.25">
      <c r="L61" s="4">
        <v>100</v>
      </c>
      <c r="M61" s="5">
        <v>6.5000000000000098</v>
      </c>
      <c r="N61" s="6">
        <v>1</v>
      </c>
      <c r="O61" s="6">
        <f t="shared" si="3"/>
        <v>100</v>
      </c>
      <c r="P61" s="6">
        <f t="shared" si="4"/>
        <v>0.86146447273391979</v>
      </c>
      <c r="Q61" s="6">
        <f t="shared" si="5"/>
        <v>53.72114346782601</v>
      </c>
      <c r="R61" s="6">
        <f t="shared" si="6"/>
        <v>46.27885653217399</v>
      </c>
      <c r="S61" s="59">
        <f t="shared" si="7"/>
        <v>0.4627885653217399</v>
      </c>
      <c r="AE61" s="6">
        <f>Rochester_2003!U62</f>
        <v>2.0622953659334229</v>
      </c>
      <c r="AF61" s="6">
        <f t="shared" si="9"/>
        <v>32.655243224560358</v>
      </c>
      <c r="AG61" s="6">
        <f t="shared" si="10"/>
        <v>67.344756775439635</v>
      </c>
      <c r="AH61" s="59">
        <f t="shared" si="11"/>
        <v>0.67344756775439629</v>
      </c>
    </row>
    <row r="62" spans="6:34" x14ac:dyDescent="0.25">
      <c r="F62" s="69" t="s">
        <v>70</v>
      </c>
      <c r="G62" s="69"/>
      <c r="H62" s="69"/>
      <c r="I62" s="69"/>
      <c r="J62" s="69"/>
      <c r="L62" s="4">
        <v>100</v>
      </c>
      <c r="M62" s="62">
        <v>6.6</v>
      </c>
      <c r="N62" s="6">
        <v>1</v>
      </c>
      <c r="O62" s="6">
        <f t="shared" si="3"/>
        <v>100</v>
      </c>
      <c r="P62" s="63">
        <f t="shared" si="4"/>
        <v>0.96163389939227828</v>
      </c>
      <c r="Q62" s="6">
        <f t="shared" si="5"/>
        <v>50.977911847353568</v>
      </c>
      <c r="R62" s="6">
        <f t="shared" si="6"/>
        <v>49.022088152646432</v>
      </c>
      <c r="S62" s="64">
        <f t="shared" si="7"/>
        <v>0.49022088152646431</v>
      </c>
      <c r="AE62" s="6">
        <f>Rochester_2003!U63</f>
        <v>2.4138418763791947</v>
      </c>
      <c r="AF62" s="6">
        <f t="shared" si="9"/>
        <v>29.292510790236857</v>
      </c>
      <c r="AG62" s="6">
        <f t="shared" si="10"/>
        <v>70.707489209763139</v>
      </c>
      <c r="AH62" s="59">
        <f t="shared" si="11"/>
        <v>0.70707489209763141</v>
      </c>
    </row>
    <row r="63" spans="6:34" x14ac:dyDescent="0.25">
      <c r="L63" s="4">
        <v>100</v>
      </c>
      <c r="M63" s="62">
        <v>6.7</v>
      </c>
      <c r="N63" s="6">
        <v>1</v>
      </c>
      <c r="O63" s="6">
        <f t="shared" si="3"/>
        <v>100</v>
      </c>
      <c r="P63" s="63">
        <f t="shared" si="4"/>
        <v>1.0734508337014539</v>
      </c>
      <c r="Q63" s="6">
        <f t="shared" si="5"/>
        <v>48.228778022907541</v>
      </c>
      <c r="R63" s="6">
        <f t="shared" si="6"/>
        <v>51.771221977092459</v>
      </c>
      <c r="S63" s="64">
        <f t="shared" si="7"/>
        <v>0.51771221977092463</v>
      </c>
      <c r="AE63" s="6">
        <f>Rochester_2003!U64</f>
        <v>2.8253143077420924</v>
      </c>
      <c r="AF63" s="6">
        <f t="shared" si="9"/>
        <v>26.141642739685203</v>
      </c>
      <c r="AG63" s="6">
        <f t="shared" si="10"/>
        <v>73.85835726031479</v>
      </c>
      <c r="AH63" s="59">
        <f t="shared" si="11"/>
        <v>0.73858357260314789</v>
      </c>
    </row>
    <row r="64" spans="6:34" x14ac:dyDescent="0.25">
      <c r="L64" s="4">
        <v>100</v>
      </c>
      <c r="M64" s="5">
        <v>6.8000000000000096</v>
      </c>
      <c r="N64" s="6">
        <v>1</v>
      </c>
      <c r="O64" s="6">
        <f t="shared" si="3"/>
        <v>100</v>
      </c>
      <c r="P64" s="6">
        <f t="shared" si="4"/>
        <v>1.198269625376738</v>
      </c>
      <c r="Q64" s="6">
        <f t="shared" si="5"/>
        <v>45.490325138283289</v>
      </c>
      <c r="R64" s="6">
        <f t="shared" si="6"/>
        <v>54.509674861716711</v>
      </c>
      <c r="S64" s="59">
        <f t="shared" si="7"/>
        <v>0.54509674861716706</v>
      </c>
      <c r="AE64" s="6">
        <f>Rochester_2003!U65</f>
        <v>3.3069278545726646</v>
      </c>
      <c r="AF64" s="6">
        <f t="shared" si="9"/>
        <v>23.218406106763549</v>
      </c>
      <c r="AG64" s="6">
        <f t="shared" si="10"/>
        <v>76.781593893236447</v>
      </c>
      <c r="AH64" s="59">
        <f t="shared" si="11"/>
        <v>0.76781593893236444</v>
      </c>
    </row>
    <row r="65" spans="12:34" x14ac:dyDescent="0.25">
      <c r="L65" s="4">
        <v>100</v>
      </c>
      <c r="M65" s="5">
        <v>6.9000000000000101</v>
      </c>
      <c r="N65" s="6">
        <v>1</v>
      </c>
      <c r="O65" s="6">
        <f t="shared" si="3"/>
        <v>100</v>
      </c>
      <c r="P65" s="6">
        <f t="shared" si="4"/>
        <v>1.3376021053050202</v>
      </c>
      <c r="Q65" s="6">
        <f t="shared" si="5"/>
        <v>42.778880021136693</v>
      </c>
      <c r="R65" s="6">
        <f t="shared" si="6"/>
        <v>57.221119978863307</v>
      </c>
      <c r="S65" s="59">
        <f t="shared" si="7"/>
        <v>0.57221119978863311</v>
      </c>
      <c r="AE65" s="6">
        <f>Rochester_2003!U66</f>
        <v>3.8706390313394743</v>
      </c>
      <c r="AF65" s="6">
        <f t="shared" si="9"/>
        <v>20.531186843566811</v>
      </c>
      <c r="AG65" s="6">
        <f t="shared" si="10"/>
        <v>79.468813156433185</v>
      </c>
      <c r="AH65" s="59">
        <f t="shared" si="11"/>
        <v>0.79468813156433182</v>
      </c>
    </row>
    <row r="66" spans="12:34" x14ac:dyDescent="0.25">
      <c r="L66" s="4">
        <v>100</v>
      </c>
      <c r="M66" s="5">
        <v>7.0000000000000098</v>
      </c>
      <c r="N66" s="6">
        <v>1</v>
      </c>
      <c r="O66" s="6">
        <f t="shared" si="3"/>
        <v>100</v>
      </c>
      <c r="P66" s="6">
        <f t="shared" si="4"/>
        <v>1.4931358971516122</v>
      </c>
      <c r="Q66" s="6">
        <f t="shared" si="5"/>
        <v>40.110128017589894</v>
      </c>
      <c r="R66" s="6">
        <f t="shared" si="6"/>
        <v>59.889871982410106</v>
      </c>
      <c r="S66" s="59">
        <f t="shared" si="7"/>
        <v>0.59889871982410103</v>
      </c>
      <c r="AE66" s="6">
        <f>Rochester_2003!U67</f>
        <v>4.5304425042755003</v>
      </c>
      <c r="AF66" s="6">
        <f t="shared" si="9"/>
        <v>18.081735760328677</v>
      </c>
      <c r="AG66" s="6">
        <f t="shared" si="10"/>
        <v>81.918264239671316</v>
      </c>
      <c r="AH66" s="59">
        <f t="shared" si="11"/>
        <v>0.81918264239671312</v>
      </c>
    </row>
    <row r="67" spans="12:34" x14ac:dyDescent="0.25">
      <c r="L67" s="4">
        <v>100</v>
      </c>
      <c r="M67" s="5">
        <v>7.1</v>
      </c>
      <c r="N67" s="6">
        <v>1</v>
      </c>
      <c r="O67" s="6">
        <f t="shared" si="3"/>
        <v>100</v>
      </c>
      <c r="P67" s="6">
        <f t="shared" si="4"/>
        <v>1.6667548582052585</v>
      </c>
      <c r="Q67" s="6">
        <f t="shared" si="5"/>
        <v>37.498759847502662</v>
      </c>
      <c r="R67" s="6">
        <f t="shared" si="6"/>
        <v>62.501240152497338</v>
      </c>
      <c r="S67" s="59">
        <f t="shared" si="7"/>
        <v>0.62501240152497339</v>
      </c>
      <c r="AE67" s="6">
        <f>Rochester_2003!U68</f>
        <v>5.3027185222805047</v>
      </c>
      <c r="AF67" s="6">
        <f t="shared" si="9"/>
        <v>15.866169438868916</v>
      </c>
      <c r="AG67" s="6">
        <f t="shared" si="10"/>
        <v>84.133830561131077</v>
      </c>
      <c r="AH67" s="59">
        <f t="shared" si="11"/>
        <v>0.84133830561131073</v>
      </c>
    </row>
    <row r="68" spans="12:34" x14ac:dyDescent="0.25">
      <c r="L68" s="4">
        <v>100</v>
      </c>
      <c r="M68" s="5">
        <v>7.2000000000000099</v>
      </c>
      <c r="N68" s="6">
        <v>1</v>
      </c>
      <c r="O68" s="6">
        <f t="shared" si="3"/>
        <v>100</v>
      </c>
      <c r="P68" s="6">
        <f t="shared" si="4"/>
        <v>1.8605618970453361</v>
      </c>
      <c r="Q68" s="6">
        <f t="shared" si="5"/>
        <v>34.958166821451975</v>
      </c>
      <c r="R68" s="6">
        <f t="shared" si="6"/>
        <v>65.041833178548018</v>
      </c>
      <c r="S68" s="59">
        <f t="shared" si="7"/>
        <v>0.65041833178548014</v>
      </c>
      <c r="AE68" s="6">
        <f>Rochester_2003!U69</f>
        <v>6.2066395721833336</v>
      </c>
      <c r="AF68" s="6">
        <f t="shared" si="9"/>
        <v>13.876092872187844</v>
      </c>
      <c r="AG68" s="6">
        <f t="shared" si="10"/>
        <v>86.12390712781216</v>
      </c>
      <c r="AH68" s="59">
        <f t="shared" si="11"/>
        <v>0.8612390712781216</v>
      </c>
    </row>
    <row r="69" spans="12:34" x14ac:dyDescent="0.25">
      <c r="L69" s="4">
        <v>100</v>
      </c>
      <c r="M69" s="5">
        <v>7.3000000000000096</v>
      </c>
      <c r="N69" s="6">
        <v>1</v>
      </c>
      <c r="O69" s="6">
        <f t="shared" si="3"/>
        <v>100</v>
      </c>
      <c r="P69" s="6">
        <f t="shared" si="4"/>
        <v>2.0769044444030653</v>
      </c>
      <c r="Q69" s="6">
        <f t="shared" si="5"/>
        <v>32.500196807184402</v>
      </c>
      <c r="R69" s="6">
        <f t="shared" si="6"/>
        <v>67.499803192815591</v>
      </c>
      <c r="S69" s="59">
        <f t="shared" si="7"/>
        <v>0.67499803192815588</v>
      </c>
      <c r="AE69" s="6">
        <f>Rochester_2003!U70</f>
        <v>7.2646463539656967</v>
      </c>
      <c r="AF69" s="6">
        <f t="shared" si="9"/>
        <v>12.0997312791268</v>
      </c>
      <c r="AG69" s="6">
        <f t="shared" si="10"/>
        <v>87.9002687208732</v>
      </c>
      <c r="AH69" s="59">
        <f t="shared" si="11"/>
        <v>0.87900268720873198</v>
      </c>
    </row>
    <row r="70" spans="12:34" x14ac:dyDescent="0.25">
      <c r="L70" s="4">
        <v>100</v>
      </c>
      <c r="M70" s="5">
        <v>7.4000000000000101</v>
      </c>
      <c r="N70" s="6">
        <v>1</v>
      </c>
      <c r="O70" s="6">
        <f t="shared" si="3"/>
        <v>100</v>
      </c>
      <c r="P70" s="6">
        <f t="shared" si="4"/>
        <v>2.3184028857257069</v>
      </c>
      <c r="Q70" s="6">
        <f t="shared" si="5"/>
        <v>30.134978615814106</v>
      </c>
      <c r="R70" s="6">
        <f t="shared" si="6"/>
        <v>69.865021384185894</v>
      </c>
      <c r="S70" s="59">
        <f t="shared" si="7"/>
        <v>0.69865021384185899</v>
      </c>
      <c r="AE70" s="6">
        <f>Rochester_2003!U71</f>
        <v>8.5030048924884305</v>
      </c>
      <c r="AF70" s="6">
        <f t="shared" ref="AF70:AF101" si="12">O70/(1+AE70)</f>
        <v>10.52298732152018</v>
      </c>
      <c r="AG70" s="6">
        <f t="shared" ref="AG70:AG101" si="13">O70-AF70</f>
        <v>89.477012678479824</v>
      </c>
      <c r="AH70" s="59">
        <f t="shared" ref="AH70:AH101" si="14">AG70/O70</f>
        <v>0.89477012678479828</v>
      </c>
    </row>
    <row r="71" spans="12:34" x14ac:dyDescent="0.25">
      <c r="L71" s="4">
        <v>100</v>
      </c>
      <c r="M71" s="5">
        <v>7.5000000000000098</v>
      </c>
      <c r="N71" s="6">
        <v>1</v>
      </c>
      <c r="O71" s="6">
        <f t="shared" ref="O71:O86" si="15">L71*N71</f>
        <v>100</v>
      </c>
      <c r="P71" s="6">
        <f t="shared" ref="P71:P86" si="16">1/(1479*EXP(-1.1*M71))</f>
        <v>2.5879822998241697</v>
      </c>
      <c r="Q71" s="6">
        <f t="shared" ref="Q71:Q86" si="17">O71/(1+P71)</f>
        <v>27.870817535777846</v>
      </c>
      <c r="R71" s="6">
        <f t="shared" ref="R71:R86" si="18">O71-Q71</f>
        <v>72.129182464222154</v>
      </c>
      <c r="S71" s="59">
        <f t="shared" ref="S71:S86" si="19">R71/O71</f>
        <v>0.72129182464222152</v>
      </c>
      <c r="AE71" s="6">
        <f>Rochester_2003!U72</f>
        <v>9.9524586165455418</v>
      </c>
      <c r="AF71" s="6">
        <f t="shared" si="12"/>
        <v>9.1303700384617823</v>
      </c>
      <c r="AG71" s="6">
        <f t="shared" si="13"/>
        <v>90.869629961538223</v>
      </c>
      <c r="AH71" s="59">
        <f t="shared" si="14"/>
        <v>0.90869629961538223</v>
      </c>
    </row>
    <row r="72" spans="12:34" x14ac:dyDescent="0.25">
      <c r="L72" s="4">
        <v>100</v>
      </c>
      <c r="M72" s="5">
        <v>7.6000000000000103</v>
      </c>
      <c r="N72" s="6">
        <v>1</v>
      </c>
      <c r="O72" s="6">
        <f t="shared" si="15"/>
        <v>100</v>
      </c>
      <c r="P72" s="6">
        <f t="shared" si="16"/>
        <v>2.8889078880294394</v>
      </c>
      <c r="Q72" s="6">
        <f t="shared" si="17"/>
        <v>25.71416008792929</v>
      </c>
      <c r="R72" s="6">
        <f t="shared" si="18"/>
        <v>74.285839912070713</v>
      </c>
      <c r="S72" s="59">
        <f t="shared" si="19"/>
        <v>0.74285839912070717</v>
      </c>
      <c r="AE72" s="6">
        <f>Rochester_2003!U73</f>
        <v>11.648991593731056</v>
      </c>
      <c r="AF72" s="6">
        <f t="shared" si="12"/>
        <v>7.9057685554602486</v>
      </c>
      <c r="AG72" s="6">
        <f t="shared" si="13"/>
        <v>92.094231444539759</v>
      </c>
      <c r="AH72" s="59">
        <f t="shared" si="14"/>
        <v>0.92094231444539754</v>
      </c>
    </row>
    <row r="73" spans="12:34" x14ac:dyDescent="0.25">
      <c r="L73" s="4">
        <v>100</v>
      </c>
      <c r="M73" s="5">
        <v>7.7000000000000099</v>
      </c>
      <c r="N73" s="6">
        <v>1</v>
      </c>
      <c r="O73" s="6">
        <f t="shared" si="15"/>
        <v>100</v>
      </c>
      <c r="P73" s="6">
        <f t="shared" si="16"/>
        <v>3.2248245229829142</v>
      </c>
      <c r="Q73" s="6">
        <f t="shared" si="17"/>
        <v>23.669622124186013</v>
      </c>
      <c r="R73" s="6">
        <f t="shared" si="18"/>
        <v>76.33037787581398</v>
      </c>
      <c r="S73" s="59">
        <f t="shared" si="19"/>
        <v>0.76330377875813982</v>
      </c>
      <c r="AE73" s="6">
        <f>Rochester_2003!U74</f>
        <v>13.634721869149269</v>
      </c>
      <c r="AF73" s="6">
        <f t="shared" si="12"/>
        <v>6.8330646044462959</v>
      </c>
      <c r="AG73" s="6">
        <f t="shared" si="13"/>
        <v>93.166935395553708</v>
      </c>
      <c r="AH73" s="59">
        <f t="shared" si="14"/>
        <v>0.93166935395553707</v>
      </c>
    </row>
    <row r="74" spans="12:34" x14ac:dyDescent="0.25">
      <c r="L74" s="4">
        <v>100</v>
      </c>
      <c r="M74" s="5">
        <v>7.8000000000000096</v>
      </c>
      <c r="N74" s="6">
        <v>1</v>
      </c>
      <c r="O74" s="6">
        <f t="shared" si="15"/>
        <v>100</v>
      </c>
      <c r="P74" s="6">
        <f t="shared" si="16"/>
        <v>3.5998008960838157</v>
      </c>
      <c r="Q74" s="6">
        <f t="shared" si="17"/>
        <v>21.740071420295198</v>
      </c>
      <c r="R74" s="6">
        <f t="shared" si="18"/>
        <v>78.259928579704805</v>
      </c>
      <c r="S74" s="59">
        <f t="shared" si="19"/>
        <v>0.78259928579704807</v>
      </c>
      <c r="AE74" s="6">
        <f>Rochester_2003!U75</f>
        <v>15.958947085952317</v>
      </c>
      <c r="AF74" s="6">
        <f t="shared" si="12"/>
        <v>5.896592488506168</v>
      </c>
      <c r="AG74" s="6">
        <f t="shared" si="13"/>
        <v>94.103407511493828</v>
      </c>
      <c r="AH74" s="59">
        <f t="shared" si="14"/>
        <v>0.94103407511493831</v>
      </c>
    </row>
    <row r="75" spans="12:34" x14ac:dyDescent="0.25">
      <c r="L75" s="4">
        <v>100</v>
      </c>
      <c r="M75" s="5">
        <v>7.9000000000000101</v>
      </c>
      <c r="N75" s="6">
        <v>1</v>
      </c>
      <c r="O75" s="6">
        <f t="shared" si="15"/>
        <v>100</v>
      </c>
      <c r="P75" s="6">
        <f t="shared" si="16"/>
        <v>4.0183787983165624</v>
      </c>
      <c r="Q75" s="6">
        <f t="shared" si="17"/>
        <v>19.926754041274336</v>
      </c>
      <c r="R75" s="6">
        <f t="shared" si="18"/>
        <v>80.073245958725664</v>
      </c>
      <c r="S75" s="59">
        <f t="shared" si="19"/>
        <v>0.8007324595872567</v>
      </c>
      <c r="AE75" s="6">
        <f>Rochester_2003!U76</f>
        <v>18.67936834622925</v>
      </c>
      <c r="AF75" s="6">
        <f t="shared" si="12"/>
        <v>5.08146390883328</v>
      </c>
      <c r="AG75" s="6">
        <f t="shared" si="13"/>
        <v>94.918536091166715</v>
      </c>
      <c r="AH75" s="59">
        <f t="shared" si="14"/>
        <v>0.94918536091166716</v>
      </c>
    </row>
    <row r="76" spans="12:34" x14ac:dyDescent="0.25">
      <c r="L76" s="4">
        <v>100</v>
      </c>
      <c r="M76" s="5">
        <v>8.0000000000000107</v>
      </c>
      <c r="N76" s="6">
        <v>1</v>
      </c>
      <c r="O76" s="6">
        <f t="shared" si="15"/>
        <v>100</v>
      </c>
      <c r="P76" s="6">
        <f t="shared" si="16"/>
        <v>4.4856281313576556</v>
      </c>
      <c r="Q76" s="6">
        <f t="shared" si="17"/>
        <v>18.229452964258932</v>
      </c>
      <c r="R76" s="6">
        <f t="shared" si="18"/>
        <v>81.77054703574106</v>
      </c>
      <c r="S76" s="59">
        <f t="shared" si="19"/>
        <v>0.81770547035741059</v>
      </c>
      <c r="AE76" s="6">
        <f>Rochester_2003!U77</f>
        <v>21.863522695757478</v>
      </c>
      <c r="AF76" s="6">
        <f t="shared" si="12"/>
        <v>4.3737791997624171</v>
      </c>
      <c r="AG76" s="6">
        <f t="shared" si="13"/>
        <v>95.626220800237576</v>
      </c>
      <c r="AH76" s="59">
        <f t="shared" si="14"/>
        <v>0.95626220800237571</v>
      </c>
    </row>
    <row r="77" spans="12:34" x14ac:dyDescent="0.25">
      <c r="L77" s="4">
        <v>100</v>
      </c>
      <c r="M77" s="5">
        <v>8.1000000000001293</v>
      </c>
      <c r="N77" s="6">
        <v>1</v>
      </c>
      <c r="O77" s="6">
        <f t="shared" si="15"/>
        <v>100</v>
      </c>
      <c r="P77" s="6">
        <f t="shared" si="16"/>
        <v>5.0072083152686027</v>
      </c>
      <c r="Q77" s="6">
        <f t="shared" si="17"/>
        <v>16.64666759530024</v>
      </c>
      <c r="R77" s="6">
        <f t="shared" si="18"/>
        <v>83.353332404699756</v>
      </c>
      <c r="S77" s="59">
        <f t="shared" si="19"/>
        <v>0.83353332404699754</v>
      </c>
      <c r="AE77" s="6">
        <f>Rochester_2003!U78</f>
        <v>25.590459795413668</v>
      </c>
      <c r="AF77" s="6">
        <f t="shared" si="12"/>
        <v>3.7607473044617317</v>
      </c>
      <c r="AG77" s="6">
        <f t="shared" si="13"/>
        <v>96.239252695538269</v>
      </c>
      <c r="AH77" s="59">
        <f t="shared" si="14"/>
        <v>0.96239252695538269</v>
      </c>
    </row>
    <row r="78" spans="12:34" x14ac:dyDescent="0.25">
      <c r="L78" s="4">
        <v>100</v>
      </c>
      <c r="M78" s="5">
        <v>8.2000000000001396</v>
      </c>
      <c r="N78" s="6">
        <v>1</v>
      </c>
      <c r="O78" s="6">
        <f t="shared" si="15"/>
        <v>100</v>
      </c>
      <c r="P78" s="6">
        <f t="shared" si="16"/>
        <v>5.5894368365537179</v>
      </c>
      <c r="Q78" s="6">
        <f t="shared" si="17"/>
        <v>15.175803711368467</v>
      </c>
      <c r="R78" s="6">
        <f t="shared" si="18"/>
        <v>84.824196288631526</v>
      </c>
      <c r="S78" s="59">
        <f t="shared" si="19"/>
        <v>0.84824196288631526</v>
      </c>
      <c r="AE78" s="6">
        <f>Rochester_2003!U79</f>
        <v>29.952704404206422</v>
      </c>
      <c r="AF78" s="6">
        <f t="shared" si="12"/>
        <v>3.2307354696415529</v>
      </c>
      <c r="AG78" s="6">
        <f t="shared" si="13"/>
        <v>96.769264530358441</v>
      </c>
      <c r="AH78" s="59">
        <f t="shared" si="14"/>
        <v>0.96769264530358445</v>
      </c>
    </row>
    <row r="79" spans="12:34" x14ac:dyDescent="0.25">
      <c r="L79" s="4">
        <v>100</v>
      </c>
      <c r="M79" s="5">
        <v>8.3000000000001499</v>
      </c>
      <c r="N79" s="6">
        <v>1</v>
      </c>
      <c r="O79" s="6">
        <f t="shared" si="15"/>
        <v>100</v>
      </c>
      <c r="P79" s="6">
        <f t="shared" si="16"/>
        <v>6.2393657668599953</v>
      </c>
      <c r="Q79" s="6">
        <f t="shared" si="17"/>
        <v>13.81336476432438</v>
      </c>
      <c r="R79" s="6">
        <f t="shared" si="18"/>
        <v>86.186635235675624</v>
      </c>
      <c r="S79" s="59">
        <f t="shared" si="19"/>
        <v>0.86186635235675624</v>
      </c>
      <c r="AE79" s="6">
        <f>Rochester_2003!U80</f>
        <v>35.058553394439492</v>
      </c>
      <c r="AF79" s="6">
        <f t="shared" si="12"/>
        <v>2.7732671054801874</v>
      </c>
      <c r="AG79" s="6">
        <f t="shared" si="13"/>
        <v>97.226732894519813</v>
      </c>
      <c r="AH79" s="59">
        <f t="shared" si="14"/>
        <v>0.97226732894519818</v>
      </c>
    </row>
    <row r="80" spans="12:34" x14ac:dyDescent="0.25">
      <c r="L80" s="4">
        <v>100</v>
      </c>
      <c r="M80" s="5">
        <v>8.4000000000001602</v>
      </c>
      <c r="N80" s="6">
        <v>1</v>
      </c>
      <c r="O80" s="6">
        <f t="shared" si="15"/>
        <v>100</v>
      </c>
      <c r="P80" s="6">
        <f t="shared" si="16"/>
        <v>6.9648671791176948</v>
      </c>
      <c r="Q80" s="6">
        <f t="shared" si="17"/>
        <v>12.555137173182272</v>
      </c>
      <c r="R80" s="6">
        <f t="shared" si="18"/>
        <v>87.444862826817726</v>
      </c>
      <c r="S80" s="59">
        <f t="shared" si="19"/>
        <v>0.87444862826817726</v>
      </c>
      <c r="AE80" s="6">
        <f>Rochester_2003!U81</f>
        <v>41.034764324591499</v>
      </c>
      <c r="AF80" s="6">
        <f t="shared" si="12"/>
        <v>2.3789832441500627</v>
      </c>
      <c r="AG80" s="6">
        <f t="shared" si="13"/>
        <v>97.621016755849936</v>
      </c>
      <c r="AH80" s="59">
        <f t="shared" si="14"/>
        <v>0.97621016755849932</v>
      </c>
    </row>
    <row r="81" spans="12:34" x14ac:dyDescent="0.25">
      <c r="L81" s="4">
        <v>100</v>
      </c>
      <c r="M81" s="5">
        <v>8.5000000000001705</v>
      </c>
      <c r="N81" s="6">
        <v>1</v>
      </c>
      <c r="O81" s="6">
        <f t="shared" si="15"/>
        <v>100</v>
      </c>
      <c r="P81" s="6">
        <f t="shared" si="16"/>
        <v>7.7747284957078993</v>
      </c>
      <c r="Q81" s="6">
        <f t="shared" si="17"/>
        <v>11.396364007036155</v>
      </c>
      <c r="R81" s="6">
        <f t="shared" si="18"/>
        <v>88.603635992963845</v>
      </c>
      <c r="S81" s="59">
        <f t="shared" si="19"/>
        <v>0.88603635992963847</v>
      </c>
      <c r="AE81" s="6">
        <f>Rochester_2003!U82</f>
        <v>48.029702316292465</v>
      </c>
      <c r="AF81" s="6">
        <f t="shared" si="12"/>
        <v>2.0395799948956701</v>
      </c>
      <c r="AG81" s="6">
        <f t="shared" si="13"/>
        <v>97.960420005104325</v>
      </c>
      <c r="AH81" s="59">
        <f t="shared" si="14"/>
        <v>0.97960420005104321</v>
      </c>
    </row>
    <row r="82" spans="12:34" x14ac:dyDescent="0.25">
      <c r="L82" s="4">
        <v>100</v>
      </c>
      <c r="M82" s="5">
        <v>8.6000000000001808</v>
      </c>
      <c r="N82" s="6">
        <v>1</v>
      </c>
      <c r="O82" s="6">
        <f t="shared" si="15"/>
        <v>100</v>
      </c>
      <c r="P82" s="6">
        <f t="shared" si="16"/>
        <v>8.6787589235305198</v>
      </c>
      <c r="Q82" s="6">
        <f t="shared" si="17"/>
        <v>10.331903169618673</v>
      </c>
      <c r="R82" s="6">
        <f t="shared" si="18"/>
        <v>89.66809683038133</v>
      </c>
      <c r="S82" s="59">
        <f t="shared" si="19"/>
        <v>0.89668096830381327</v>
      </c>
      <c r="AE82" s="6">
        <f>Rochester_2003!U83</f>
        <v>56.217023359610245</v>
      </c>
      <c r="AF82" s="6">
        <f t="shared" si="12"/>
        <v>1.7477316037833324</v>
      </c>
      <c r="AG82" s="6">
        <f t="shared" si="13"/>
        <v>98.252268396216664</v>
      </c>
      <c r="AH82" s="59">
        <f t="shared" si="14"/>
        <v>0.98252268396216669</v>
      </c>
    </row>
    <row r="83" spans="12:34" x14ac:dyDescent="0.25">
      <c r="L83" s="4">
        <v>100</v>
      </c>
      <c r="M83" s="5">
        <v>8.7000000000001894</v>
      </c>
      <c r="N83" s="6">
        <v>1</v>
      </c>
      <c r="O83" s="6">
        <f t="shared" si="15"/>
        <v>100</v>
      </c>
      <c r="P83" s="6">
        <f t="shared" si="16"/>
        <v>9.6879082651364588</v>
      </c>
      <c r="Q83" s="6">
        <f t="shared" si="17"/>
        <v>9.3563677306434325</v>
      </c>
      <c r="R83" s="6">
        <f t="shared" si="18"/>
        <v>90.643632269356573</v>
      </c>
      <c r="S83" s="59">
        <f t="shared" si="19"/>
        <v>0.90643632269356578</v>
      </c>
      <c r="AE83" s="6">
        <f>Rochester_2003!U84</f>
        <v>65.799985488207369</v>
      </c>
      <c r="AF83" s="6">
        <f t="shared" si="12"/>
        <v>1.4970063132372033</v>
      </c>
      <c r="AG83" s="6">
        <f t="shared" si="13"/>
        <v>98.502993686762792</v>
      </c>
      <c r="AH83" s="59">
        <f t="shared" si="14"/>
        <v>0.98502993686762796</v>
      </c>
    </row>
    <row r="84" spans="12:34" x14ac:dyDescent="0.25">
      <c r="L84" s="4">
        <v>100</v>
      </c>
      <c r="M84" s="5">
        <v>8.8000000000001997</v>
      </c>
      <c r="N84" s="6">
        <v>1</v>
      </c>
      <c r="O84" s="6">
        <f t="shared" si="15"/>
        <v>100</v>
      </c>
      <c r="P84" s="6">
        <f t="shared" si="16"/>
        <v>10.814399544989186</v>
      </c>
      <c r="Q84" s="6">
        <f t="shared" si="17"/>
        <v>8.464247346570632</v>
      </c>
      <c r="R84" s="6">
        <f t="shared" si="18"/>
        <v>91.53575265342937</v>
      </c>
      <c r="S84" s="59">
        <f t="shared" si="19"/>
        <v>0.9153575265342937</v>
      </c>
      <c r="AE84" s="6">
        <f>Rochester_2003!U85</f>
        <v>77.016494853389631</v>
      </c>
      <c r="AF84" s="6">
        <f t="shared" si="12"/>
        <v>1.2817802208100002</v>
      </c>
      <c r="AG84" s="6">
        <f t="shared" si="13"/>
        <v>98.718219779189994</v>
      </c>
      <c r="AH84" s="59">
        <f t="shared" si="14"/>
        <v>0.98718219779189997</v>
      </c>
    </row>
    <row r="85" spans="12:34" x14ac:dyDescent="0.25">
      <c r="L85" s="4">
        <v>100</v>
      </c>
      <c r="M85" s="5">
        <v>8.90000000000021</v>
      </c>
      <c r="N85" s="6">
        <v>1</v>
      </c>
      <c r="O85" s="6">
        <f t="shared" si="15"/>
        <v>100</v>
      </c>
      <c r="P85" s="6">
        <f t="shared" si="16"/>
        <v>12.071877057251969</v>
      </c>
      <c r="Q85" s="6">
        <f t="shared" si="17"/>
        <v>7.6500107491848199</v>
      </c>
      <c r="R85" s="6">
        <f t="shared" si="18"/>
        <v>92.349989250815185</v>
      </c>
      <c r="S85" s="59">
        <f t="shared" si="19"/>
        <v>0.9234998925081519</v>
      </c>
      <c r="AE85" s="6">
        <f>Rochester_2003!U86</f>
        <v>90.145011970636816</v>
      </c>
      <c r="AF85" s="6">
        <f t="shared" si="12"/>
        <v>1.0971527441591198</v>
      </c>
      <c r="AG85" s="6">
        <f t="shared" si="13"/>
        <v>98.902847255840882</v>
      </c>
      <c r="AH85" s="59">
        <f t="shared" si="14"/>
        <v>0.98902847255840887</v>
      </c>
    </row>
    <row r="86" spans="12:34" x14ac:dyDescent="0.25">
      <c r="L86" s="4">
        <v>100</v>
      </c>
      <c r="M86" s="5">
        <v>9.0000000000002203</v>
      </c>
      <c r="N86" s="6">
        <v>1</v>
      </c>
      <c r="O86" s="6">
        <f t="shared" si="15"/>
        <v>100</v>
      </c>
      <c r="P86" s="6">
        <f t="shared" si="16"/>
        <v>13.475571628286103</v>
      </c>
      <c r="Q86" s="6">
        <f t="shared" si="17"/>
        <v>6.9081900575583646</v>
      </c>
      <c r="R86" s="6">
        <f t="shared" si="18"/>
        <v>93.091809942441643</v>
      </c>
      <c r="S86" s="59">
        <f t="shared" si="19"/>
        <v>0.93091809942441639</v>
      </c>
      <c r="AE86" s="6">
        <f>Rochester_2003!U87</f>
        <v>105.51146476680559</v>
      </c>
      <c r="AF86" s="6">
        <f t="shared" si="12"/>
        <v>0.93886606684959517</v>
      </c>
      <c r="AG86" s="6">
        <f t="shared" si="13"/>
        <v>99.061133933150401</v>
      </c>
      <c r="AH86" s="59">
        <f t="shared" si="14"/>
        <v>0.99061133933150403</v>
      </c>
    </row>
  </sheetData>
  <mergeCells count="8">
    <mergeCell ref="B42:E42"/>
    <mergeCell ref="F62:J62"/>
    <mergeCell ref="AH3:AK3"/>
    <mergeCell ref="B17:E17"/>
    <mergeCell ref="B5:I5"/>
    <mergeCell ref="B32:G32"/>
    <mergeCell ref="B27:G27"/>
    <mergeCell ref="B29:D29"/>
  </mergeCells>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X50"/>
  <sheetViews>
    <sheetView topLeftCell="A7" workbookViewId="0">
      <selection activeCell="U67" sqref="U67"/>
    </sheetView>
  </sheetViews>
  <sheetFormatPr defaultColWidth="9.109375" defaultRowHeight="13.8" x14ac:dyDescent="0.3"/>
  <cols>
    <col min="1" max="1" width="7.5546875" style="2" customWidth="1"/>
    <col min="2" max="2" width="14.6640625" style="2" bestFit="1" customWidth="1"/>
    <col min="3" max="16384" width="9.109375" style="2"/>
  </cols>
  <sheetData>
    <row r="2" spans="1:3" x14ac:dyDescent="0.3">
      <c r="A2" s="2" t="s">
        <v>18</v>
      </c>
      <c r="B2" s="2" t="s">
        <v>19</v>
      </c>
    </row>
    <row r="3" spans="1:3" x14ac:dyDescent="0.3">
      <c r="B3" s="2" t="s">
        <v>5</v>
      </c>
    </row>
    <row r="5" spans="1:3" x14ac:dyDescent="0.3">
      <c r="A5" s="2" t="s">
        <v>21</v>
      </c>
    </row>
    <row r="7" spans="1:3" x14ac:dyDescent="0.3">
      <c r="A7" s="2" t="s">
        <v>4</v>
      </c>
    </row>
    <row r="9" spans="1:3" x14ac:dyDescent="0.3">
      <c r="B9" s="2" t="s">
        <v>3</v>
      </c>
      <c r="C9" s="2" t="s">
        <v>20</v>
      </c>
    </row>
    <row r="10" spans="1:3" x14ac:dyDescent="0.3">
      <c r="A10" s="10" t="s">
        <v>0</v>
      </c>
      <c r="B10" s="2" t="s">
        <v>1</v>
      </c>
      <c r="C10" s="2" t="s">
        <v>2</v>
      </c>
    </row>
    <row r="11" spans="1:3" x14ac:dyDescent="0.3">
      <c r="A11" s="9">
        <v>4.0141799999999996</v>
      </c>
      <c r="B11" s="2">
        <v>90.104200000000006</v>
      </c>
      <c r="C11" s="2">
        <f>1/(B11-1)</f>
        <v>1.1222815535070176E-2</v>
      </c>
    </row>
    <row r="12" spans="1:3" x14ac:dyDescent="0.3">
      <c r="A12" s="9">
        <v>5.7872300000000001</v>
      </c>
      <c r="B12" s="2">
        <v>93.75</v>
      </c>
      <c r="C12" s="2">
        <f t="shared" ref="C12:C15" si="0">1/(B12-1)</f>
        <v>1.078167115902965E-2</v>
      </c>
    </row>
    <row r="13" spans="1:3" x14ac:dyDescent="0.3">
      <c r="A13" s="9">
        <v>6.1418400000000002</v>
      </c>
      <c r="B13" s="2">
        <v>85.416700000000006</v>
      </c>
      <c r="C13" s="2">
        <f t="shared" si="0"/>
        <v>1.1845997296743417E-2</v>
      </c>
    </row>
    <row r="14" spans="1:3" x14ac:dyDescent="0.3">
      <c r="A14" s="9">
        <v>7.5425500000000003</v>
      </c>
      <c r="B14" s="2">
        <v>61.197899999999997</v>
      </c>
      <c r="C14" s="2">
        <f t="shared" si="0"/>
        <v>1.661187516508051E-2</v>
      </c>
    </row>
    <row r="15" spans="1:3" x14ac:dyDescent="0.3">
      <c r="A15" s="9">
        <v>8.0212800000000009</v>
      </c>
      <c r="B15" s="2">
        <v>55.208300000000001</v>
      </c>
      <c r="C15" s="2">
        <f t="shared" si="0"/>
        <v>1.8447359537192645E-2</v>
      </c>
    </row>
    <row r="16" spans="1:3" x14ac:dyDescent="0.3">
      <c r="A16" s="9"/>
    </row>
    <row r="17" spans="1:3" x14ac:dyDescent="0.3">
      <c r="A17" s="9"/>
    </row>
    <row r="18" spans="1:3" x14ac:dyDescent="0.3">
      <c r="A18" s="9"/>
    </row>
    <row r="19" spans="1:3" x14ac:dyDescent="0.3">
      <c r="A19" s="9"/>
    </row>
    <row r="20" spans="1:3" x14ac:dyDescent="0.3">
      <c r="A20" s="9"/>
    </row>
    <row r="21" spans="1:3" x14ac:dyDescent="0.3">
      <c r="A21" s="9"/>
    </row>
    <row r="22" spans="1:3" x14ac:dyDescent="0.3">
      <c r="A22" s="9"/>
    </row>
    <row r="23" spans="1:3" x14ac:dyDescent="0.3">
      <c r="A23" s="9"/>
    </row>
    <row r="24" spans="1:3" x14ac:dyDescent="0.3">
      <c r="A24" s="9"/>
    </row>
    <row r="25" spans="1:3" x14ac:dyDescent="0.3">
      <c r="A25" s="9"/>
    </row>
    <row r="26" spans="1:3" x14ac:dyDescent="0.3">
      <c r="A26" s="11" t="s">
        <v>6</v>
      </c>
    </row>
    <row r="27" spans="1:3" x14ac:dyDescent="0.3">
      <c r="A27" s="9"/>
      <c r="B27" s="2" t="s">
        <v>3</v>
      </c>
      <c r="C27" s="2" t="s">
        <v>20</v>
      </c>
    </row>
    <row r="28" spans="1:3" x14ac:dyDescent="0.3">
      <c r="A28" s="9" t="s">
        <v>0</v>
      </c>
      <c r="B28" s="2" t="s">
        <v>1</v>
      </c>
      <c r="C28" s="2" t="s">
        <v>2</v>
      </c>
    </row>
    <row r="29" spans="1:3" x14ac:dyDescent="0.3">
      <c r="A29" s="9">
        <v>4.0141799999999996</v>
      </c>
      <c r="B29" s="2">
        <v>87.239599999999996</v>
      </c>
      <c r="C29" s="2">
        <f>1/(B29-1)</f>
        <v>1.1595601092769447E-2</v>
      </c>
    </row>
    <row r="30" spans="1:3" x14ac:dyDescent="0.3">
      <c r="A30" s="9">
        <v>5.7872300000000001</v>
      </c>
      <c r="B30" s="2">
        <v>63.020800000000001</v>
      </c>
      <c r="C30" s="2">
        <f t="shared" ref="C30:C33" si="1">1/(B30-1)</f>
        <v>1.6123623042592163E-2</v>
      </c>
    </row>
    <row r="31" spans="1:3" x14ac:dyDescent="0.3">
      <c r="A31" s="9">
        <v>6.1418400000000002</v>
      </c>
      <c r="B31" s="2">
        <v>55.729199999999999</v>
      </c>
      <c r="C31" s="2">
        <f t="shared" si="1"/>
        <v>1.8271781791073138E-2</v>
      </c>
    </row>
    <row r="32" spans="1:3" x14ac:dyDescent="0.3">
      <c r="A32" s="9">
        <v>7.5425500000000003</v>
      </c>
      <c r="B32" s="2">
        <v>13.802099999999999</v>
      </c>
      <c r="C32" s="2">
        <f t="shared" si="1"/>
        <v>7.811218471969443E-2</v>
      </c>
    </row>
    <row r="33" spans="1:24" x14ac:dyDescent="0.3">
      <c r="A33" s="9">
        <v>8.0301399999999994</v>
      </c>
      <c r="B33" s="2">
        <v>13.541700000000001</v>
      </c>
      <c r="C33" s="2">
        <f t="shared" si="1"/>
        <v>7.9734007351475469E-2</v>
      </c>
    </row>
    <row r="47" spans="1:24" x14ac:dyDescent="0.3">
      <c r="X47" s="8" t="s">
        <v>16</v>
      </c>
    </row>
    <row r="48" spans="1:24" x14ac:dyDescent="0.3">
      <c r="X48" s="8" t="s">
        <v>14</v>
      </c>
    </row>
    <row r="49" spans="24:24" x14ac:dyDescent="0.3">
      <c r="X49" s="8" t="s">
        <v>17</v>
      </c>
    </row>
    <row r="50" spans="24:24" x14ac:dyDescent="0.3">
      <c r="X50" s="8" t="s">
        <v>15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87"/>
  <sheetViews>
    <sheetView tabSelected="1" topLeftCell="D17" workbookViewId="0">
      <selection activeCell="E40" activeCellId="1" sqref="B7:B40 E7:E40"/>
    </sheetView>
  </sheetViews>
  <sheetFormatPr defaultColWidth="9.109375" defaultRowHeight="13.8" x14ac:dyDescent="0.3"/>
  <cols>
    <col min="1" max="1" width="6.6640625" style="2" bestFit="1" customWidth="1"/>
    <col min="2" max="2" width="7.88671875" style="2" customWidth="1"/>
    <col min="3" max="3" width="11.33203125" style="9" bestFit="1" customWidth="1"/>
    <col min="4" max="4" width="11.33203125" style="12" bestFit="1" customWidth="1"/>
    <col min="5" max="5" width="10.6640625" style="12" bestFit="1" customWidth="1"/>
    <col min="6" max="17" width="9.109375" style="2"/>
    <col min="18" max="18" width="9.109375" style="17"/>
    <col min="19" max="19" width="10.44140625" style="12" bestFit="1" customWidth="1"/>
    <col min="20" max="20" width="12.44140625" style="12" bestFit="1" customWidth="1"/>
    <col min="21" max="21" width="12.44140625" style="12" customWidth="1"/>
    <col min="22" max="22" width="16.6640625" style="12" bestFit="1" customWidth="1"/>
    <col min="23" max="26" width="10.44140625" style="12" customWidth="1"/>
    <col min="27" max="16384" width="9.109375" style="2"/>
  </cols>
  <sheetData>
    <row r="1" spans="1:30" x14ac:dyDescent="0.3">
      <c r="A1" s="2" t="s">
        <v>64</v>
      </c>
      <c r="B1" s="65" t="s">
        <v>22</v>
      </c>
      <c r="D1" s="2"/>
    </row>
    <row r="2" spans="1:30" x14ac:dyDescent="0.3">
      <c r="B2" s="2" t="s">
        <v>76</v>
      </c>
    </row>
    <row r="3" spans="1:30" x14ac:dyDescent="0.3">
      <c r="B3" s="12" t="s">
        <v>77</v>
      </c>
    </row>
    <row r="4" spans="1:30" ht="21" x14ac:dyDescent="0.3">
      <c r="C4" s="12"/>
      <c r="E4" s="2"/>
      <c r="N4" s="73" t="s">
        <v>30</v>
      </c>
      <c r="O4" s="74"/>
      <c r="P4" s="75"/>
    </row>
    <row r="5" spans="1:30" x14ac:dyDescent="0.3">
      <c r="B5" s="80" t="s">
        <v>23</v>
      </c>
      <c r="C5" s="81"/>
      <c r="D5" s="82"/>
      <c r="E5" s="2"/>
      <c r="R5" s="80" t="s">
        <v>39</v>
      </c>
      <c r="S5" s="81"/>
      <c r="T5" s="81"/>
      <c r="U5" s="81"/>
      <c r="V5" s="81"/>
      <c r="W5" s="81"/>
      <c r="X5" s="81"/>
      <c r="Y5" s="81"/>
      <c r="Z5" s="82"/>
    </row>
    <row r="6" spans="1:30" x14ac:dyDescent="0.3">
      <c r="B6" s="15" t="s">
        <v>24</v>
      </c>
      <c r="C6" s="12" t="s">
        <v>25</v>
      </c>
      <c r="D6" s="12" t="s">
        <v>28</v>
      </c>
      <c r="E6" s="83" t="s">
        <v>78</v>
      </c>
      <c r="O6" s="2" t="s">
        <v>33</v>
      </c>
      <c r="P6" s="16" t="s">
        <v>34</v>
      </c>
      <c r="R6" s="35" t="s">
        <v>24</v>
      </c>
      <c r="S6" s="12" t="s">
        <v>28</v>
      </c>
      <c r="T6" s="12" t="s">
        <v>45</v>
      </c>
      <c r="U6" s="39" t="s">
        <v>44</v>
      </c>
      <c r="V6" s="12" t="s">
        <v>7</v>
      </c>
      <c r="W6" s="12" t="s">
        <v>40</v>
      </c>
      <c r="X6" s="12" t="s">
        <v>41</v>
      </c>
      <c r="Y6" s="12" t="s">
        <v>43</v>
      </c>
      <c r="Z6" s="12" t="s">
        <v>42</v>
      </c>
    </row>
    <row r="7" spans="1:30" x14ac:dyDescent="0.3">
      <c r="B7" s="15">
        <v>5.5</v>
      </c>
      <c r="C7" s="12">
        <v>2.9</v>
      </c>
      <c r="D7" s="12">
        <f>SQRT(C7)</f>
        <v>1.70293863659264</v>
      </c>
      <c r="E7" s="83">
        <f>1/C7</f>
        <v>0.34482758620689657</v>
      </c>
      <c r="N7" s="2" t="s">
        <v>31</v>
      </c>
      <c r="O7" s="17">
        <v>116</v>
      </c>
      <c r="P7" s="17">
        <v>68</v>
      </c>
      <c r="R7" s="47">
        <v>1</v>
      </c>
      <c r="S7" s="14">
        <f>$O$7*EXP($O$8*R7)</f>
        <v>52.804171385579437</v>
      </c>
      <c r="T7" s="14">
        <f t="shared" ref="T7:T38" si="0">S7^2</f>
        <v>2788.2805157176463</v>
      </c>
      <c r="U7" s="40">
        <f>1/T7</f>
        <v>3.5864397228433829E-4</v>
      </c>
      <c r="V7" s="14">
        <f>1/(1470*EXP(-1.1*R7))</f>
        <v>2.0436503564261453E-3</v>
      </c>
      <c r="W7" s="14">
        <f>1/((($O$7-$P$7)*EXP($O$8*R7))^2)</f>
        <v>2.0945804214661701E-3</v>
      </c>
      <c r="X7" s="14">
        <f>1/((($O$7+$P$7)*EXP($O$8*R7))^2)</f>
        <v>1.4254233492019304E-4</v>
      </c>
      <c r="Y7" s="14">
        <f>1/((($O$7)*EXP(($O$8-$P$8)*R7))^2)</f>
        <v>4.5501490458838239E-4</v>
      </c>
      <c r="Z7" s="14">
        <f>1/((($O$7)*EXP(($O$8+$P$8)*R7))^2)</f>
        <v>2.8268414409907502E-4</v>
      </c>
      <c r="AA7" s="22" t="s">
        <v>35</v>
      </c>
      <c r="AB7" s="22"/>
      <c r="AC7" s="22"/>
      <c r="AD7" s="22"/>
    </row>
    <row r="8" spans="1:30" x14ac:dyDescent="0.3">
      <c r="B8" s="15">
        <v>5.9</v>
      </c>
      <c r="C8" s="12">
        <v>0.2</v>
      </c>
      <c r="D8" s="12">
        <f t="shared" ref="D8:D39" si="1">SQRT(C8)</f>
        <v>0.44721359549995793</v>
      </c>
      <c r="E8" s="83">
        <f t="shared" ref="E8:E30" si="2">1/C8</f>
        <v>5</v>
      </c>
      <c r="N8" s="2" t="s">
        <v>32</v>
      </c>
      <c r="O8" s="17">
        <v>-0.78700000000000003</v>
      </c>
      <c r="P8" s="17">
        <v>0.11899999999999999</v>
      </c>
      <c r="R8" s="47">
        <v>1.1000000000000001</v>
      </c>
      <c r="S8" s="14">
        <f t="shared" ref="S8:S71" si="3">$O$7*EXP($O$8*R8)</f>
        <v>48.80780268218939</v>
      </c>
      <c r="T8" s="14">
        <f t="shared" si="0"/>
        <v>2382.2016026635338</v>
      </c>
      <c r="U8" s="40">
        <f t="shared" ref="U8:U71" si="4">1/T8</f>
        <v>4.1977975284791282E-4</v>
      </c>
      <c r="V8" s="14">
        <f t="shared" ref="V8:V71" si="5">1/(1470*EXP(-1.1*R8))</f>
        <v>2.2812820765639621E-3</v>
      </c>
      <c r="W8" s="14">
        <f t="shared" ref="W8:W71" si="6">1/((($O$7-$P$7)*EXP($O$8*R8))^2)</f>
        <v>2.4516303621187133E-3</v>
      </c>
      <c r="X8" s="14">
        <f t="shared" ref="X8:X71" si="7">1/((($O$7+$P$7)*EXP($O$8*R8))^2)</f>
        <v>1.668406295581733E-4</v>
      </c>
      <c r="Y8" s="14">
        <f t="shared" ref="Y8:Y71" si="8">1/((($O$7)*EXP(($O$8-$P$8)*R8))^2)</f>
        <v>5.4540583872371971E-4</v>
      </c>
      <c r="Z8" s="14">
        <f t="shared" ref="Z8:Z71" si="9">1/((($O$7)*EXP(($O$8+$P$8)*R8))^2)</f>
        <v>3.2308975883611334E-4</v>
      </c>
    </row>
    <row r="9" spans="1:30" x14ac:dyDescent="0.3">
      <c r="B9" s="15">
        <v>4.5999999999999996</v>
      </c>
      <c r="C9" s="12">
        <v>6</v>
      </c>
      <c r="D9" s="12">
        <f t="shared" si="1"/>
        <v>2.4494897427831779</v>
      </c>
      <c r="E9" s="83">
        <f t="shared" si="2"/>
        <v>0.16666666666666666</v>
      </c>
      <c r="R9" s="47">
        <v>1.2</v>
      </c>
      <c r="S9" s="14">
        <f t="shared" si="3"/>
        <v>45.113890439990918</v>
      </c>
      <c r="T9" s="14">
        <f t="shared" si="0"/>
        <v>2035.2631106315039</v>
      </c>
      <c r="U9" s="40">
        <f t="shared" si="4"/>
        <v>4.9133696512079891E-4</v>
      </c>
      <c r="V9" s="14">
        <f t="shared" si="5"/>
        <v>2.5465451545992265E-3</v>
      </c>
      <c r="W9" s="14">
        <f t="shared" si="6"/>
        <v>2.8695443587957773E-3</v>
      </c>
      <c r="X9" s="14">
        <f t="shared" si="7"/>
        <v>1.9528090154375793E-4</v>
      </c>
      <c r="Y9" s="14">
        <f t="shared" si="8"/>
        <v>6.5375337360216881E-4</v>
      </c>
      <c r="Z9" s="14">
        <f t="shared" si="9"/>
        <v>3.6927077249933164E-4</v>
      </c>
    </row>
    <row r="10" spans="1:30" x14ac:dyDescent="0.3">
      <c r="B10" s="15">
        <v>5.4</v>
      </c>
      <c r="C10" s="12">
        <v>5.2</v>
      </c>
      <c r="D10" s="12">
        <f t="shared" si="1"/>
        <v>2.2803508501982761</v>
      </c>
      <c r="E10" s="83">
        <f t="shared" si="2"/>
        <v>0.19230769230769229</v>
      </c>
      <c r="R10" s="47">
        <v>1.3</v>
      </c>
      <c r="S10" s="14">
        <f t="shared" si="3"/>
        <v>41.699543900471426</v>
      </c>
      <c r="T10" s="14">
        <f t="shared" si="0"/>
        <v>1738.8519615073437</v>
      </c>
      <c r="U10" s="40">
        <f t="shared" si="4"/>
        <v>5.7509208497147661E-4</v>
      </c>
      <c r="V10" s="14">
        <f t="shared" si="5"/>
        <v>2.8426525115124129E-3</v>
      </c>
      <c r="W10" s="14">
        <f t="shared" si="6"/>
        <v>3.3586975240348046E-3</v>
      </c>
      <c r="X10" s="14">
        <f t="shared" si="7"/>
        <v>2.285692076847882E-4</v>
      </c>
      <c r="Y10" s="14">
        <f t="shared" si="8"/>
        <v>7.8362467570266951E-4</v>
      </c>
      <c r="Z10" s="14">
        <f t="shared" si="9"/>
        <v>4.2205269493367649E-4</v>
      </c>
    </row>
    <row r="11" spans="1:30" x14ac:dyDescent="0.3">
      <c r="B11" s="15">
        <v>6</v>
      </c>
      <c r="C11" s="12">
        <v>1.2</v>
      </c>
      <c r="D11" s="12">
        <f t="shared" si="1"/>
        <v>1.0954451150103321</v>
      </c>
      <c r="E11" s="83">
        <f t="shared" si="2"/>
        <v>0.83333333333333337</v>
      </c>
      <c r="R11" s="47">
        <v>1.4</v>
      </c>
      <c r="S11" s="14">
        <f t="shared" si="3"/>
        <v>38.54360474232012</v>
      </c>
      <c r="T11" s="14">
        <f t="shared" si="0"/>
        <v>1485.6094665322021</v>
      </c>
      <c r="U11" s="40">
        <f t="shared" si="4"/>
        <v>6.7312441292815628E-4</v>
      </c>
      <c r="V11" s="14">
        <f t="shared" si="5"/>
        <v>3.1731906605361403E-3</v>
      </c>
      <c r="W11" s="14">
        <f t="shared" si="6"/>
        <v>3.9312335505040236E-3</v>
      </c>
      <c r="X11" s="14">
        <f t="shared" si="7"/>
        <v>2.6753196184904507E-4</v>
      </c>
      <c r="Y11" s="14">
        <f t="shared" si="8"/>
        <v>9.3929554655544222E-4</v>
      </c>
      <c r="Z11" s="14">
        <f t="shared" si="9"/>
        <v>4.8237903069109345E-4</v>
      </c>
    </row>
    <row r="12" spans="1:30" x14ac:dyDescent="0.3">
      <c r="B12" s="15">
        <v>6.9</v>
      </c>
      <c r="C12" s="12">
        <v>0.4</v>
      </c>
      <c r="D12" s="12">
        <f t="shared" si="1"/>
        <v>0.63245553203367588</v>
      </c>
      <c r="E12" s="83">
        <f t="shared" si="2"/>
        <v>2.5</v>
      </c>
      <c r="R12" s="47">
        <v>1.5</v>
      </c>
      <c r="S12" s="14">
        <f t="shared" si="3"/>
        <v>35.626515965691567</v>
      </c>
      <c r="T12" s="14">
        <f t="shared" si="0"/>
        <v>1269.2486398536762</v>
      </c>
      <c r="U12" s="40">
        <f t="shared" si="4"/>
        <v>7.8786769479247489E-4</v>
      </c>
      <c r="V12" s="14">
        <f t="shared" si="5"/>
        <v>3.5421631477413943E-3</v>
      </c>
      <c r="W12" s="14">
        <f t="shared" si="6"/>
        <v>4.6013661897254974E-3</v>
      </c>
      <c r="X12" s="14">
        <f t="shared" si="7"/>
        <v>3.1313645147470294E-4</v>
      </c>
      <c r="Y12" s="14">
        <f t="shared" si="8"/>
        <v>1.1258911965575328E-3</v>
      </c>
      <c r="Z12" s="14">
        <f t="shared" si="9"/>
        <v>5.5132814466934011E-4</v>
      </c>
    </row>
    <row r="13" spans="1:30" x14ac:dyDescent="0.3">
      <c r="B13" s="15">
        <v>6.2</v>
      </c>
      <c r="C13" s="12">
        <v>4</v>
      </c>
      <c r="D13" s="12">
        <f t="shared" si="1"/>
        <v>2</v>
      </c>
      <c r="E13" s="83">
        <f t="shared" si="2"/>
        <v>0.25</v>
      </c>
      <c r="R13" s="47">
        <v>1.6</v>
      </c>
      <c r="S13" s="14">
        <f t="shared" si="3"/>
        <v>32.930200699678359</v>
      </c>
      <c r="T13" s="14">
        <f t="shared" si="0"/>
        <v>1084.398118121097</v>
      </c>
      <c r="U13" s="40">
        <f t="shared" si="4"/>
        <v>9.221705416942894E-4</v>
      </c>
      <c r="V13" s="14">
        <f t="shared" si="5"/>
        <v>3.9540390438112857E-3</v>
      </c>
      <c r="W13" s="14">
        <f t="shared" si="6"/>
        <v>5.3857321219784541E-3</v>
      </c>
      <c r="X13" s="14">
        <f t="shared" si="7"/>
        <v>3.6651485140118016E-4</v>
      </c>
      <c r="Y13" s="14">
        <f t="shared" si="8"/>
        <v>1.3495549841946704E-3</v>
      </c>
      <c r="Z13" s="14">
        <f t="shared" si="9"/>
        <v>6.3013253845022391E-4</v>
      </c>
    </row>
    <row r="14" spans="1:30" x14ac:dyDescent="0.3">
      <c r="B14" s="15">
        <v>6.3</v>
      </c>
      <c r="C14" s="12">
        <v>0.01</v>
      </c>
      <c r="D14" s="12">
        <f t="shared" si="1"/>
        <v>0.1</v>
      </c>
      <c r="E14" s="83">
        <f t="shared" si="2"/>
        <v>100</v>
      </c>
      <c r="R14" s="47">
        <v>1.7</v>
      </c>
      <c r="S14" s="14">
        <f t="shared" si="3"/>
        <v>30.437950181976131</v>
      </c>
      <c r="T14" s="14">
        <f t="shared" si="0"/>
        <v>926.46881128046073</v>
      </c>
      <c r="U14" s="40">
        <f t="shared" si="4"/>
        <v>1.0793671495729173E-3</v>
      </c>
      <c r="V14" s="14">
        <f t="shared" si="5"/>
        <v>4.4138070743447019E-3</v>
      </c>
      <c r="W14" s="14">
        <f t="shared" si="6"/>
        <v>6.3038039777140523E-3</v>
      </c>
      <c r="X14" s="14">
        <f t="shared" si="7"/>
        <v>4.2899233118658955E-4</v>
      </c>
      <c r="Y14" s="14">
        <f t="shared" si="8"/>
        <v>1.6176506761340565E-3</v>
      </c>
      <c r="Z14" s="14">
        <f t="shared" si="9"/>
        <v>7.2020088191192169E-4</v>
      </c>
    </row>
    <row r="15" spans="1:30" x14ac:dyDescent="0.3">
      <c r="B15" s="15">
        <v>7.4</v>
      </c>
      <c r="C15" s="12">
        <v>0.01</v>
      </c>
      <c r="D15" s="12">
        <f t="shared" si="1"/>
        <v>0.1</v>
      </c>
      <c r="E15" s="83">
        <f t="shared" si="2"/>
        <v>100</v>
      </c>
      <c r="R15" s="47">
        <v>1.8</v>
      </c>
      <c r="S15" s="14">
        <f t="shared" si="3"/>
        <v>28.134320216563697</v>
      </c>
      <c r="T15" s="14">
        <f t="shared" si="0"/>
        <v>791.53997404814481</v>
      </c>
      <c r="U15" s="40">
        <f t="shared" si="4"/>
        <v>1.2633600737632182E-3</v>
      </c>
      <c r="V15" s="14">
        <f t="shared" si="5"/>
        <v>4.9270360443272199E-3</v>
      </c>
      <c r="W15" s="14">
        <f t="shared" si="6"/>
        <v>7.3783737641310168E-3</v>
      </c>
      <c r="X15" s="14">
        <f t="shared" si="7"/>
        <v>5.0211995370267801E-4</v>
      </c>
      <c r="Y15" s="14">
        <f t="shared" si="8"/>
        <v>1.9390048872729034E-3</v>
      </c>
      <c r="Z15" s="14">
        <f t="shared" si="9"/>
        <v>8.2314319394202046E-4</v>
      </c>
    </row>
    <row r="16" spans="1:30" x14ac:dyDescent="0.3">
      <c r="B16" s="15">
        <v>7.9</v>
      </c>
      <c r="C16" s="13">
        <v>0</v>
      </c>
      <c r="D16" s="14"/>
      <c r="E16" s="83">
        <v>100</v>
      </c>
      <c r="R16" s="47">
        <v>1.9</v>
      </c>
      <c r="S16" s="14">
        <f t="shared" si="3"/>
        <v>26.005035467758141</v>
      </c>
      <c r="T16" s="14">
        <f t="shared" si="0"/>
        <v>676.26186967935882</v>
      </c>
      <c r="U16" s="40">
        <f t="shared" si="4"/>
        <v>1.4787171136443603E-3</v>
      </c>
      <c r="V16" s="14">
        <f t="shared" si="5"/>
        <v>5.4999422886428976E-3</v>
      </c>
      <c r="W16" s="14">
        <f t="shared" si="6"/>
        <v>8.6361186984368517E-3</v>
      </c>
      <c r="X16" s="14">
        <f t="shared" si="7"/>
        <v>5.8771318174617542E-4</v>
      </c>
      <c r="Y16" s="14">
        <f t="shared" si="8"/>
        <v>2.3241976826872284E-3</v>
      </c>
      <c r="Z16" s="14">
        <f t="shared" si="9"/>
        <v>9.4079962236971271E-4</v>
      </c>
    </row>
    <row r="17" spans="2:26" x14ac:dyDescent="0.3">
      <c r="B17" s="15">
        <v>6.4</v>
      </c>
      <c r="C17" s="12">
        <v>1.2</v>
      </c>
      <c r="D17" s="12">
        <f t="shared" si="1"/>
        <v>1.0954451150103321</v>
      </c>
      <c r="E17" s="83">
        <f t="shared" si="2"/>
        <v>0.83333333333333337</v>
      </c>
      <c r="R17" s="47">
        <v>2</v>
      </c>
      <c r="S17" s="14">
        <f t="shared" si="3"/>
        <v>24.036900997565919</v>
      </c>
      <c r="T17" s="14">
        <f t="shared" si="0"/>
        <v>577.77260956678549</v>
      </c>
      <c r="U17" s="40">
        <f t="shared" si="4"/>
        <v>1.7307847126048447E-3</v>
      </c>
      <c r="V17" s="14">
        <f t="shared" si="5"/>
        <v>6.1394649656014433E-3</v>
      </c>
      <c r="W17" s="14">
        <f t="shared" si="6"/>
        <v>1.0108263495143571E-2</v>
      </c>
      <c r="X17" s="14">
        <f t="shared" si="7"/>
        <v>6.8789694862980829E-4</v>
      </c>
      <c r="Y17" s="14">
        <f t="shared" si="8"/>
        <v>2.7859109090777661E-3</v>
      </c>
      <c r="Z17" s="14">
        <f t="shared" si="9"/>
        <v>1.0752733375735579E-3</v>
      </c>
    </row>
    <row r="18" spans="2:26" x14ac:dyDescent="0.3">
      <c r="B18" s="15">
        <v>7</v>
      </c>
      <c r="C18" s="12">
        <v>0.44</v>
      </c>
      <c r="D18" s="12">
        <f t="shared" si="1"/>
        <v>0.66332495807107994</v>
      </c>
      <c r="E18" s="83">
        <f t="shared" si="2"/>
        <v>2.2727272727272729</v>
      </c>
      <c r="R18" s="47">
        <v>2.1</v>
      </c>
      <c r="S18" s="14">
        <f t="shared" si="3"/>
        <v>22.217720498136835</v>
      </c>
      <c r="T18" s="14">
        <f t="shared" si="0"/>
        <v>493.62710413332968</v>
      </c>
      <c r="U18" s="40">
        <f t="shared" si="4"/>
        <v>2.0258206885858075E-3</v>
      </c>
      <c r="V18" s="14">
        <f t="shared" si="5"/>
        <v>6.853350105451423E-3</v>
      </c>
      <c r="W18" s="14">
        <f t="shared" si="6"/>
        <v>1.1831355549310167E-2</v>
      </c>
      <c r="X18" s="14">
        <f t="shared" si="7"/>
        <v>8.0515841167328177E-4</v>
      </c>
      <c r="Y18" s="14">
        <f t="shared" si="8"/>
        <v>3.3393457239596419E-3</v>
      </c>
      <c r="Z18" s="14">
        <f t="shared" si="9"/>
        <v>1.2289681277552781E-3</v>
      </c>
    </row>
    <row r="19" spans="2:26" x14ac:dyDescent="0.3">
      <c r="B19" s="15">
        <v>8</v>
      </c>
      <c r="C19" s="12">
        <v>0.05</v>
      </c>
      <c r="D19" s="12">
        <f t="shared" si="1"/>
        <v>0.22360679774997896</v>
      </c>
      <c r="E19" s="83">
        <f t="shared" si="2"/>
        <v>20</v>
      </c>
      <c r="R19" s="47">
        <v>2.2000000000000002</v>
      </c>
      <c r="S19" s="14">
        <f t="shared" si="3"/>
        <v>20.536220712616672</v>
      </c>
      <c r="T19" s="14">
        <f t="shared" si="0"/>
        <v>421.73636115730602</v>
      </c>
      <c r="U19" s="40">
        <f t="shared" si="4"/>
        <v>2.3711495903645926E-3</v>
      </c>
      <c r="V19" s="14">
        <f t="shared" si="5"/>
        <v>7.6502444318924147E-3</v>
      </c>
      <c r="W19" s="14">
        <f t="shared" si="6"/>
        <v>1.3848172260393215E-2</v>
      </c>
      <c r="X19" s="14">
        <f t="shared" si="7"/>
        <v>9.4240869824982173E-4</v>
      </c>
      <c r="Y19" s="14">
        <f t="shared" si="8"/>
        <v>4.0027230690657641E-3</v>
      </c>
      <c r="Z19" s="14">
        <f t="shared" si="9"/>
        <v>1.4046313679148513E-3</v>
      </c>
    </row>
    <row r="20" spans="2:26" x14ac:dyDescent="0.3">
      <c r="B20" s="15">
        <v>6.3</v>
      </c>
      <c r="C20" s="12">
        <v>0.26600000000000001</v>
      </c>
      <c r="D20" s="12">
        <f t="shared" si="1"/>
        <v>0.51575187832910507</v>
      </c>
      <c r="E20" s="83">
        <f t="shared" si="2"/>
        <v>3.7593984962406015</v>
      </c>
      <c r="R20" s="47">
        <v>2.2999999999999998</v>
      </c>
      <c r="S20" s="14">
        <f t="shared" si="3"/>
        <v>18.981981576042994</v>
      </c>
      <c r="T20" s="14">
        <f t="shared" si="0"/>
        <v>360.31562455323569</v>
      </c>
      <c r="U20" s="40">
        <f t="shared" si="4"/>
        <v>2.7753445364461361E-3</v>
      </c>
      <c r="V20" s="14">
        <f t="shared" si="5"/>
        <v>8.5398000929715837E-3</v>
      </c>
      <c r="W20" s="14">
        <f t="shared" si="6"/>
        <v>1.6208783021883336E-2</v>
      </c>
      <c r="X20" s="14">
        <f t="shared" si="7"/>
        <v>1.103055177292628E-3</v>
      </c>
      <c r="Y20" s="14">
        <f t="shared" si="8"/>
        <v>4.7978835652372452E-3</v>
      </c>
      <c r="Z20" s="14">
        <f t="shared" si="9"/>
        <v>1.6054031306198537E-3</v>
      </c>
    </row>
    <row r="21" spans="2:26" x14ac:dyDescent="0.3">
      <c r="B21" s="15">
        <v>8</v>
      </c>
      <c r="C21" s="12">
        <v>6.4000000000000001E-2</v>
      </c>
      <c r="D21" s="12">
        <f t="shared" si="1"/>
        <v>0.25298221281347033</v>
      </c>
      <c r="E21" s="83">
        <f t="shared" si="2"/>
        <v>15.625</v>
      </c>
      <c r="R21" s="47">
        <v>2.4</v>
      </c>
      <c r="S21" s="14">
        <f t="shared" si="3"/>
        <v>17.545371643375038</v>
      </c>
      <c r="T21" s="14">
        <f t="shared" si="0"/>
        <v>307.84006610414889</v>
      </c>
      <c r="U21" s="40">
        <f t="shared" si="4"/>
        <v>3.2484400508856395E-3</v>
      </c>
      <c r="V21" s="14">
        <f t="shared" si="5"/>
        <v>9.5327915698868119E-3</v>
      </c>
      <c r="W21" s="14">
        <f t="shared" si="6"/>
        <v>1.8971792241630717E-2</v>
      </c>
      <c r="X21" s="14">
        <f t="shared" si="7"/>
        <v>1.2910860504701436E-3</v>
      </c>
      <c r="Y21" s="14">
        <f t="shared" si="8"/>
        <v>5.7510065793650962E-3</v>
      </c>
      <c r="Z21" s="14">
        <f t="shared" si="9"/>
        <v>1.8348723164498383E-3</v>
      </c>
    </row>
    <row r="22" spans="2:26" x14ac:dyDescent="0.3">
      <c r="B22" s="15">
        <v>6.8</v>
      </c>
      <c r="C22" s="12">
        <v>0.5</v>
      </c>
      <c r="D22" s="12">
        <f t="shared" si="1"/>
        <v>0.70710678118654757</v>
      </c>
      <c r="E22" s="83">
        <f t="shared" si="2"/>
        <v>2</v>
      </c>
      <c r="R22" s="47">
        <v>2.5</v>
      </c>
      <c r="S22" s="14">
        <f t="shared" si="3"/>
        <v>16.217488404512583</v>
      </c>
      <c r="T22" s="14">
        <f t="shared" si="0"/>
        <v>263.00693015050007</v>
      </c>
      <c r="U22" s="40">
        <f t="shared" si="4"/>
        <v>3.802181179894277E-3</v>
      </c>
      <c r="V22" s="14">
        <f t="shared" si="5"/>
        <v>1.0641246179719845E-2</v>
      </c>
      <c r="W22" s="14">
        <f t="shared" si="6"/>
        <v>2.2205794252021436E-2</v>
      </c>
      <c r="X22" s="14">
        <f t="shared" si="7"/>
        <v>1.5111693630865245E-3</v>
      </c>
      <c r="Y22" s="14">
        <f t="shared" si="8"/>
        <v>6.8934721374934423E-3</v>
      </c>
      <c r="Z22" s="14">
        <f t="shared" si="9"/>
        <v>2.0971408074768596E-3</v>
      </c>
    </row>
    <row r="23" spans="2:26" x14ac:dyDescent="0.3">
      <c r="B23" s="15">
        <v>5.9</v>
      </c>
      <c r="C23" s="12">
        <v>6.77</v>
      </c>
      <c r="D23" s="12">
        <f t="shared" si="1"/>
        <v>2.6019223662515376</v>
      </c>
      <c r="E23" s="83">
        <f t="shared" si="2"/>
        <v>0.14771048744460857</v>
      </c>
      <c r="R23" s="47">
        <v>2.6</v>
      </c>
      <c r="S23" s="14">
        <f t="shared" si="3"/>
        <v>14.99010311644262</v>
      </c>
      <c r="T23" s="14">
        <f t="shared" si="0"/>
        <v>224.70319144158276</v>
      </c>
      <c r="U23" s="40">
        <f t="shared" si="4"/>
        <v>4.4503150737846778E-3</v>
      </c>
      <c r="V23" s="14">
        <f t="shared" si="5"/>
        <v>1.1878589752775509E-2</v>
      </c>
      <c r="W23" s="14">
        <f t="shared" si="6"/>
        <v>2.5991076229534123E-2</v>
      </c>
      <c r="X23" s="14">
        <f t="shared" si="7"/>
        <v>1.7687688927471236E-3</v>
      </c>
      <c r="Y23" s="14">
        <f t="shared" si="8"/>
        <v>8.2628940611722528E-3</v>
      </c>
      <c r="Z23" s="14">
        <f t="shared" si="9"/>
        <v>2.3968967905592816E-3</v>
      </c>
    </row>
    <row r="24" spans="2:26" x14ac:dyDescent="0.3">
      <c r="B24" s="15">
        <v>7.2</v>
      </c>
      <c r="C24" s="12">
        <v>0.45</v>
      </c>
      <c r="D24" s="12">
        <f t="shared" si="1"/>
        <v>0.67082039324993692</v>
      </c>
      <c r="E24" s="83">
        <f t="shared" si="2"/>
        <v>2.2222222222222223</v>
      </c>
      <c r="R24" s="47">
        <v>2.7</v>
      </c>
      <c r="S24" s="14">
        <f t="shared" si="3"/>
        <v>13.855609810644797</v>
      </c>
      <c r="T24" s="14">
        <f t="shared" si="0"/>
        <v>191.97792322483633</v>
      </c>
      <c r="U24" s="40">
        <f t="shared" si="4"/>
        <v>5.2089322730553911E-3</v>
      </c>
      <c r="V24" s="14">
        <f t="shared" si="5"/>
        <v>1.3259809249000769E-2</v>
      </c>
      <c r="W24" s="14">
        <f t="shared" si="6"/>
        <v>3.0421611400274877E-2</v>
      </c>
      <c r="X24" s="14">
        <f t="shared" si="7"/>
        <v>2.0702797928353416E-3</v>
      </c>
      <c r="Y24" s="14">
        <f t="shared" si="8"/>
        <v>9.9043583413947721E-3</v>
      </c>
      <c r="Z24" s="14">
        <f t="shared" si="9"/>
        <v>2.7394985611412168E-3</v>
      </c>
    </row>
    <row r="25" spans="2:26" x14ac:dyDescent="0.3">
      <c r="B25" s="15">
        <v>7.9</v>
      </c>
      <c r="C25" s="13" t="s">
        <v>26</v>
      </c>
      <c r="D25" s="14"/>
      <c r="E25" s="83">
        <v>100</v>
      </c>
      <c r="R25" s="47">
        <v>2.8</v>
      </c>
      <c r="S25" s="14">
        <f t="shared" si="3"/>
        <v>12.806978159760366</v>
      </c>
      <c r="T25" s="14">
        <f t="shared" si="0"/>
        <v>164.01868958457899</v>
      </c>
      <c r="U25" s="40">
        <f t="shared" si="4"/>
        <v>6.0968661713659963E-3</v>
      </c>
      <c r="V25" s="14">
        <f t="shared" si="5"/>
        <v>1.4801634283127267E-2</v>
      </c>
      <c r="W25" s="14">
        <f t="shared" si="6"/>
        <v>3.5607392014713905E-2</v>
      </c>
      <c r="X25" s="14">
        <f t="shared" si="7"/>
        <v>2.4231873582792078E-3</v>
      </c>
      <c r="Y25" s="14">
        <f t="shared" si="8"/>
        <v>1.1871907521568704E-2</v>
      </c>
      <c r="Z25" s="14">
        <f t="shared" si="9"/>
        <v>3.1310703055944435E-3</v>
      </c>
    </row>
    <row r="26" spans="2:26" x14ac:dyDescent="0.3">
      <c r="B26" s="15">
        <v>7.5</v>
      </c>
      <c r="C26" s="12">
        <v>0.23</v>
      </c>
      <c r="D26" s="12">
        <f t="shared" si="1"/>
        <v>0.47958315233127197</v>
      </c>
      <c r="E26" s="83">
        <f t="shared" si="2"/>
        <v>4.3478260869565215</v>
      </c>
      <c r="F26" s="2" t="s">
        <v>29</v>
      </c>
      <c r="R26" s="47">
        <v>2.9</v>
      </c>
      <c r="S26" s="14">
        <f t="shared" si="3"/>
        <v>11.837709911444593</v>
      </c>
      <c r="T26" s="14">
        <f t="shared" si="0"/>
        <v>140.13137594751356</v>
      </c>
      <c r="U26" s="40">
        <f t="shared" si="4"/>
        <v>7.1361605724513232E-3</v>
      </c>
      <c r="V26" s="14">
        <f t="shared" si="5"/>
        <v>1.6522739757207177E-2</v>
      </c>
      <c r="W26" s="14">
        <f t="shared" si="6"/>
        <v>4.1677160009941421E-2</v>
      </c>
      <c r="X26" s="14">
        <f t="shared" si="7"/>
        <v>2.8362528551188863E-3</v>
      </c>
      <c r="Y26" s="14">
        <f t="shared" si="8"/>
        <v>1.4230319960417707E-2</v>
      </c>
      <c r="Z26" s="14">
        <f t="shared" si="9"/>
        <v>3.5786115742624512E-3</v>
      </c>
    </row>
    <row r="27" spans="2:26" x14ac:dyDescent="0.3">
      <c r="B27" s="15">
        <v>7.7</v>
      </c>
      <c r="C27" s="12">
        <v>0.22</v>
      </c>
      <c r="D27" s="12">
        <f t="shared" si="1"/>
        <v>0.46904157598234297</v>
      </c>
      <c r="E27" s="83">
        <f t="shared" si="2"/>
        <v>4.5454545454545459</v>
      </c>
      <c r="R27" s="47">
        <v>3</v>
      </c>
      <c r="S27" s="14">
        <f t="shared" si="3"/>
        <v>10.941798619428242</v>
      </c>
      <c r="T27" s="14">
        <f t="shared" si="0"/>
        <v>119.7229570281218</v>
      </c>
      <c r="U27" s="40">
        <f t="shared" si="4"/>
        <v>8.3526169485198185E-3</v>
      </c>
      <c r="V27" s="14">
        <f t="shared" si="5"/>
        <v>1.8443972054869317E-2</v>
      </c>
      <c r="W27" s="14">
        <f t="shared" si="6"/>
        <v>4.8781603150730331E-2</v>
      </c>
      <c r="X27" s="14">
        <f t="shared" si="7"/>
        <v>3.3197310272708729E-3</v>
      </c>
      <c r="Y27" s="14">
        <f t="shared" si="8"/>
        <v>1.7057242554152304E-2</v>
      </c>
      <c r="Z27" s="14">
        <f t="shared" si="9"/>
        <v>4.0901224020946491E-3</v>
      </c>
    </row>
    <row r="28" spans="2:26" x14ac:dyDescent="0.3">
      <c r="B28" s="15">
        <v>8.1</v>
      </c>
      <c r="C28" s="12">
        <v>0.18</v>
      </c>
      <c r="D28" s="12">
        <f t="shared" si="1"/>
        <v>0.42426406871192851</v>
      </c>
      <c r="E28" s="83">
        <f t="shared" si="2"/>
        <v>5.5555555555555554</v>
      </c>
      <c r="R28" s="47">
        <v>3.1</v>
      </c>
      <c r="S28" s="14">
        <f t="shared" si="3"/>
        <v>10.113692422245851</v>
      </c>
      <c r="T28" s="14">
        <f t="shared" si="0"/>
        <v>102.28677441179315</v>
      </c>
      <c r="U28" s="40">
        <f t="shared" si="4"/>
        <v>9.7764349863466316E-3</v>
      </c>
      <c r="V28" s="14">
        <f t="shared" si="5"/>
        <v>2.0588601537006871E-2</v>
      </c>
      <c r="W28" s="14">
        <f t="shared" si="6"/>
        <v>5.7097095996649423E-2</v>
      </c>
      <c r="X28" s="14">
        <f t="shared" si="7"/>
        <v>3.8856246803012848E-3</v>
      </c>
      <c r="Y28" s="14">
        <f t="shared" si="8"/>
        <v>2.0445747134321218E-2</v>
      </c>
      <c r="Z28" s="14">
        <f t="shared" si="9"/>
        <v>4.6747463134677782E-3</v>
      </c>
    </row>
    <row r="29" spans="2:26" x14ac:dyDescent="0.3">
      <c r="B29" s="15">
        <v>4.2</v>
      </c>
      <c r="C29" s="12">
        <v>13</v>
      </c>
      <c r="D29" s="12">
        <f t="shared" si="1"/>
        <v>3.6055512754639891</v>
      </c>
      <c r="E29" s="83">
        <f t="shared" si="2"/>
        <v>7.6923076923076927E-2</v>
      </c>
      <c r="R29" s="47">
        <v>3.2</v>
      </c>
      <c r="S29" s="14">
        <f t="shared" si="3"/>
        <v>9.3482596389749766</v>
      </c>
      <c r="T29" s="14">
        <f t="shared" si="0"/>
        <v>87.389958277688564</v>
      </c>
      <c r="U29" s="40">
        <f t="shared" si="4"/>
        <v>1.1442962323227347E-2</v>
      </c>
      <c r="V29" s="14">
        <f t="shared" si="5"/>
        <v>2.298260439717658E-2</v>
      </c>
      <c r="W29" s="14">
        <f t="shared" si="6"/>
        <v>6.6830078568293053E-2</v>
      </c>
      <c r="X29" s="14">
        <f t="shared" si="7"/>
        <v>4.5479826624925329E-3</v>
      </c>
      <c r="Y29" s="14">
        <f t="shared" si="8"/>
        <v>2.4507394706587086E-2</v>
      </c>
      <c r="Z29" s="14">
        <f t="shared" si="9"/>
        <v>5.3429337674806539E-3</v>
      </c>
    </row>
    <row r="30" spans="2:26" x14ac:dyDescent="0.3">
      <c r="B30" s="15">
        <v>4.5999999999999996</v>
      </c>
      <c r="C30" s="12">
        <v>3.3</v>
      </c>
      <c r="D30" s="12">
        <f t="shared" si="1"/>
        <v>1.8165902124584949</v>
      </c>
      <c r="E30" s="83">
        <f t="shared" si="2"/>
        <v>0.30303030303030304</v>
      </c>
      <c r="R30" s="47">
        <v>3.3</v>
      </c>
      <c r="S30" s="14">
        <f t="shared" si="3"/>
        <v>8.6407569687869437</v>
      </c>
      <c r="T30" s="14">
        <f t="shared" si="0"/>
        <v>74.662680993640137</v>
      </c>
      <c r="U30" s="40">
        <f t="shared" si="4"/>
        <v>1.3393572085700771E-2</v>
      </c>
      <c r="V30" s="14">
        <f t="shared" si="5"/>
        <v>2.5654977290599824E-2</v>
      </c>
      <c r="W30" s="14">
        <f t="shared" si="6"/>
        <v>7.8222181417182984E-2</v>
      </c>
      <c r="X30" s="14">
        <f t="shared" si="7"/>
        <v>5.3232486408668943E-3</v>
      </c>
      <c r="Y30" s="14">
        <f t="shared" si="8"/>
        <v>2.9375908415507836E-2</v>
      </c>
      <c r="Z30" s="14">
        <f t="shared" si="9"/>
        <v>6.1066289653926766E-3</v>
      </c>
    </row>
    <row r="31" spans="2:26" x14ac:dyDescent="0.3">
      <c r="B31" s="15">
        <v>4.7</v>
      </c>
      <c r="C31" s="13" t="s">
        <v>27</v>
      </c>
      <c r="D31" s="14"/>
      <c r="E31" s="83">
        <f>1/20</f>
        <v>0.05</v>
      </c>
      <c r="R31" s="47">
        <v>3.4</v>
      </c>
      <c r="S31" s="14">
        <f t="shared" si="3"/>
        <v>7.9868000972453528</v>
      </c>
      <c r="T31" s="14">
        <f t="shared" si="0"/>
        <v>63.788975793358375</v>
      </c>
      <c r="U31" s="40">
        <f t="shared" si="4"/>
        <v>1.5676690016774322E-2</v>
      </c>
      <c r="V31" s="14">
        <f t="shared" si="5"/>
        <v>2.8638088547616944E-2</v>
      </c>
      <c r="W31" s="14">
        <f t="shared" si="6"/>
        <v>9.1556224334077799E-2</v>
      </c>
      <c r="X31" s="14">
        <f t="shared" si="7"/>
        <v>6.2306693308635183E-3</v>
      </c>
      <c r="Y31" s="14">
        <f t="shared" si="8"/>
        <v>3.5211576161719216E-2</v>
      </c>
      <c r="Z31" s="14">
        <f t="shared" si="9"/>
        <v>6.9794833594870841E-3</v>
      </c>
    </row>
    <row r="32" spans="2:26" x14ac:dyDescent="0.3">
      <c r="B32" s="15">
        <v>4.7</v>
      </c>
      <c r="C32" s="13" t="s">
        <v>27</v>
      </c>
      <c r="D32" s="14"/>
      <c r="E32" s="83">
        <f>1/20</f>
        <v>0.05</v>
      </c>
      <c r="R32" s="48">
        <v>3.5</v>
      </c>
      <c r="S32" s="18">
        <f t="shared" si="3"/>
        <v>7.3823365272028427</v>
      </c>
      <c r="T32" s="18">
        <f t="shared" si="0"/>
        <v>54.498892600873326</v>
      </c>
      <c r="U32" s="41">
        <f t="shared" si="4"/>
        <v>1.8348996691062588E-2</v>
      </c>
      <c r="V32" s="18">
        <f t="shared" si="5"/>
        <v>3.1968070225564152E-2</v>
      </c>
      <c r="W32" s="18">
        <f t="shared" si="6"/>
        <v>0.10716323761933079</v>
      </c>
      <c r="X32" s="18">
        <f t="shared" si="7"/>
        <v>7.2927723143589957E-3</v>
      </c>
      <c r="Y32" s="18">
        <f t="shared" si="8"/>
        <v>4.220652782053274E-2</v>
      </c>
      <c r="Z32" s="19">
        <f t="shared" si="9"/>
        <v>7.9770996799417866E-3</v>
      </c>
    </row>
    <row r="33" spans="2:30" x14ac:dyDescent="0.3">
      <c r="B33" s="15">
        <v>5</v>
      </c>
      <c r="C33" s="12">
        <v>9.5</v>
      </c>
      <c r="D33" s="12">
        <f t="shared" si="1"/>
        <v>3.082207001484488</v>
      </c>
      <c r="E33" s="83">
        <f t="shared" ref="E33:E39" si="10">1/C33</f>
        <v>0.10526315789473684</v>
      </c>
      <c r="R33" s="49">
        <v>3.6</v>
      </c>
      <c r="S33" s="20">
        <f t="shared" si="3"/>
        <v>6.8236204659322821</v>
      </c>
      <c r="T33" s="20">
        <f t="shared" si="0"/>
        <v>46.561796263089896</v>
      </c>
      <c r="U33" s="42">
        <f t="shared" si="4"/>
        <v>2.1476834663973481E-2</v>
      </c>
      <c r="V33" s="20">
        <f t="shared" si="5"/>
        <v>3.5685255747686447E-2</v>
      </c>
      <c r="W33" s="20">
        <f t="shared" si="6"/>
        <v>0.12543068022501178</v>
      </c>
      <c r="X33" s="20">
        <f t="shared" si="7"/>
        <v>8.5359253083183845E-3</v>
      </c>
      <c r="Y33" s="20">
        <f t="shared" si="8"/>
        <v>5.0591060805794529E-2</v>
      </c>
      <c r="Z33" s="21">
        <f t="shared" si="9"/>
        <v>9.1173108418161966E-3</v>
      </c>
    </row>
    <row r="34" spans="2:30" x14ac:dyDescent="0.3">
      <c r="B34" s="15">
        <v>5.4</v>
      </c>
      <c r="C34" s="12">
        <v>1.94</v>
      </c>
      <c r="D34" s="12">
        <f t="shared" si="1"/>
        <v>1.3928388277184118</v>
      </c>
      <c r="E34" s="83">
        <f t="shared" si="10"/>
        <v>0.51546391752577325</v>
      </c>
      <c r="R34" s="49">
        <v>3.7</v>
      </c>
      <c r="S34" s="20">
        <f t="shared" si="3"/>
        <v>6.3071896128707232</v>
      </c>
      <c r="T34" s="20">
        <f t="shared" si="0"/>
        <v>39.780640812704341</v>
      </c>
      <c r="U34" s="42">
        <f t="shared" si="4"/>
        <v>2.5137855488759249E-2</v>
      </c>
      <c r="V34" s="20">
        <f t="shared" si="5"/>
        <v>3.983466842985877E-2</v>
      </c>
      <c r="W34" s="20">
        <f t="shared" si="6"/>
        <v>0.1468120587919898</v>
      </c>
      <c r="X34" s="20">
        <f t="shared" si="7"/>
        <v>9.9909907684529887E-3</v>
      </c>
      <c r="Y34" s="20">
        <f t="shared" si="8"/>
        <v>6.0641222237913441E-2</v>
      </c>
      <c r="Z34" s="21">
        <f t="shared" si="9"/>
        <v>1.0420498717762766E-2</v>
      </c>
    </row>
    <row r="35" spans="2:30" x14ac:dyDescent="0.3">
      <c r="B35" s="15">
        <v>5.6</v>
      </c>
      <c r="C35" s="12">
        <v>0.2</v>
      </c>
      <c r="D35" s="12">
        <f t="shared" si="1"/>
        <v>0.44721359549995793</v>
      </c>
      <c r="E35" s="83">
        <f t="shared" si="10"/>
        <v>5</v>
      </c>
      <c r="R35" s="49">
        <v>3.8</v>
      </c>
      <c r="S35" s="20">
        <f t="shared" si="3"/>
        <v>5.8298437041324043</v>
      </c>
      <c r="T35" s="20">
        <f t="shared" si="0"/>
        <v>33.987077614612232</v>
      </c>
      <c r="U35" s="42">
        <f t="shared" si="4"/>
        <v>2.9422947490197422E-2</v>
      </c>
      <c r="V35" s="20">
        <f t="shared" si="5"/>
        <v>4.4466566812251633E-2</v>
      </c>
      <c r="W35" s="20">
        <f t="shared" si="6"/>
        <v>0.17183818638372245</v>
      </c>
      <c r="X35" s="20">
        <f t="shared" si="7"/>
        <v>1.1694092079043495E-2</v>
      </c>
      <c r="Y35" s="20">
        <f t="shared" si="8"/>
        <v>7.2687897346616084E-2</v>
      </c>
      <c r="Z35" s="21">
        <f t="shared" si="9"/>
        <v>1.1909958474692589E-2</v>
      </c>
    </row>
    <row r="36" spans="2:30" x14ac:dyDescent="0.3">
      <c r="B36" s="15">
        <v>5.6</v>
      </c>
      <c r="C36" s="12">
        <v>2</v>
      </c>
      <c r="D36" s="12">
        <f t="shared" si="1"/>
        <v>1.4142135623730951</v>
      </c>
      <c r="E36" s="83">
        <f t="shared" si="10"/>
        <v>0.5</v>
      </c>
      <c r="R36" s="49">
        <v>3.9</v>
      </c>
      <c r="S36" s="20">
        <f t="shared" si="3"/>
        <v>5.3886246808335585</v>
      </c>
      <c r="T36" s="20">
        <f t="shared" si="0"/>
        <v>29.037275950888571</v>
      </c>
      <c r="U36" s="42">
        <f t="shared" si="4"/>
        <v>3.4438492153717297E-2</v>
      </c>
      <c r="V36" s="20">
        <f t="shared" si="5"/>
        <v>4.9637053401110749E-2</v>
      </c>
      <c r="W36" s="20">
        <f t="shared" si="6"/>
        <v>0.20113036042552948</v>
      </c>
      <c r="X36" s="20">
        <f t="shared" si="7"/>
        <v>1.3687510350319593E-2</v>
      </c>
      <c r="Y36" s="20">
        <f t="shared" si="8"/>
        <v>8.7127703329318504E-2</v>
      </c>
      <c r="Z36" s="21">
        <f t="shared" si="9"/>
        <v>1.3612314987104157E-2</v>
      </c>
    </row>
    <row r="37" spans="2:30" x14ac:dyDescent="0.3">
      <c r="B37" s="15">
        <v>5.7</v>
      </c>
      <c r="C37" s="12">
        <v>0.3</v>
      </c>
      <c r="D37" s="12">
        <f t="shared" si="1"/>
        <v>0.54772255750516607</v>
      </c>
      <c r="E37" s="83">
        <f t="shared" si="10"/>
        <v>3.3333333333333335</v>
      </c>
      <c r="R37" s="49">
        <v>4</v>
      </c>
      <c r="S37" s="20">
        <f t="shared" si="3"/>
        <v>4.9807983583343569</v>
      </c>
      <c r="T37" s="20">
        <f t="shared" si="0"/>
        <v>24.808352286386224</v>
      </c>
      <c r="U37" s="42">
        <f t="shared" si="4"/>
        <v>4.0309005146978577E-2</v>
      </c>
      <c r="V37" s="20">
        <f t="shared" si="5"/>
        <v>5.540875419385588E-2</v>
      </c>
      <c r="W37" s="20">
        <f t="shared" si="6"/>
        <v>0.23541578700422897</v>
      </c>
      <c r="X37" s="20">
        <f t="shared" si="7"/>
        <v>1.6020734087244318E-2</v>
      </c>
      <c r="Y37" s="20">
        <f t="shared" si="8"/>
        <v>0.10443604732769383</v>
      </c>
      <c r="Z37" s="21">
        <f t="shared" si="9"/>
        <v>1.5557998770681968E-2</v>
      </c>
    </row>
    <row r="38" spans="2:30" x14ac:dyDescent="0.3">
      <c r="B38" s="15">
        <v>5.8</v>
      </c>
      <c r="C38" s="12">
        <v>0.1</v>
      </c>
      <c r="D38" s="12">
        <f t="shared" si="1"/>
        <v>0.31622776601683794</v>
      </c>
      <c r="E38" s="83">
        <f t="shared" si="10"/>
        <v>10</v>
      </c>
      <c r="R38" s="49">
        <v>4.0999999999999996</v>
      </c>
      <c r="S38" s="20">
        <f t="shared" si="3"/>
        <v>4.6038374828043649</v>
      </c>
      <c r="T38" s="20">
        <f t="shared" si="0"/>
        <v>21.195319568074432</v>
      </c>
      <c r="U38" s="42">
        <f t="shared" si="4"/>
        <v>4.7180227539775133E-2</v>
      </c>
      <c r="V38" s="20">
        <f t="shared" si="5"/>
        <v>6.1851577218047307E-2</v>
      </c>
      <c r="W38" s="20">
        <f t="shared" si="6"/>
        <v>0.27554563445104785</v>
      </c>
      <c r="X38" s="20">
        <f t="shared" si="7"/>
        <v>1.8751687788729154E-2</v>
      </c>
      <c r="Y38" s="20">
        <f t="shared" si="8"/>
        <v>0.1251827784350896</v>
      </c>
      <c r="Z38" s="21">
        <f t="shared" si="9"/>
        <v>1.7781789943727623E-2</v>
      </c>
    </row>
    <row r="39" spans="2:30" x14ac:dyDescent="0.3">
      <c r="B39" s="15">
        <v>5.8</v>
      </c>
      <c r="C39" s="12">
        <v>0.01</v>
      </c>
      <c r="D39" s="12">
        <f t="shared" si="1"/>
        <v>0.1</v>
      </c>
      <c r="E39" s="83">
        <f t="shared" si="10"/>
        <v>100</v>
      </c>
      <c r="R39" s="49">
        <v>4.2</v>
      </c>
      <c r="S39" s="20">
        <f t="shared" si="3"/>
        <v>4.255406070114911</v>
      </c>
      <c r="T39" s="20">
        <f t="shared" ref="T39:T70" si="11">S39^2</f>
        <v>18.108480821570829</v>
      </c>
      <c r="U39" s="42">
        <f t="shared" si="4"/>
        <v>5.5222743964739418E-2</v>
      </c>
      <c r="V39" s="20">
        <f t="shared" si="5"/>
        <v>6.9043559271799809E-2</v>
      </c>
      <c r="W39" s="20">
        <f t="shared" si="6"/>
        <v>0.3225161644051795</v>
      </c>
      <c r="X39" s="20">
        <f t="shared" si="7"/>
        <v>2.194816997842431E-2</v>
      </c>
      <c r="Y39" s="20">
        <f t="shared" si="8"/>
        <v>0.15005094905170022</v>
      </c>
      <c r="Z39" s="21">
        <f t="shared" si="9"/>
        <v>2.0323439940019544E-2</v>
      </c>
    </row>
    <row r="40" spans="2:30" x14ac:dyDescent="0.3">
      <c r="B40" s="15">
        <v>8.1999999999999993</v>
      </c>
      <c r="C40" s="13" t="s">
        <v>26</v>
      </c>
      <c r="D40" s="14"/>
      <c r="E40" s="83">
        <v>100</v>
      </c>
      <c r="R40" s="49">
        <v>4.3</v>
      </c>
      <c r="S40" s="20">
        <f t="shared" si="3"/>
        <v>3.9333449300083259</v>
      </c>
      <c r="T40" s="20">
        <f t="shared" si="11"/>
        <v>15.471202338422202</v>
      </c>
      <c r="U40" s="42">
        <f t="shared" si="4"/>
        <v>6.4636217543127483E-2</v>
      </c>
      <c r="V40" s="20">
        <f t="shared" si="5"/>
        <v>7.7071811121537354E-2</v>
      </c>
      <c r="W40" s="20">
        <f t="shared" si="6"/>
        <v>0.37749346495673758</v>
      </c>
      <c r="X40" s="20">
        <f t="shared" si="7"/>
        <v>2.5689536367566261E-2</v>
      </c>
      <c r="Y40" s="20">
        <f t="shared" si="8"/>
        <v>0.17985930327461674</v>
      </c>
      <c r="Z40" s="21">
        <f t="shared" si="9"/>
        <v>2.322838208654459E-2</v>
      </c>
    </row>
    <row r="41" spans="2:30" x14ac:dyDescent="0.3">
      <c r="B41" s="9"/>
      <c r="C41" s="12"/>
      <c r="E41" s="2"/>
      <c r="R41" s="49">
        <v>4.4000000000000004</v>
      </c>
      <c r="S41" s="20">
        <f t="shared" si="3"/>
        <v>3.6356582858388449</v>
      </c>
      <c r="T41" s="20">
        <f t="shared" si="11"/>
        <v>13.218011171388648</v>
      </c>
      <c r="U41" s="42">
        <f t="shared" si="4"/>
        <v>7.5654346711748366E-2</v>
      </c>
      <c r="V41" s="20">
        <f t="shared" si="5"/>
        <v>8.6033572605520331E-2</v>
      </c>
      <c r="W41" s="20">
        <f t="shared" si="6"/>
        <v>0.4418423998929194</v>
      </c>
      <c r="X41" s="20">
        <f t="shared" si="7"/>
        <v>3.0068669936002067E-2</v>
      </c>
      <c r="Y41" s="20">
        <f t="shared" si="8"/>
        <v>0.21558923271644617</v>
      </c>
      <c r="Z41" s="21">
        <f t="shared" si="9"/>
        <v>2.6548543748051528E-2</v>
      </c>
    </row>
    <row r="42" spans="2:30" x14ac:dyDescent="0.3">
      <c r="R42" s="50">
        <v>4.5</v>
      </c>
      <c r="S42" s="26">
        <f t="shared" si="3"/>
        <v>3.3605014069693304</v>
      </c>
      <c r="T42" s="26">
        <f t="shared" si="11"/>
        <v>11.292969706242848</v>
      </c>
      <c r="U42" s="43">
        <f t="shared" si="4"/>
        <v>8.8550667008979192E-2</v>
      </c>
      <c r="V42" s="26">
        <f t="shared" si="5"/>
        <v>9.6037390422773386E-2</v>
      </c>
      <c r="W42" s="26">
        <f t="shared" si="6"/>
        <v>0.51716049273994102</v>
      </c>
      <c r="X42" s="26">
        <f t="shared" si="7"/>
        <v>3.519428684052528E-2</v>
      </c>
      <c r="Y42" s="26">
        <f t="shared" si="8"/>
        <v>0.25841708722901136</v>
      </c>
      <c r="Z42" s="27">
        <f t="shared" si="9"/>
        <v>3.0343274555935849E-2</v>
      </c>
      <c r="AA42" s="28" t="s">
        <v>37</v>
      </c>
      <c r="AB42" s="28"/>
      <c r="AC42" s="28"/>
      <c r="AD42" s="28"/>
    </row>
    <row r="43" spans="2:30" x14ac:dyDescent="0.3">
      <c r="R43" s="50">
        <v>4.5999999999999996</v>
      </c>
      <c r="S43" s="26">
        <f t="shared" si="3"/>
        <v>3.1061691771830664</v>
      </c>
      <c r="T43" s="26">
        <f t="shared" si="11"/>
        <v>9.6482869572821279</v>
      </c>
      <c r="U43" s="43">
        <f t="shared" si="4"/>
        <v>0.10364534185472597</v>
      </c>
      <c r="V43" s="26">
        <f t="shared" si="5"/>
        <v>0.10720443287303869</v>
      </c>
      <c r="W43" s="26">
        <f t="shared" si="6"/>
        <v>0.60531758680433712</v>
      </c>
      <c r="X43" s="26">
        <f t="shared" si="7"/>
        <v>4.1193635396892504E-2</v>
      </c>
      <c r="Y43" s="26">
        <f t="shared" si="8"/>
        <v>0.30975290431019914</v>
      </c>
      <c r="Z43" s="27">
        <f t="shared" si="9"/>
        <v>3.4680407314034982E-2</v>
      </c>
    </row>
    <row r="44" spans="2:30" x14ac:dyDescent="0.3">
      <c r="R44" s="50">
        <v>4.7</v>
      </c>
      <c r="S44" s="26">
        <f t="shared" si="3"/>
        <v>2.8710855282704495</v>
      </c>
      <c r="T44" s="26">
        <f t="shared" si="11"/>
        <v>8.2431321106440052</v>
      </c>
      <c r="U44" s="43">
        <f t="shared" si="4"/>
        <v>0.12131311091189993</v>
      </c>
      <c r="V44" s="26">
        <f t="shared" si="5"/>
        <v>0.11966995747215337</v>
      </c>
      <c r="W44" s="26">
        <f t="shared" si="6"/>
        <v>0.70850226581186004</v>
      </c>
      <c r="X44" s="26">
        <f t="shared" si="7"/>
        <v>4.8215655140315603E-2</v>
      </c>
      <c r="Y44" s="26">
        <f t="shared" si="8"/>
        <v>0.37128683229671461</v>
      </c>
      <c r="Z44" s="27">
        <f t="shared" si="9"/>
        <v>3.9637470545580596E-2</v>
      </c>
    </row>
    <row r="45" spans="2:30" x14ac:dyDescent="0.3">
      <c r="R45" s="50">
        <v>4.8</v>
      </c>
      <c r="S45" s="26">
        <f t="shared" si="3"/>
        <v>2.6537936733116276</v>
      </c>
      <c r="T45" s="26">
        <f t="shared" si="11"/>
        <v>7.0426208605088219</v>
      </c>
      <c r="U45" s="43">
        <f t="shared" si="4"/>
        <v>0.14199259335504696</v>
      </c>
      <c r="V45" s="26">
        <f t="shared" si="5"/>
        <v>0.13358494921891048</v>
      </c>
      <c r="W45" s="26">
        <f t="shared" si="6"/>
        <v>0.82927618758051724</v>
      </c>
      <c r="X45" s="26">
        <f t="shared" si="7"/>
        <v>5.6434674391112702E-2</v>
      </c>
      <c r="Y45" s="26">
        <f t="shared" si="8"/>
        <v>0.44504477575091878</v>
      </c>
      <c r="Z45" s="27">
        <f t="shared" si="9"/>
        <v>4.5303074356221301E-2</v>
      </c>
    </row>
    <row r="46" spans="2:30" x14ac:dyDescent="0.3">
      <c r="R46" s="50">
        <v>4.9000000000000004</v>
      </c>
      <c r="S46" s="26">
        <f t="shared" si="3"/>
        <v>2.4529470791318833</v>
      </c>
      <c r="T46" s="26">
        <f t="shared" si="11"/>
        <v>6.0169493730216379</v>
      </c>
      <c r="U46" s="43">
        <f t="shared" si="4"/>
        <v>0.16619717700862294</v>
      </c>
      <c r="V46" s="26">
        <f t="shared" si="5"/>
        <v>0.14911794935643174</v>
      </c>
      <c r="W46" s="26">
        <f t="shared" si="6"/>
        <v>0.97063767961286052</v>
      </c>
      <c r="X46" s="26">
        <f t="shared" si="7"/>
        <v>6.6054738121102033E-2</v>
      </c>
      <c r="Y46" s="26">
        <f t="shared" si="8"/>
        <v>0.5334550950756648</v>
      </c>
      <c r="Z46" s="27">
        <f t="shared" si="9"/>
        <v>5.1778494386144687E-2</v>
      </c>
    </row>
    <row r="47" spans="2:30" x14ac:dyDescent="0.3">
      <c r="R47" s="50">
        <v>5</v>
      </c>
      <c r="S47" s="26">
        <f t="shared" si="3"/>
        <v>2.2673011219870705</v>
      </c>
      <c r="T47" s="26">
        <f t="shared" si="11"/>
        <v>5.1406543777638287</v>
      </c>
      <c r="U47" s="43">
        <f t="shared" si="4"/>
        <v>0.19452776368813135</v>
      </c>
      <c r="V47" s="26">
        <f t="shared" si="5"/>
        <v>0.16645709677838122</v>
      </c>
      <c r="W47" s="26">
        <f t="shared" si="6"/>
        <v>1.1360961754286003</v>
      </c>
      <c r="X47" s="26">
        <f t="shared" si="7"/>
        <v>7.731467356413918E-2</v>
      </c>
      <c r="Y47" s="26">
        <f t="shared" si="8"/>
        <v>0.63942855633352091</v>
      </c>
      <c r="Z47" s="27">
        <f t="shared" si="9"/>
        <v>5.917948216527244E-2</v>
      </c>
    </row>
    <row r="48" spans="2:30" x14ac:dyDescent="0.3">
      <c r="R48" s="50">
        <v>5.0999999999999996</v>
      </c>
      <c r="S48" s="26">
        <f t="shared" si="3"/>
        <v>2.0957053747703123</v>
      </c>
      <c r="T48" s="26">
        <f t="shared" si="11"/>
        <v>4.3919810178411751</v>
      </c>
      <c r="U48" s="43">
        <f t="shared" si="4"/>
        <v>0.22768768715934429</v>
      </c>
      <c r="V48" s="26">
        <f t="shared" si="5"/>
        <v>0.18581240680595706</v>
      </c>
      <c r="W48" s="26">
        <f t="shared" si="6"/>
        <v>1.3297593395903373</v>
      </c>
      <c r="X48" s="26">
        <f t="shared" si="7"/>
        <v>9.0494019329399142E-2</v>
      </c>
      <c r="Y48" s="26">
        <f t="shared" si="8"/>
        <v>0.76645416348826367</v>
      </c>
      <c r="Z48" s="27">
        <f t="shared" si="9"/>
        <v>6.7638334232579603E-2</v>
      </c>
    </row>
    <row r="49" spans="18:30" x14ac:dyDescent="0.3">
      <c r="R49" s="50">
        <v>5.2</v>
      </c>
      <c r="S49" s="26">
        <f t="shared" si="3"/>
        <v>1.9370964779446789</v>
      </c>
      <c r="T49" s="26">
        <f t="shared" si="11"/>
        <v>3.7523427648656797</v>
      </c>
      <c r="U49" s="43">
        <f t="shared" si="4"/>
        <v>0.26650017406813215</v>
      </c>
      <c r="V49" s="26">
        <f t="shared" si="5"/>
        <v>0.20741831493667262</v>
      </c>
      <c r="W49" s="26">
        <f t="shared" si="6"/>
        <v>1.5564350443840216</v>
      </c>
      <c r="X49" s="26">
        <f t="shared" si="7"/>
        <v>0.10591996521327936</v>
      </c>
      <c r="Y49" s="26">
        <f t="shared" si="8"/>
        <v>0.91871402818939119</v>
      </c>
      <c r="Z49" s="27">
        <f t="shared" si="9"/>
        <v>7.7306257006128559E-2</v>
      </c>
    </row>
    <row r="50" spans="18:30" x14ac:dyDescent="0.3">
      <c r="R50" s="50">
        <v>5.3</v>
      </c>
      <c r="S50" s="26">
        <f t="shared" si="3"/>
        <v>1.7904915500237899</v>
      </c>
      <c r="T50" s="26">
        <f t="shared" si="11"/>
        <v>3.2058599907065939</v>
      </c>
      <c r="U50" s="43">
        <f t="shared" si="4"/>
        <v>0.31192878132509866</v>
      </c>
      <c r="V50" s="26">
        <f t="shared" si="5"/>
        <v>0.23153651637533929</v>
      </c>
      <c r="W50" s="26">
        <f t="shared" si="6"/>
        <v>1.8217507298222777</v>
      </c>
      <c r="X50" s="26">
        <f t="shared" si="7"/>
        <v>0.1239754749973573</v>
      </c>
      <c r="Y50" s="26">
        <f t="shared" si="8"/>
        <v>1.1012210590006128</v>
      </c>
      <c r="Z50" s="27">
        <f t="shared" si="9"/>
        <v>8.8356069677112056E-2</v>
      </c>
    </row>
    <row r="51" spans="18:30" x14ac:dyDescent="0.3">
      <c r="R51" s="50">
        <v>5.4</v>
      </c>
      <c r="S51" s="26">
        <f t="shared" si="3"/>
        <v>1.6549820967658306</v>
      </c>
      <c r="T51" s="26">
        <f t="shared" si="11"/>
        <v>2.7389657406154253</v>
      </c>
      <c r="U51" s="43">
        <f t="shared" si="4"/>
        <v>0.36510131732254064</v>
      </c>
      <c r="V51" s="26">
        <f t="shared" si="5"/>
        <v>0.25845913574023288</v>
      </c>
      <c r="W51" s="26">
        <f t="shared" si="6"/>
        <v>2.132293110196227</v>
      </c>
      <c r="X51" s="26">
        <f t="shared" si="7"/>
        <v>0.14510879388859013</v>
      </c>
      <c r="Y51" s="26">
        <f t="shared" si="8"/>
        <v>1.3199840032664001</v>
      </c>
      <c r="Z51" s="27">
        <f t="shared" si="9"/>
        <v>0.100985293443554</v>
      </c>
    </row>
    <row r="52" spans="18:30" x14ac:dyDescent="0.3">
      <c r="R52" s="50">
        <v>5.5</v>
      </c>
      <c r="S52" s="26">
        <f t="shared" si="3"/>
        <v>1.5297283813369775</v>
      </c>
      <c r="T52" s="26">
        <f t="shared" si="11"/>
        <v>2.3400689206678496</v>
      </c>
      <c r="U52" s="43">
        <f t="shared" si="4"/>
        <v>0.42733784085068854</v>
      </c>
      <c r="V52" s="26">
        <f t="shared" si="5"/>
        <v>0.28851226533657454</v>
      </c>
      <c r="W52" s="26">
        <f t="shared" si="6"/>
        <v>2.4957716955238136</v>
      </c>
      <c r="X52" s="26">
        <f t="shared" si="7"/>
        <v>0.16984457663300051</v>
      </c>
      <c r="Y52" s="26">
        <f t="shared" si="8"/>
        <v>1.5822052753517335</v>
      </c>
      <c r="Z52" s="27">
        <f t="shared" si="9"/>
        <v>0.11541968230533924</v>
      </c>
    </row>
    <row r="53" spans="18:30" x14ac:dyDescent="0.3">
      <c r="R53" s="50">
        <v>5.6</v>
      </c>
      <c r="S53" s="26">
        <f t="shared" si="3"/>
        <v>1.4139542205567155</v>
      </c>
      <c r="T53" s="26">
        <f t="shared" si="11"/>
        <v>1.9992665378301488</v>
      </c>
      <c r="U53" s="43">
        <f t="shared" si="4"/>
        <v>0.50018343281297728</v>
      </c>
      <c r="V53" s="26">
        <f t="shared" si="5"/>
        <v>0.32205991485362911</v>
      </c>
      <c r="W53" s="26">
        <f t="shared" si="6"/>
        <v>2.9212101874702361</v>
      </c>
      <c r="X53" s="26">
        <f t="shared" si="7"/>
        <v>0.19879691256886289</v>
      </c>
      <c r="Y53" s="26">
        <f t="shared" si="8"/>
        <v>1.8965180844283442</v>
      </c>
      <c r="Z53" s="27">
        <f t="shared" si="9"/>
        <v>0.13191725853538902</v>
      </c>
    </row>
    <row r="54" spans="18:30" x14ac:dyDescent="0.3">
      <c r="R54" s="50">
        <v>5.7</v>
      </c>
      <c r="S54" s="26">
        <f t="shared" si="3"/>
        <v>1.3069421749780148</v>
      </c>
      <c r="T54" s="26">
        <f t="shared" si="11"/>
        <v>1.7080978487362639</v>
      </c>
      <c r="U54" s="43">
        <f t="shared" si="4"/>
        <v>0.58544655432933768</v>
      </c>
      <c r="V54" s="26">
        <f t="shared" si="5"/>
        <v>0.35950842032495767</v>
      </c>
      <c r="W54" s="26">
        <f t="shared" si="6"/>
        <v>3.4191705013262021</v>
      </c>
      <c r="X54" s="26">
        <f t="shared" si="7"/>
        <v>0.23268457097872072</v>
      </c>
      <c r="Y54" s="26">
        <f t="shared" si="8"/>
        <v>2.2732706688543791</v>
      </c>
      <c r="Z54" s="27">
        <f t="shared" si="9"/>
        <v>0.15077292496314271</v>
      </c>
    </row>
    <row r="55" spans="18:30" x14ac:dyDescent="0.3">
      <c r="R55" s="50">
        <v>5.8</v>
      </c>
      <c r="S55" s="26">
        <f t="shared" si="3"/>
        <v>1.2080291029958066</v>
      </c>
      <c r="T55" s="26">
        <f t="shared" si="11"/>
        <v>1.4593343136848531</v>
      </c>
      <c r="U55" s="43">
        <f t="shared" si="4"/>
        <v>0.68524394350392315</v>
      </c>
      <c r="V55" s="26">
        <f t="shared" si="5"/>
        <v>0.40131136575406029</v>
      </c>
      <c r="W55" s="26">
        <f t="shared" si="6"/>
        <v>4.0020149756027736</v>
      </c>
      <c r="X55" s="26">
        <f t="shared" si="7"/>
        <v>0.27234884522060471</v>
      </c>
      <c r="Y55" s="26">
        <f t="shared" si="8"/>
        <v>2.7248669951024072</v>
      </c>
      <c r="Z55" s="27">
        <f t="shared" si="9"/>
        <v>0.17232373651733429</v>
      </c>
    </row>
    <row r="56" spans="18:30" x14ac:dyDescent="0.3">
      <c r="R56" s="50">
        <v>5.9</v>
      </c>
      <c r="S56" s="26">
        <f t="shared" si="3"/>
        <v>1.1166020514330726</v>
      </c>
      <c r="T56" s="26">
        <f t="shared" si="11"/>
        <v>1.246800141264546</v>
      </c>
      <c r="U56" s="43">
        <f t="shared" si="4"/>
        <v>0.80205316546224237</v>
      </c>
      <c r="V56" s="26">
        <f t="shared" si="5"/>
        <v>0.44797507701715733</v>
      </c>
      <c r="W56" s="26">
        <f t="shared" si="6"/>
        <v>4.6842132788454585</v>
      </c>
      <c r="X56" s="26">
        <f t="shared" si="7"/>
        <v>0.31877443863598576</v>
      </c>
      <c r="Y56" s="26">
        <f t="shared" si="8"/>
        <v>3.266175138194265</v>
      </c>
      <c r="Z56" s="27">
        <f t="shared" si="9"/>
        <v>0.19695492525965716</v>
      </c>
    </row>
    <row r="57" spans="18:30" x14ac:dyDescent="0.3">
      <c r="R57" s="51">
        <v>6</v>
      </c>
      <c r="S57" s="23">
        <f t="shared" si="3"/>
        <v>1.032094457138981</v>
      </c>
      <c r="T57" s="23">
        <f t="shared" si="11"/>
        <v>1.0652189684570077</v>
      </c>
      <c r="U57" s="44">
        <f t="shared" si="4"/>
        <v>0.93877412026235441</v>
      </c>
      <c r="V57" s="23">
        <f t="shared" si="5"/>
        <v>0.50006475458637634</v>
      </c>
      <c r="W57" s="23">
        <f t="shared" si="6"/>
        <v>5.4827016329211125</v>
      </c>
      <c r="X57" s="23">
        <f t="shared" si="7"/>
        <v>0.37311391074699435</v>
      </c>
      <c r="Y57" s="23">
        <f t="shared" si="8"/>
        <v>3.9150167889047318</v>
      </c>
      <c r="Z57" s="24">
        <f t="shared" si="9"/>
        <v>0.2251067866099517</v>
      </c>
      <c r="AA57" s="25" t="s">
        <v>36</v>
      </c>
      <c r="AB57" s="25"/>
      <c r="AC57" s="25"/>
      <c r="AD57" s="25"/>
    </row>
    <row r="58" spans="18:30" x14ac:dyDescent="0.3">
      <c r="R58" s="52">
        <v>6.1</v>
      </c>
      <c r="S58" s="29">
        <f t="shared" si="3"/>
        <v>0.95398263606078937</v>
      </c>
      <c r="T58" s="29">
        <f t="shared" si="11"/>
        <v>0.91008286990549248</v>
      </c>
      <c r="U58" s="45">
        <f t="shared" si="4"/>
        <v>1.0988010356725482</v>
      </c>
      <c r="V58" s="29">
        <f t="shared" si="5"/>
        <v>0.5582113193541689</v>
      </c>
      <c r="W58" s="29">
        <f t="shared" si="6"/>
        <v>6.4173032708375901</v>
      </c>
      <c r="X58" s="29">
        <f t="shared" si="7"/>
        <v>0.43671629064301171</v>
      </c>
      <c r="Y58" s="29">
        <f t="shared" si="8"/>
        <v>4.6927540039631221</v>
      </c>
      <c r="Z58" s="30">
        <f t="shared" si="9"/>
        <v>0.25728254985780669</v>
      </c>
      <c r="AA58" s="34" t="s">
        <v>38</v>
      </c>
      <c r="AB58" s="34"/>
      <c r="AC58" s="34"/>
      <c r="AD58" s="34"/>
    </row>
    <row r="59" spans="18:30" x14ac:dyDescent="0.3">
      <c r="R59" s="52">
        <v>6.2</v>
      </c>
      <c r="S59" s="29">
        <f t="shared" si="3"/>
        <v>0.88178253803269957</v>
      </c>
      <c r="T59" s="29">
        <f t="shared" si="11"/>
        <v>0.7775404443793893</v>
      </c>
      <c r="U59" s="45">
        <f t="shared" si="4"/>
        <v>1.2861067321046837</v>
      </c>
      <c r="V59" s="29">
        <f t="shared" si="5"/>
        <v>0.62311905447697324</v>
      </c>
      <c r="W59" s="29">
        <f t="shared" si="6"/>
        <v>7.5112205673613834</v>
      </c>
      <c r="X59" s="29">
        <f t="shared" si="7"/>
        <v>0.51116056791117159</v>
      </c>
      <c r="Y59" s="29">
        <f t="shared" si="8"/>
        <v>5.6249925170494066</v>
      </c>
      <c r="Z59" s="30">
        <f t="shared" si="9"/>
        <v>0.2940573736500956</v>
      </c>
    </row>
    <row r="60" spans="18:30" x14ac:dyDescent="0.3">
      <c r="R60" s="52">
        <v>6.3</v>
      </c>
      <c r="S60" s="29">
        <f t="shared" si="3"/>
        <v>0.8150467471714482</v>
      </c>
      <c r="T60" s="29">
        <f t="shared" si="11"/>
        <v>0.66430120007475857</v>
      </c>
      <c r="U60" s="45">
        <f t="shared" si="4"/>
        <v>1.5053412516603355</v>
      </c>
      <c r="V60" s="29">
        <f t="shared" si="5"/>
        <v>0.69557413579771166</v>
      </c>
      <c r="W60" s="29">
        <f t="shared" si="6"/>
        <v>8.7916110600440405</v>
      </c>
      <c r="X60" s="29">
        <f t="shared" si="7"/>
        <v>0.59829489255498203</v>
      </c>
      <c r="Y60" s="29">
        <f t="shared" si="8"/>
        <v>6.7424247659563505</v>
      </c>
      <c r="Z60" s="30">
        <f t="shared" si="9"/>
        <v>0.33608862725350513</v>
      </c>
    </row>
    <row r="61" spans="18:30" x14ac:dyDescent="0.3">
      <c r="R61" s="52">
        <v>6.4</v>
      </c>
      <c r="S61" s="29">
        <f t="shared" si="3"/>
        <v>0.75336170929041846</v>
      </c>
      <c r="T61" s="29">
        <f t="shared" si="11"/>
        <v>0.56755386502498095</v>
      </c>
      <c r="U61" s="45">
        <f t="shared" si="4"/>
        <v>1.7619472998496537</v>
      </c>
      <c r="V61" s="29">
        <f t="shared" si="5"/>
        <v>0.77645415416936669</v>
      </c>
      <c r="W61" s="29">
        <f t="shared" si="6"/>
        <v>10.290261660927492</v>
      </c>
      <c r="X61" s="29">
        <f t="shared" si="7"/>
        <v>0.70028245707635095</v>
      </c>
      <c r="Y61" s="29">
        <f t="shared" si="8"/>
        <v>8.0818403912167174</v>
      </c>
      <c r="Z61" s="30">
        <f t="shared" si="9"/>
        <v>0.38412764137502542</v>
      </c>
    </row>
    <row r="62" spans="18:30" x14ac:dyDescent="0.3">
      <c r="R62" s="52">
        <v>6.5000000000000098</v>
      </c>
      <c r="S62" s="29">
        <f t="shared" si="3"/>
        <v>0.69634516915088052</v>
      </c>
      <c r="T62" s="29">
        <f t="shared" si="11"/>
        <v>0.48489659459976842</v>
      </c>
      <c r="U62" s="45">
        <f t="shared" si="4"/>
        <v>2.0622953659334229</v>
      </c>
      <c r="V62" s="29">
        <f t="shared" si="5"/>
        <v>0.86673874501596437</v>
      </c>
      <c r="W62" s="29">
        <f t="shared" si="6"/>
        <v>12.044377796875061</v>
      </c>
      <c r="X62" s="29">
        <f t="shared" si="7"/>
        <v>0.81965519978733858</v>
      </c>
      <c r="Y62" s="29">
        <f t="shared" si="8"/>
        <v>9.6873374752203762</v>
      </c>
      <c r="Z62" s="30">
        <f t="shared" si="9"/>
        <v>0.43903313859247162</v>
      </c>
    </row>
    <row r="63" spans="18:30" x14ac:dyDescent="0.3">
      <c r="R63" s="52">
        <v>6.6</v>
      </c>
      <c r="S63" s="29">
        <f t="shared" si="3"/>
        <v>0.64364380166931157</v>
      </c>
      <c r="T63" s="29">
        <f t="shared" si="11"/>
        <v>0.41427734342732409</v>
      </c>
      <c r="U63" s="45">
        <f t="shared" si="4"/>
        <v>2.4138418763791947</v>
      </c>
      <c r="V63" s="29">
        <f t="shared" si="5"/>
        <v>0.96752145387835342</v>
      </c>
      <c r="W63" s="29">
        <f t="shared" si="6"/>
        <v>14.097507069686827</v>
      </c>
      <c r="X63" s="29">
        <f t="shared" si="7"/>
        <v>0.95937666258738319</v>
      </c>
      <c r="Y63" s="29">
        <f t="shared" si="8"/>
        <v>11.611774399899708</v>
      </c>
      <c r="Z63" s="30">
        <f t="shared" si="9"/>
        <v>0.50178658347101068</v>
      </c>
    </row>
    <row r="64" spans="18:30" x14ac:dyDescent="0.3">
      <c r="R64" s="52">
        <v>6.7</v>
      </c>
      <c r="S64" s="29">
        <f t="shared" si="3"/>
        <v>0.59493102240156082</v>
      </c>
      <c r="T64" s="29">
        <f t="shared" si="11"/>
        <v>0.35394292141576644</v>
      </c>
      <c r="U64" s="45">
        <f t="shared" si="4"/>
        <v>2.8253143077420924</v>
      </c>
      <c r="V64" s="29">
        <f t="shared" si="5"/>
        <v>1.0800229816628915</v>
      </c>
      <c r="W64" s="29">
        <f t="shared" si="6"/>
        <v>16.500620366743746</v>
      </c>
      <c r="X64" s="29">
        <f t="shared" si="7"/>
        <v>1.1229155637103494</v>
      </c>
      <c r="Y64" s="29">
        <f t="shared" si="8"/>
        <v>13.918510123040992</v>
      </c>
      <c r="Z64" s="30">
        <f t="shared" si="9"/>
        <v>0.5735097267571736</v>
      </c>
    </row>
    <row r="65" spans="18:26" x14ac:dyDescent="0.3">
      <c r="R65" s="52">
        <v>6.8000000000000096</v>
      </c>
      <c r="S65" s="29">
        <f t="shared" si="3"/>
        <v>0.54990496373584419</v>
      </c>
      <c r="T65" s="29">
        <f t="shared" si="11"/>
        <v>0.30239546914132009</v>
      </c>
      <c r="U65" s="45">
        <f t="shared" si="4"/>
        <v>3.3069278545726646</v>
      </c>
      <c r="V65" s="29">
        <f t="shared" si="5"/>
        <v>1.2056059700219015</v>
      </c>
      <c r="W65" s="29">
        <f t="shared" si="6"/>
        <v>19.313377261775074</v>
      </c>
      <c r="X65" s="29">
        <f t="shared" si="7"/>
        <v>1.3143319119544477</v>
      </c>
      <c r="Y65" s="29">
        <f t="shared" si="8"/>
        <v>16.683490168984893</v>
      </c>
      <c r="Z65" s="30">
        <f t="shared" si="9"/>
        <v>0.65548465726185479</v>
      </c>
    </row>
    <row r="66" spans="18:26" x14ac:dyDescent="0.3">
      <c r="R66" s="52">
        <v>6.9000000000000101</v>
      </c>
      <c r="S66" s="29">
        <f t="shared" si="3"/>
        <v>0.50828660425311334</v>
      </c>
      <c r="T66" s="29">
        <f t="shared" si="11"/>
        <v>0.25835527206316106</v>
      </c>
      <c r="U66" s="45">
        <f t="shared" si="4"/>
        <v>3.8706390313394743</v>
      </c>
      <c r="V66" s="29">
        <f t="shared" si="5"/>
        <v>1.3457915059497447</v>
      </c>
      <c r="W66" s="29">
        <f t="shared" si="6"/>
        <v>22.605607120531239</v>
      </c>
      <c r="X66" s="29">
        <f t="shared" si="7"/>
        <v>1.5383778002629955</v>
      </c>
      <c r="Y66" s="29">
        <f t="shared" si="8"/>
        <v>19.997747011574415</v>
      </c>
      <c r="Z66" s="30">
        <f t="shared" si="9"/>
        <v>0.74917671987035883</v>
      </c>
    </row>
    <row r="67" spans="18:26" x14ac:dyDescent="0.3">
      <c r="R67" s="52">
        <v>7.0000000000000098</v>
      </c>
      <c r="S67" s="29">
        <f t="shared" si="3"/>
        <v>0.46981803966269736</v>
      </c>
      <c r="T67" s="29">
        <f t="shared" si="11"/>
        <v>0.22072899039249988</v>
      </c>
      <c r="U67" s="45">
        <f t="shared" si="4"/>
        <v>4.5304425042755003</v>
      </c>
      <c r="V67" s="29">
        <f t="shared" si="5"/>
        <v>1.50227754550152</v>
      </c>
      <c r="W67" s="29">
        <f t="shared" si="6"/>
        <v>26.459042681220108</v>
      </c>
      <c r="X67" s="29">
        <f t="shared" si="7"/>
        <v>1.8006153809525973</v>
      </c>
      <c r="Y67" s="29">
        <f t="shared" si="8"/>
        <v>23.970397170394097</v>
      </c>
      <c r="Z67" s="30">
        <f t="shared" si="9"/>
        <v>0.85626070935096554</v>
      </c>
    </row>
    <row r="68" spans="18:26" x14ac:dyDescent="0.3">
      <c r="R68" s="52">
        <v>7.1</v>
      </c>
      <c r="S68" s="29">
        <f t="shared" si="3"/>
        <v>0.43426088459845508</v>
      </c>
      <c r="T68" s="29">
        <f t="shared" si="11"/>
        <v>0.18858251589223271</v>
      </c>
      <c r="U68" s="45">
        <f t="shared" si="4"/>
        <v>5.3027185222805047</v>
      </c>
      <c r="V68" s="29">
        <f t="shared" si="5"/>
        <v>1.6769594797861072</v>
      </c>
      <c r="W68" s="29">
        <f t="shared" si="6"/>
        <v>30.969349147485453</v>
      </c>
      <c r="X68" s="29">
        <f t="shared" si="7"/>
        <v>2.1075549514356826</v>
      </c>
      <c r="Y68" s="29">
        <f t="shared" si="8"/>
        <v>28.732233694819104</v>
      </c>
      <c r="Z68" s="30">
        <f t="shared" si="9"/>
        <v>0.97865080818993277</v>
      </c>
    </row>
    <row r="69" spans="18:26" x14ac:dyDescent="0.3">
      <c r="R69" s="52">
        <v>7.2000000000000099</v>
      </c>
      <c r="S69" s="29">
        <f t="shared" si="3"/>
        <v>0.40139479537146139</v>
      </c>
      <c r="T69" s="29">
        <f t="shared" si="11"/>
        <v>0.16111778175129737</v>
      </c>
      <c r="U69" s="45">
        <f t="shared" si="4"/>
        <v>6.2066395721833336</v>
      </c>
      <c r="V69" s="29">
        <f t="shared" si="5"/>
        <v>1.8719530923333689</v>
      </c>
      <c r="W69" s="29">
        <f t="shared" si="6"/>
        <v>36.248499168098505</v>
      </c>
      <c r="X69" s="29">
        <f t="shared" si="7"/>
        <v>2.4668165785473453</v>
      </c>
      <c r="Y69" s="29">
        <f t="shared" si="8"/>
        <v>34.44003231257917</v>
      </c>
      <c r="Z69" s="30">
        <f t="shared" si="9"/>
        <v>1.1185348036076552</v>
      </c>
    </row>
    <row r="70" spans="18:26" x14ac:dyDescent="0.3">
      <c r="R70" s="52">
        <v>7.3000000000000096</v>
      </c>
      <c r="S70" s="29">
        <f t="shared" si="3"/>
        <v>0.37101610452499867</v>
      </c>
      <c r="T70" s="29">
        <f t="shared" si="11"/>
        <v>0.13765294981690473</v>
      </c>
      <c r="U70" s="45">
        <f t="shared" si="4"/>
        <v>7.2646463539656967</v>
      </c>
      <c r="V70" s="29">
        <f t="shared" si="5"/>
        <v>2.0896201858994106</v>
      </c>
      <c r="W70" s="29">
        <f t="shared" si="6"/>
        <v>42.42755266448021</v>
      </c>
      <c r="X70" s="29">
        <f t="shared" si="7"/>
        <v>2.8873192739532847</v>
      </c>
      <c r="Y70" s="29">
        <f t="shared" si="8"/>
        <v>41.281713015767103</v>
      </c>
      <c r="Z70" s="30">
        <f t="shared" si="9"/>
        <v>1.2784131954027733</v>
      </c>
    </row>
    <row r="71" spans="18:26" x14ac:dyDescent="0.3">
      <c r="R71" s="52">
        <v>7.4000000000000101</v>
      </c>
      <c r="S71" s="29">
        <f t="shared" si="3"/>
        <v>0.34293655873020706</v>
      </c>
      <c r="T71" s="29">
        <f t="shared" ref="T71:T102" si="12">S71^2</f>
        <v>0.11760548331371676</v>
      </c>
      <c r="U71" s="45">
        <f t="shared" si="4"/>
        <v>8.5030048924884305</v>
      </c>
      <c r="V71" s="29">
        <f t="shared" si="5"/>
        <v>2.3325971891077009</v>
      </c>
      <c r="W71" s="29">
        <f t="shared" si="6"/>
        <v>49.659910517935899</v>
      </c>
      <c r="X71" s="29">
        <f t="shared" si="7"/>
        <v>3.3795024170996069</v>
      </c>
      <c r="Y71" s="29">
        <f t="shared" si="8"/>
        <v>49.48252702114064</v>
      </c>
      <c r="Z71" s="30">
        <f t="shared" si="9"/>
        <v>1.461143893697924</v>
      </c>
    </row>
    <row r="72" spans="18:26" x14ac:dyDescent="0.3">
      <c r="R72" s="52">
        <v>7.5000000000000098</v>
      </c>
      <c r="S72" s="29">
        <f t="shared" ref="S72:S87" si="13">$O$7*EXP($O$8*R72)</f>
        <v>0.31698215220140863</v>
      </c>
      <c r="T72" s="29">
        <f t="shared" si="12"/>
        <v>0.10047768481423698</v>
      </c>
      <c r="U72" s="45">
        <f t="shared" ref="U72:U87" si="14">1/T72</f>
        <v>9.9524586165455418</v>
      </c>
      <c r="V72" s="29">
        <f t="shared" ref="V72:V87" si="15">1/(1470*EXP(-1.1*R72))</f>
        <v>2.60382708941493</v>
      </c>
      <c r="W72" s="29">
        <f t="shared" ref="W72:W87" si="16">1/((($O$7-$P$7)*EXP($O$8*R72))^2)</f>
        <v>58.125122892463892</v>
      </c>
      <c r="X72" s="29">
        <f t="shared" ref="X72:X87" si="17">1/((($O$7+$P$7)*EXP($O$8*R72))^2)</f>
        <v>3.9555849227385642</v>
      </c>
      <c r="Y72" s="29">
        <f t="shared" ref="Y72:Y87" si="18">1/((($O$7)*EXP(($O$8-$P$8)*R72))^2)</f>
        <v>59.312472800310459</v>
      </c>
      <c r="Z72" s="30">
        <f t="shared" ref="Z72:Z87" si="19">1/((($O$7)*EXP(($O$8+$P$8)*R72))^2)</f>
        <v>1.6699933055823146</v>
      </c>
    </row>
    <row r="73" spans="18:26" x14ac:dyDescent="0.3">
      <c r="R73" s="52">
        <v>7.6000000000000103</v>
      </c>
      <c r="S73" s="29">
        <f t="shared" si="13"/>
        <v>0.29299204840182724</v>
      </c>
      <c r="T73" s="29">
        <f t="shared" si="12"/>
        <v>8.5844340426698681E-2</v>
      </c>
      <c r="U73" s="45">
        <f t="shared" si="14"/>
        <v>11.648991593731056</v>
      </c>
      <c r="V73" s="29">
        <f t="shared" si="15"/>
        <v>2.9065950791806401</v>
      </c>
      <c r="W73" s="29">
        <f t="shared" si="16"/>
        <v>68.033346738387635</v>
      </c>
      <c r="X73" s="29">
        <f t="shared" si="17"/>
        <v>4.6298685871114449</v>
      </c>
      <c r="Y73" s="29">
        <f t="shared" si="18"/>
        <v>71.095185340566431</v>
      </c>
      <c r="Z73" s="30">
        <f t="shared" si="19"/>
        <v>1.9086947238519694</v>
      </c>
    </row>
    <row r="74" spans="18:26" x14ac:dyDescent="0.3">
      <c r="R74" s="52">
        <v>7.7000000000000099</v>
      </c>
      <c r="S74" s="29">
        <f t="shared" si="13"/>
        <v>0.27081758335767042</v>
      </c>
      <c r="T74" s="29">
        <f t="shared" si="12"/>
        <v>7.3342163455688766E-2</v>
      </c>
      <c r="U74" s="45">
        <f t="shared" si="14"/>
        <v>13.634721869149269</v>
      </c>
      <c r="V74" s="29">
        <f t="shared" si="15"/>
        <v>3.2445683465930135</v>
      </c>
      <c r="W74" s="29">
        <f t="shared" si="16"/>
        <v>79.630563138573152</v>
      </c>
      <c r="X74" s="29">
        <f t="shared" si="17"/>
        <v>5.4190931436458101</v>
      </c>
      <c r="Y74" s="29">
        <f t="shared" si="18"/>
        <v>85.218591300800014</v>
      </c>
      <c r="Z74" s="30">
        <f t="shared" si="19"/>
        <v>2.1815150615768548</v>
      </c>
    </row>
    <row r="75" spans="18:26" x14ac:dyDescent="0.3">
      <c r="R75" s="52">
        <v>7.8000000000000096</v>
      </c>
      <c r="S75" s="29">
        <f t="shared" si="13"/>
        <v>0.25032134440421006</v>
      </c>
      <c r="T75" s="29">
        <f t="shared" si="12"/>
        <v>6.2660775464331145E-2</v>
      </c>
      <c r="U75" s="45">
        <f t="shared" si="14"/>
        <v>15.958947085952317</v>
      </c>
      <c r="V75" s="29">
        <f t="shared" si="15"/>
        <v>3.6218404934067774</v>
      </c>
      <c r="W75" s="29">
        <f t="shared" si="16"/>
        <v>93.204684022818753</v>
      </c>
      <c r="X75" s="29">
        <f t="shared" si="17"/>
        <v>6.3428518427627134</v>
      </c>
      <c r="Y75" s="29">
        <f t="shared" si="18"/>
        <v>102.14768086621784</v>
      </c>
      <c r="Z75" s="30">
        <f t="shared" si="19"/>
        <v>2.4933311254103723</v>
      </c>
    </row>
    <row r="76" spans="18:26" x14ac:dyDescent="0.3">
      <c r="R76" s="52">
        <v>7.9000000000000101</v>
      </c>
      <c r="S76" s="29">
        <f t="shared" si="13"/>
        <v>0.23137631865496194</v>
      </c>
      <c r="T76" s="29">
        <f t="shared" si="12"/>
        <v>5.3535000834322492E-2</v>
      </c>
      <c r="U76" s="45">
        <f t="shared" si="14"/>
        <v>18.67936834622925</v>
      </c>
      <c r="V76" s="29">
        <f t="shared" si="15"/>
        <v>4.0429811174899291</v>
      </c>
      <c r="W76" s="29">
        <f t="shared" si="16"/>
        <v>109.09269985540833</v>
      </c>
      <c r="X76" s="29">
        <f t="shared" si="17"/>
        <v>7.4240778729578443</v>
      </c>
      <c r="Y76" s="29">
        <f t="shared" si="18"/>
        <v>122.43981679439908</v>
      </c>
      <c r="Z76" s="30">
        <f t="shared" si="19"/>
        <v>2.8497167910665557</v>
      </c>
    </row>
    <row r="77" spans="18:26" x14ac:dyDescent="0.3">
      <c r="R77" s="52">
        <v>8.0000000000000107</v>
      </c>
      <c r="S77" s="29">
        <f t="shared" si="13"/>
        <v>0.21386510591712096</v>
      </c>
      <c r="T77" s="29">
        <f t="shared" si="12"/>
        <v>4.5738283528941368E-2</v>
      </c>
      <c r="U77" s="45">
        <f t="shared" si="14"/>
        <v>21.863522695757478</v>
      </c>
      <c r="V77" s="29">
        <f t="shared" si="15"/>
        <v>4.5130911607333148</v>
      </c>
      <c r="W77" s="29">
        <f t="shared" si="16"/>
        <v>127.68904574397249</v>
      </c>
      <c r="X77" s="29">
        <f t="shared" si="17"/>
        <v>8.6896136990227042</v>
      </c>
      <c r="Y77" s="29">
        <f t="shared" si="18"/>
        <v>146.76308467815596</v>
      </c>
      <c r="Z77" s="30">
        <f t="shared" si="19"/>
        <v>3.2570426392724219</v>
      </c>
    </row>
    <row r="78" spans="18:26" x14ac:dyDescent="0.3">
      <c r="R78" s="52">
        <v>8.1000000000000103</v>
      </c>
      <c r="S78" s="29">
        <f t="shared" si="13"/>
        <v>0.19767919117577548</v>
      </c>
      <c r="T78" s="29">
        <f t="shared" si="12"/>
        <v>3.9077062623908788E-2</v>
      </c>
      <c r="U78" s="45">
        <f t="shared" si="14"/>
        <v>25.590459795413668</v>
      </c>
      <c r="V78" s="29">
        <f t="shared" si="15"/>
        <v>5.0378646927083688</v>
      </c>
      <c r="W78" s="29">
        <f t="shared" si="16"/>
        <v>149.45539366627008</v>
      </c>
      <c r="X78" s="29">
        <f t="shared" si="17"/>
        <v>10.170877451768852</v>
      </c>
      <c r="Y78" s="29">
        <f t="shared" si="18"/>
        <v>175.91828857777944</v>
      </c>
      <c r="Z78" s="30">
        <f t="shared" si="19"/>
        <v>3.7225898332403409</v>
      </c>
    </row>
    <row r="79" spans="18:26" x14ac:dyDescent="0.3">
      <c r="R79" s="52">
        <v>8.2000000000000099</v>
      </c>
      <c r="S79" s="29">
        <f t="shared" si="13"/>
        <v>0.18271827213857103</v>
      </c>
      <c r="T79" s="29">
        <f t="shared" si="12"/>
        <v>3.3385966973304905E-2</v>
      </c>
      <c r="U79" s="45">
        <f t="shared" si="14"/>
        <v>29.952704404206422</v>
      </c>
      <c r="V79" s="29">
        <f t="shared" si="15"/>
        <v>5.6236578784093689</v>
      </c>
      <c r="W79" s="29">
        <f t="shared" si="16"/>
        <v>174.93211391623336</v>
      </c>
      <c r="X79" s="29">
        <f t="shared" si="17"/>
        <v>11.904642913013989</v>
      </c>
      <c r="Y79" s="29">
        <f t="shared" si="18"/>
        <v>210.86531619310583</v>
      </c>
      <c r="Z79" s="30">
        <f t="shared" si="19"/>
        <v>4.2546802732800462</v>
      </c>
    </row>
    <row r="80" spans="18:26" x14ac:dyDescent="0.3">
      <c r="R80" s="52">
        <v>8.3000000000000096</v>
      </c>
      <c r="S80" s="29">
        <f t="shared" si="13"/>
        <v>0.16888963767369042</v>
      </c>
      <c r="T80" s="29">
        <f t="shared" si="12"/>
        <v>2.8523709713550428E-2</v>
      </c>
      <c r="U80" s="45">
        <f t="shared" si="14"/>
        <v>35.058553394439492</v>
      </c>
      <c r="V80" s="29">
        <f t="shared" si="15"/>
        <v>6.2775659654316369</v>
      </c>
      <c r="W80" s="29">
        <f t="shared" si="16"/>
        <v>204.75169031058061</v>
      </c>
      <c r="X80" s="29">
        <f t="shared" si="17"/>
        <v>13.933952459699245</v>
      </c>
      <c r="Y80" s="29">
        <f t="shared" si="18"/>
        <v>252.75474160584116</v>
      </c>
      <c r="Z80" s="30">
        <f t="shared" si="19"/>
        <v>4.862825355132169</v>
      </c>
    </row>
    <row r="81" spans="18:26" x14ac:dyDescent="0.3">
      <c r="R81" s="52">
        <v>8.4000000000000092</v>
      </c>
      <c r="S81" s="29">
        <f t="shared" si="13"/>
        <v>0.1561075932894026</v>
      </c>
      <c r="T81" s="29">
        <f t="shared" si="12"/>
        <v>2.4369580682609537E-2</v>
      </c>
      <c r="U81" s="45">
        <f t="shared" si="14"/>
        <v>41.034764324591499</v>
      </c>
      <c r="V81" s="29">
        <f t="shared" si="15"/>
        <v>7.0075092230703069</v>
      </c>
      <c r="W81" s="29">
        <f t="shared" si="16"/>
        <v>239.65442220126008</v>
      </c>
      <c r="X81" s="29">
        <f t="shared" si="17"/>
        <v>16.309185631843782</v>
      </c>
      <c r="Y81" s="29">
        <f t="shared" si="18"/>
        <v>302.96570606107218</v>
      </c>
      <c r="Z81" s="30">
        <f t="shared" si="19"/>
        <v>5.5578959911566175</v>
      </c>
    </row>
    <row r="82" spans="18:26" x14ac:dyDescent="0.3">
      <c r="R82" s="53">
        <v>8.5000000000000107</v>
      </c>
      <c r="S82" s="31">
        <f t="shared" si="13"/>
        <v>0.14429293009493963</v>
      </c>
      <c r="T82" s="31">
        <f t="shared" si="12"/>
        <v>2.0820449675383133E-2</v>
      </c>
      <c r="U82" s="46">
        <f t="shared" si="14"/>
        <v>48.029702316292465</v>
      </c>
      <c r="V82" s="31">
        <f t="shared" si="15"/>
        <v>7.8223288742516752</v>
      </c>
      <c r="W82" s="31">
        <f t="shared" si="16"/>
        <v>280.50680311112473</v>
      </c>
      <c r="X82" s="31">
        <f t="shared" si="17"/>
        <v>19.089309852552912</v>
      </c>
      <c r="Y82" s="31">
        <f t="shared" si="18"/>
        <v>363.15132395112005</v>
      </c>
      <c r="Z82" s="32">
        <f t="shared" si="19"/>
        <v>6.3523169335936949</v>
      </c>
    </row>
    <row r="83" spans="18:26" x14ac:dyDescent="0.3">
      <c r="R83" s="54">
        <v>8.6000000000000103</v>
      </c>
      <c r="S83" s="33">
        <f t="shared" si="13"/>
        <v>0.13337243395191445</v>
      </c>
      <c r="T83" s="33">
        <f t="shared" si="12"/>
        <v>1.7788206138257781E-2</v>
      </c>
      <c r="U83" s="45">
        <f t="shared" si="14"/>
        <v>56.217023359610245</v>
      </c>
      <c r="V83" s="29">
        <f t="shared" si="15"/>
        <v>8.7318941822443694</v>
      </c>
      <c r="W83" s="33">
        <f t="shared" si="16"/>
        <v>328.32303225994599</v>
      </c>
      <c r="X83" s="33">
        <f t="shared" si="17"/>
        <v>22.343344350393298</v>
      </c>
      <c r="Y83" s="33">
        <f t="shared" si="18"/>
        <v>435.29310891994595</v>
      </c>
      <c r="Z83" s="33">
        <f t="shared" si="19"/>
        <v>7.2602888735281566</v>
      </c>
    </row>
    <row r="84" spans="18:26" x14ac:dyDescent="0.3">
      <c r="R84" s="54">
        <v>8.7000000000000099</v>
      </c>
      <c r="S84" s="33">
        <f t="shared" si="13"/>
        <v>0.12327843177454205</v>
      </c>
      <c r="T84" s="33">
        <f t="shared" si="12"/>
        <v>1.5197571740790419E-2</v>
      </c>
      <c r="U84" s="45">
        <f t="shared" si="14"/>
        <v>65.799985488207369</v>
      </c>
      <c r="V84" s="29">
        <f t="shared" si="15"/>
        <v>9.7472219892067837</v>
      </c>
      <c r="W84" s="33">
        <f t="shared" si="16"/>
        <v>384.29019302487779</v>
      </c>
      <c r="X84" s="33">
        <f t="shared" si="17"/>
        <v>26.152073627401887</v>
      </c>
      <c r="Y84" s="33">
        <f t="shared" si="18"/>
        <v>521.76621197915779</v>
      </c>
      <c r="Z84" s="33">
        <f t="shared" si="19"/>
        <v>8.2980422856918299</v>
      </c>
    </row>
    <row r="85" spans="18:26" x14ac:dyDescent="0.3">
      <c r="R85" s="54">
        <v>8.8000000000000096</v>
      </c>
      <c r="S85" s="33">
        <f t="shared" si="13"/>
        <v>0.11394837216714271</v>
      </c>
      <c r="T85" s="33">
        <f t="shared" si="12"/>
        <v>1.2984231519541664E-2</v>
      </c>
      <c r="U85" s="45">
        <f t="shared" si="14"/>
        <v>77.016494853389631</v>
      </c>
      <c r="V85" s="29">
        <f t="shared" si="15"/>
        <v>10.880610154446041</v>
      </c>
      <c r="W85" s="33">
        <f t="shared" si="16"/>
        <v>449.79772341458806</v>
      </c>
      <c r="X85" s="33">
        <f t="shared" si="17"/>
        <v>30.610053011200705</v>
      </c>
      <c r="Y85" s="33">
        <f t="shared" si="18"/>
        <v>625.41761949451688</v>
      </c>
      <c r="Z85" s="33">
        <f t="shared" si="19"/>
        <v>9.4841275567136396</v>
      </c>
    </row>
    <row r="86" spans="18:26" x14ac:dyDescent="0.3">
      <c r="R86" s="54">
        <v>8.9000000000000092</v>
      </c>
      <c r="S86" s="33">
        <f t="shared" si="13"/>
        <v>0.10532443780018151</v>
      </c>
      <c r="T86" s="33">
        <f t="shared" si="12"/>
        <v>1.1093237197924304E-2</v>
      </c>
      <c r="U86" s="45">
        <f t="shared" si="14"/>
        <v>90.145011970636816</v>
      </c>
      <c r="V86" s="29">
        <f t="shared" si="15"/>
        <v>12.145786508620223</v>
      </c>
      <c r="W86" s="33">
        <f t="shared" si="16"/>
        <v>526.47191018962201</v>
      </c>
      <c r="X86" s="33">
        <f t="shared" si="17"/>
        <v>35.827956080957264</v>
      </c>
      <c r="Y86" s="33">
        <f t="shared" si="18"/>
        <v>749.65988558456502</v>
      </c>
      <c r="Z86" s="33">
        <f t="shared" si="19"/>
        <v>10.839746583011731</v>
      </c>
    </row>
    <row r="87" spans="18:26" x14ac:dyDescent="0.3">
      <c r="R87" s="54">
        <v>9.0000000000000107</v>
      </c>
      <c r="S87" s="33">
        <f t="shared" si="13"/>
        <v>9.7353187122782306E-2</v>
      </c>
      <c r="T87" s="33">
        <f t="shared" si="12"/>
        <v>9.477643042963467E-3</v>
      </c>
      <c r="U87" s="45">
        <f t="shared" si="14"/>
        <v>105.51146476680559</v>
      </c>
      <c r="V87" s="29">
        <f t="shared" si="15"/>
        <v>13.558075128047991</v>
      </c>
      <c r="W87" s="33">
        <f t="shared" si="16"/>
        <v>616.21626297835758</v>
      </c>
      <c r="X87" s="33">
        <f t="shared" si="17"/>
        <v>41.935322244273877</v>
      </c>
      <c r="Y87" s="33">
        <f t="shared" si="18"/>
        <v>898.58348491826166</v>
      </c>
      <c r="Z87" s="33">
        <f t="shared" si="19"/>
        <v>12.389131765814197</v>
      </c>
    </row>
  </sheetData>
  <mergeCells count="3">
    <mergeCell ref="B5:D5"/>
    <mergeCell ref="N4:P4"/>
    <mergeCell ref="R5:Z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Wagena_2017</vt:lpstr>
      <vt:lpstr>Liu_2010</vt:lpstr>
      <vt:lpstr>Rochester_2003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 Betes, Elena</dc:creator>
  <cp:lastModifiedBy>Melannie Hartman</cp:lastModifiedBy>
  <dcterms:created xsi:type="dcterms:W3CDTF">2019-02-04T20:15:01Z</dcterms:created>
  <dcterms:modified xsi:type="dcterms:W3CDTF">2019-02-06T17:11:23Z</dcterms:modified>
</cp:coreProperties>
</file>