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vandalsuidaho-my.sharepoint.com/personal/jmathias_uidaho_edu/Documents/TassieWetSoilsDayCent/DayCent Documentation/"/>
    </mc:Choice>
  </mc:AlternateContent>
  <xr:revisionPtr revIDLastSave="0" documentId="8_{CBFC4667-C746-DE4D-A940-1AFE8FAD3B7D}" xr6:coauthVersionLast="47" xr6:coauthVersionMax="47" xr10:uidLastSave="{00000000-0000-0000-0000-000000000000}"/>
  <bookViews>
    <workbookView xWindow="0" yWindow="740" windowWidth="29400" windowHeight="18380" firstSheet="2" activeTab="4" xr2:uid="{00000000-000D-0000-FFFF-FFFF00000000}"/>
  </bookViews>
  <sheets>
    <sheet name="description" sheetId="1" r:id="rId1"/>
    <sheet name="defac" sheetId="2" r:id="rId2"/>
    <sheet name="defac_inputs" sheetId="3" state="hidden" r:id="rId3"/>
    <sheet name="atmospheric_N" sheetId="4" r:id="rId4"/>
    <sheet name="atmospheric_N_inputs" sheetId="5" r:id="rId5"/>
    <sheet name="temperature_effect" sheetId="6" r:id="rId6"/>
    <sheet name="temperature_effect_inputs" sheetId="7" state="hidden" r:id="rId7"/>
    <sheet name="moisture_effect" sheetId="8" r:id="rId8"/>
    <sheet name="moisture_effect_inputs" sheetId="9" state="hidden" r:id="rId9"/>
    <sheet name="CtoN_ratio" sheetId="10" r:id="rId10"/>
    <sheet name="CtoN_ratio_inputs" sheetId="11" state="hidden" r:id="rId11"/>
    <sheet name="root_effect" sheetId="12" r:id="rId12"/>
    <sheet name="root_effect_inputs" sheetId="13" state="hidden" r:id="rId13"/>
    <sheet name="lai_effect" sheetId="14" r:id="rId14"/>
    <sheet name="lai_effect_inputs" sheetId="15" state="hidden" r:id="rId15"/>
    <sheet name="large_wood_effect" sheetId="16" r:id="rId16"/>
    <sheet name="large_wood_effect_inputs" sheetId="17" state="hidden" r:id="rId17"/>
    <sheet name="large_wood_to_lai" sheetId="18" r:id="rId18"/>
    <sheet name="large_wood_to_lai_inputs" sheetId="19" state="hidden" r:id="rId19"/>
    <sheet name="optimal_leafC" sheetId="20" r:id="rId20"/>
    <sheet name="optimal_leafC_inputs" sheetId="21" state="hidden" r:id="rId21"/>
    <sheet name="tree-grass_nfrac" sheetId="22" r:id="rId22"/>
    <sheet name="tree-grass_nfrac_inputs" sheetId="23" state="hidden" r:id="rId23"/>
    <sheet name="grazing_effect" sheetId="24" r:id="rId24"/>
    <sheet name="grazing_effect_inputs" sheetId="25" state="hidden" r:id="rId25"/>
    <sheet name="CO2_effect" sheetId="26" r:id="rId26"/>
    <sheet name="CO2_effect_inputs" sheetId="27" state="hidden" r:id="rId27"/>
    <sheet name="Sheet1" sheetId="2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2" i="5"/>
  <c r="A2" i="27"/>
  <c r="E3" i="27"/>
  <c r="B2" i="27"/>
  <c r="E2" i="27"/>
  <c r="D3" i="27"/>
  <c r="D4" i="27"/>
  <c r="D5" i="27"/>
  <c r="A3" i="25"/>
  <c r="B3" i="25"/>
  <c r="C3" i="25"/>
  <c r="E4" i="25"/>
  <c r="A2" i="23"/>
  <c r="F2" i="23" s="1"/>
  <c r="B2" i="23"/>
  <c r="C2" i="23"/>
  <c r="E3" i="23"/>
  <c r="E4" i="23" s="1"/>
  <c r="K3" i="23"/>
  <c r="E5" i="23"/>
  <c r="E6" i="23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A2" i="21"/>
  <c r="B2" i="21"/>
  <c r="G2" i="21" s="1"/>
  <c r="H2" i="21" s="1"/>
  <c r="C2" i="21"/>
  <c r="E3" i="21"/>
  <c r="A2" i="19"/>
  <c r="B2" i="19"/>
  <c r="E2" i="19" s="1"/>
  <c r="D3" i="19"/>
  <c r="A2" i="17"/>
  <c r="D5" i="17" s="1"/>
  <c r="C3" i="17"/>
  <c r="C4" i="17" s="1"/>
  <c r="C5" i="17" s="1"/>
  <c r="C6" i="17" s="1"/>
  <c r="C7" i="17"/>
  <c r="C8" i="17" s="1"/>
  <c r="A2" i="15"/>
  <c r="C3" i="15"/>
  <c r="C4" i="15" s="1"/>
  <c r="C5" i="15" s="1"/>
  <c r="C6" i="15" s="1"/>
  <c r="A2" i="13"/>
  <c r="B2" i="13"/>
  <c r="D3" i="13"/>
  <c r="D4" i="13"/>
  <c r="D5" i="13" s="1"/>
  <c r="D6" i="13" s="1"/>
  <c r="D7" i="13" s="1"/>
  <c r="E4" i="13"/>
  <c r="D8" i="13"/>
  <c r="D9" i="13" s="1"/>
  <c r="A2" i="11"/>
  <c r="B2" i="11"/>
  <c r="C2" i="11"/>
  <c r="D2" i="11"/>
  <c r="E2" i="11"/>
  <c r="G3" i="11"/>
  <c r="H3" i="11" s="1"/>
  <c r="G4" i="11"/>
  <c r="A2" i="9"/>
  <c r="B2" i="9"/>
  <c r="C2" i="9"/>
  <c r="D2" i="9"/>
  <c r="E2" i="9"/>
  <c r="G2" i="9"/>
  <c r="J5" i="9" s="1"/>
  <c r="H3" i="9"/>
  <c r="H4" i="9" s="1"/>
  <c r="H5" i="9" s="1"/>
  <c r="H6" i="9" s="1"/>
  <c r="H7" i="9"/>
  <c r="H8" i="9" s="1"/>
  <c r="H9" i="9" s="1"/>
  <c r="H10" i="9" s="1"/>
  <c r="H11" i="9" s="1"/>
  <c r="J32" i="9"/>
  <c r="J86" i="9"/>
  <c r="A2" i="7"/>
  <c r="B2" i="7"/>
  <c r="C2" i="7"/>
  <c r="D2" i="7"/>
  <c r="G2" i="7"/>
  <c r="F3" i="7"/>
  <c r="K27" i="6"/>
  <c r="A2" i="5"/>
  <c r="B2" i="5"/>
  <c r="F2" i="5"/>
  <c r="M2" i="5"/>
  <c r="D3" i="5"/>
  <c r="F3" i="5"/>
  <c r="M3" i="5"/>
  <c r="D4" i="5"/>
  <c r="D5" i="5" s="1"/>
  <c r="M4" i="5"/>
  <c r="M5" i="5"/>
  <c r="M6" i="5"/>
  <c r="M7" i="5"/>
  <c r="M8" i="5"/>
  <c r="M9" i="5"/>
  <c r="M10" i="5"/>
  <c r="M11" i="5"/>
  <c r="M12" i="5"/>
  <c r="O13" i="5"/>
  <c r="A2" i="3"/>
  <c r="B2" i="3"/>
  <c r="C2" i="3"/>
  <c r="D2" i="3"/>
  <c r="L2" i="3"/>
  <c r="P2" i="3" s="1"/>
  <c r="M2" i="3"/>
  <c r="O2" i="3"/>
  <c r="P1" i="3" s="1"/>
  <c r="Q2" i="3"/>
  <c r="S2" i="3"/>
  <c r="T1" i="3"/>
  <c r="G3" i="3"/>
  <c r="G4" i="3"/>
  <c r="K3" i="3"/>
  <c r="M3" i="3" s="1"/>
  <c r="L3" i="3"/>
  <c r="P3" i="3" s="1"/>
  <c r="G5" i="3"/>
  <c r="G6" i="3" s="1"/>
  <c r="G7" i="3"/>
  <c r="G8" i="3" s="1"/>
  <c r="G9" i="3" s="1"/>
  <c r="G10" i="3"/>
  <c r="F5" i="27"/>
  <c r="D6" i="27"/>
  <c r="E5" i="27"/>
  <c r="E3" i="19"/>
  <c r="D4" i="19"/>
  <c r="D10" i="13"/>
  <c r="D11" i="13" s="1"/>
  <c r="E9" i="13"/>
  <c r="I2" i="11"/>
  <c r="D7" i="17"/>
  <c r="C9" i="17"/>
  <c r="J3" i="9"/>
  <c r="K3" i="9"/>
  <c r="L3" i="9" s="1"/>
  <c r="M3" i="9"/>
  <c r="J7" i="9"/>
  <c r="K7" i="9"/>
  <c r="L7" i="9" s="1"/>
  <c r="M7" i="9" s="1"/>
  <c r="J11" i="9"/>
  <c r="K11" i="9"/>
  <c r="J15" i="9"/>
  <c r="J19" i="9"/>
  <c r="K19" i="9" s="1"/>
  <c r="J23" i="9"/>
  <c r="K23" i="9" s="1"/>
  <c r="J27" i="9"/>
  <c r="K27" i="9" s="1"/>
  <c r="J31" i="9"/>
  <c r="K31" i="9" s="1"/>
  <c r="J35" i="9"/>
  <c r="K35" i="9" s="1"/>
  <c r="J39" i="9"/>
  <c r="K39" i="9"/>
  <c r="J43" i="9"/>
  <c r="K43" i="9"/>
  <c r="J47" i="9"/>
  <c r="J51" i="9"/>
  <c r="K51" i="9" s="1"/>
  <c r="J55" i="9"/>
  <c r="K55" i="9" s="1"/>
  <c r="J59" i="9"/>
  <c r="K59" i="9" s="1"/>
  <c r="J63" i="9"/>
  <c r="J67" i="9"/>
  <c r="K67" i="9" s="1"/>
  <c r="J71" i="9"/>
  <c r="K71" i="9"/>
  <c r="J75" i="9"/>
  <c r="K75" i="9" s="1"/>
  <c r="J79" i="9"/>
  <c r="J83" i="9"/>
  <c r="K83" i="9" s="1"/>
  <c r="J87" i="9"/>
  <c r="K87" i="9"/>
  <c r="J91" i="9"/>
  <c r="K91" i="9" s="1"/>
  <c r="J95" i="9"/>
  <c r="J99" i="9"/>
  <c r="K99" i="9"/>
  <c r="J12" i="9"/>
  <c r="K12" i="9" s="1"/>
  <c r="J13" i="9"/>
  <c r="K13" i="9" s="1"/>
  <c r="J14" i="9"/>
  <c r="J28" i="9"/>
  <c r="K28" i="9" s="1"/>
  <c r="J29" i="9"/>
  <c r="K29" i="9" s="1"/>
  <c r="J30" i="9"/>
  <c r="J44" i="9"/>
  <c r="K44" i="9" s="1"/>
  <c r="J45" i="9"/>
  <c r="K45" i="9"/>
  <c r="J46" i="9"/>
  <c r="J60" i="9"/>
  <c r="K60" i="9" s="1"/>
  <c r="J61" i="9"/>
  <c r="K61" i="9" s="1"/>
  <c r="J62" i="9"/>
  <c r="K62" i="9" s="1"/>
  <c r="J76" i="9"/>
  <c r="K76" i="9"/>
  <c r="J77" i="9"/>
  <c r="K77" i="9"/>
  <c r="J78" i="9"/>
  <c r="J92" i="9"/>
  <c r="K92" i="9"/>
  <c r="J93" i="9"/>
  <c r="K93" i="9"/>
  <c r="J94" i="9"/>
  <c r="J8" i="9"/>
  <c r="K8" i="9"/>
  <c r="L8" i="9" s="1"/>
  <c r="M8" i="9" s="1"/>
  <c r="J9" i="9"/>
  <c r="K9" i="9" s="1"/>
  <c r="J10" i="9"/>
  <c r="J24" i="9"/>
  <c r="K24" i="9"/>
  <c r="J25" i="9"/>
  <c r="K25" i="9"/>
  <c r="J26" i="9"/>
  <c r="K26" i="9"/>
  <c r="J40" i="9"/>
  <c r="K40" i="9"/>
  <c r="J41" i="9"/>
  <c r="K41" i="9"/>
  <c r="J42" i="9"/>
  <c r="J56" i="9"/>
  <c r="K56" i="9" s="1"/>
  <c r="J57" i="9"/>
  <c r="K57" i="9" s="1"/>
  <c r="J58" i="9"/>
  <c r="K58" i="9" s="1"/>
  <c r="J72" i="9"/>
  <c r="K72" i="9" s="1"/>
  <c r="J73" i="9"/>
  <c r="K73" i="9" s="1"/>
  <c r="J74" i="9"/>
  <c r="J88" i="9"/>
  <c r="K88" i="9" s="1"/>
  <c r="J89" i="9"/>
  <c r="K89" i="9" s="1"/>
  <c r="J90" i="9"/>
  <c r="K90" i="9"/>
  <c r="I2" i="23"/>
  <c r="K4" i="23"/>
  <c r="J5" i="23"/>
  <c r="I6" i="23"/>
  <c r="H7" i="23"/>
  <c r="K8" i="23"/>
  <c r="J9" i="23"/>
  <c r="I10" i="23"/>
  <c r="K12" i="23"/>
  <c r="J13" i="23"/>
  <c r="I14" i="23"/>
  <c r="H15" i="23"/>
  <c r="K16" i="23"/>
  <c r="J17" i="23"/>
  <c r="I18" i="23"/>
  <c r="H4" i="23"/>
  <c r="H5" i="23"/>
  <c r="H6" i="23"/>
  <c r="I7" i="23"/>
  <c r="I8" i="23"/>
  <c r="I9" i="23"/>
  <c r="J10" i="23"/>
  <c r="J11" i="23"/>
  <c r="J12" i="23"/>
  <c r="K13" i="23"/>
  <c r="K14" i="23"/>
  <c r="K15" i="23"/>
  <c r="H20" i="23"/>
  <c r="H2" i="23"/>
  <c r="I3" i="23"/>
  <c r="I4" i="23"/>
  <c r="I5" i="23"/>
  <c r="J6" i="23"/>
  <c r="J7" i="23"/>
  <c r="J8" i="23"/>
  <c r="K9" i="23"/>
  <c r="K10" i="23"/>
  <c r="K11" i="23"/>
  <c r="H16" i="23"/>
  <c r="H17" i="23"/>
  <c r="H18" i="23"/>
  <c r="I19" i="23"/>
  <c r="I20" i="23"/>
  <c r="J2" i="23"/>
  <c r="J3" i="23"/>
  <c r="J4" i="23"/>
  <c r="K5" i="23"/>
  <c r="K6" i="23"/>
  <c r="K7" i="23"/>
  <c r="H12" i="23"/>
  <c r="H13" i="23"/>
  <c r="H14" i="23"/>
  <c r="I15" i="23"/>
  <c r="I16" i="23"/>
  <c r="I17" i="23"/>
  <c r="J18" i="23"/>
  <c r="J19" i="23"/>
  <c r="J20" i="23"/>
  <c r="H2" i="3"/>
  <c r="I8" i="3" s="1"/>
  <c r="T8" i="3" s="1"/>
  <c r="J102" i="9"/>
  <c r="J100" i="9"/>
  <c r="K100" i="9" s="1"/>
  <c r="J85" i="9"/>
  <c r="K85" i="9" s="1"/>
  <c r="J70" i="9"/>
  <c r="K70" i="9" s="1"/>
  <c r="J68" i="9"/>
  <c r="K68" i="9"/>
  <c r="J53" i="9"/>
  <c r="K53" i="9" s="1"/>
  <c r="J38" i="9"/>
  <c r="J36" i="9"/>
  <c r="K36" i="9" s="1"/>
  <c r="J21" i="9"/>
  <c r="K21" i="9" s="1"/>
  <c r="J6" i="9"/>
  <c r="K6" i="9"/>
  <c r="L6" i="9"/>
  <c r="M6" i="9" s="1"/>
  <c r="J4" i="9"/>
  <c r="K4" i="9" s="1"/>
  <c r="L4" i="9" s="1"/>
  <c r="M4" i="9" s="1"/>
  <c r="C7" i="15"/>
  <c r="D7" i="15" s="1"/>
  <c r="K18" i="23"/>
  <c r="J14" i="23"/>
  <c r="H10" i="23"/>
  <c r="K2" i="23"/>
  <c r="E4" i="5"/>
  <c r="E2" i="5"/>
  <c r="E3" i="5"/>
  <c r="J97" i="9"/>
  <c r="J82" i="9"/>
  <c r="K82" i="9" s="1"/>
  <c r="J80" i="9"/>
  <c r="J65" i="9"/>
  <c r="K65" i="9" s="1"/>
  <c r="J50" i="9"/>
  <c r="J48" i="9"/>
  <c r="J33" i="9"/>
  <c r="J18" i="9"/>
  <c r="J16" i="9"/>
  <c r="K16" i="9" s="1"/>
  <c r="H2" i="11"/>
  <c r="E2" i="13"/>
  <c r="E7" i="13"/>
  <c r="E10" i="13"/>
  <c r="E5" i="13"/>
  <c r="E8" i="13"/>
  <c r="D3" i="15"/>
  <c r="D5" i="15"/>
  <c r="D2" i="15"/>
  <c r="K17" i="23"/>
  <c r="I13" i="23"/>
  <c r="H9" i="23"/>
  <c r="E4" i="27"/>
  <c r="F4" i="27"/>
  <c r="H2" i="7"/>
  <c r="K10" i="9"/>
  <c r="L10" i="9" s="1"/>
  <c r="M10" i="9"/>
  <c r="K14" i="9"/>
  <c r="K18" i="9"/>
  <c r="K30" i="9"/>
  <c r="K38" i="9"/>
  <c r="K42" i="9"/>
  <c r="K46" i="9"/>
  <c r="K50" i="9"/>
  <c r="K74" i="9"/>
  <c r="K78" i="9"/>
  <c r="K86" i="9"/>
  <c r="K94" i="9"/>
  <c r="K102" i="9"/>
  <c r="I3" i="25"/>
  <c r="Q3" i="25" s="1"/>
  <c r="L4" i="25"/>
  <c r="T4" i="25" s="1"/>
  <c r="L3" i="25"/>
  <c r="T3" i="25"/>
  <c r="I4" i="25"/>
  <c r="Q4" i="25" s="1"/>
  <c r="K97" i="9"/>
  <c r="K95" i="9"/>
  <c r="K80" i="9"/>
  <c r="K79" i="9"/>
  <c r="K63" i="9"/>
  <c r="K48" i="9"/>
  <c r="K47" i="9"/>
  <c r="K33" i="9"/>
  <c r="K32" i="9"/>
  <c r="K15" i="9"/>
  <c r="D2" i="17"/>
  <c r="D4" i="17"/>
  <c r="D6" i="17"/>
  <c r="D8" i="17"/>
  <c r="I4" i="3"/>
  <c r="T4" i="3" s="1"/>
  <c r="I6" i="3"/>
  <c r="T6" i="3"/>
  <c r="I3" i="3"/>
  <c r="T3" i="3"/>
  <c r="I9" i="3"/>
  <c r="T9" i="3" s="1"/>
  <c r="I2" i="3"/>
  <c r="T2" i="3"/>
  <c r="I7" i="3"/>
  <c r="T7" i="3" s="1"/>
  <c r="D12" i="13"/>
  <c r="E11" i="13"/>
  <c r="I5" i="3"/>
  <c r="T5" i="3"/>
  <c r="G11" i="3"/>
  <c r="G12" i="3" s="1"/>
  <c r="G13" i="3" s="1"/>
  <c r="I10" i="3"/>
  <c r="T10" i="3" s="1"/>
  <c r="D7" i="27"/>
  <c r="F7" i="27" s="1"/>
  <c r="E6" i="27"/>
  <c r="F6" i="27"/>
  <c r="C10" i="17"/>
  <c r="C11" i="17" s="1"/>
  <c r="D9" i="17"/>
  <c r="E4" i="19"/>
  <c r="D5" i="19"/>
  <c r="E5" i="19"/>
  <c r="D6" i="19"/>
  <c r="D10" i="17"/>
  <c r="D13" i="13"/>
  <c r="E13" i="13" s="1"/>
  <c r="E12" i="13"/>
  <c r="I12" i="3"/>
  <c r="T12" i="3" s="1"/>
  <c r="D7" i="19"/>
  <c r="E6" i="19"/>
  <c r="G14" i="3"/>
  <c r="G15" i="3" s="1"/>
  <c r="G16" i="3" s="1"/>
  <c r="I13" i="3"/>
  <c r="T13" i="3" s="1"/>
  <c r="E7" i="19"/>
  <c r="D8" i="19"/>
  <c r="D9" i="19" s="1"/>
  <c r="D10" i="19" s="1"/>
  <c r="E8" i="19"/>
  <c r="I16" i="3" l="1"/>
  <c r="T16" i="3" s="1"/>
  <c r="G17" i="3"/>
  <c r="C12" i="17"/>
  <c r="D11" i="17"/>
  <c r="E10" i="19"/>
  <c r="D11" i="19"/>
  <c r="E9" i="19"/>
  <c r="I15" i="3"/>
  <c r="T15" i="3" s="1"/>
  <c r="I14" i="3"/>
  <c r="T14" i="3" s="1"/>
  <c r="E7" i="27"/>
  <c r="D8" i="27"/>
  <c r="D14" i="13"/>
  <c r="H12" i="9"/>
  <c r="H13" i="9" s="1"/>
  <c r="H14" i="9" s="1"/>
  <c r="H15" i="9" s="1"/>
  <c r="H16" i="9" s="1"/>
  <c r="H17" i="9" s="1"/>
  <c r="H18" i="9" s="1"/>
  <c r="H19" i="9" s="1"/>
  <c r="H20" i="9" s="1"/>
  <c r="H21" i="9" s="1"/>
  <c r="L11" i="9"/>
  <c r="M11" i="9" s="1"/>
  <c r="G5" i="11"/>
  <c r="H4" i="11"/>
  <c r="I4" i="11"/>
  <c r="E21" i="23"/>
  <c r="K20" i="23"/>
  <c r="C8" i="15"/>
  <c r="F4" i="5"/>
  <c r="I11" i="3"/>
  <c r="T11" i="3" s="1"/>
  <c r="L9" i="9"/>
  <c r="M9" i="9" s="1"/>
  <c r="F5" i="5"/>
  <c r="D6" i="5"/>
  <c r="E5" i="5"/>
  <c r="E4" i="21"/>
  <c r="G3" i="21"/>
  <c r="H3" i="21" s="1"/>
  <c r="M4" i="25"/>
  <c r="U4" i="25" s="1"/>
  <c r="M3" i="25"/>
  <c r="U3" i="25" s="1"/>
  <c r="I11" i="23"/>
  <c r="J16" i="23"/>
  <c r="K19" i="23"/>
  <c r="J15" i="23"/>
  <c r="H3" i="23"/>
  <c r="H11" i="23"/>
  <c r="H19" i="23"/>
  <c r="H8" i="23"/>
  <c r="I12" i="23"/>
  <c r="Q3" i="3"/>
  <c r="J66" i="9"/>
  <c r="K66" i="9" s="1"/>
  <c r="J37" i="9"/>
  <c r="K37" i="9" s="1"/>
  <c r="J34" i="9"/>
  <c r="K34" i="9" s="1"/>
  <c r="J17" i="9"/>
  <c r="K17" i="9" s="1"/>
  <c r="J20" i="9"/>
  <c r="J81" i="9"/>
  <c r="K81" i="9" s="1"/>
  <c r="J22" i="9"/>
  <c r="K22" i="9" s="1"/>
  <c r="J49" i="9"/>
  <c r="K49" i="9" s="1"/>
  <c r="J52" i="9"/>
  <c r="K52" i="9" s="1"/>
  <c r="J84" i="9"/>
  <c r="K84" i="9" s="1"/>
  <c r="J64" i="9"/>
  <c r="K64" i="9" s="1"/>
  <c r="J69" i="9"/>
  <c r="J101" i="9"/>
  <c r="K4" i="3"/>
  <c r="D6" i="15"/>
  <c r="D4" i="15"/>
  <c r="J4" i="25"/>
  <c r="R4" i="25" s="1"/>
  <c r="F3" i="27"/>
  <c r="F2" i="27"/>
  <c r="Q1" i="3"/>
  <c r="J98" i="9"/>
  <c r="K98" i="9" s="1"/>
  <c r="J54" i="9"/>
  <c r="K54" i="9" s="1"/>
  <c r="D3" i="17"/>
  <c r="J96" i="9"/>
  <c r="K96" i="9" s="1"/>
  <c r="J2" i="9"/>
  <c r="K2" i="9" s="1"/>
  <c r="L2" i="9" s="1"/>
  <c r="M2" i="9" s="1"/>
  <c r="I3" i="11"/>
  <c r="F3" i="25"/>
  <c r="G3" i="25"/>
  <c r="G3" i="7"/>
  <c r="H3" i="7" s="1"/>
  <c r="F4" i="7"/>
  <c r="G4" i="25"/>
  <c r="K69" i="9"/>
  <c r="K101" i="9"/>
  <c r="K20" i="9"/>
  <c r="L20" i="9" s="1"/>
  <c r="M20" i="9" s="1"/>
  <c r="K5" i="9"/>
  <c r="L5" i="9" s="1"/>
  <c r="M5" i="9" s="1"/>
  <c r="E6" i="13"/>
  <c r="E3" i="13"/>
  <c r="E5" i="25"/>
  <c r="F4" i="25"/>
  <c r="O4" i="25" s="1"/>
  <c r="W4" i="25" s="1"/>
  <c r="D7" i="5" l="1"/>
  <c r="F6" i="5"/>
  <c r="E6" i="5"/>
  <c r="D8" i="15"/>
  <c r="C9" i="15"/>
  <c r="L12" i="9"/>
  <c r="M12" i="9" s="1"/>
  <c r="L18" i="9"/>
  <c r="M18" i="9" s="1"/>
  <c r="E11" i="19"/>
  <c r="D12" i="19"/>
  <c r="L5" i="25"/>
  <c r="T5" i="25" s="1"/>
  <c r="G5" i="25"/>
  <c r="F5" i="25"/>
  <c r="E6" i="25"/>
  <c r="M5" i="25"/>
  <c r="U5" i="25" s="1"/>
  <c r="I5" i="25"/>
  <c r="Q5" i="25" s="1"/>
  <c r="K4" i="25"/>
  <c r="S4" i="25" s="1"/>
  <c r="N4" i="25"/>
  <c r="V4" i="25" s="1"/>
  <c r="L22" i="9"/>
  <c r="M22" i="9" s="1"/>
  <c r="E14" i="13"/>
  <c r="D15" i="13"/>
  <c r="L16" i="9"/>
  <c r="M16" i="9" s="1"/>
  <c r="E5" i="21"/>
  <c r="G4" i="21"/>
  <c r="H4" i="21" s="1"/>
  <c r="H22" i="9"/>
  <c r="H23" i="9" s="1"/>
  <c r="L21" i="9"/>
  <c r="M21" i="9" s="1"/>
  <c r="L19" i="9"/>
  <c r="M19" i="9" s="1"/>
  <c r="L15" i="9"/>
  <c r="M15" i="9" s="1"/>
  <c r="G4" i="7"/>
  <c r="H4" i="7" s="1"/>
  <c r="F5" i="7"/>
  <c r="M4" i="3"/>
  <c r="Q4" i="3" s="1"/>
  <c r="K5" i="3"/>
  <c r="L4" i="3"/>
  <c r="P4" i="3" s="1"/>
  <c r="N3" i="25"/>
  <c r="V3" i="25" s="1"/>
  <c r="K3" i="25"/>
  <c r="S3" i="25" s="1"/>
  <c r="L17" i="9"/>
  <c r="M17" i="9" s="1"/>
  <c r="E22" i="23"/>
  <c r="H21" i="23"/>
  <c r="K21" i="23"/>
  <c r="I21" i="23"/>
  <c r="J21" i="23"/>
  <c r="L14" i="9"/>
  <c r="M14" i="9" s="1"/>
  <c r="C13" i="17"/>
  <c r="D12" i="17"/>
  <c r="O3" i="25"/>
  <c r="W3" i="25" s="1"/>
  <c r="J3" i="25"/>
  <c r="R3" i="25" s="1"/>
  <c r="G6" i="11"/>
  <c r="I5" i="11"/>
  <c r="H5" i="11"/>
  <c r="D9" i="27"/>
  <c r="F8" i="27"/>
  <c r="E8" i="27"/>
  <c r="G18" i="3"/>
  <c r="I17" i="3"/>
  <c r="T17" i="3" s="1"/>
  <c r="L13" i="9"/>
  <c r="M13" i="9" s="1"/>
  <c r="F6" i="7" l="1"/>
  <c r="G5" i="7"/>
  <c r="H5" i="7" s="1"/>
  <c r="K5" i="25"/>
  <c r="S5" i="25" s="1"/>
  <c r="N5" i="25"/>
  <c r="V5" i="25" s="1"/>
  <c r="D13" i="17"/>
  <c r="C14" i="17"/>
  <c r="E12" i="19"/>
  <c r="D13" i="19"/>
  <c r="F9" i="27"/>
  <c r="D10" i="27"/>
  <c r="E9" i="27"/>
  <c r="G5" i="21"/>
  <c r="H5" i="21" s="1"/>
  <c r="E6" i="21"/>
  <c r="E7" i="5"/>
  <c r="F7" i="5"/>
  <c r="D8" i="5"/>
  <c r="M5" i="3"/>
  <c r="Q5" i="3" s="1"/>
  <c r="L5" i="3"/>
  <c r="P5" i="3" s="1"/>
  <c r="K6" i="3"/>
  <c r="F6" i="25"/>
  <c r="I6" i="25"/>
  <c r="Q6" i="25" s="1"/>
  <c r="E7" i="25"/>
  <c r="G6" i="25"/>
  <c r="M6" i="25"/>
  <c r="U6" i="25" s="1"/>
  <c r="L6" i="25"/>
  <c r="T6" i="25" s="1"/>
  <c r="G7" i="11"/>
  <c r="I6" i="11"/>
  <c r="H6" i="11"/>
  <c r="G19" i="3"/>
  <c r="I18" i="3"/>
  <c r="T18" i="3" s="1"/>
  <c r="E23" i="23"/>
  <c r="J22" i="23"/>
  <c r="I22" i="23"/>
  <c r="H22" i="23"/>
  <c r="K22" i="23"/>
  <c r="H24" i="9"/>
  <c r="L23" i="9"/>
  <c r="M23" i="9" s="1"/>
  <c r="E15" i="13"/>
  <c r="D16" i="13"/>
  <c r="O5" i="25"/>
  <c r="W5" i="25" s="1"/>
  <c r="J5" i="25"/>
  <c r="R5" i="25" s="1"/>
  <c r="C10" i="15"/>
  <c r="D9" i="15"/>
  <c r="E8" i="5" l="1"/>
  <c r="F8" i="5"/>
  <c r="D9" i="5"/>
  <c r="E13" i="19"/>
  <c r="D14" i="19"/>
  <c r="N6" i="25"/>
  <c r="V6" i="25" s="1"/>
  <c r="K6" i="25"/>
  <c r="S6" i="25" s="1"/>
  <c r="M7" i="25"/>
  <c r="U7" i="25" s="1"/>
  <c r="G7" i="25"/>
  <c r="F7" i="25"/>
  <c r="E8" i="25"/>
  <c r="L7" i="25"/>
  <c r="T7" i="25" s="1"/>
  <c r="I7" i="25"/>
  <c r="Q7" i="25" s="1"/>
  <c r="C15" i="17"/>
  <c r="D14" i="17"/>
  <c r="I19" i="3"/>
  <c r="T19" i="3" s="1"/>
  <c r="G20" i="3"/>
  <c r="E7" i="21"/>
  <c r="G6" i="21"/>
  <c r="H6" i="21" s="1"/>
  <c r="O6" i="25"/>
  <c r="W6" i="25" s="1"/>
  <c r="J6" i="25"/>
  <c r="R6" i="25" s="1"/>
  <c r="E24" i="23"/>
  <c r="H23" i="23"/>
  <c r="J23" i="23"/>
  <c r="K23" i="23"/>
  <c r="I23" i="23"/>
  <c r="H25" i="9"/>
  <c r="L24" i="9"/>
  <c r="M24" i="9" s="1"/>
  <c r="M6" i="3"/>
  <c r="Q6" i="3" s="1"/>
  <c r="K7" i="3"/>
  <c r="L6" i="3"/>
  <c r="P6" i="3" s="1"/>
  <c r="E16" i="13"/>
  <c r="D17" i="13"/>
  <c r="E10" i="27"/>
  <c r="F10" i="27"/>
  <c r="D11" i="27"/>
  <c r="C11" i="15"/>
  <c r="D10" i="15"/>
  <c r="H7" i="11"/>
  <c r="G8" i="11"/>
  <c r="I7" i="11"/>
  <c r="F7" i="7"/>
  <c r="G6" i="7"/>
  <c r="H6" i="7" s="1"/>
  <c r="G9" i="11" l="1"/>
  <c r="I8" i="11"/>
  <c r="H8" i="11"/>
  <c r="D12" i="27"/>
  <c r="E11" i="27"/>
  <c r="F11" i="27"/>
  <c r="H26" i="9"/>
  <c r="L25" i="9"/>
  <c r="M25" i="9" s="1"/>
  <c r="E9" i="25"/>
  <c r="M8" i="25"/>
  <c r="U8" i="25" s="1"/>
  <c r="L8" i="25"/>
  <c r="T8" i="25" s="1"/>
  <c r="F8" i="25"/>
  <c r="I8" i="25"/>
  <c r="Q8" i="25" s="1"/>
  <c r="G8" i="25"/>
  <c r="F9" i="5"/>
  <c r="D10" i="5"/>
  <c r="E9" i="5"/>
  <c r="M7" i="3"/>
  <c r="Q7" i="3" s="1"/>
  <c r="L7" i="3"/>
  <c r="P7" i="3" s="1"/>
  <c r="K8" i="3"/>
  <c r="H24" i="23"/>
  <c r="E25" i="23"/>
  <c r="I24" i="23"/>
  <c r="J24" i="23"/>
  <c r="K24" i="23"/>
  <c r="D15" i="17"/>
  <c r="C16" i="17"/>
  <c r="E8" i="21"/>
  <c r="G7" i="21"/>
  <c r="H7" i="21" s="1"/>
  <c r="J7" i="25"/>
  <c r="R7" i="25" s="1"/>
  <c r="O7" i="25"/>
  <c r="W7" i="25" s="1"/>
  <c r="C12" i="15"/>
  <c r="D11" i="15"/>
  <c r="E14" i="19"/>
  <c r="D15" i="19"/>
  <c r="G7" i="7"/>
  <c r="H7" i="7" s="1"/>
  <c r="F8" i="7"/>
  <c r="E17" i="13"/>
  <c r="D18" i="13"/>
  <c r="I20" i="3"/>
  <c r="T20" i="3" s="1"/>
  <c r="G21" i="3"/>
  <c r="K7" i="25"/>
  <c r="S7" i="25" s="1"/>
  <c r="N7" i="25"/>
  <c r="V7" i="25" s="1"/>
  <c r="E18" i="13" l="1"/>
  <c r="D19" i="13"/>
  <c r="D12" i="15"/>
  <c r="C13" i="15"/>
  <c r="D11" i="5"/>
  <c r="F10" i="5"/>
  <c r="E10" i="5"/>
  <c r="K25" i="23"/>
  <c r="I25" i="23"/>
  <c r="E26" i="23"/>
  <c r="H25" i="23"/>
  <c r="J25" i="23"/>
  <c r="F9" i="7"/>
  <c r="G8" i="7"/>
  <c r="H8" i="7" s="1"/>
  <c r="G8" i="21"/>
  <c r="H8" i="21" s="1"/>
  <c r="E9" i="21"/>
  <c r="E12" i="27"/>
  <c r="F12" i="27"/>
  <c r="D13" i="27"/>
  <c r="E15" i="19"/>
  <c r="D16" i="19"/>
  <c r="H27" i="9"/>
  <c r="L26" i="9"/>
  <c r="M26" i="9" s="1"/>
  <c r="N8" i="25"/>
  <c r="V8" i="25" s="1"/>
  <c r="K8" i="25"/>
  <c r="S8" i="25" s="1"/>
  <c r="J8" i="25"/>
  <c r="R8" i="25" s="1"/>
  <c r="O8" i="25"/>
  <c r="W8" i="25" s="1"/>
  <c r="L8" i="3"/>
  <c r="P8" i="3" s="1"/>
  <c r="M8" i="3"/>
  <c r="Q8" i="3" s="1"/>
  <c r="K9" i="3"/>
  <c r="C17" i="17"/>
  <c r="D16" i="17"/>
  <c r="I21" i="3"/>
  <c r="T21" i="3" s="1"/>
  <c r="G22" i="3"/>
  <c r="M9" i="25"/>
  <c r="U9" i="25" s="1"/>
  <c r="I9" i="25"/>
  <c r="Q9" i="25" s="1"/>
  <c r="E10" i="25"/>
  <c r="F9" i="25"/>
  <c r="G9" i="25"/>
  <c r="L9" i="25"/>
  <c r="T9" i="25" s="1"/>
  <c r="G10" i="11"/>
  <c r="I9" i="11"/>
  <c r="H9" i="11"/>
  <c r="G9" i="21" l="1"/>
  <c r="H9" i="21" s="1"/>
  <c r="E10" i="21"/>
  <c r="H10" i="11"/>
  <c r="I10" i="11"/>
  <c r="G11" i="11"/>
  <c r="C18" i="17"/>
  <c r="D17" i="17"/>
  <c r="J9" i="25"/>
  <c r="R9" i="25" s="1"/>
  <c r="O9" i="25"/>
  <c r="W9" i="25" s="1"/>
  <c r="M9" i="3"/>
  <c r="Q9" i="3" s="1"/>
  <c r="L9" i="3"/>
  <c r="P9" i="3" s="1"/>
  <c r="K10" i="3"/>
  <c r="I10" i="25"/>
  <c r="Q10" i="25" s="1"/>
  <c r="E11" i="25"/>
  <c r="G10" i="25"/>
  <c r="L10" i="25"/>
  <c r="T10" i="25" s="1"/>
  <c r="M10" i="25"/>
  <c r="U10" i="25" s="1"/>
  <c r="F10" i="25"/>
  <c r="F10" i="7"/>
  <c r="G9" i="7"/>
  <c r="H9" i="7" s="1"/>
  <c r="D13" i="15"/>
  <c r="C14" i="15"/>
  <c r="N9" i="25"/>
  <c r="V9" i="25" s="1"/>
  <c r="K9" i="25"/>
  <c r="S9" i="25" s="1"/>
  <c r="H28" i="9"/>
  <c r="L27" i="9"/>
  <c r="M27" i="9" s="1"/>
  <c r="E16" i="19"/>
  <c r="D17" i="19"/>
  <c r="E11" i="5"/>
  <c r="F11" i="5"/>
  <c r="D12" i="5"/>
  <c r="F13" i="27"/>
  <c r="D14" i="27"/>
  <c r="E13" i="27"/>
  <c r="I22" i="3"/>
  <c r="T22" i="3" s="1"/>
  <c r="G23" i="3"/>
  <c r="I26" i="23"/>
  <c r="K26" i="23"/>
  <c r="J26" i="23"/>
  <c r="E27" i="23"/>
  <c r="H26" i="23"/>
  <c r="D20" i="13"/>
  <c r="E19" i="13"/>
  <c r="O10" i="25" l="1"/>
  <c r="W10" i="25" s="1"/>
  <c r="J10" i="25"/>
  <c r="R10" i="25" s="1"/>
  <c r="D13" i="5"/>
  <c r="F12" i="5"/>
  <c r="E12" i="5"/>
  <c r="N10" i="25"/>
  <c r="V10" i="25" s="1"/>
  <c r="K10" i="25"/>
  <c r="S10" i="25" s="1"/>
  <c r="D21" i="13"/>
  <c r="E20" i="13"/>
  <c r="E28" i="23"/>
  <c r="I27" i="23"/>
  <c r="H27" i="23"/>
  <c r="J27" i="23"/>
  <c r="K27" i="23"/>
  <c r="E12" i="25"/>
  <c r="G11" i="25"/>
  <c r="F11" i="25"/>
  <c r="M11" i="25"/>
  <c r="U11" i="25" s="1"/>
  <c r="I11" i="25"/>
  <c r="Q11" i="25" s="1"/>
  <c r="L11" i="25"/>
  <c r="T11" i="25" s="1"/>
  <c r="D18" i="17"/>
  <c r="C19" i="17"/>
  <c r="G12" i="11"/>
  <c r="I11" i="11"/>
  <c r="H11" i="11"/>
  <c r="C15" i="15"/>
  <c r="D14" i="15"/>
  <c r="G24" i="3"/>
  <c r="I23" i="3"/>
  <c r="T23" i="3" s="1"/>
  <c r="E17" i="19"/>
  <c r="D18" i="19"/>
  <c r="K11" i="3"/>
  <c r="M10" i="3"/>
  <c r="Q10" i="3" s="1"/>
  <c r="L10" i="3"/>
  <c r="P10" i="3" s="1"/>
  <c r="F11" i="7"/>
  <c r="G10" i="7"/>
  <c r="H10" i="7" s="1"/>
  <c r="E11" i="21"/>
  <c r="G10" i="21"/>
  <c r="H10" i="21" s="1"/>
  <c r="F14" i="27"/>
  <c r="D15" i="27"/>
  <c r="E14" i="27"/>
  <c r="H29" i="9"/>
  <c r="L28" i="9"/>
  <c r="M28" i="9" s="1"/>
  <c r="E15" i="27" l="1"/>
  <c r="D16" i="27"/>
  <c r="F15" i="27"/>
  <c r="N11" i="25"/>
  <c r="V11" i="25" s="1"/>
  <c r="K11" i="25"/>
  <c r="S11" i="25" s="1"/>
  <c r="D22" i="13"/>
  <c r="E21" i="13"/>
  <c r="I12" i="11"/>
  <c r="G13" i="11"/>
  <c r="H12" i="11"/>
  <c r="E12" i="21"/>
  <c r="G11" i="21"/>
  <c r="H11" i="21" s="1"/>
  <c r="G25" i="3"/>
  <c r="I24" i="3"/>
  <c r="T24" i="3" s="1"/>
  <c r="M11" i="3"/>
  <c r="Q11" i="3" s="1"/>
  <c r="K12" i="3"/>
  <c r="L11" i="3"/>
  <c r="P11" i="3" s="1"/>
  <c r="E18" i="19"/>
  <c r="D19" i="19"/>
  <c r="D19" i="17"/>
  <c r="C20" i="17"/>
  <c r="G11" i="7"/>
  <c r="H11" i="7" s="1"/>
  <c r="F12" i="7"/>
  <c r="E13" i="5"/>
  <c r="F13" i="5"/>
  <c r="D14" i="5"/>
  <c r="G12" i="25"/>
  <c r="L12" i="25"/>
  <c r="T12" i="25" s="1"/>
  <c r="F12" i="25"/>
  <c r="E13" i="25"/>
  <c r="M12" i="25"/>
  <c r="U12" i="25" s="1"/>
  <c r="I12" i="25"/>
  <c r="Q12" i="25" s="1"/>
  <c r="H30" i="9"/>
  <c r="L29" i="9"/>
  <c r="M29" i="9" s="1"/>
  <c r="C16" i="15"/>
  <c r="D15" i="15"/>
  <c r="K28" i="23"/>
  <c r="I28" i="23"/>
  <c r="E29" i="23"/>
  <c r="J28" i="23"/>
  <c r="H28" i="23"/>
  <c r="O11" i="25"/>
  <c r="W11" i="25" s="1"/>
  <c r="J11" i="25"/>
  <c r="R11" i="25" s="1"/>
  <c r="L12" i="3" l="1"/>
  <c r="P12" i="3" s="1"/>
  <c r="M12" i="3"/>
  <c r="Q12" i="3" s="1"/>
  <c r="K13" i="3"/>
  <c r="I29" i="23"/>
  <c r="K29" i="23"/>
  <c r="E30" i="23"/>
  <c r="H29" i="23"/>
  <c r="J29" i="23"/>
  <c r="O12" i="25"/>
  <c r="W12" i="25" s="1"/>
  <c r="J12" i="25"/>
  <c r="R12" i="25" s="1"/>
  <c r="G26" i="3"/>
  <c r="I25" i="3"/>
  <c r="T25" i="3" s="1"/>
  <c r="K12" i="25"/>
  <c r="S12" i="25" s="1"/>
  <c r="N12" i="25"/>
  <c r="V12" i="25" s="1"/>
  <c r="E19" i="19"/>
  <c r="D20" i="19"/>
  <c r="E13" i="21"/>
  <c r="G12" i="21"/>
  <c r="H12" i="21" s="1"/>
  <c r="F13" i="25"/>
  <c r="M13" i="25"/>
  <c r="U13" i="25" s="1"/>
  <c r="G13" i="25"/>
  <c r="I13" i="25"/>
  <c r="Q13" i="25" s="1"/>
  <c r="L13" i="25"/>
  <c r="T13" i="25" s="1"/>
  <c r="E14" i="25"/>
  <c r="E22" i="13"/>
  <c r="D23" i="13"/>
  <c r="F14" i="5"/>
  <c r="D15" i="5"/>
  <c r="E14" i="5"/>
  <c r="E16" i="27"/>
  <c r="F16" i="27"/>
  <c r="D17" i="27"/>
  <c r="F13" i="7"/>
  <c r="G12" i="7"/>
  <c r="H12" i="7" s="1"/>
  <c r="D20" i="17"/>
  <c r="C21" i="17"/>
  <c r="C17" i="15"/>
  <c r="D16" i="15"/>
  <c r="H31" i="9"/>
  <c r="L30" i="9"/>
  <c r="M30" i="9" s="1"/>
  <c r="G14" i="11"/>
  <c r="I13" i="11"/>
  <c r="H13" i="11"/>
  <c r="F17" i="27" l="1"/>
  <c r="E17" i="27"/>
  <c r="D18" i="27"/>
  <c r="E20" i="19"/>
  <c r="D21" i="19"/>
  <c r="M14" i="25"/>
  <c r="U14" i="25" s="1"/>
  <c r="E15" i="25"/>
  <c r="F14" i="25"/>
  <c r="G14" i="25"/>
  <c r="L14" i="25"/>
  <c r="T14" i="25" s="1"/>
  <c r="I14" i="25"/>
  <c r="Q14" i="25" s="1"/>
  <c r="H32" i="9"/>
  <c r="L31" i="9"/>
  <c r="M31" i="9" s="1"/>
  <c r="K30" i="23"/>
  <c r="E31" i="23"/>
  <c r="I30" i="23"/>
  <c r="J30" i="23"/>
  <c r="H30" i="23"/>
  <c r="N13" i="25"/>
  <c r="V13" i="25" s="1"/>
  <c r="K13" i="25"/>
  <c r="S13" i="25" s="1"/>
  <c r="D21" i="17"/>
  <c r="C22" i="17"/>
  <c r="D16" i="5"/>
  <c r="E15" i="5"/>
  <c r="F15" i="5"/>
  <c r="C18" i="15"/>
  <c r="D17" i="15"/>
  <c r="O13" i="25"/>
  <c r="W13" i="25" s="1"/>
  <c r="J13" i="25"/>
  <c r="R13" i="25" s="1"/>
  <c r="G27" i="3"/>
  <c r="I26" i="3"/>
  <c r="T26" i="3" s="1"/>
  <c r="M13" i="3"/>
  <c r="Q13" i="3" s="1"/>
  <c r="L13" i="3"/>
  <c r="P13" i="3" s="1"/>
  <c r="K14" i="3"/>
  <c r="E23" i="13"/>
  <c r="D24" i="13"/>
  <c r="I14" i="11"/>
  <c r="G15" i="11"/>
  <c r="H14" i="11"/>
  <c r="G13" i="7"/>
  <c r="H13" i="7" s="1"/>
  <c r="F14" i="7"/>
  <c r="G13" i="21"/>
  <c r="H13" i="21" s="1"/>
  <c r="E14" i="21"/>
  <c r="E32" i="23" l="1"/>
  <c r="K31" i="23"/>
  <c r="H31" i="23"/>
  <c r="J31" i="23"/>
  <c r="I31" i="23"/>
  <c r="O14" i="25"/>
  <c r="W14" i="25" s="1"/>
  <c r="J14" i="25"/>
  <c r="R14" i="25" s="1"/>
  <c r="F16" i="5"/>
  <c r="E16" i="5"/>
  <c r="D17" i="5"/>
  <c r="G16" i="11"/>
  <c r="H15" i="11"/>
  <c r="I15" i="11"/>
  <c r="D22" i="17"/>
  <c r="C23" i="17"/>
  <c r="L15" i="25"/>
  <c r="T15" i="25" s="1"/>
  <c r="G15" i="25"/>
  <c r="F15" i="25"/>
  <c r="E16" i="25"/>
  <c r="I15" i="25"/>
  <c r="Q15" i="25" s="1"/>
  <c r="M15" i="25"/>
  <c r="U15" i="25" s="1"/>
  <c r="G28" i="3"/>
  <c r="I27" i="3"/>
  <c r="T27" i="3" s="1"/>
  <c r="E21" i="19"/>
  <c r="D22" i="19"/>
  <c r="G14" i="21"/>
  <c r="H14" i="21" s="1"/>
  <c r="E15" i="21"/>
  <c r="D19" i="27"/>
  <c r="F18" i="27"/>
  <c r="E18" i="27"/>
  <c r="D25" i="13"/>
  <c r="E24" i="13"/>
  <c r="M14" i="3"/>
  <c r="Q14" i="3" s="1"/>
  <c r="K15" i="3"/>
  <c r="L14" i="3"/>
  <c r="P14" i="3" s="1"/>
  <c r="D18" i="15"/>
  <c r="C19" i="15"/>
  <c r="H33" i="9"/>
  <c r="L32" i="9"/>
  <c r="M32" i="9" s="1"/>
  <c r="F15" i="7"/>
  <c r="G14" i="7"/>
  <c r="H14" i="7" s="1"/>
  <c r="K14" i="25"/>
  <c r="S14" i="25" s="1"/>
  <c r="N14" i="25"/>
  <c r="V14" i="25" s="1"/>
  <c r="D23" i="17" l="1"/>
  <c r="C24" i="17"/>
  <c r="I28" i="3"/>
  <c r="T28" i="3" s="1"/>
  <c r="G29" i="3"/>
  <c r="F16" i="7"/>
  <c r="G15" i="7"/>
  <c r="H15" i="7" s="1"/>
  <c r="D26" i="13"/>
  <c r="E25" i="13"/>
  <c r="H34" i="9"/>
  <c r="L33" i="9"/>
  <c r="M33" i="9" s="1"/>
  <c r="C20" i="15"/>
  <c r="D19" i="15"/>
  <c r="E19" i="27"/>
  <c r="F19" i="27"/>
  <c r="D20" i="27"/>
  <c r="E16" i="21"/>
  <c r="G15" i="21"/>
  <c r="H15" i="21" s="1"/>
  <c r="E17" i="25"/>
  <c r="G16" i="25"/>
  <c r="M16" i="25"/>
  <c r="U16" i="25" s="1"/>
  <c r="I16" i="25"/>
  <c r="Q16" i="25" s="1"/>
  <c r="F16" i="25"/>
  <c r="L16" i="25"/>
  <c r="T16" i="25" s="1"/>
  <c r="H16" i="11"/>
  <c r="G17" i="11"/>
  <c r="I16" i="11"/>
  <c r="M15" i="3"/>
  <c r="Q15" i="3" s="1"/>
  <c r="L15" i="3"/>
  <c r="P15" i="3" s="1"/>
  <c r="K16" i="3"/>
  <c r="J15" i="25"/>
  <c r="R15" i="25" s="1"/>
  <c r="O15" i="25"/>
  <c r="W15" i="25" s="1"/>
  <c r="F17" i="5"/>
  <c r="D18" i="5"/>
  <c r="E17" i="5"/>
  <c r="D23" i="19"/>
  <c r="E22" i="19"/>
  <c r="N15" i="25"/>
  <c r="V15" i="25" s="1"/>
  <c r="K15" i="25"/>
  <c r="S15" i="25" s="1"/>
  <c r="E33" i="23"/>
  <c r="J32" i="23"/>
  <c r="K32" i="23"/>
  <c r="H32" i="23"/>
  <c r="I32" i="23"/>
  <c r="G16" i="21" l="1"/>
  <c r="H16" i="21" s="1"/>
  <c r="E17" i="21"/>
  <c r="D27" i="13"/>
  <c r="E26" i="13"/>
  <c r="E20" i="27"/>
  <c r="F20" i="27"/>
  <c r="D21" i="27"/>
  <c r="O16" i="25"/>
  <c r="W16" i="25" s="1"/>
  <c r="J16" i="25"/>
  <c r="R16" i="25" s="1"/>
  <c r="K16" i="25"/>
  <c r="S16" i="25" s="1"/>
  <c r="N16" i="25"/>
  <c r="V16" i="25" s="1"/>
  <c r="C21" i="15"/>
  <c r="D20" i="15"/>
  <c r="E23" i="19"/>
  <c r="D24" i="19"/>
  <c r="G17" i="25"/>
  <c r="E18" i="25"/>
  <c r="L17" i="25"/>
  <c r="T17" i="25" s="1"/>
  <c r="I17" i="25"/>
  <c r="Q17" i="25" s="1"/>
  <c r="M17" i="25"/>
  <c r="U17" i="25" s="1"/>
  <c r="F17" i="25"/>
  <c r="C25" i="17"/>
  <c r="D24" i="17"/>
  <c r="E34" i="23"/>
  <c r="K33" i="23"/>
  <c r="I33" i="23"/>
  <c r="H33" i="23"/>
  <c r="J33" i="23"/>
  <c r="L16" i="3"/>
  <c r="P16" i="3" s="1"/>
  <c r="M16" i="3"/>
  <c r="Q16" i="3" s="1"/>
  <c r="K17" i="3"/>
  <c r="G16" i="7"/>
  <c r="H16" i="7" s="1"/>
  <c r="F17" i="7"/>
  <c r="I29" i="3"/>
  <c r="T29" i="3" s="1"/>
  <c r="G30" i="3"/>
  <c r="D19" i="5"/>
  <c r="F18" i="5"/>
  <c r="E18" i="5"/>
  <c r="H17" i="11"/>
  <c r="G18" i="11"/>
  <c r="I17" i="11"/>
  <c r="H35" i="9"/>
  <c r="L34" i="9"/>
  <c r="M34" i="9" s="1"/>
  <c r="I34" i="23" l="1"/>
  <c r="J34" i="23"/>
  <c r="K34" i="23"/>
  <c r="E35" i="23"/>
  <c r="H34" i="23"/>
  <c r="N17" i="25"/>
  <c r="V17" i="25" s="1"/>
  <c r="K17" i="25"/>
  <c r="S17" i="25" s="1"/>
  <c r="C26" i="17"/>
  <c r="D25" i="17"/>
  <c r="G19" i="11"/>
  <c r="I18" i="11"/>
  <c r="H18" i="11"/>
  <c r="M17" i="3"/>
  <c r="Q17" i="3" s="1"/>
  <c r="K18" i="3"/>
  <c r="L17" i="3"/>
  <c r="P17" i="3" s="1"/>
  <c r="D20" i="5"/>
  <c r="F19" i="5"/>
  <c r="E19" i="5"/>
  <c r="F21" i="27"/>
  <c r="D22" i="27"/>
  <c r="E21" i="27"/>
  <c r="O17" i="25"/>
  <c r="W17" i="25" s="1"/>
  <c r="J17" i="25"/>
  <c r="R17" i="25" s="1"/>
  <c r="D28" i="13"/>
  <c r="E27" i="13"/>
  <c r="D25" i="19"/>
  <c r="E24" i="19"/>
  <c r="H36" i="9"/>
  <c r="L35" i="9"/>
  <c r="M35" i="9" s="1"/>
  <c r="E18" i="21"/>
  <c r="G17" i="21"/>
  <c r="H17" i="21" s="1"/>
  <c r="C22" i="15"/>
  <c r="D21" i="15"/>
  <c r="G31" i="3"/>
  <c r="I30" i="3"/>
  <c r="T30" i="3" s="1"/>
  <c r="F18" i="7"/>
  <c r="G17" i="7"/>
  <c r="H17" i="7" s="1"/>
  <c r="M18" i="25"/>
  <c r="U18" i="25" s="1"/>
  <c r="G18" i="25"/>
  <c r="L18" i="25"/>
  <c r="T18" i="25" s="1"/>
  <c r="F18" i="25"/>
  <c r="E19" i="25"/>
  <c r="I18" i="25"/>
  <c r="Q18" i="25" s="1"/>
  <c r="F20" i="5" l="1"/>
  <c r="D21" i="5"/>
  <c r="E20" i="5"/>
  <c r="H37" i="9"/>
  <c r="L36" i="9"/>
  <c r="M36" i="9" s="1"/>
  <c r="D22" i="15"/>
  <c r="C23" i="15"/>
  <c r="N18" i="25"/>
  <c r="V18" i="25" s="1"/>
  <c r="K18" i="25"/>
  <c r="S18" i="25" s="1"/>
  <c r="F19" i="7"/>
  <c r="G18" i="7"/>
  <c r="H18" i="7" s="1"/>
  <c r="E22" i="27"/>
  <c r="F22" i="27"/>
  <c r="D23" i="27"/>
  <c r="H35" i="23"/>
  <c r="I35" i="23"/>
  <c r="J35" i="23"/>
  <c r="E36" i="23"/>
  <c r="K35" i="23"/>
  <c r="G20" i="11"/>
  <c r="H19" i="11"/>
  <c r="I19" i="11"/>
  <c r="E28" i="13"/>
  <c r="D29" i="13"/>
  <c r="C27" i="17"/>
  <c r="D26" i="17"/>
  <c r="E19" i="21"/>
  <c r="G18" i="21"/>
  <c r="H18" i="21" s="1"/>
  <c r="M18" i="3"/>
  <c r="Q18" i="3" s="1"/>
  <c r="K19" i="3"/>
  <c r="L18" i="3"/>
  <c r="P18" i="3" s="1"/>
  <c r="F19" i="25"/>
  <c r="E20" i="25"/>
  <c r="L19" i="25"/>
  <c r="T19" i="25" s="1"/>
  <c r="M19" i="25"/>
  <c r="U19" i="25" s="1"/>
  <c r="G19" i="25"/>
  <c r="I19" i="25"/>
  <c r="Q19" i="25" s="1"/>
  <c r="G32" i="3"/>
  <c r="I31" i="3"/>
  <c r="T31" i="3" s="1"/>
  <c r="E25" i="19"/>
  <c r="D26" i="19"/>
  <c r="O18" i="25"/>
  <c r="W18" i="25" s="1"/>
  <c r="J18" i="25"/>
  <c r="R18" i="25" s="1"/>
  <c r="J19" i="25" l="1"/>
  <c r="R19" i="25" s="1"/>
  <c r="O19" i="25"/>
  <c r="W19" i="25" s="1"/>
  <c r="D30" i="13"/>
  <c r="E29" i="13"/>
  <c r="C24" i="15"/>
  <c r="D23" i="15"/>
  <c r="G33" i="3"/>
  <c r="I32" i="3"/>
  <c r="T32" i="3" s="1"/>
  <c r="M19" i="3"/>
  <c r="Q19" i="3" s="1"/>
  <c r="L19" i="3"/>
  <c r="P19" i="3" s="1"/>
  <c r="K20" i="3"/>
  <c r="D24" i="27"/>
  <c r="F23" i="27"/>
  <c r="E23" i="27"/>
  <c r="K19" i="25"/>
  <c r="S19" i="25" s="1"/>
  <c r="N19" i="25"/>
  <c r="V19" i="25" s="1"/>
  <c r="G21" i="11"/>
  <c r="I20" i="11"/>
  <c r="H20" i="11"/>
  <c r="H38" i="9"/>
  <c r="L37" i="9"/>
  <c r="M37" i="9" s="1"/>
  <c r="E20" i="21"/>
  <c r="G19" i="21"/>
  <c r="H19" i="21" s="1"/>
  <c r="K36" i="23"/>
  <c r="E37" i="23"/>
  <c r="H36" i="23"/>
  <c r="I36" i="23"/>
  <c r="J36" i="23"/>
  <c r="G19" i="7"/>
  <c r="H19" i="7" s="1"/>
  <c r="F20" i="7"/>
  <c r="D22" i="5"/>
  <c r="F21" i="5"/>
  <c r="E21" i="5"/>
  <c r="D27" i="19"/>
  <c r="E26" i="19"/>
  <c r="M20" i="25"/>
  <c r="U20" i="25" s="1"/>
  <c r="E21" i="25"/>
  <c r="L20" i="25"/>
  <c r="T20" i="25" s="1"/>
  <c r="I20" i="25"/>
  <c r="Q20" i="25" s="1"/>
  <c r="G20" i="25"/>
  <c r="F20" i="25"/>
  <c r="D27" i="17"/>
  <c r="C28" i="17"/>
  <c r="L21" i="25" l="1"/>
  <c r="T21" i="25" s="1"/>
  <c r="I21" i="25"/>
  <c r="Q21" i="25" s="1"/>
  <c r="F21" i="25"/>
  <c r="E22" i="25"/>
  <c r="G21" i="25"/>
  <c r="M21" i="25"/>
  <c r="U21" i="25" s="1"/>
  <c r="N20" i="25"/>
  <c r="V20" i="25" s="1"/>
  <c r="K20" i="25"/>
  <c r="S20" i="25" s="1"/>
  <c r="G34" i="3"/>
  <c r="I33" i="3"/>
  <c r="T33" i="3" s="1"/>
  <c r="F22" i="5"/>
  <c r="D23" i="5"/>
  <c r="E22" i="5"/>
  <c r="G20" i="7"/>
  <c r="H20" i="7" s="1"/>
  <c r="F21" i="7"/>
  <c r="E21" i="21"/>
  <c r="G20" i="21"/>
  <c r="H20" i="21" s="1"/>
  <c r="E30" i="13"/>
  <c r="D31" i="13"/>
  <c r="D24" i="15"/>
  <c r="C25" i="15"/>
  <c r="H39" i="9"/>
  <c r="L38" i="9"/>
  <c r="M38" i="9" s="1"/>
  <c r="D25" i="27"/>
  <c r="E24" i="27"/>
  <c r="F24" i="27"/>
  <c r="C29" i="17"/>
  <c r="D28" i="17"/>
  <c r="L20" i="3"/>
  <c r="P20" i="3" s="1"/>
  <c r="K21" i="3"/>
  <c r="M20" i="3"/>
  <c r="Q20" i="3" s="1"/>
  <c r="E27" i="19"/>
  <c r="D28" i="19"/>
  <c r="J20" i="25"/>
  <c r="R20" i="25" s="1"/>
  <c r="O20" i="25"/>
  <c r="W20" i="25" s="1"/>
  <c r="H37" i="23"/>
  <c r="I37" i="23"/>
  <c r="E38" i="23"/>
  <c r="K37" i="23"/>
  <c r="J37" i="23"/>
  <c r="G22" i="11"/>
  <c r="I21" i="11"/>
  <c r="H21" i="11"/>
  <c r="H22" i="11" l="1"/>
  <c r="I22" i="11"/>
  <c r="G23" i="11"/>
  <c r="E25" i="27"/>
  <c r="F25" i="27"/>
  <c r="D26" i="27"/>
  <c r="E22" i="21"/>
  <c r="G21" i="21"/>
  <c r="H21" i="21" s="1"/>
  <c r="D29" i="19"/>
  <c r="E28" i="19"/>
  <c r="G21" i="7"/>
  <c r="H21" i="7" s="1"/>
  <c r="F22" i="7"/>
  <c r="I38" i="23"/>
  <c r="K38" i="23"/>
  <c r="E39" i="23"/>
  <c r="J38" i="23"/>
  <c r="H38" i="23"/>
  <c r="M21" i="3"/>
  <c r="Q21" i="3" s="1"/>
  <c r="L21" i="3"/>
  <c r="P21" i="3" s="1"/>
  <c r="K22" i="3"/>
  <c r="H40" i="9"/>
  <c r="L39" i="9"/>
  <c r="M39" i="9" s="1"/>
  <c r="C26" i="15"/>
  <c r="D25" i="15"/>
  <c r="K21" i="25"/>
  <c r="S21" i="25" s="1"/>
  <c r="N21" i="25"/>
  <c r="V21" i="25" s="1"/>
  <c r="F23" i="5"/>
  <c r="D24" i="5"/>
  <c r="E23" i="5"/>
  <c r="F22" i="25"/>
  <c r="E23" i="25"/>
  <c r="M22" i="25"/>
  <c r="U22" i="25" s="1"/>
  <c r="G22" i="25"/>
  <c r="I22" i="25"/>
  <c r="Q22" i="25" s="1"/>
  <c r="L22" i="25"/>
  <c r="T22" i="25" s="1"/>
  <c r="D29" i="17"/>
  <c r="C30" i="17"/>
  <c r="D32" i="13"/>
  <c r="E31" i="13"/>
  <c r="O21" i="25"/>
  <c r="W21" i="25" s="1"/>
  <c r="J21" i="25"/>
  <c r="R21" i="25" s="1"/>
  <c r="G35" i="3"/>
  <c r="I34" i="3"/>
  <c r="T34" i="3" s="1"/>
  <c r="G23" i="25" l="1"/>
  <c r="F23" i="25"/>
  <c r="L23" i="25"/>
  <c r="T23" i="25" s="1"/>
  <c r="E24" i="25"/>
  <c r="I23" i="25"/>
  <c r="Q23" i="25" s="1"/>
  <c r="M23" i="25"/>
  <c r="U23" i="25" s="1"/>
  <c r="E40" i="23"/>
  <c r="I39" i="23"/>
  <c r="H39" i="23"/>
  <c r="J39" i="23"/>
  <c r="K39" i="23"/>
  <c r="E23" i="21"/>
  <c r="G22" i="21"/>
  <c r="H22" i="21" s="1"/>
  <c r="E32" i="13"/>
  <c r="D33" i="13"/>
  <c r="J22" i="25"/>
  <c r="R22" i="25" s="1"/>
  <c r="O22" i="25"/>
  <c r="W22" i="25" s="1"/>
  <c r="F24" i="5"/>
  <c r="E24" i="5"/>
  <c r="D25" i="5"/>
  <c r="F26" i="27"/>
  <c r="E26" i="27"/>
  <c r="D27" i="27"/>
  <c r="C31" i="17"/>
  <c r="D30" i="17"/>
  <c r="H41" i="9"/>
  <c r="L40" i="9"/>
  <c r="M40" i="9" s="1"/>
  <c r="C27" i="15"/>
  <c r="D26" i="15"/>
  <c r="M22" i="3"/>
  <c r="Q22" i="3" s="1"/>
  <c r="K23" i="3"/>
  <c r="L22" i="3"/>
  <c r="P22" i="3" s="1"/>
  <c r="G22" i="7"/>
  <c r="H22" i="7" s="1"/>
  <c r="F23" i="7"/>
  <c r="H23" i="11"/>
  <c r="I23" i="11"/>
  <c r="G24" i="11"/>
  <c r="G36" i="3"/>
  <c r="I35" i="3"/>
  <c r="T35" i="3" s="1"/>
  <c r="N22" i="25"/>
  <c r="V22" i="25" s="1"/>
  <c r="K22" i="25"/>
  <c r="S22" i="25" s="1"/>
  <c r="D30" i="19"/>
  <c r="E29" i="19"/>
  <c r="C32" i="17" l="1"/>
  <c r="D31" i="17"/>
  <c r="D34" i="13"/>
  <c r="E33" i="13"/>
  <c r="H24" i="11"/>
  <c r="I24" i="11"/>
  <c r="G25" i="11"/>
  <c r="C28" i="15"/>
  <c r="D27" i="15"/>
  <c r="G23" i="21"/>
  <c r="H23" i="21" s="1"/>
  <c r="E24" i="21"/>
  <c r="I24" i="25"/>
  <c r="Q24" i="25" s="1"/>
  <c r="E25" i="25"/>
  <c r="M24" i="25"/>
  <c r="U24" i="25" s="1"/>
  <c r="L24" i="25"/>
  <c r="T24" i="25" s="1"/>
  <c r="G24" i="25"/>
  <c r="F24" i="25"/>
  <c r="E27" i="27"/>
  <c r="F27" i="27"/>
  <c r="D28" i="27"/>
  <c r="I36" i="3"/>
  <c r="T36" i="3" s="1"/>
  <c r="G37" i="3"/>
  <c r="M23" i="3"/>
  <c r="Q23" i="3" s="1"/>
  <c r="L23" i="3"/>
  <c r="P23" i="3" s="1"/>
  <c r="K24" i="3"/>
  <c r="E41" i="23"/>
  <c r="I40" i="23"/>
  <c r="K40" i="23"/>
  <c r="J40" i="23"/>
  <c r="H40" i="23"/>
  <c r="D26" i="5"/>
  <c r="F25" i="5"/>
  <c r="E25" i="5"/>
  <c r="D31" i="19"/>
  <c r="E30" i="19"/>
  <c r="F24" i="7"/>
  <c r="G23" i="7"/>
  <c r="H23" i="7" s="1"/>
  <c r="H42" i="9"/>
  <c r="L41" i="9"/>
  <c r="M41" i="9" s="1"/>
  <c r="J23" i="25"/>
  <c r="R23" i="25" s="1"/>
  <c r="O23" i="25"/>
  <c r="W23" i="25" s="1"/>
  <c r="K23" i="25"/>
  <c r="S23" i="25" s="1"/>
  <c r="N23" i="25"/>
  <c r="V23" i="25" s="1"/>
  <c r="G38" i="3" l="1"/>
  <c r="I37" i="3"/>
  <c r="T37" i="3" s="1"/>
  <c r="N24" i="25"/>
  <c r="V24" i="25" s="1"/>
  <c r="K24" i="25"/>
  <c r="S24" i="25" s="1"/>
  <c r="D28" i="15"/>
  <c r="C29" i="15"/>
  <c r="G26" i="11"/>
  <c r="I25" i="11"/>
  <c r="H25" i="11"/>
  <c r="H43" i="9"/>
  <c r="L42" i="9"/>
  <c r="M42" i="9" s="1"/>
  <c r="F25" i="7"/>
  <c r="G24" i="7"/>
  <c r="H24" i="7" s="1"/>
  <c r="F28" i="27"/>
  <c r="E28" i="27"/>
  <c r="D29" i="27"/>
  <c r="E25" i="21"/>
  <c r="G24" i="21"/>
  <c r="H24" i="21" s="1"/>
  <c r="D35" i="13"/>
  <c r="E34" i="13"/>
  <c r="E31" i="19"/>
  <c r="D32" i="19"/>
  <c r="E42" i="23"/>
  <c r="H41" i="23"/>
  <c r="I41" i="23"/>
  <c r="K41" i="23"/>
  <c r="J41" i="23"/>
  <c r="D27" i="5"/>
  <c r="E26" i="5"/>
  <c r="F26" i="5"/>
  <c r="G25" i="25"/>
  <c r="L25" i="25"/>
  <c r="T25" i="25" s="1"/>
  <c r="F25" i="25"/>
  <c r="E26" i="25"/>
  <c r="M25" i="25"/>
  <c r="U25" i="25" s="1"/>
  <c r="I25" i="25"/>
  <c r="Q25" i="25" s="1"/>
  <c r="L24" i="3"/>
  <c r="P24" i="3" s="1"/>
  <c r="M24" i="3"/>
  <c r="Q24" i="3" s="1"/>
  <c r="K25" i="3"/>
  <c r="O24" i="25"/>
  <c r="W24" i="25" s="1"/>
  <c r="J24" i="25"/>
  <c r="R24" i="25" s="1"/>
  <c r="C33" i="17"/>
  <c r="D32" i="17"/>
  <c r="K25" i="25" l="1"/>
  <c r="S25" i="25" s="1"/>
  <c r="N25" i="25"/>
  <c r="V25" i="25" s="1"/>
  <c r="K42" i="23"/>
  <c r="J42" i="23"/>
  <c r="E43" i="23"/>
  <c r="H42" i="23"/>
  <c r="I42" i="23"/>
  <c r="I26" i="11"/>
  <c r="H26" i="11"/>
  <c r="G27" i="11"/>
  <c r="D30" i="27"/>
  <c r="E29" i="27"/>
  <c r="F29" i="27"/>
  <c r="C30" i="15"/>
  <c r="D29" i="15"/>
  <c r="G25" i="7"/>
  <c r="H25" i="7" s="1"/>
  <c r="F26" i="7"/>
  <c r="M25" i="3"/>
  <c r="Q25" i="3" s="1"/>
  <c r="L25" i="3"/>
  <c r="P25" i="3" s="1"/>
  <c r="K26" i="3"/>
  <c r="E32" i="19"/>
  <c r="D33" i="19"/>
  <c r="F27" i="5"/>
  <c r="D28" i="5"/>
  <c r="E27" i="5"/>
  <c r="D36" i="13"/>
  <c r="E35" i="13"/>
  <c r="F26" i="25"/>
  <c r="L26" i="25"/>
  <c r="T26" i="25" s="1"/>
  <c r="G26" i="25"/>
  <c r="M26" i="25"/>
  <c r="U26" i="25" s="1"/>
  <c r="E27" i="25"/>
  <c r="I26" i="25"/>
  <c r="Q26" i="25" s="1"/>
  <c r="H44" i="9"/>
  <c r="L43" i="9"/>
  <c r="M43" i="9" s="1"/>
  <c r="D33" i="17"/>
  <c r="C34" i="17"/>
  <c r="J25" i="25"/>
  <c r="R25" i="25" s="1"/>
  <c r="O25" i="25"/>
  <c r="W25" i="25" s="1"/>
  <c r="E26" i="21"/>
  <c r="G25" i="21"/>
  <c r="H25" i="21" s="1"/>
  <c r="G39" i="3"/>
  <c r="I38" i="3"/>
  <c r="T38" i="3" s="1"/>
  <c r="E27" i="21" l="1"/>
  <c r="G26" i="21"/>
  <c r="H26" i="21" s="1"/>
  <c r="E28" i="25"/>
  <c r="G27" i="25"/>
  <c r="L27" i="25"/>
  <c r="T27" i="25" s="1"/>
  <c r="I27" i="25"/>
  <c r="Q27" i="25" s="1"/>
  <c r="M27" i="25"/>
  <c r="U27" i="25" s="1"/>
  <c r="F27" i="25"/>
  <c r="D29" i="5"/>
  <c r="E28" i="5"/>
  <c r="F28" i="5"/>
  <c r="D30" i="15"/>
  <c r="C31" i="15"/>
  <c r="J43" i="23"/>
  <c r="H43" i="23"/>
  <c r="K43" i="23"/>
  <c r="I43" i="23"/>
  <c r="E44" i="23"/>
  <c r="E30" i="27"/>
  <c r="D31" i="27"/>
  <c r="F30" i="27"/>
  <c r="K26" i="25"/>
  <c r="S26" i="25" s="1"/>
  <c r="N26" i="25"/>
  <c r="V26" i="25" s="1"/>
  <c r="H45" i="9"/>
  <c r="L44" i="9"/>
  <c r="M44" i="9" s="1"/>
  <c r="D37" i="13"/>
  <c r="E36" i="13"/>
  <c r="G28" i="11"/>
  <c r="I27" i="11"/>
  <c r="H27" i="11"/>
  <c r="D34" i="19"/>
  <c r="E33" i="19"/>
  <c r="C35" i="17"/>
  <c r="D34" i="17"/>
  <c r="O26" i="25"/>
  <c r="W26" i="25" s="1"/>
  <c r="J26" i="25"/>
  <c r="R26" i="25" s="1"/>
  <c r="K27" i="3"/>
  <c r="M26" i="3"/>
  <c r="Q26" i="3" s="1"/>
  <c r="L26" i="3"/>
  <c r="P26" i="3" s="1"/>
  <c r="G40" i="3"/>
  <c r="I39" i="3"/>
  <c r="T39" i="3" s="1"/>
  <c r="F27" i="7"/>
  <c r="G26" i="7"/>
  <c r="H26" i="7" s="1"/>
  <c r="G41" i="3" l="1"/>
  <c r="I40" i="3"/>
  <c r="T40" i="3" s="1"/>
  <c r="O27" i="25"/>
  <c r="W27" i="25" s="1"/>
  <c r="J27" i="25"/>
  <c r="R27" i="25" s="1"/>
  <c r="C32" i="15"/>
  <c r="D31" i="15"/>
  <c r="N27" i="25"/>
  <c r="V27" i="25" s="1"/>
  <c r="K27" i="25"/>
  <c r="S27" i="25" s="1"/>
  <c r="E29" i="25"/>
  <c r="F28" i="25"/>
  <c r="L28" i="25"/>
  <c r="T28" i="25" s="1"/>
  <c r="I28" i="25"/>
  <c r="Q28" i="25" s="1"/>
  <c r="M28" i="25"/>
  <c r="U28" i="25" s="1"/>
  <c r="G28" i="25"/>
  <c r="H46" i="9"/>
  <c r="L45" i="9"/>
  <c r="M45" i="9" s="1"/>
  <c r="M27" i="3"/>
  <c r="Q27" i="3" s="1"/>
  <c r="K28" i="3"/>
  <c r="L27" i="3"/>
  <c r="P27" i="3" s="1"/>
  <c r="E31" i="27"/>
  <c r="D32" i="27"/>
  <c r="F31" i="27"/>
  <c r="F28" i="7"/>
  <c r="G27" i="7"/>
  <c r="H27" i="7" s="1"/>
  <c r="D38" i="13"/>
  <c r="E37" i="13"/>
  <c r="E45" i="23"/>
  <c r="K44" i="23"/>
  <c r="I44" i="23"/>
  <c r="H44" i="23"/>
  <c r="J44" i="23"/>
  <c r="E34" i="19"/>
  <c r="D35" i="19"/>
  <c r="G29" i="11"/>
  <c r="H28" i="11"/>
  <c r="I28" i="11"/>
  <c r="D35" i="17"/>
  <c r="C36" i="17"/>
  <c r="D30" i="5"/>
  <c r="F29" i="5"/>
  <c r="E29" i="5"/>
  <c r="E28" i="21"/>
  <c r="G27" i="21"/>
  <c r="H27" i="21" s="1"/>
  <c r="D36" i="17" l="1"/>
  <c r="C37" i="17"/>
  <c r="F29" i="7"/>
  <c r="G28" i="7"/>
  <c r="H28" i="7" s="1"/>
  <c r="E30" i="5"/>
  <c r="F30" i="5"/>
  <c r="D31" i="5"/>
  <c r="H47" i="9"/>
  <c r="L46" i="9"/>
  <c r="M46" i="9" s="1"/>
  <c r="C33" i="15"/>
  <c r="D32" i="15"/>
  <c r="I45" i="23"/>
  <c r="H45" i="23"/>
  <c r="K45" i="23"/>
  <c r="E46" i="23"/>
  <c r="J45" i="23"/>
  <c r="G30" i="11"/>
  <c r="H29" i="11"/>
  <c r="I29" i="11"/>
  <c r="L28" i="3"/>
  <c r="P28" i="3" s="1"/>
  <c r="M28" i="3"/>
  <c r="Q28" i="3" s="1"/>
  <c r="K29" i="3"/>
  <c r="J28" i="25"/>
  <c r="R28" i="25" s="1"/>
  <c r="O28" i="25"/>
  <c r="W28" i="25" s="1"/>
  <c r="K28" i="25"/>
  <c r="S28" i="25" s="1"/>
  <c r="N28" i="25"/>
  <c r="V28" i="25" s="1"/>
  <c r="E32" i="27"/>
  <c r="F32" i="27"/>
  <c r="D33" i="27"/>
  <c r="E29" i="21"/>
  <c r="G28" i="21"/>
  <c r="H28" i="21" s="1"/>
  <c r="D36" i="19"/>
  <c r="E35" i="19"/>
  <c r="E38" i="13"/>
  <c r="D39" i="13"/>
  <c r="I29" i="25"/>
  <c r="Q29" i="25" s="1"/>
  <c r="L29" i="25"/>
  <c r="T29" i="25" s="1"/>
  <c r="E30" i="25"/>
  <c r="F29" i="25"/>
  <c r="G29" i="25"/>
  <c r="M29" i="25"/>
  <c r="U29" i="25" s="1"/>
  <c r="G42" i="3"/>
  <c r="I41" i="3"/>
  <c r="T41" i="3" s="1"/>
  <c r="K29" i="25" l="1"/>
  <c r="S29" i="25" s="1"/>
  <c r="N29" i="25"/>
  <c r="V29" i="25" s="1"/>
  <c r="H48" i="9"/>
  <c r="L47" i="9"/>
  <c r="M47" i="9" s="1"/>
  <c r="E36" i="19"/>
  <c r="D37" i="19"/>
  <c r="J29" i="25"/>
  <c r="R29" i="25" s="1"/>
  <c r="O29" i="25"/>
  <c r="W29" i="25" s="1"/>
  <c r="J46" i="23"/>
  <c r="I46" i="23"/>
  <c r="H46" i="23"/>
  <c r="K46" i="23"/>
  <c r="E47" i="23"/>
  <c r="F31" i="5"/>
  <c r="D32" i="5"/>
  <c r="E31" i="5"/>
  <c r="G30" i="25"/>
  <c r="I30" i="25"/>
  <c r="Q30" i="25" s="1"/>
  <c r="M30" i="25"/>
  <c r="U30" i="25" s="1"/>
  <c r="E31" i="25"/>
  <c r="F30" i="25"/>
  <c r="L30" i="25"/>
  <c r="T30" i="25" s="1"/>
  <c r="G29" i="21"/>
  <c r="H29" i="21" s="1"/>
  <c r="E30" i="21"/>
  <c r="M29" i="3"/>
  <c r="Q29" i="3" s="1"/>
  <c r="L29" i="3"/>
  <c r="P29" i="3" s="1"/>
  <c r="K30" i="3"/>
  <c r="F33" i="27"/>
  <c r="D34" i="27"/>
  <c r="E33" i="27"/>
  <c r="D40" i="13"/>
  <c r="E39" i="13"/>
  <c r="F30" i="7"/>
  <c r="G29" i="7"/>
  <c r="H29" i="7" s="1"/>
  <c r="G43" i="3"/>
  <c r="I42" i="3"/>
  <c r="T42" i="3" s="1"/>
  <c r="C34" i="15"/>
  <c r="D33" i="15"/>
  <c r="D37" i="17"/>
  <c r="C38" i="17"/>
  <c r="G31" i="11"/>
  <c r="H30" i="11"/>
  <c r="I30" i="11"/>
  <c r="E31" i="21" l="1"/>
  <c r="G30" i="21"/>
  <c r="H30" i="21" s="1"/>
  <c r="E40" i="13"/>
  <c r="D41" i="13"/>
  <c r="F32" i="5"/>
  <c r="E32" i="5"/>
  <c r="D33" i="5"/>
  <c r="D38" i="19"/>
  <c r="E37" i="19"/>
  <c r="D35" i="27"/>
  <c r="F34" i="27"/>
  <c r="E34" i="27"/>
  <c r="I43" i="3"/>
  <c r="T43" i="3" s="1"/>
  <c r="G44" i="3"/>
  <c r="M30" i="3"/>
  <c r="Q30" i="3" s="1"/>
  <c r="K31" i="3"/>
  <c r="L30" i="3"/>
  <c r="P30" i="3" s="1"/>
  <c r="H49" i="9"/>
  <c r="L48" i="9"/>
  <c r="M48" i="9" s="1"/>
  <c r="O30" i="25"/>
  <c r="W30" i="25" s="1"/>
  <c r="J30" i="25"/>
  <c r="R30" i="25" s="1"/>
  <c r="C39" i="17"/>
  <c r="D38" i="17"/>
  <c r="C35" i="15"/>
  <c r="D34" i="15"/>
  <c r="E48" i="23"/>
  <c r="K47" i="23"/>
  <c r="J47" i="23"/>
  <c r="H47" i="23"/>
  <c r="I47" i="23"/>
  <c r="M31" i="25"/>
  <c r="U31" i="25" s="1"/>
  <c r="F31" i="25"/>
  <c r="I31" i="25"/>
  <c r="Q31" i="25" s="1"/>
  <c r="G31" i="25"/>
  <c r="E32" i="25"/>
  <c r="L31" i="25"/>
  <c r="T31" i="25" s="1"/>
  <c r="G32" i="11"/>
  <c r="I31" i="11"/>
  <c r="H31" i="11"/>
  <c r="F31" i="7"/>
  <c r="G30" i="7"/>
  <c r="H30" i="7" s="1"/>
  <c r="K30" i="25"/>
  <c r="S30" i="25" s="1"/>
  <c r="N30" i="25"/>
  <c r="V30" i="25" s="1"/>
  <c r="F32" i="7" l="1"/>
  <c r="G31" i="7"/>
  <c r="H31" i="7" s="1"/>
  <c r="O31" i="25"/>
  <c r="W31" i="25" s="1"/>
  <c r="J31" i="25"/>
  <c r="R31" i="25" s="1"/>
  <c r="M31" i="3"/>
  <c r="Q31" i="3" s="1"/>
  <c r="L31" i="3"/>
  <c r="P31" i="3" s="1"/>
  <c r="K32" i="3"/>
  <c r="D34" i="5"/>
  <c r="E33" i="5"/>
  <c r="F33" i="5"/>
  <c r="G45" i="3"/>
  <c r="I44" i="3"/>
  <c r="T44" i="3" s="1"/>
  <c r="C36" i="15"/>
  <c r="D35" i="15"/>
  <c r="E38" i="19"/>
  <c r="D39" i="19"/>
  <c r="C40" i="17"/>
  <c r="D39" i="17"/>
  <c r="N31" i="25"/>
  <c r="V31" i="25" s="1"/>
  <c r="K31" i="25"/>
  <c r="S31" i="25" s="1"/>
  <c r="H50" i="9"/>
  <c r="L49" i="9"/>
  <c r="M49" i="9" s="1"/>
  <c r="F35" i="27"/>
  <c r="D36" i="27"/>
  <c r="E35" i="27"/>
  <c r="G33" i="11"/>
  <c r="H32" i="11"/>
  <c r="I32" i="11"/>
  <c r="E41" i="13"/>
  <c r="D42" i="13"/>
  <c r="L32" i="25"/>
  <c r="T32" i="25" s="1"/>
  <c r="E33" i="25"/>
  <c r="I32" i="25"/>
  <c r="Q32" i="25" s="1"/>
  <c r="G32" i="25"/>
  <c r="F32" i="25"/>
  <c r="M32" i="25"/>
  <c r="U32" i="25" s="1"/>
  <c r="E49" i="23"/>
  <c r="H48" i="23"/>
  <c r="J48" i="23"/>
  <c r="K48" i="23"/>
  <c r="I48" i="23"/>
  <c r="E32" i="21"/>
  <c r="G31" i="21"/>
  <c r="H31" i="21" s="1"/>
  <c r="E36" i="27" l="1"/>
  <c r="D37" i="27"/>
  <c r="F36" i="27"/>
  <c r="F34" i="5"/>
  <c r="D35" i="5"/>
  <c r="E34" i="5"/>
  <c r="L32" i="3"/>
  <c r="P32" i="3" s="1"/>
  <c r="M32" i="3"/>
  <c r="Q32" i="3" s="1"/>
  <c r="K33" i="3"/>
  <c r="D36" i="15"/>
  <c r="C37" i="15"/>
  <c r="G33" i="25"/>
  <c r="M33" i="25"/>
  <c r="U33" i="25" s="1"/>
  <c r="I33" i="25"/>
  <c r="Q33" i="25" s="1"/>
  <c r="F33" i="25"/>
  <c r="E34" i="25"/>
  <c r="L33" i="25"/>
  <c r="T33" i="25" s="1"/>
  <c r="E39" i="19"/>
  <c r="D40" i="19"/>
  <c r="I49" i="23"/>
  <c r="J49" i="23"/>
  <c r="E50" i="23"/>
  <c r="K49" i="23"/>
  <c r="H49" i="23"/>
  <c r="H51" i="9"/>
  <c r="L50" i="9"/>
  <c r="M50" i="9" s="1"/>
  <c r="J32" i="25"/>
  <c r="R32" i="25" s="1"/>
  <c r="O32" i="25"/>
  <c r="W32" i="25" s="1"/>
  <c r="I45" i="3"/>
  <c r="T45" i="3" s="1"/>
  <c r="G46" i="3"/>
  <c r="E33" i="21"/>
  <c r="G32" i="21"/>
  <c r="H32" i="21" s="1"/>
  <c r="I33" i="11"/>
  <c r="G34" i="11"/>
  <c r="H33" i="11"/>
  <c r="E42" i="13"/>
  <c r="D43" i="13"/>
  <c r="K32" i="25"/>
  <c r="S32" i="25" s="1"/>
  <c r="N32" i="25"/>
  <c r="V32" i="25" s="1"/>
  <c r="D40" i="17"/>
  <c r="C41" i="17"/>
  <c r="F33" i="7"/>
  <c r="G32" i="7"/>
  <c r="H32" i="7" s="1"/>
  <c r="O33" i="25" l="1"/>
  <c r="W33" i="25" s="1"/>
  <c r="J33" i="25"/>
  <c r="R33" i="25" s="1"/>
  <c r="N33" i="25"/>
  <c r="V33" i="25" s="1"/>
  <c r="K33" i="25"/>
  <c r="S33" i="25" s="1"/>
  <c r="E40" i="19"/>
  <c r="D41" i="19"/>
  <c r="C38" i="15"/>
  <c r="D37" i="15"/>
  <c r="D44" i="13"/>
  <c r="E43" i="13"/>
  <c r="D36" i="5"/>
  <c r="F35" i="5"/>
  <c r="E35" i="5"/>
  <c r="G35" i="11"/>
  <c r="H34" i="11"/>
  <c r="I34" i="11"/>
  <c r="F37" i="27"/>
  <c r="E37" i="27"/>
  <c r="D38" i="27"/>
  <c r="G34" i="25"/>
  <c r="E35" i="25"/>
  <c r="M34" i="25"/>
  <c r="U34" i="25" s="1"/>
  <c r="L34" i="25"/>
  <c r="T34" i="25" s="1"/>
  <c r="I34" i="25"/>
  <c r="Q34" i="25" s="1"/>
  <c r="F34" i="25"/>
  <c r="G33" i="21"/>
  <c r="H33" i="21" s="1"/>
  <c r="E34" i="21"/>
  <c r="G47" i="3"/>
  <c r="I46" i="3"/>
  <c r="T46" i="3" s="1"/>
  <c r="E51" i="23"/>
  <c r="H50" i="23"/>
  <c r="K50" i="23"/>
  <c r="I50" i="23"/>
  <c r="J50" i="23"/>
  <c r="G33" i="7"/>
  <c r="H33" i="7" s="1"/>
  <c r="F34" i="7"/>
  <c r="C42" i="17"/>
  <c r="D41" i="17"/>
  <c r="H52" i="9"/>
  <c r="L51" i="9"/>
  <c r="M51" i="9" s="1"/>
  <c r="M33" i="3"/>
  <c r="Q33" i="3" s="1"/>
  <c r="K34" i="3"/>
  <c r="L33" i="3"/>
  <c r="P33" i="3" s="1"/>
  <c r="H53" i="9" l="1"/>
  <c r="L52" i="9"/>
  <c r="M52" i="9" s="1"/>
  <c r="D38" i="15"/>
  <c r="C39" i="15"/>
  <c r="I47" i="3"/>
  <c r="T47" i="3" s="1"/>
  <c r="G48" i="3"/>
  <c r="N34" i="25"/>
  <c r="V34" i="25" s="1"/>
  <c r="K34" i="25"/>
  <c r="S34" i="25" s="1"/>
  <c r="G36" i="11"/>
  <c r="I35" i="11"/>
  <c r="H35" i="11"/>
  <c r="F35" i="7"/>
  <c r="G34" i="7"/>
  <c r="H34" i="7" s="1"/>
  <c r="G34" i="21"/>
  <c r="H34" i="21" s="1"/>
  <c r="E35" i="21"/>
  <c r="F38" i="27"/>
  <c r="D39" i="27"/>
  <c r="E38" i="27"/>
  <c r="F36" i="5"/>
  <c r="D37" i="5"/>
  <c r="E36" i="5"/>
  <c r="J51" i="23"/>
  <c r="E52" i="23"/>
  <c r="K51" i="23"/>
  <c r="H51" i="23"/>
  <c r="I51" i="23"/>
  <c r="E41" i="19"/>
  <c r="D42" i="19"/>
  <c r="C43" i="17"/>
  <c r="D42" i="17"/>
  <c r="G35" i="25"/>
  <c r="L35" i="25"/>
  <c r="T35" i="25" s="1"/>
  <c r="M35" i="25"/>
  <c r="U35" i="25" s="1"/>
  <c r="E36" i="25"/>
  <c r="F35" i="25"/>
  <c r="I35" i="25"/>
  <c r="Q35" i="25" s="1"/>
  <c r="M34" i="3"/>
  <c r="Q34" i="3" s="1"/>
  <c r="K35" i="3"/>
  <c r="L34" i="3"/>
  <c r="P34" i="3" s="1"/>
  <c r="J34" i="25"/>
  <c r="R34" i="25" s="1"/>
  <c r="O34" i="25"/>
  <c r="W34" i="25" s="1"/>
  <c r="E44" i="13"/>
  <c r="D45" i="13"/>
  <c r="I52" i="23" l="1"/>
  <c r="E53" i="23"/>
  <c r="J52" i="23"/>
  <c r="H52" i="23"/>
  <c r="K52" i="23"/>
  <c r="G35" i="21"/>
  <c r="H35" i="21" s="1"/>
  <c r="E36" i="21"/>
  <c r="I48" i="3"/>
  <c r="T48" i="3" s="1"/>
  <c r="G49" i="3"/>
  <c r="C44" i="17"/>
  <c r="D43" i="17"/>
  <c r="E42" i="19"/>
  <c r="D43" i="19"/>
  <c r="F37" i="5"/>
  <c r="D38" i="5"/>
  <c r="E37" i="5"/>
  <c r="D39" i="15"/>
  <c r="C40" i="15"/>
  <c r="J35" i="25"/>
  <c r="R35" i="25" s="1"/>
  <c r="O35" i="25"/>
  <c r="W35" i="25" s="1"/>
  <c r="I36" i="25"/>
  <c r="Q36" i="25" s="1"/>
  <c r="G36" i="25"/>
  <c r="L36" i="25"/>
  <c r="T36" i="25" s="1"/>
  <c r="M36" i="25"/>
  <c r="U36" i="25" s="1"/>
  <c r="F36" i="25"/>
  <c r="E37" i="25"/>
  <c r="K35" i="25"/>
  <c r="S35" i="25" s="1"/>
  <c r="N35" i="25"/>
  <c r="V35" i="25" s="1"/>
  <c r="M35" i="3"/>
  <c r="Q35" i="3" s="1"/>
  <c r="L35" i="3"/>
  <c r="P35" i="3" s="1"/>
  <c r="K36" i="3"/>
  <c r="G35" i="7"/>
  <c r="H35" i="7" s="1"/>
  <c r="F36" i="7"/>
  <c r="D46" i="13"/>
  <c r="E45" i="13"/>
  <c r="D40" i="27"/>
  <c r="E39" i="27"/>
  <c r="F39" i="27"/>
  <c r="H36" i="11"/>
  <c r="G37" i="11"/>
  <c r="I36" i="11"/>
  <c r="H54" i="9"/>
  <c r="L53" i="9"/>
  <c r="M53" i="9" s="1"/>
  <c r="G38" i="11" l="1"/>
  <c r="H37" i="11"/>
  <c r="I37" i="11"/>
  <c r="L36" i="3"/>
  <c r="P36" i="3" s="1"/>
  <c r="K37" i="3"/>
  <c r="M36" i="3"/>
  <c r="Q36" i="3" s="1"/>
  <c r="E38" i="5"/>
  <c r="F38" i="5"/>
  <c r="D39" i="5"/>
  <c r="E43" i="19"/>
  <c r="D44" i="19"/>
  <c r="F40" i="27"/>
  <c r="E40" i="27"/>
  <c r="D41" i="27"/>
  <c r="C45" i="17"/>
  <c r="D44" i="17"/>
  <c r="K53" i="23"/>
  <c r="H53" i="23"/>
  <c r="J53" i="23"/>
  <c r="E54" i="23"/>
  <c r="I53" i="23"/>
  <c r="E37" i="21"/>
  <c r="G36" i="21"/>
  <c r="H36" i="21" s="1"/>
  <c r="N36" i="25"/>
  <c r="V36" i="25" s="1"/>
  <c r="K36" i="25"/>
  <c r="S36" i="25" s="1"/>
  <c r="H55" i="9"/>
  <c r="L54" i="9"/>
  <c r="M54" i="9" s="1"/>
  <c r="D47" i="13"/>
  <c r="E46" i="13"/>
  <c r="E38" i="25"/>
  <c r="G37" i="25"/>
  <c r="L37" i="25"/>
  <c r="T37" i="25" s="1"/>
  <c r="I37" i="25"/>
  <c r="Q37" i="25" s="1"/>
  <c r="F37" i="25"/>
  <c r="M37" i="25"/>
  <c r="U37" i="25" s="1"/>
  <c r="C41" i="15"/>
  <c r="D40" i="15"/>
  <c r="G36" i="7"/>
  <c r="H36" i="7" s="1"/>
  <c r="F37" i="7"/>
  <c r="J36" i="25"/>
  <c r="R36" i="25" s="1"/>
  <c r="O36" i="25"/>
  <c r="W36" i="25" s="1"/>
  <c r="G50" i="3"/>
  <c r="I49" i="3"/>
  <c r="T49" i="3" s="1"/>
  <c r="G37" i="7" l="1"/>
  <c r="H37" i="7" s="1"/>
  <c r="F38" i="7"/>
  <c r="D45" i="17"/>
  <c r="C46" i="17"/>
  <c r="I54" i="23"/>
  <c r="J54" i="23"/>
  <c r="K54" i="23"/>
  <c r="E55" i="23"/>
  <c r="H54" i="23"/>
  <c r="D45" i="19"/>
  <c r="E44" i="19"/>
  <c r="N37" i="25"/>
  <c r="V37" i="25" s="1"/>
  <c r="K37" i="25"/>
  <c r="S37" i="25" s="1"/>
  <c r="E39" i="25"/>
  <c r="G38" i="25"/>
  <c r="L38" i="25"/>
  <c r="T38" i="25" s="1"/>
  <c r="I38" i="25"/>
  <c r="Q38" i="25" s="1"/>
  <c r="F38" i="25"/>
  <c r="M38" i="25"/>
  <c r="U38" i="25" s="1"/>
  <c r="F41" i="27"/>
  <c r="E41" i="27"/>
  <c r="D42" i="27"/>
  <c r="M37" i="3"/>
  <c r="Q37" i="3" s="1"/>
  <c r="L37" i="3"/>
  <c r="P37" i="3" s="1"/>
  <c r="K38" i="3"/>
  <c r="C42" i="15"/>
  <c r="D41" i="15"/>
  <c r="D48" i="13"/>
  <c r="E47" i="13"/>
  <c r="J37" i="25"/>
  <c r="R37" i="25" s="1"/>
  <c r="O37" i="25"/>
  <c r="W37" i="25" s="1"/>
  <c r="G37" i="21"/>
  <c r="H37" i="21" s="1"/>
  <c r="E38" i="21"/>
  <c r="G51" i="3"/>
  <c r="I50" i="3"/>
  <c r="T50" i="3" s="1"/>
  <c r="H56" i="9"/>
  <c r="L55" i="9"/>
  <c r="M55" i="9" s="1"/>
  <c r="E39" i="5"/>
  <c r="F39" i="5"/>
  <c r="D40" i="5"/>
  <c r="I38" i="11"/>
  <c r="G39" i="11"/>
  <c r="H38" i="11"/>
  <c r="I55" i="23" l="1"/>
  <c r="J55" i="23"/>
  <c r="E56" i="23"/>
  <c r="K55" i="23"/>
  <c r="H55" i="23"/>
  <c r="E40" i="5"/>
  <c r="D41" i="5"/>
  <c r="F40" i="5"/>
  <c r="K38" i="25"/>
  <c r="S38" i="25" s="1"/>
  <c r="N38" i="25"/>
  <c r="V38" i="25" s="1"/>
  <c r="D43" i="27"/>
  <c r="F42" i="27"/>
  <c r="E42" i="27"/>
  <c r="L39" i="25"/>
  <c r="T39" i="25" s="1"/>
  <c r="G39" i="25"/>
  <c r="F39" i="25"/>
  <c r="E40" i="25"/>
  <c r="I39" i="25"/>
  <c r="Q39" i="25" s="1"/>
  <c r="M39" i="25"/>
  <c r="U39" i="25" s="1"/>
  <c r="H57" i="9"/>
  <c r="L56" i="9"/>
  <c r="M56" i="9" s="1"/>
  <c r="D49" i="13"/>
  <c r="E48" i="13"/>
  <c r="D46" i="17"/>
  <c r="C47" i="17"/>
  <c r="I39" i="11"/>
  <c r="G40" i="11"/>
  <c r="H39" i="11"/>
  <c r="G52" i="3"/>
  <c r="I51" i="3"/>
  <c r="T51" i="3" s="1"/>
  <c r="C43" i="15"/>
  <c r="D42" i="15"/>
  <c r="O38" i="25"/>
  <c r="W38" i="25" s="1"/>
  <c r="J38" i="25"/>
  <c r="R38" i="25" s="1"/>
  <c r="E45" i="19"/>
  <c r="D46" i="19"/>
  <c r="G38" i="7"/>
  <c r="H38" i="7" s="1"/>
  <c r="F39" i="7"/>
  <c r="E39" i="21"/>
  <c r="G38" i="21"/>
  <c r="H38" i="21" s="1"/>
  <c r="M38" i="3"/>
  <c r="Q38" i="3" s="1"/>
  <c r="K39" i="3"/>
  <c r="L38" i="3"/>
  <c r="P38" i="3" s="1"/>
  <c r="E40" i="21" l="1"/>
  <c r="G39" i="21"/>
  <c r="H39" i="21" s="1"/>
  <c r="E41" i="5"/>
  <c r="D42" i="5"/>
  <c r="F41" i="5"/>
  <c r="F40" i="7"/>
  <c r="G39" i="7"/>
  <c r="H39" i="7" s="1"/>
  <c r="D47" i="19"/>
  <c r="E46" i="19"/>
  <c r="J39" i="25"/>
  <c r="R39" i="25" s="1"/>
  <c r="O39" i="25"/>
  <c r="W39" i="25" s="1"/>
  <c r="C44" i="15"/>
  <c r="D43" i="15"/>
  <c r="I52" i="3"/>
  <c r="T52" i="3" s="1"/>
  <c r="G53" i="3"/>
  <c r="H58" i="9"/>
  <c r="L57" i="9"/>
  <c r="M57" i="9" s="1"/>
  <c r="I40" i="11"/>
  <c r="G41" i="11"/>
  <c r="H40" i="11"/>
  <c r="E43" i="27"/>
  <c r="D44" i="27"/>
  <c r="F43" i="27"/>
  <c r="I56" i="23"/>
  <c r="J56" i="23"/>
  <c r="E57" i="23"/>
  <c r="K56" i="23"/>
  <c r="H56" i="23"/>
  <c r="K39" i="25"/>
  <c r="S39" i="25" s="1"/>
  <c r="N39" i="25"/>
  <c r="V39" i="25" s="1"/>
  <c r="E49" i="13"/>
  <c r="D50" i="13"/>
  <c r="M39" i="3"/>
  <c r="Q39" i="3" s="1"/>
  <c r="L39" i="3"/>
  <c r="P39" i="3" s="1"/>
  <c r="K40" i="3"/>
  <c r="D47" i="17"/>
  <c r="C48" i="17"/>
  <c r="E41" i="25"/>
  <c r="F40" i="25"/>
  <c r="I40" i="25"/>
  <c r="Q40" i="25" s="1"/>
  <c r="M40" i="25"/>
  <c r="U40" i="25" s="1"/>
  <c r="G40" i="25"/>
  <c r="L40" i="25"/>
  <c r="T40" i="25" s="1"/>
  <c r="E47" i="19" l="1"/>
  <c r="D48" i="19"/>
  <c r="D51" i="13"/>
  <c r="E50" i="13"/>
  <c r="H59" i="9"/>
  <c r="L58" i="9"/>
  <c r="M58" i="9" s="1"/>
  <c r="O40" i="25"/>
  <c r="W40" i="25" s="1"/>
  <c r="J40" i="25"/>
  <c r="R40" i="25" s="1"/>
  <c r="C49" i="17"/>
  <c r="D48" i="17"/>
  <c r="G54" i="3"/>
  <c r="I53" i="3"/>
  <c r="T53" i="3" s="1"/>
  <c r="D43" i="5"/>
  <c r="E42" i="5"/>
  <c r="F42" i="5"/>
  <c r="G42" i="11"/>
  <c r="I41" i="11"/>
  <c r="H41" i="11"/>
  <c r="J57" i="23"/>
  <c r="K57" i="23"/>
  <c r="E58" i="23"/>
  <c r="H57" i="23"/>
  <c r="I57" i="23"/>
  <c r="E42" i="25"/>
  <c r="I41" i="25"/>
  <c r="Q41" i="25" s="1"/>
  <c r="F41" i="25"/>
  <c r="G41" i="25"/>
  <c r="L41" i="25"/>
  <c r="T41" i="25" s="1"/>
  <c r="M41" i="25"/>
  <c r="U41" i="25" s="1"/>
  <c r="E44" i="27"/>
  <c r="F44" i="27"/>
  <c r="D45" i="27"/>
  <c r="G40" i="7"/>
  <c r="H40" i="7" s="1"/>
  <c r="F41" i="7"/>
  <c r="D44" i="15"/>
  <c r="C45" i="15"/>
  <c r="L40" i="3"/>
  <c r="P40" i="3" s="1"/>
  <c r="M40" i="3"/>
  <c r="Q40" i="3" s="1"/>
  <c r="K41" i="3"/>
  <c r="N40" i="25"/>
  <c r="V40" i="25" s="1"/>
  <c r="K40" i="25"/>
  <c r="S40" i="25" s="1"/>
  <c r="E41" i="21"/>
  <c r="G40" i="21"/>
  <c r="H40" i="21" s="1"/>
  <c r="E45" i="27" l="1"/>
  <c r="F45" i="27"/>
  <c r="D46" i="27"/>
  <c r="I54" i="3"/>
  <c r="T54" i="3" s="1"/>
  <c r="G55" i="3"/>
  <c r="D52" i="13"/>
  <c r="E51" i="13"/>
  <c r="G43" i="11"/>
  <c r="H42" i="11"/>
  <c r="I42" i="11"/>
  <c r="F43" i="5"/>
  <c r="D44" i="5"/>
  <c r="E43" i="5"/>
  <c r="D45" i="15"/>
  <c r="C46" i="15"/>
  <c r="K41" i="25"/>
  <c r="S41" i="25" s="1"/>
  <c r="N41" i="25"/>
  <c r="V41" i="25" s="1"/>
  <c r="E42" i="21"/>
  <c r="G41" i="21"/>
  <c r="H41" i="21" s="1"/>
  <c r="F42" i="7"/>
  <c r="G41" i="7"/>
  <c r="H41" i="7" s="1"/>
  <c r="O41" i="25"/>
  <c r="W41" i="25" s="1"/>
  <c r="J41" i="25"/>
  <c r="R41" i="25" s="1"/>
  <c r="E48" i="19"/>
  <c r="D49" i="19"/>
  <c r="M42" i="25"/>
  <c r="U42" i="25" s="1"/>
  <c r="L42" i="25"/>
  <c r="T42" i="25" s="1"/>
  <c r="I42" i="25"/>
  <c r="Q42" i="25" s="1"/>
  <c r="G42" i="25"/>
  <c r="E43" i="25"/>
  <c r="F42" i="25"/>
  <c r="M41" i="3"/>
  <c r="Q41" i="3" s="1"/>
  <c r="L41" i="3"/>
  <c r="P41" i="3" s="1"/>
  <c r="K42" i="3"/>
  <c r="K58" i="23"/>
  <c r="H58" i="23"/>
  <c r="E59" i="23"/>
  <c r="I58" i="23"/>
  <c r="J58" i="23"/>
  <c r="H60" i="9"/>
  <c r="L59" i="9"/>
  <c r="M59" i="9" s="1"/>
  <c r="C50" i="17"/>
  <c r="D49" i="17"/>
  <c r="G44" i="11" l="1"/>
  <c r="H43" i="11"/>
  <c r="I43" i="11"/>
  <c r="O42" i="25"/>
  <c r="W42" i="25" s="1"/>
  <c r="J42" i="25"/>
  <c r="R42" i="25" s="1"/>
  <c r="D46" i="15"/>
  <c r="C47" i="15"/>
  <c r="D53" i="13"/>
  <c r="E52" i="13"/>
  <c r="N42" i="25"/>
  <c r="V42" i="25" s="1"/>
  <c r="K42" i="25"/>
  <c r="S42" i="25" s="1"/>
  <c r="I43" i="25"/>
  <c r="Q43" i="25" s="1"/>
  <c r="F43" i="25"/>
  <c r="E44" i="25"/>
  <c r="G43" i="25"/>
  <c r="L43" i="25"/>
  <c r="T43" i="25" s="1"/>
  <c r="M43" i="25"/>
  <c r="U43" i="25" s="1"/>
  <c r="E60" i="23"/>
  <c r="J59" i="23"/>
  <c r="I59" i="23"/>
  <c r="H59" i="23"/>
  <c r="K59" i="23"/>
  <c r="I55" i="3"/>
  <c r="T55" i="3" s="1"/>
  <c r="G56" i="3"/>
  <c r="F43" i="7"/>
  <c r="G42" i="7"/>
  <c r="H42" i="7" s="1"/>
  <c r="F44" i="5"/>
  <c r="D45" i="5"/>
  <c r="E44" i="5"/>
  <c r="D47" i="27"/>
  <c r="E46" i="27"/>
  <c r="F46" i="27"/>
  <c r="H61" i="9"/>
  <c r="L60" i="9"/>
  <c r="M60" i="9" s="1"/>
  <c r="C51" i="17"/>
  <c r="D50" i="17"/>
  <c r="K43" i="3"/>
  <c r="M42" i="3"/>
  <c r="Q42" i="3" s="1"/>
  <c r="L42" i="3"/>
  <c r="P42" i="3" s="1"/>
  <c r="E43" i="21"/>
  <c r="G42" i="21"/>
  <c r="H42" i="21" s="1"/>
  <c r="E49" i="19"/>
  <c r="D50" i="19"/>
  <c r="G43" i="21" l="1"/>
  <c r="H43" i="21" s="1"/>
  <c r="E44" i="21"/>
  <c r="I56" i="3"/>
  <c r="T56" i="3" s="1"/>
  <c r="G57" i="3"/>
  <c r="D54" i="13"/>
  <c r="E53" i="13"/>
  <c r="K43" i="25"/>
  <c r="S43" i="25" s="1"/>
  <c r="N43" i="25"/>
  <c r="V43" i="25" s="1"/>
  <c r="D47" i="15"/>
  <c r="C48" i="15"/>
  <c r="E47" i="27"/>
  <c r="D48" i="27"/>
  <c r="F47" i="27"/>
  <c r="L44" i="25"/>
  <c r="T44" i="25" s="1"/>
  <c r="E45" i="25"/>
  <c r="G44" i="25"/>
  <c r="I44" i="25"/>
  <c r="Q44" i="25" s="1"/>
  <c r="F44" i="25"/>
  <c r="M44" i="25"/>
  <c r="U44" i="25" s="1"/>
  <c r="M43" i="3"/>
  <c r="Q43" i="3" s="1"/>
  <c r="K44" i="3"/>
  <c r="L43" i="3"/>
  <c r="P43" i="3" s="1"/>
  <c r="O43" i="25"/>
  <c r="W43" i="25" s="1"/>
  <c r="J43" i="25"/>
  <c r="R43" i="25" s="1"/>
  <c r="F45" i="5"/>
  <c r="E45" i="5"/>
  <c r="D46" i="5"/>
  <c r="C52" i="17"/>
  <c r="D51" i="17"/>
  <c r="J60" i="23"/>
  <c r="I60" i="23"/>
  <c r="K60" i="23"/>
  <c r="E61" i="23"/>
  <c r="H60" i="23"/>
  <c r="E50" i="19"/>
  <c r="D51" i="19"/>
  <c r="H62" i="9"/>
  <c r="L61" i="9"/>
  <c r="M61" i="9" s="1"/>
  <c r="G43" i="7"/>
  <c r="H43" i="7" s="1"/>
  <c r="F44" i="7"/>
  <c r="G45" i="11"/>
  <c r="I44" i="11"/>
  <c r="H44" i="11"/>
  <c r="F45" i="7" l="1"/>
  <c r="G44" i="7"/>
  <c r="H44" i="7" s="1"/>
  <c r="N44" i="25"/>
  <c r="V44" i="25" s="1"/>
  <c r="K44" i="25"/>
  <c r="S44" i="25" s="1"/>
  <c r="I45" i="25"/>
  <c r="Q45" i="25" s="1"/>
  <c r="L45" i="25"/>
  <c r="T45" i="25" s="1"/>
  <c r="M45" i="25"/>
  <c r="U45" i="25" s="1"/>
  <c r="F45" i="25"/>
  <c r="G45" i="25"/>
  <c r="E46" i="25"/>
  <c r="H63" i="9"/>
  <c r="L62" i="9"/>
  <c r="M62" i="9" s="1"/>
  <c r="L44" i="3"/>
  <c r="P44" i="3" s="1"/>
  <c r="M44" i="3"/>
  <c r="Q44" i="3" s="1"/>
  <c r="K45" i="3"/>
  <c r="E54" i="13"/>
  <c r="D55" i="13"/>
  <c r="C53" i="17"/>
  <c r="D52" i="17"/>
  <c r="G58" i="3"/>
  <c r="I57" i="3"/>
  <c r="T57" i="3" s="1"/>
  <c r="F46" i="5"/>
  <c r="D47" i="5"/>
  <c r="E46" i="5"/>
  <c r="E51" i="19"/>
  <c r="D52" i="19"/>
  <c r="E48" i="27"/>
  <c r="F48" i="27"/>
  <c r="D49" i="27"/>
  <c r="O44" i="25"/>
  <c r="W44" i="25" s="1"/>
  <c r="J44" i="25"/>
  <c r="R44" i="25" s="1"/>
  <c r="C49" i="15"/>
  <c r="D48" i="15"/>
  <c r="E45" i="21"/>
  <c r="G44" i="21"/>
  <c r="H44" i="21" s="1"/>
  <c r="H45" i="11"/>
  <c r="I45" i="11"/>
  <c r="G46" i="11"/>
  <c r="J61" i="23"/>
  <c r="E62" i="23"/>
  <c r="I61" i="23"/>
  <c r="H61" i="23"/>
  <c r="K61" i="23"/>
  <c r="O45" i="25" l="1"/>
  <c r="W45" i="25" s="1"/>
  <c r="J45" i="25"/>
  <c r="R45" i="25" s="1"/>
  <c r="D48" i="5"/>
  <c r="E47" i="5"/>
  <c r="F47" i="5"/>
  <c r="M45" i="3"/>
  <c r="Q45" i="3" s="1"/>
  <c r="L45" i="3"/>
  <c r="P45" i="3" s="1"/>
  <c r="K46" i="3"/>
  <c r="I62" i="23"/>
  <c r="J62" i="23"/>
  <c r="K62" i="23"/>
  <c r="H62" i="23"/>
  <c r="E63" i="23"/>
  <c r="C50" i="15"/>
  <c r="D49" i="15"/>
  <c r="H46" i="11"/>
  <c r="G47" i="11"/>
  <c r="I46" i="11"/>
  <c r="G59" i="3"/>
  <c r="I58" i="3"/>
  <c r="T58" i="3" s="1"/>
  <c r="F49" i="27"/>
  <c r="D50" i="27"/>
  <c r="E49" i="27"/>
  <c r="H64" i="9"/>
  <c r="L63" i="9"/>
  <c r="M63" i="9" s="1"/>
  <c r="G45" i="21"/>
  <c r="H45" i="21" s="1"/>
  <c r="E46" i="21"/>
  <c r="D53" i="17"/>
  <c r="C54" i="17"/>
  <c r="E47" i="25"/>
  <c r="L46" i="25"/>
  <c r="T46" i="25" s="1"/>
  <c r="I46" i="25"/>
  <c r="Q46" i="25" s="1"/>
  <c r="G46" i="25"/>
  <c r="F46" i="25"/>
  <c r="M46" i="25"/>
  <c r="U46" i="25" s="1"/>
  <c r="D53" i="19"/>
  <c r="E52" i="19"/>
  <c r="D56" i="13"/>
  <c r="E55" i="13"/>
  <c r="N45" i="25"/>
  <c r="V45" i="25" s="1"/>
  <c r="K45" i="25"/>
  <c r="S45" i="25" s="1"/>
  <c r="G45" i="7"/>
  <c r="H45" i="7" s="1"/>
  <c r="F46" i="7"/>
  <c r="H65" i="9" l="1"/>
  <c r="L64" i="9"/>
  <c r="M64" i="9" s="1"/>
  <c r="M46" i="3"/>
  <c r="Q46" i="3" s="1"/>
  <c r="K47" i="3"/>
  <c r="L46" i="3"/>
  <c r="P46" i="3" s="1"/>
  <c r="D51" i="27"/>
  <c r="F50" i="27"/>
  <c r="E50" i="27"/>
  <c r="C51" i="15"/>
  <c r="D50" i="15"/>
  <c r="E56" i="13"/>
  <c r="D57" i="13"/>
  <c r="E48" i="25"/>
  <c r="M47" i="25"/>
  <c r="U47" i="25" s="1"/>
  <c r="G47" i="25"/>
  <c r="I47" i="25"/>
  <c r="Q47" i="25" s="1"/>
  <c r="F47" i="25"/>
  <c r="L47" i="25"/>
  <c r="T47" i="25" s="1"/>
  <c r="C55" i="17"/>
  <c r="D54" i="17"/>
  <c r="E64" i="23"/>
  <c r="J63" i="23"/>
  <c r="I63" i="23"/>
  <c r="K63" i="23"/>
  <c r="H63" i="23"/>
  <c r="E53" i="19"/>
  <c r="D54" i="19"/>
  <c r="G46" i="7"/>
  <c r="H46" i="7" s="1"/>
  <c r="F47" i="7"/>
  <c r="G46" i="21"/>
  <c r="H46" i="21" s="1"/>
  <c r="E47" i="21"/>
  <c r="F48" i="5"/>
  <c r="D49" i="5"/>
  <c r="E48" i="5"/>
  <c r="I59" i="3"/>
  <c r="T59" i="3" s="1"/>
  <c r="G60" i="3"/>
  <c r="J46" i="25"/>
  <c r="R46" i="25" s="1"/>
  <c r="O46" i="25"/>
  <c r="W46" i="25" s="1"/>
  <c r="K46" i="25"/>
  <c r="S46" i="25" s="1"/>
  <c r="N46" i="25"/>
  <c r="V46" i="25" s="1"/>
  <c r="G48" i="11"/>
  <c r="I47" i="11"/>
  <c r="H47" i="11"/>
  <c r="H48" i="11" l="1"/>
  <c r="G49" i="11"/>
  <c r="I48" i="11"/>
  <c r="K47" i="25"/>
  <c r="S47" i="25" s="1"/>
  <c r="N47" i="25"/>
  <c r="V47" i="25" s="1"/>
  <c r="E51" i="27"/>
  <c r="D52" i="27"/>
  <c r="F51" i="27"/>
  <c r="G47" i="7"/>
  <c r="H47" i="7" s="1"/>
  <c r="F48" i="7"/>
  <c r="M47" i="3"/>
  <c r="Q47" i="3" s="1"/>
  <c r="K48" i="3"/>
  <c r="L47" i="3"/>
  <c r="P47" i="3" s="1"/>
  <c r="G47" i="21"/>
  <c r="H47" i="21" s="1"/>
  <c r="E48" i="21"/>
  <c r="K64" i="23"/>
  <c r="H64" i="23"/>
  <c r="J64" i="23"/>
  <c r="I64" i="23"/>
  <c r="E65" i="23"/>
  <c r="D55" i="19"/>
  <c r="E54" i="19"/>
  <c r="M48" i="25"/>
  <c r="U48" i="25" s="1"/>
  <c r="E49" i="25"/>
  <c r="F48" i="25"/>
  <c r="I48" i="25"/>
  <c r="Q48" i="25" s="1"/>
  <c r="G48" i="25"/>
  <c r="L48" i="25"/>
  <c r="T48" i="25" s="1"/>
  <c r="I60" i="3"/>
  <c r="T60" i="3" s="1"/>
  <c r="G61" i="3"/>
  <c r="D58" i="13"/>
  <c r="E57" i="13"/>
  <c r="C56" i="17"/>
  <c r="D55" i="17"/>
  <c r="E49" i="5"/>
  <c r="F49" i="5"/>
  <c r="D50" i="5"/>
  <c r="O47" i="25"/>
  <c r="W47" i="25" s="1"/>
  <c r="J47" i="25"/>
  <c r="R47" i="25" s="1"/>
  <c r="C52" i="15"/>
  <c r="D51" i="15"/>
  <c r="H66" i="9"/>
  <c r="L65" i="9"/>
  <c r="M65" i="9" s="1"/>
  <c r="E58" i="13" l="1"/>
  <c r="D59" i="13"/>
  <c r="F52" i="27"/>
  <c r="D53" i="27"/>
  <c r="E52" i="27"/>
  <c r="G62" i="3"/>
  <c r="I61" i="3"/>
  <c r="T61" i="3" s="1"/>
  <c r="K65" i="23"/>
  <c r="I65" i="23"/>
  <c r="H65" i="23"/>
  <c r="J65" i="23"/>
  <c r="E66" i="23"/>
  <c r="L48" i="3"/>
  <c r="P48" i="3" s="1"/>
  <c r="M48" i="3"/>
  <c r="Q48" i="3" s="1"/>
  <c r="K49" i="3"/>
  <c r="N48" i="25"/>
  <c r="V48" i="25" s="1"/>
  <c r="K48" i="25"/>
  <c r="S48" i="25" s="1"/>
  <c r="G48" i="7"/>
  <c r="H48" i="7" s="1"/>
  <c r="F49" i="7"/>
  <c r="G50" i="11"/>
  <c r="H49" i="11"/>
  <c r="I49" i="11"/>
  <c r="C53" i="15"/>
  <c r="D52" i="15"/>
  <c r="E50" i="25"/>
  <c r="G49" i="25"/>
  <c r="I49" i="25"/>
  <c r="Q49" i="25" s="1"/>
  <c r="M49" i="25"/>
  <c r="U49" i="25" s="1"/>
  <c r="F49" i="25"/>
  <c r="L49" i="25"/>
  <c r="T49" i="25" s="1"/>
  <c r="E49" i="21"/>
  <c r="G48" i="21"/>
  <c r="H48" i="21" s="1"/>
  <c r="F50" i="5"/>
  <c r="D51" i="5"/>
  <c r="E50" i="5"/>
  <c r="E55" i="19"/>
  <c r="D56" i="19"/>
  <c r="H67" i="9"/>
  <c r="L66" i="9"/>
  <c r="M66" i="9" s="1"/>
  <c r="C57" i="17"/>
  <c r="D56" i="17"/>
  <c r="J48" i="25"/>
  <c r="R48" i="25" s="1"/>
  <c r="O48" i="25"/>
  <c r="W48" i="25" s="1"/>
  <c r="C58" i="17" l="1"/>
  <c r="D57" i="17"/>
  <c r="J49" i="25"/>
  <c r="R49" i="25" s="1"/>
  <c r="O49" i="25"/>
  <c r="W49" i="25" s="1"/>
  <c r="E50" i="21"/>
  <c r="G49" i="21"/>
  <c r="H49" i="21" s="1"/>
  <c r="C54" i="15"/>
  <c r="D53" i="15"/>
  <c r="M49" i="3"/>
  <c r="Q49" i="3" s="1"/>
  <c r="K50" i="3"/>
  <c r="L49" i="3"/>
  <c r="P49" i="3" s="1"/>
  <c r="H68" i="9"/>
  <c r="L67" i="9"/>
  <c r="M67" i="9" s="1"/>
  <c r="I62" i="3"/>
  <c r="T62" i="3" s="1"/>
  <c r="G63" i="3"/>
  <c r="D57" i="19"/>
  <c r="E56" i="19"/>
  <c r="H50" i="11"/>
  <c r="I50" i="11"/>
  <c r="G51" i="11"/>
  <c r="E67" i="23"/>
  <c r="J66" i="23"/>
  <c r="I66" i="23"/>
  <c r="H66" i="23"/>
  <c r="K66" i="23"/>
  <c r="F53" i="27"/>
  <c r="D54" i="27"/>
  <c r="E53" i="27"/>
  <c r="G49" i="7"/>
  <c r="H49" i="7" s="1"/>
  <c r="F50" i="7"/>
  <c r="D52" i="5"/>
  <c r="F51" i="5"/>
  <c r="E51" i="5"/>
  <c r="D60" i="13"/>
  <c r="E59" i="13"/>
  <c r="N49" i="25"/>
  <c r="V49" i="25" s="1"/>
  <c r="K49" i="25"/>
  <c r="S49" i="25" s="1"/>
  <c r="E51" i="25"/>
  <c r="F50" i="25"/>
  <c r="L50" i="25"/>
  <c r="T50" i="25" s="1"/>
  <c r="I50" i="25"/>
  <c r="Q50" i="25" s="1"/>
  <c r="G50" i="25"/>
  <c r="M50" i="25"/>
  <c r="U50" i="25" s="1"/>
  <c r="E57" i="19" l="1"/>
  <c r="D58" i="19"/>
  <c r="I51" i="25"/>
  <c r="Q51" i="25" s="1"/>
  <c r="F51" i="25"/>
  <c r="E52" i="25"/>
  <c r="G51" i="25"/>
  <c r="M51" i="25"/>
  <c r="U51" i="25" s="1"/>
  <c r="L51" i="25"/>
  <c r="T51" i="25" s="1"/>
  <c r="H69" i="9"/>
  <c r="L68" i="9"/>
  <c r="M68" i="9" s="1"/>
  <c r="F52" i="5"/>
  <c r="D53" i="5"/>
  <c r="E52" i="5"/>
  <c r="I63" i="3"/>
  <c r="T63" i="3" s="1"/>
  <c r="G64" i="3"/>
  <c r="E51" i="21"/>
  <c r="G50" i="21"/>
  <c r="H50" i="21" s="1"/>
  <c r="I51" i="11"/>
  <c r="H51" i="11"/>
  <c r="G52" i="11"/>
  <c r="D55" i="27"/>
  <c r="E54" i="27"/>
  <c r="F54" i="27"/>
  <c r="M50" i="3"/>
  <c r="Q50" i="3" s="1"/>
  <c r="K51" i="3"/>
  <c r="L50" i="3"/>
  <c r="P50" i="3" s="1"/>
  <c r="J50" i="25"/>
  <c r="R50" i="25" s="1"/>
  <c r="O50" i="25"/>
  <c r="W50" i="25" s="1"/>
  <c r="D54" i="15"/>
  <c r="C55" i="15"/>
  <c r="G50" i="7"/>
  <c r="H50" i="7" s="1"/>
  <c r="F51" i="7"/>
  <c r="E68" i="23"/>
  <c r="K67" i="23"/>
  <c r="H67" i="23"/>
  <c r="I67" i="23"/>
  <c r="J67" i="23"/>
  <c r="K50" i="25"/>
  <c r="S50" i="25" s="1"/>
  <c r="N50" i="25"/>
  <c r="V50" i="25" s="1"/>
  <c r="E60" i="13"/>
  <c r="D61" i="13"/>
  <c r="C59" i="17"/>
  <c r="D58" i="17"/>
  <c r="G51" i="21" l="1"/>
  <c r="H51" i="21" s="1"/>
  <c r="E52" i="21"/>
  <c r="I64" i="3"/>
  <c r="T64" i="3" s="1"/>
  <c r="G65" i="3"/>
  <c r="G52" i="25"/>
  <c r="E53" i="25"/>
  <c r="M52" i="25"/>
  <c r="U52" i="25" s="1"/>
  <c r="I52" i="25"/>
  <c r="Q52" i="25" s="1"/>
  <c r="L52" i="25"/>
  <c r="T52" i="25" s="1"/>
  <c r="F52" i="25"/>
  <c r="F52" i="7"/>
  <c r="G51" i="7"/>
  <c r="H51" i="7" s="1"/>
  <c r="C56" i="15"/>
  <c r="D55" i="15"/>
  <c r="I52" i="11"/>
  <c r="H52" i="11"/>
  <c r="G53" i="11"/>
  <c r="D54" i="5"/>
  <c r="F53" i="5"/>
  <c r="E53" i="5"/>
  <c r="J51" i="25"/>
  <c r="R51" i="25" s="1"/>
  <c r="O51" i="25"/>
  <c r="W51" i="25" s="1"/>
  <c r="K51" i="25"/>
  <c r="S51" i="25" s="1"/>
  <c r="N51" i="25"/>
  <c r="V51" i="25" s="1"/>
  <c r="E55" i="27"/>
  <c r="D56" i="27"/>
  <c r="F55" i="27"/>
  <c r="D59" i="17"/>
  <c r="C60" i="17"/>
  <c r="D59" i="19"/>
  <c r="E58" i="19"/>
  <c r="E61" i="13"/>
  <c r="D62" i="13"/>
  <c r="E62" i="13" s="1"/>
  <c r="I68" i="23"/>
  <c r="J68" i="23"/>
  <c r="H68" i="23"/>
  <c r="K68" i="23"/>
  <c r="E69" i="23"/>
  <c r="M51" i="3"/>
  <c r="Q51" i="3" s="1"/>
  <c r="L51" i="3"/>
  <c r="P51" i="3" s="1"/>
  <c r="K52" i="3"/>
  <c r="H70" i="9"/>
  <c r="L69" i="9"/>
  <c r="M69" i="9" s="1"/>
  <c r="N52" i="25" l="1"/>
  <c r="V52" i="25" s="1"/>
  <c r="K52" i="25"/>
  <c r="S52" i="25" s="1"/>
  <c r="G66" i="3"/>
  <c r="I65" i="3"/>
  <c r="T65" i="3" s="1"/>
  <c r="G52" i="7"/>
  <c r="H52" i="7" s="1"/>
  <c r="F53" i="7"/>
  <c r="E70" i="23"/>
  <c r="H69" i="23"/>
  <c r="K69" i="23"/>
  <c r="J69" i="23"/>
  <c r="I69" i="23"/>
  <c r="E56" i="27"/>
  <c r="D57" i="27"/>
  <c r="F56" i="27"/>
  <c r="D55" i="5"/>
  <c r="E54" i="5"/>
  <c r="F54" i="5"/>
  <c r="J52" i="25"/>
  <c r="R52" i="25" s="1"/>
  <c r="O52" i="25"/>
  <c r="W52" i="25" s="1"/>
  <c r="E53" i="21"/>
  <c r="G52" i="21"/>
  <c r="H52" i="21" s="1"/>
  <c r="E59" i="19"/>
  <c r="D60" i="19"/>
  <c r="G53" i="25"/>
  <c r="L53" i="25"/>
  <c r="T53" i="25" s="1"/>
  <c r="E54" i="25"/>
  <c r="F53" i="25"/>
  <c r="I53" i="25"/>
  <c r="Q53" i="25" s="1"/>
  <c r="M53" i="25"/>
  <c r="U53" i="25" s="1"/>
  <c r="C61" i="17"/>
  <c r="D60" i="17"/>
  <c r="D56" i="15"/>
  <c r="C57" i="15"/>
  <c r="H71" i="9"/>
  <c r="L70" i="9"/>
  <c r="M70" i="9" s="1"/>
  <c r="L52" i="3"/>
  <c r="P52" i="3" s="1"/>
  <c r="K53" i="3"/>
  <c r="M52" i="3"/>
  <c r="Q52" i="3" s="1"/>
  <c r="G54" i="11"/>
  <c r="I53" i="11"/>
  <c r="H53" i="11"/>
  <c r="E60" i="19" l="1"/>
  <c r="D61" i="19"/>
  <c r="F54" i="7"/>
  <c r="G53" i="7"/>
  <c r="H53" i="7" s="1"/>
  <c r="M53" i="3"/>
  <c r="Q53" i="3" s="1"/>
  <c r="L53" i="3"/>
  <c r="P53" i="3" s="1"/>
  <c r="K54" i="3"/>
  <c r="E57" i="27"/>
  <c r="F57" i="27"/>
  <c r="D58" i="27"/>
  <c r="N53" i="25"/>
  <c r="V53" i="25" s="1"/>
  <c r="K53" i="25"/>
  <c r="S53" i="25" s="1"/>
  <c r="I70" i="23"/>
  <c r="J70" i="23"/>
  <c r="E71" i="23"/>
  <c r="K70" i="23"/>
  <c r="H70" i="23"/>
  <c r="D61" i="17"/>
  <c r="C62" i="17"/>
  <c r="E54" i="21"/>
  <c r="G53" i="21"/>
  <c r="H53" i="21" s="1"/>
  <c r="G55" i="11"/>
  <c r="I54" i="11"/>
  <c r="H54" i="11"/>
  <c r="F55" i="5"/>
  <c r="D56" i="5"/>
  <c r="E55" i="5"/>
  <c r="J53" i="25"/>
  <c r="R53" i="25" s="1"/>
  <c r="O53" i="25"/>
  <c r="W53" i="25" s="1"/>
  <c r="I66" i="3"/>
  <c r="T66" i="3" s="1"/>
  <c r="G67" i="3"/>
  <c r="H72" i="9"/>
  <c r="L71" i="9"/>
  <c r="M71" i="9" s="1"/>
  <c r="E55" i="25"/>
  <c r="F54" i="25"/>
  <c r="M54" i="25"/>
  <c r="U54" i="25" s="1"/>
  <c r="I54" i="25"/>
  <c r="Q54" i="25" s="1"/>
  <c r="L54" i="25"/>
  <c r="T54" i="25" s="1"/>
  <c r="G54" i="25"/>
  <c r="D57" i="15"/>
  <c r="C58" i="15"/>
  <c r="N54" i="25" l="1"/>
  <c r="V54" i="25" s="1"/>
  <c r="K54" i="25"/>
  <c r="S54" i="25" s="1"/>
  <c r="I67" i="3"/>
  <c r="T67" i="3" s="1"/>
  <c r="G68" i="3"/>
  <c r="E72" i="23"/>
  <c r="I71" i="23"/>
  <c r="H71" i="23"/>
  <c r="J71" i="23"/>
  <c r="K71" i="23"/>
  <c r="M54" i="3"/>
  <c r="Q54" i="3" s="1"/>
  <c r="K55" i="3"/>
  <c r="L54" i="3"/>
  <c r="P54" i="3" s="1"/>
  <c r="G56" i="11"/>
  <c r="H55" i="11"/>
  <c r="I55" i="11"/>
  <c r="G54" i="21"/>
  <c r="H54" i="21" s="1"/>
  <c r="E55" i="21"/>
  <c r="O54" i="25"/>
  <c r="W54" i="25" s="1"/>
  <c r="J54" i="25"/>
  <c r="R54" i="25" s="1"/>
  <c r="D62" i="17"/>
  <c r="C63" i="17"/>
  <c r="G54" i="7"/>
  <c r="H54" i="7" s="1"/>
  <c r="F55" i="7"/>
  <c r="H73" i="9"/>
  <c r="L72" i="9"/>
  <c r="M72" i="9" s="1"/>
  <c r="L55" i="25"/>
  <c r="T55" i="25" s="1"/>
  <c r="F55" i="25"/>
  <c r="E56" i="25"/>
  <c r="M55" i="25"/>
  <c r="U55" i="25" s="1"/>
  <c r="G55" i="25"/>
  <c r="I55" i="25"/>
  <c r="Q55" i="25" s="1"/>
  <c r="F58" i="27"/>
  <c r="E58" i="27"/>
  <c r="D59" i="27"/>
  <c r="D62" i="19"/>
  <c r="E61" i="19"/>
  <c r="F56" i="5"/>
  <c r="E56" i="5"/>
  <c r="D57" i="5"/>
  <c r="C59" i="15"/>
  <c r="D58" i="15"/>
  <c r="C60" i="15" l="1"/>
  <c r="D59" i="15"/>
  <c r="H74" i="9"/>
  <c r="L73" i="9"/>
  <c r="M73" i="9" s="1"/>
  <c r="D58" i="5"/>
  <c r="F57" i="5"/>
  <c r="E57" i="5"/>
  <c r="G55" i="7"/>
  <c r="H55" i="7" s="1"/>
  <c r="F56" i="7"/>
  <c r="N55" i="25"/>
  <c r="V55" i="25" s="1"/>
  <c r="K55" i="25"/>
  <c r="S55" i="25" s="1"/>
  <c r="G69" i="3"/>
  <c r="I68" i="3"/>
  <c r="T68" i="3" s="1"/>
  <c r="D63" i="17"/>
  <c r="C64" i="17"/>
  <c r="H56" i="11"/>
  <c r="G57" i="11"/>
  <c r="I56" i="11"/>
  <c r="H72" i="23"/>
  <c r="E73" i="23"/>
  <c r="I72" i="23"/>
  <c r="K72" i="23"/>
  <c r="J72" i="23"/>
  <c r="E57" i="25"/>
  <c r="G56" i="25"/>
  <c r="M56" i="25"/>
  <c r="U56" i="25" s="1"/>
  <c r="L56" i="25"/>
  <c r="T56" i="25" s="1"/>
  <c r="I56" i="25"/>
  <c r="Q56" i="25" s="1"/>
  <c r="F56" i="25"/>
  <c r="D60" i="27"/>
  <c r="E59" i="27"/>
  <c r="F59" i="27"/>
  <c r="D63" i="19"/>
  <c r="E62" i="19"/>
  <c r="J55" i="25"/>
  <c r="R55" i="25" s="1"/>
  <c r="O55" i="25"/>
  <c r="W55" i="25" s="1"/>
  <c r="M55" i="3"/>
  <c r="Q55" i="3" s="1"/>
  <c r="L55" i="3"/>
  <c r="P55" i="3" s="1"/>
  <c r="K56" i="3"/>
  <c r="E56" i="21"/>
  <c r="G55" i="21"/>
  <c r="H55" i="21" s="1"/>
  <c r="O56" i="25" l="1"/>
  <c r="W56" i="25" s="1"/>
  <c r="J56" i="25"/>
  <c r="R56" i="25" s="1"/>
  <c r="F58" i="5"/>
  <c r="D59" i="5"/>
  <c r="E58" i="5"/>
  <c r="E57" i="21"/>
  <c r="G56" i="21"/>
  <c r="H56" i="21" s="1"/>
  <c r="L56" i="3"/>
  <c r="P56" i="3" s="1"/>
  <c r="M56" i="3"/>
  <c r="Q56" i="3" s="1"/>
  <c r="K57" i="3"/>
  <c r="E74" i="23"/>
  <c r="H73" i="23"/>
  <c r="I73" i="23"/>
  <c r="J73" i="23"/>
  <c r="K73" i="23"/>
  <c r="G70" i="3"/>
  <c r="I69" i="3"/>
  <c r="T69" i="3" s="1"/>
  <c r="H75" i="9"/>
  <c r="L74" i="9"/>
  <c r="M74" i="9" s="1"/>
  <c r="F60" i="27"/>
  <c r="D61" i="27"/>
  <c r="E60" i="27"/>
  <c r="F57" i="25"/>
  <c r="E58" i="25"/>
  <c r="G57" i="25"/>
  <c r="L57" i="25"/>
  <c r="T57" i="25" s="1"/>
  <c r="M57" i="25"/>
  <c r="U57" i="25" s="1"/>
  <c r="I57" i="25"/>
  <c r="Q57" i="25" s="1"/>
  <c r="C65" i="17"/>
  <c r="D64" i="17"/>
  <c r="E63" i="19"/>
  <c r="D64" i="19"/>
  <c r="N56" i="25"/>
  <c r="V56" i="25" s="1"/>
  <c r="K56" i="25"/>
  <c r="S56" i="25" s="1"/>
  <c r="I57" i="11"/>
  <c r="H57" i="11"/>
  <c r="G58" i="11"/>
  <c r="G56" i="7"/>
  <c r="H56" i="7" s="1"/>
  <c r="F57" i="7"/>
  <c r="C61" i="15"/>
  <c r="D60" i="15"/>
  <c r="C62" i="15" l="1"/>
  <c r="D61" i="15"/>
  <c r="G58" i="25"/>
  <c r="M58" i="25"/>
  <c r="U58" i="25" s="1"/>
  <c r="F58" i="25"/>
  <c r="L58" i="25"/>
  <c r="T58" i="25" s="1"/>
  <c r="E59" i="25"/>
  <c r="I58" i="25"/>
  <c r="Q58" i="25" s="1"/>
  <c r="G57" i="7"/>
  <c r="H57" i="7" s="1"/>
  <c r="F58" i="7"/>
  <c r="E58" i="21"/>
  <c r="G57" i="21"/>
  <c r="H57" i="21" s="1"/>
  <c r="J57" i="25"/>
  <c r="R57" i="25" s="1"/>
  <c r="O57" i="25"/>
  <c r="W57" i="25" s="1"/>
  <c r="I58" i="11"/>
  <c r="H58" i="11"/>
  <c r="G59" i="11"/>
  <c r="C66" i="17"/>
  <c r="D65" i="17"/>
  <c r="E61" i="27"/>
  <c r="F61" i="27"/>
  <c r="D62" i="27"/>
  <c r="H74" i="23"/>
  <c r="E75" i="23"/>
  <c r="I74" i="23"/>
  <c r="K74" i="23"/>
  <c r="J74" i="23"/>
  <c r="H76" i="9"/>
  <c r="L75" i="9"/>
  <c r="M75" i="9" s="1"/>
  <c r="M57" i="3"/>
  <c r="Q57" i="3" s="1"/>
  <c r="L57" i="3"/>
  <c r="P57" i="3" s="1"/>
  <c r="K58" i="3"/>
  <c r="E64" i="19"/>
  <c r="D65" i="19"/>
  <c r="G71" i="3"/>
  <c r="I70" i="3"/>
  <c r="T70" i="3" s="1"/>
  <c r="D60" i="5"/>
  <c r="E59" i="5"/>
  <c r="F59" i="5"/>
  <c r="N57" i="25"/>
  <c r="V57" i="25" s="1"/>
  <c r="K57" i="25"/>
  <c r="S57" i="25" s="1"/>
  <c r="K59" i="3" l="1"/>
  <c r="M58" i="3"/>
  <c r="Q58" i="3" s="1"/>
  <c r="L58" i="3"/>
  <c r="P58" i="3" s="1"/>
  <c r="E76" i="23"/>
  <c r="J75" i="23"/>
  <c r="I75" i="23"/>
  <c r="H75" i="23"/>
  <c r="K75" i="23"/>
  <c r="L59" i="25"/>
  <c r="T59" i="25" s="1"/>
  <c r="G59" i="25"/>
  <c r="M59" i="25"/>
  <c r="U59" i="25" s="1"/>
  <c r="I59" i="25"/>
  <c r="Q59" i="25" s="1"/>
  <c r="F59" i="25"/>
  <c r="E60" i="25"/>
  <c r="D63" i="27"/>
  <c r="F62" i="27"/>
  <c r="E62" i="27"/>
  <c r="F60" i="5"/>
  <c r="D61" i="5"/>
  <c r="E60" i="5"/>
  <c r="O58" i="25"/>
  <c r="W58" i="25" s="1"/>
  <c r="J58" i="25"/>
  <c r="R58" i="25" s="1"/>
  <c r="H77" i="9"/>
  <c r="L76" i="9"/>
  <c r="M76" i="9" s="1"/>
  <c r="E59" i="21"/>
  <c r="G58" i="21"/>
  <c r="H58" i="21" s="1"/>
  <c r="K58" i="25"/>
  <c r="S58" i="25" s="1"/>
  <c r="N58" i="25"/>
  <c r="V58" i="25" s="1"/>
  <c r="G72" i="3"/>
  <c r="I71" i="3"/>
  <c r="T71" i="3" s="1"/>
  <c r="D66" i="17"/>
  <c r="C67" i="17"/>
  <c r="F59" i="7"/>
  <c r="G58" i="7"/>
  <c r="H58" i="7" s="1"/>
  <c r="E65" i="19"/>
  <c r="D66" i="19"/>
  <c r="I59" i="11"/>
  <c r="G60" i="11"/>
  <c r="H59" i="11"/>
  <c r="D62" i="15"/>
  <c r="C63" i="15"/>
  <c r="J59" i="25" l="1"/>
  <c r="R59" i="25" s="1"/>
  <c r="O59" i="25"/>
  <c r="W59" i="25" s="1"/>
  <c r="E66" i="19"/>
  <c r="D67" i="19"/>
  <c r="E63" i="27"/>
  <c r="D64" i="27"/>
  <c r="F63" i="27"/>
  <c r="G61" i="11"/>
  <c r="H60" i="11"/>
  <c r="I60" i="11"/>
  <c r="L60" i="25"/>
  <c r="T60" i="25" s="1"/>
  <c r="I60" i="25"/>
  <c r="Q60" i="25" s="1"/>
  <c r="M60" i="25"/>
  <c r="U60" i="25" s="1"/>
  <c r="E61" i="25"/>
  <c r="F60" i="25"/>
  <c r="G60" i="25"/>
  <c r="I72" i="3"/>
  <c r="T72" i="3" s="1"/>
  <c r="G73" i="3"/>
  <c r="I76" i="23"/>
  <c r="H76" i="23"/>
  <c r="K76" i="23"/>
  <c r="E77" i="23"/>
  <c r="J76" i="23"/>
  <c r="E61" i="5"/>
  <c r="F61" i="5"/>
  <c r="D62" i="5"/>
  <c r="N59" i="25"/>
  <c r="V59" i="25" s="1"/>
  <c r="K59" i="25"/>
  <c r="S59" i="25" s="1"/>
  <c r="D67" i="17"/>
  <c r="C68" i="17"/>
  <c r="H78" i="9"/>
  <c r="L77" i="9"/>
  <c r="M77" i="9" s="1"/>
  <c r="C64" i="15"/>
  <c r="D63" i="15"/>
  <c r="F60" i="7"/>
  <c r="G59" i="7"/>
  <c r="H59" i="7" s="1"/>
  <c r="E60" i="21"/>
  <c r="G59" i="21"/>
  <c r="H59" i="21" s="1"/>
  <c r="M59" i="3"/>
  <c r="Q59" i="3" s="1"/>
  <c r="K60" i="3"/>
  <c r="L59" i="3"/>
  <c r="P59" i="3" s="1"/>
  <c r="L60" i="3" l="1"/>
  <c r="P60" i="3" s="1"/>
  <c r="M60" i="3"/>
  <c r="Q60" i="3" s="1"/>
  <c r="K61" i="3"/>
  <c r="J60" i="25"/>
  <c r="R60" i="25" s="1"/>
  <c r="O60" i="25"/>
  <c r="W60" i="25" s="1"/>
  <c r="C69" i="17"/>
  <c r="D68" i="17"/>
  <c r="N60" i="25"/>
  <c r="V60" i="25" s="1"/>
  <c r="K60" i="25"/>
  <c r="S60" i="25" s="1"/>
  <c r="F64" i="27"/>
  <c r="D65" i="27"/>
  <c r="E64" i="27"/>
  <c r="E67" i="19"/>
  <c r="D68" i="19"/>
  <c r="F61" i="7"/>
  <c r="G60" i="7"/>
  <c r="H60" i="7" s="1"/>
  <c r="H61" i="11"/>
  <c r="G62" i="11"/>
  <c r="I61" i="11"/>
  <c r="H79" i="9"/>
  <c r="L78" i="9"/>
  <c r="M78" i="9" s="1"/>
  <c r="I61" i="25"/>
  <c r="Q61" i="25" s="1"/>
  <c r="G61" i="25"/>
  <c r="E62" i="25"/>
  <c r="F61" i="25"/>
  <c r="L61" i="25"/>
  <c r="T61" i="25" s="1"/>
  <c r="M61" i="25"/>
  <c r="U61" i="25" s="1"/>
  <c r="D63" i="5"/>
  <c r="F62" i="5"/>
  <c r="E62" i="5"/>
  <c r="G74" i="3"/>
  <c r="I73" i="3"/>
  <c r="T73" i="3" s="1"/>
  <c r="J77" i="23"/>
  <c r="K77" i="23"/>
  <c r="I77" i="23"/>
  <c r="E78" i="23"/>
  <c r="H77" i="23"/>
  <c r="E61" i="21"/>
  <c r="G60" i="21"/>
  <c r="H60" i="21" s="1"/>
  <c r="D64" i="15"/>
  <c r="C65" i="15"/>
  <c r="I62" i="25" l="1"/>
  <c r="Q62" i="25" s="1"/>
  <c r="F62" i="25"/>
  <c r="E63" i="25"/>
  <c r="L62" i="25"/>
  <c r="T62" i="25" s="1"/>
  <c r="G62" i="25"/>
  <c r="M62" i="25"/>
  <c r="U62" i="25" s="1"/>
  <c r="E62" i="21"/>
  <c r="G61" i="21"/>
  <c r="H61" i="21" s="1"/>
  <c r="I74" i="3"/>
  <c r="T74" i="3" s="1"/>
  <c r="G75" i="3"/>
  <c r="N61" i="25"/>
  <c r="V61" i="25" s="1"/>
  <c r="K61" i="25"/>
  <c r="S61" i="25" s="1"/>
  <c r="F62" i="7"/>
  <c r="G61" i="7"/>
  <c r="H61" i="7" s="1"/>
  <c r="F65" i="27"/>
  <c r="D66" i="27"/>
  <c r="E65" i="27"/>
  <c r="M61" i="3"/>
  <c r="Q61" i="3" s="1"/>
  <c r="L61" i="3"/>
  <c r="P61" i="3" s="1"/>
  <c r="K62" i="3"/>
  <c r="G63" i="11"/>
  <c r="H62" i="11"/>
  <c r="I62" i="11"/>
  <c r="D69" i="19"/>
  <c r="E68" i="19"/>
  <c r="D69" i="17"/>
  <c r="C70" i="17"/>
  <c r="K78" i="23"/>
  <c r="E79" i="23"/>
  <c r="H78" i="23"/>
  <c r="J78" i="23"/>
  <c r="I78" i="23"/>
  <c r="F63" i="5"/>
  <c r="D64" i="5"/>
  <c r="E63" i="5"/>
  <c r="H80" i="9"/>
  <c r="L79" i="9"/>
  <c r="M79" i="9" s="1"/>
  <c r="C66" i="15"/>
  <c r="D65" i="15"/>
  <c r="O61" i="25"/>
  <c r="W61" i="25" s="1"/>
  <c r="J61" i="25"/>
  <c r="R61" i="25" s="1"/>
  <c r="G62" i="21" l="1"/>
  <c r="H62" i="21" s="1"/>
  <c r="E63" i="21"/>
  <c r="M63" i="25"/>
  <c r="U63" i="25" s="1"/>
  <c r="G63" i="25"/>
  <c r="L63" i="25"/>
  <c r="T63" i="25" s="1"/>
  <c r="I63" i="25"/>
  <c r="Q63" i="25" s="1"/>
  <c r="F63" i="25"/>
  <c r="E64" i="25"/>
  <c r="D66" i="15"/>
  <c r="C67" i="15"/>
  <c r="J79" i="23"/>
  <c r="I79" i="23"/>
  <c r="K79" i="23"/>
  <c r="H79" i="23"/>
  <c r="E80" i="23"/>
  <c r="N62" i="25"/>
  <c r="V62" i="25" s="1"/>
  <c r="K62" i="25"/>
  <c r="S62" i="25" s="1"/>
  <c r="M62" i="3"/>
  <c r="Q62" i="3" s="1"/>
  <c r="K63" i="3"/>
  <c r="L62" i="3"/>
  <c r="P62" i="3" s="1"/>
  <c r="C71" i="17"/>
  <c r="D70" i="17"/>
  <c r="E64" i="5"/>
  <c r="D65" i="5"/>
  <c r="F64" i="5"/>
  <c r="G76" i="3"/>
  <c r="I75" i="3"/>
  <c r="T75" i="3" s="1"/>
  <c r="J62" i="25"/>
  <c r="R62" i="25" s="1"/>
  <c r="O62" i="25"/>
  <c r="W62" i="25" s="1"/>
  <c r="E69" i="19"/>
  <c r="D70" i="19"/>
  <c r="E66" i="27"/>
  <c r="D67" i="27"/>
  <c r="F66" i="27"/>
  <c r="G64" i="11"/>
  <c r="H63" i="11"/>
  <c r="I63" i="11"/>
  <c r="F63" i="7"/>
  <c r="G62" i="7"/>
  <c r="H62" i="7" s="1"/>
  <c r="H81" i="9"/>
  <c r="L80" i="9"/>
  <c r="M80" i="9" s="1"/>
  <c r="D66" i="5" l="1"/>
  <c r="E65" i="5"/>
  <c r="F65" i="5"/>
  <c r="M64" i="25"/>
  <c r="U64" i="25" s="1"/>
  <c r="E65" i="25"/>
  <c r="G64" i="25"/>
  <c r="F64" i="25"/>
  <c r="I64" i="25"/>
  <c r="Q64" i="25" s="1"/>
  <c r="L64" i="25"/>
  <c r="T64" i="25" s="1"/>
  <c r="H82" i="9"/>
  <c r="L81" i="9"/>
  <c r="M81" i="9" s="1"/>
  <c r="K80" i="23"/>
  <c r="I80" i="23"/>
  <c r="J80" i="23"/>
  <c r="H80" i="23"/>
  <c r="E81" i="23"/>
  <c r="G63" i="7"/>
  <c r="H63" i="7" s="1"/>
  <c r="F64" i="7"/>
  <c r="G65" i="11"/>
  <c r="I64" i="11"/>
  <c r="H64" i="11"/>
  <c r="D71" i="19"/>
  <c r="E70" i="19"/>
  <c r="D71" i="17"/>
  <c r="C72" i="17"/>
  <c r="K63" i="25"/>
  <c r="S63" i="25" s="1"/>
  <c r="N63" i="25"/>
  <c r="V63" i="25" s="1"/>
  <c r="M63" i="3"/>
  <c r="Q63" i="3" s="1"/>
  <c r="L63" i="3"/>
  <c r="P63" i="3" s="1"/>
  <c r="K64" i="3"/>
  <c r="I76" i="3"/>
  <c r="T76" i="3" s="1"/>
  <c r="G77" i="3"/>
  <c r="D67" i="15"/>
  <c r="C68" i="15"/>
  <c r="G63" i="21"/>
  <c r="H63" i="21" s="1"/>
  <c r="E64" i="21"/>
  <c r="J63" i="25"/>
  <c r="R63" i="25" s="1"/>
  <c r="O63" i="25"/>
  <c r="W63" i="25" s="1"/>
  <c r="E67" i="27"/>
  <c r="D68" i="27"/>
  <c r="F67" i="27"/>
  <c r="O64" i="25" l="1"/>
  <c r="W64" i="25" s="1"/>
  <c r="J64" i="25"/>
  <c r="R64" i="25" s="1"/>
  <c r="N64" i="25"/>
  <c r="V64" i="25" s="1"/>
  <c r="K64" i="25"/>
  <c r="S64" i="25" s="1"/>
  <c r="E68" i="27"/>
  <c r="F68" i="27"/>
  <c r="D69" i="27"/>
  <c r="G64" i="21"/>
  <c r="H64" i="21" s="1"/>
  <c r="E65" i="21"/>
  <c r="G66" i="11"/>
  <c r="H65" i="11"/>
  <c r="I65" i="11"/>
  <c r="G78" i="3"/>
  <c r="I77" i="3"/>
  <c r="T77" i="3" s="1"/>
  <c r="I81" i="23"/>
  <c r="E82" i="23"/>
  <c r="K81" i="23"/>
  <c r="J81" i="23"/>
  <c r="H81" i="23"/>
  <c r="L64" i="3"/>
  <c r="P64" i="3" s="1"/>
  <c r="M64" i="3"/>
  <c r="Q64" i="3" s="1"/>
  <c r="K65" i="3"/>
  <c r="E71" i="19"/>
  <c r="D72" i="19"/>
  <c r="M65" i="25"/>
  <c r="U65" i="25" s="1"/>
  <c r="L65" i="25"/>
  <c r="T65" i="25" s="1"/>
  <c r="E66" i="25"/>
  <c r="F65" i="25"/>
  <c r="G65" i="25"/>
  <c r="I65" i="25"/>
  <c r="Q65" i="25" s="1"/>
  <c r="C69" i="15"/>
  <c r="D68" i="15"/>
  <c r="F65" i="7"/>
  <c r="G64" i="7"/>
  <c r="H64" i="7" s="1"/>
  <c r="H83" i="9"/>
  <c r="L82" i="9"/>
  <c r="M82" i="9" s="1"/>
  <c r="C73" i="17"/>
  <c r="D72" i="17"/>
  <c r="F66" i="5"/>
  <c r="D67" i="5"/>
  <c r="E66" i="5"/>
  <c r="E83" i="23" l="1"/>
  <c r="I82" i="23"/>
  <c r="H82" i="23"/>
  <c r="J82" i="23"/>
  <c r="K82" i="23"/>
  <c r="D70" i="27"/>
  <c r="E69" i="27"/>
  <c r="F69" i="27"/>
  <c r="M65" i="3"/>
  <c r="Q65" i="3" s="1"/>
  <c r="K66" i="3"/>
  <c r="L65" i="3"/>
  <c r="P65" i="3" s="1"/>
  <c r="D73" i="17"/>
  <c r="C74" i="17"/>
  <c r="N65" i="25"/>
  <c r="V65" i="25" s="1"/>
  <c r="K65" i="25"/>
  <c r="S65" i="25" s="1"/>
  <c r="G79" i="3"/>
  <c r="I78" i="3"/>
  <c r="T78" i="3" s="1"/>
  <c r="J65" i="25"/>
  <c r="R65" i="25" s="1"/>
  <c r="O65" i="25"/>
  <c r="W65" i="25" s="1"/>
  <c r="H84" i="9"/>
  <c r="L83" i="9"/>
  <c r="M83" i="9" s="1"/>
  <c r="E67" i="25"/>
  <c r="F66" i="25"/>
  <c r="M66" i="25"/>
  <c r="U66" i="25" s="1"/>
  <c r="L66" i="25"/>
  <c r="T66" i="25" s="1"/>
  <c r="I66" i="25"/>
  <c r="Q66" i="25" s="1"/>
  <c r="G66" i="25"/>
  <c r="D73" i="19"/>
  <c r="E72" i="19"/>
  <c r="D69" i="15"/>
  <c r="C70" i="15"/>
  <c r="H66" i="11"/>
  <c r="G67" i="11"/>
  <c r="I66" i="11"/>
  <c r="F67" i="5"/>
  <c r="E67" i="5"/>
  <c r="D68" i="5"/>
  <c r="G65" i="7"/>
  <c r="H65" i="7" s="1"/>
  <c r="F66" i="7"/>
  <c r="E66" i="21"/>
  <c r="G65" i="21"/>
  <c r="H65" i="21" s="1"/>
  <c r="G66" i="7" l="1"/>
  <c r="H66" i="7" s="1"/>
  <c r="F67" i="7"/>
  <c r="D70" i="15"/>
  <c r="C71" i="15"/>
  <c r="E67" i="21"/>
  <c r="G66" i="21"/>
  <c r="H66" i="21" s="1"/>
  <c r="G80" i="3"/>
  <c r="I79" i="3"/>
  <c r="T79" i="3" s="1"/>
  <c r="J66" i="25"/>
  <c r="R66" i="25" s="1"/>
  <c r="O66" i="25"/>
  <c r="W66" i="25" s="1"/>
  <c r="I67" i="25"/>
  <c r="Q67" i="25" s="1"/>
  <c r="F67" i="25"/>
  <c r="E68" i="25"/>
  <c r="G67" i="25"/>
  <c r="M67" i="25"/>
  <c r="U67" i="25" s="1"/>
  <c r="L67" i="25"/>
  <c r="T67" i="25" s="1"/>
  <c r="D71" i="27"/>
  <c r="E70" i="27"/>
  <c r="F70" i="27"/>
  <c r="H85" i="9"/>
  <c r="L84" i="9"/>
  <c r="M84" i="9" s="1"/>
  <c r="F68" i="5"/>
  <c r="D69" i="5"/>
  <c r="E68" i="5"/>
  <c r="C75" i="17"/>
  <c r="D74" i="17"/>
  <c r="E73" i="19"/>
  <c r="D74" i="19"/>
  <c r="N66" i="25"/>
  <c r="V66" i="25" s="1"/>
  <c r="K66" i="25"/>
  <c r="S66" i="25" s="1"/>
  <c r="M66" i="3"/>
  <c r="Q66" i="3" s="1"/>
  <c r="K67" i="3"/>
  <c r="L66" i="3"/>
  <c r="P66" i="3" s="1"/>
  <c r="G68" i="11"/>
  <c r="H67" i="11"/>
  <c r="I67" i="11"/>
  <c r="I83" i="23"/>
  <c r="J83" i="23"/>
  <c r="E84" i="23"/>
  <c r="K83" i="23"/>
  <c r="H83" i="23"/>
  <c r="M67" i="3" l="1"/>
  <c r="Q67" i="3" s="1"/>
  <c r="L67" i="3"/>
  <c r="P67" i="3" s="1"/>
  <c r="K68" i="3"/>
  <c r="D70" i="5"/>
  <c r="F69" i="5"/>
  <c r="E69" i="5"/>
  <c r="I84" i="23"/>
  <c r="E85" i="23"/>
  <c r="J84" i="23"/>
  <c r="H84" i="23"/>
  <c r="K84" i="23"/>
  <c r="K67" i="25"/>
  <c r="S67" i="25" s="1"/>
  <c r="N67" i="25"/>
  <c r="V67" i="25" s="1"/>
  <c r="L68" i="25"/>
  <c r="T68" i="25" s="1"/>
  <c r="I68" i="25"/>
  <c r="Q68" i="25" s="1"/>
  <c r="F68" i="25"/>
  <c r="E69" i="25"/>
  <c r="M68" i="25"/>
  <c r="U68" i="25" s="1"/>
  <c r="G68" i="25"/>
  <c r="E68" i="21"/>
  <c r="G67" i="21"/>
  <c r="H67" i="21" s="1"/>
  <c r="D75" i="19"/>
  <c r="E74" i="19"/>
  <c r="H86" i="9"/>
  <c r="L85" i="9"/>
  <c r="M85" i="9" s="1"/>
  <c r="O67" i="25"/>
  <c r="W67" i="25" s="1"/>
  <c r="J67" i="25"/>
  <c r="R67" i="25" s="1"/>
  <c r="I80" i="3"/>
  <c r="T80" i="3" s="1"/>
  <c r="G81" i="3"/>
  <c r="C72" i="15"/>
  <c r="D71" i="15"/>
  <c r="H68" i="11"/>
  <c r="G69" i="11"/>
  <c r="I68" i="11"/>
  <c r="F68" i="7"/>
  <c r="G67" i="7"/>
  <c r="H67" i="7" s="1"/>
  <c r="C76" i="17"/>
  <c r="D75" i="17"/>
  <c r="E71" i="27"/>
  <c r="D72" i="27"/>
  <c r="F71" i="27"/>
  <c r="E72" i="27" l="1"/>
  <c r="F72" i="27"/>
  <c r="D73" i="27"/>
  <c r="J68" i="25"/>
  <c r="R68" i="25" s="1"/>
  <c r="O68" i="25"/>
  <c r="W68" i="25" s="1"/>
  <c r="H87" i="9"/>
  <c r="L86" i="9"/>
  <c r="M86" i="9" s="1"/>
  <c r="E75" i="19"/>
  <c r="D76" i="19"/>
  <c r="C73" i="15"/>
  <c r="D72" i="15"/>
  <c r="I81" i="3"/>
  <c r="T81" i="3" s="1"/>
  <c r="G82" i="3"/>
  <c r="E86" i="23"/>
  <c r="K85" i="23"/>
  <c r="H85" i="23"/>
  <c r="J85" i="23"/>
  <c r="I85" i="23"/>
  <c r="N68" i="25"/>
  <c r="V68" i="25" s="1"/>
  <c r="K68" i="25"/>
  <c r="S68" i="25" s="1"/>
  <c r="L68" i="3"/>
  <c r="P68" i="3" s="1"/>
  <c r="K69" i="3"/>
  <c r="M68" i="3"/>
  <c r="Q68" i="3" s="1"/>
  <c r="F70" i="5"/>
  <c r="D71" i="5"/>
  <c r="E70" i="5"/>
  <c r="C77" i="17"/>
  <c r="D76" i="17"/>
  <c r="E69" i="21"/>
  <c r="G68" i="21"/>
  <c r="H68" i="21" s="1"/>
  <c r="G68" i="7"/>
  <c r="H68" i="7" s="1"/>
  <c r="F69" i="7"/>
  <c r="G70" i="11"/>
  <c r="I69" i="11"/>
  <c r="H69" i="11"/>
  <c r="L69" i="25"/>
  <c r="T69" i="25" s="1"/>
  <c r="M69" i="25"/>
  <c r="U69" i="25" s="1"/>
  <c r="G69" i="25"/>
  <c r="E70" i="25"/>
  <c r="F69" i="25"/>
  <c r="I69" i="25"/>
  <c r="Q69" i="25" s="1"/>
  <c r="F70" i="7" l="1"/>
  <c r="G69" i="7"/>
  <c r="H69" i="7" s="1"/>
  <c r="I70" i="25"/>
  <c r="Q70" i="25" s="1"/>
  <c r="L70" i="25"/>
  <c r="T70" i="25" s="1"/>
  <c r="G70" i="25"/>
  <c r="M70" i="25"/>
  <c r="U70" i="25" s="1"/>
  <c r="E71" i="25"/>
  <c r="F70" i="25"/>
  <c r="O69" i="25"/>
  <c r="W69" i="25" s="1"/>
  <c r="J69" i="25"/>
  <c r="R69" i="25" s="1"/>
  <c r="K69" i="25"/>
  <c r="S69" i="25" s="1"/>
  <c r="N69" i="25"/>
  <c r="V69" i="25" s="1"/>
  <c r="M69" i="3"/>
  <c r="Q69" i="3" s="1"/>
  <c r="L69" i="3"/>
  <c r="P69" i="3" s="1"/>
  <c r="K70" i="3"/>
  <c r="E87" i="23"/>
  <c r="I86" i="23"/>
  <c r="J86" i="23"/>
  <c r="H86" i="23"/>
  <c r="K86" i="23"/>
  <c r="H88" i="9"/>
  <c r="L87" i="9"/>
  <c r="M87" i="9" s="1"/>
  <c r="D77" i="17"/>
  <c r="C78" i="17"/>
  <c r="F73" i="27"/>
  <c r="D74" i="27"/>
  <c r="E73" i="27"/>
  <c r="G69" i="21"/>
  <c r="H69" i="21" s="1"/>
  <c r="E70" i="21"/>
  <c r="I82" i="3"/>
  <c r="T82" i="3" s="1"/>
  <c r="G83" i="3"/>
  <c r="C74" i="15"/>
  <c r="D73" i="15"/>
  <c r="I70" i="11"/>
  <c r="H70" i="11"/>
  <c r="G71" i="11"/>
  <c r="F71" i="5"/>
  <c r="D72" i="5"/>
  <c r="E71" i="5"/>
  <c r="E76" i="19"/>
  <c r="D77" i="19"/>
  <c r="C75" i="15" l="1"/>
  <c r="D74" i="15"/>
  <c r="J70" i="25"/>
  <c r="R70" i="25" s="1"/>
  <c r="O70" i="25"/>
  <c r="W70" i="25" s="1"/>
  <c r="G71" i="25"/>
  <c r="L71" i="25"/>
  <c r="T71" i="25" s="1"/>
  <c r="M71" i="25"/>
  <c r="U71" i="25" s="1"/>
  <c r="I71" i="25"/>
  <c r="Q71" i="25" s="1"/>
  <c r="F71" i="25"/>
  <c r="E72" i="25"/>
  <c r="N70" i="25"/>
  <c r="V70" i="25" s="1"/>
  <c r="K70" i="25"/>
  <c r="S70" i="25" s="1"/>
  <c r="C79" i="17"/>
  <c r="D78" i="17"/>
  <c r="E88" i="23"/>
  <c r="K87" i="23"/>
  <c r="I87" i="23"/>
  <c r="H87" i="23"/>
  <c r="J87" i="23"/>
  <c r="G84" i="3"/>
  <c r="I83" i="3"/>
  <c r="T83" i="3" s="1"/>
  <c r="M70" i="3"/>
  <c r="Q70" i="3" s="1"/>
  <c r="K71" i="3"/>
  <c r="L70" i="3"/>
  <c r="P70" i="3" s="1"/>
  <c r="F72" i="5"/>
  <c r="E72" i="5"/>
  <c r="D73" i="5"/>
  <c r="E71" i="21"/>
  <c r="G70" i="21"/>
  <c r="H70" i="21" s="1"/>
  <c r="H89" i="9"/>
  <c r="L88" i="9"/>
  <c r="M88" i="9" s="1"/>
  <c r="F74" i="27"/>
  <c r="D75" i="27"/>
  <c r="E74" i="27"/>
  <c r="G72" i="11"/>
  <c r="H71" i="11"/>
  <c r="I71" i="11"/>
  <c r="E77" i="19"/>
  <c r="D78" i="19"/>
  <c r="G70" i="7"/>
  <c r="H70" i="7" s="1"/>
  <c r="F71" i="7"/>
  <c r="D79" i="19" l="1"/>
  <c r="E78" i="19"/>
  <c r="I84" i="3"/>
  <c r="T84" i="3" s="1"/>
  <c r="G85" i="3"/>
  <c r="K88" i="23"/>
  <c r="J88" i="23"/>
  <c r="H88" i="23"/>
  <c r="E89" i="23"/>
  <c r="I88" i="23"/>
  <c r="D79" i="17"/>
  <c r="C80" i="17"/>
  <c r="K71" i="25"/>
  <c r="S71" i="25" s="1"/>
  <c r="N71" i="25"/>
  <c r="V71" i="25" s="1"/>
  <c r="E72" i="21"/>
  <c r="G71" i="21"/>
  <c r="H71" i="21" s="1"/>
  <c r="I72" i="11"/>
  <c r="H72" i="11"/>
  <c r="G73" i="11"/>
  <c r="D74" i="5"/>
  <c r="F73" i="5"/>
  <c r="E73" i="5"/>
  <c r="G72" i="25"/>
  <c r="M72" i="25"/>
  <c r="U72" i="25" s="1"/>
  <c r="F72" i="25"/>
  <c r="L72" i="25"/>
  <c r="T72" i="25" s="1"/>
  <c r="E73" i="25"/>
  <c r="I72" i="25"/>
  <c r="Q72" i="25" s="1"/>
  <c r="M71" i="3"/>
  <c r="Q71" i="3" s="1"/>
  <c r="L71" i="3"/>
  <c r="P71" i="3" s="1"/>
  <c r="K72" i="3"/>
  <c r="H90" i="9"/>
  <c r="L89" i="9"/>
  <c r="M89" i="9" s="1"/>
  <c r="F72" i="7"/>
  <c r="G71" i="7"/>
  <c r="H71" i="7" s="1"/>
  <c r="D76" i="27"/>
  <c r="F75" i="27"/>
  <c r="E75" i="27"/>
  <c r="J71" i="25"/>
  <c r="R71" i="25" s="1"/>
  <c r="O71" i="25"/>
  <c r="W71" i="25" s="1"/>
  <c r="C76" i="15"/>
  <c r="D75" i="15"/>
  <c r="O72" i="25" l="1"/>
  <c r="W72" i="25" s="1"/>
  <c r="J72" i="25"/>
  <c r="R72" i="25" s="1"/>
  <c r="C77" i="15"/>
  <c r="D76" i="15"/>
  <c r="H89" i="23"/>
  <c r="E90" i="23"/>
  <c r="I89" i="23"/>
  <c r="J89" i="23"/>
  <c r="K89" i="23"/>
  <c r="H91" i="9"/>
  <c r="L90" i="9"/>
  <c r="M90" i="9" s="1"/>
  <c r="L72" i="3"/>
  <c r="P72" i="3" s="1"/>
  <c r="M72" i="3"/>
  <c r="Q72" i="3" s="1"/>
  <c r="K73" i="3"/>
  <c r="G72" i="21"/>
  <c r="H72" i="21" s="1"/>
  <c r="E73" i="21"/>
  <c r="F74" i="5"/>
  <c r="D75" i="5"/>
  <c r="E74" i="5"/>
  <c r="C81" i="17"/>
  <c r="D80" i="17"/>
  <c r="G73" i="25"/>
  <c r="L73" i="25"/>
  <c r="T73" i="25" s="1"/>
  <c r="I73" i="25"/>
  <c r="Q73" i="25" s="1"/>
  <c r="E74" i="25"/>
  <c r="M73" i="25"/>
  <c r="U73" i="25" s="1"/>
  <c r="F73" i="25"/>
  <c r="G74" i="11"/>
  <c r="H73" i="11"/>
  <c r="I73" i="11"/>
  <c r="K72" i="25"/>
  <c r="S72" i="25" s="1"/>
  <c r="N72" i="25"/>
  <c r="V72" i="25" s="1"/>
  <c r="G86" i="3"/>
  <c r="I85" i="3"/>
  <c r="T85" i="3" s="1"/>
  <c r="F76" i="27"/>
  <c r="D77" i="27"/>
  <c r="E76" i="27"/>
  <c r="F73" i="7"/>
  <c r="G72" i="7"/>
  <c r="H72" i="7" s="1"/>
  <c r="E79" i="19"/>
  <c r="D80" i="19"/>
  <c r="E74" i="21" l="1"/>
  <c r="G73" i="21"/>
  <c r="H73" i="21" s="1"/>
  <c r="F74" i="7"/>
  <c r="G73" i="7"/>
  <c r="H73" i="7" s="1"/>
  <c r="O73" i="25"/>
  <c r="W73" i="25" s="1"/>
  <c r="J73" i="25"/>
  <c r="R73" i="25" s="1"/>
  <c r="C78" i="15"/>
  <c r="D77" i="15"/>
  <c r="M73" i="3"/>
  <c r="Q73" i="3" s="1"/>
  <c r="L73" i="3"/>
  <c r="P73" i="3" s="1"/>
  <c r="K74" i="3"/>
  <c r="H90" i="23"/>
  <c r="J90" i="23"/>
  <c r="E91" i="23"/>
  <c r="I90" i="23"/>
  <c r="K90" i="23"/>
  <c r="H74" i="11"/>
  <c r="G75" i="11"/>
  <c r="I74" i="11"/>
  <c r="D76" i="5"/>
  <c r="E75" i="5"/>
  <c r="F75" i="5"/>
  <c r="H92" i="9"/>
  <c r="L91" i="9"/>
  <c r="M91" i="9" s="1"/>
  <c r="K73" i="25"/>
  <c r="S73" i="25" s="1"/>
  <c r="N73" i="25"/>
  <c r="V73" i="25" s="1"/>
  <c r="D78" i="27"/>
  <c r="F77" i="27"/>
  <c r="E77" i="27"/>
  <c r="D81" i="17"/>
  <c r="C82" i="17"/>
  <c r="E80" i="19"/>
  <c r="D81" i="19"/>
  <c r="G87" i="3"/>
  <c r="I86" i="3"/>
  <c r="T86" i="3" s="1"/>
  <c r="F74" i="25"/>
  <c r="L74" i="25"/>
  <c r="T74" i="25" s="1"/>
  <c r="I74" i="25"/>
  <c r="Q74" i="25" s="1"/>
  <c r="E75" i="25"/>
  <c r="G74" i="25"/>
  <c r="M74" i="25"/>
  <c r="U74" i="25" s="1"/>
  <c r="C83" i="17" l="1"/>
  <c r="D82" i="17"/>
  <c r="H93" i="9"/>
  <c r="L92" i="9"/>
  <c r="M92" i="9" s="1"/>
  <c r="C79" i="15"/>
  <c r="D78" i="15"/>
  <c r="K91" i="23"/>
  <c r="E92" i="23"/>
  <c r="I91" i="23"/>
  <c r="J91" i="23"/>
  <c r="H91" i="23"/>
  <c r="K75" i="3"/>
  <c r="M74" i="3"/>
  <c r="Q74" i="3" s="1"/>
  <c r="L74" i="3"/>
  <c r="P74" i="3" s="1"/>
  <c r="F75" i="7"/>
  <c r="G74" i="7"/>
  <c r="H74" i="7" s="1"/>
  <c r="O74" i="25"/>
  <c r="W74" i="25" s="1"/>
  <c r="J74" i="25"/>
  <c r="R74" i="25" s="1"/>
  <c r="D77" i="5"/>
  <c r="E76" i="5"/>
  <c r="F76" i="5"/>
  <c r="G76" i="11"/>
  <c r="H75" i="11"/>
  <c r="I75" i="11"/>
  <c r="K74" i="25"/>
  <c r="S74" i="25" s="1"/>
  <c r="N74" i="25"/>
  <c r="V74" i="25" s="1"/>
  <c r="I75" i="25"/>
  <c r="Q75" i="25" s="1"/>
  <c r="F75" i="25"/>
  <c r="M75" i="25"/>
  <c r="U75" i="25" s="1"/>
  <c r="E76" i="25"/>
  <c r="G75" i="25"/>
  <c r="L75" i="25"/>
  <c r="T75" i="25" s="1"/>
  <c r="D79" i="27"/>
  <c r="E78" i="27"/>
  <c r="F78" i="27"/>
  <c r="G88" i="3"/>
  <c r="I87" i="3"/>
  <c r="T87" i="3" s="1"/>
  <c r="E81" i="19"/>
  <c r="D82" i="19"/>
  <c r="E75" i="21"/>
  <c r="G74" i="21"/>
  <c r="H74" i="21" s="1"/>
  <c r="E93" i="23" l="1"/>
  <c r="H92" i="23"/>
  <c r="J92" i="23"/>
  <c r="I92" i="23"/>
  <c r="K92" i="23"/>
  <c r="G75" i="21"/>
  <c r="H75" i="21" s="1"/>
  <c r="E76" i="21"/>
  <c r="E82" i="19"/>
  <c r="D83" i="19"/>
  <c r="K75" i="25"/>
  <c r="S75" i="25" s="1"/>
  <c r="N75" i="25"/>
  <c r="V75" i="25" s="1"/>
  <c r="F76" i="7"/>
  <c r="G75" i="7"/>
  <c r="H75" i="7" s="1"/>
  <c r="L76" i="25"/>
  <c r="T76" i="25" s="1"/>
  <c r="I76" i="25"/>
  <c r="Q76" i="25" s="1"/>
  <c r="F76" i="25"/>
  <c r="G76" i="25"/>
  <c r="M76" i="25"/>
  <c r="U76" i="25" s="1"/>
  <c r="E77" i="25"/>
  <c r="C80" i="15"/>
  <c r="D79" i="15"/>
  <c r="G89" i="3"/>
  <c r="I88" i="3"/>
  <c r="T88" i="3" s="1"/>
  <c r="J75" i="25"/>
  <c r="R75" i="25" s="1"/>
  <c r="O75" i="25"/>
  <c r="W75" i="25" s="1"/>
  <c r="M75" i="3"/>
  <c r="Q75" i="3" s="1"/>
  <c r="K76" i="3"/>
  <c r="L75" i="3"/>
  <c r="P75" i="3" s="1"/>
  <c r="D78" i="5"/>
  <c r="E77" i="5"/>
  <c r="F77" i="5"/>
  <c r="H94" i="9"/>
  <c r="L93" i="9"/>
  <c r="M93" i="9" s="1"/>
  <c r="G77" i="11"/>
  <c r="H76" i="11"/>
  <c r="I76" i="11"/>
  <c r="E79" i="27"/>
  <c r="F79" i="27"/>
  <c r="D80" i="27"/>
  <c r="D83" i="17"/>
  <c r="C84" i="17"/>
  <c r="E77" i="21" l="1"/>
  <c r="G76" i="21"/>
  <c r="H76" i="21" s="1"/>
  <c r="H95" i="9"/>
  <c r="L94" i="9"/>
  <c r="M94" i="9" s="1"/>
  <c r="L76" i="3"/>
  <c r="P76" i="3" s="1"/>
  <c r="M76" i="3"/>
  <c r="Q76" i="3" s="1"/>
  <c r="K77" i="3"/>
  <c r="F77" i="25"/>
  <c r="E78" i="25"/>
  <c r="M77" i="25"/>
  <c r="U77" i="25" s="1"/>
  <c r="G77" i="25"/>
  <c r="L77" i="25"/>
  <c r="T77" i="25" s="1"/>
  <c r="I77" i="25"/>
  <c r="Q77" i="25" s="1"/>
  <c r="I89" i="3"/>
  <c r="T89" i="3" s="1"/>
  <c r="G90" i="3"/>
  <c r="J76" i="25"/>
  <c r="R76" i="25" s="1"/>
  <c r="O76" i="25"/>
  <c r="W76" i="25" s="1"/>
  <c r="E80" i="27"/>
  <c r="D81" i="27"/>
  <c r="F80" i="27"/>
  <c r="F78" i="5"/>
  <c r="D79" i="5"/>
  <c r="E78" i="5"/>
  <c r="D80" i="15"/>
  <c r="C81" i="15"/>
  <c r="F77" i="7"/>
  <c r="G76" i="7"/>
  <c r="H76" i="7" s="1"/>
  <c r="G78" i="11"/>
  <c r="H77" i="11"/>
  <c r="I77" i="11"/>
  <c r="D84" i="17"/>
  <c r="C85" i="17"/>
  <c r="K76" i="25"/>
  <c r="S76" i="25" s="1"/>
  <c r="N76" i="25"/>
  <c r="V76" i="25" s="1"/>
  <c r="E83" i="19"/>
  <c r="D84" i="19"/>
  <c r="H93" i="23"/>
  <c r="J93" i="23"/>
  <c r="E94" i="23"/>
  <c r="K93" i="23"/>
  <c r="I93" i="23"/>
  <c r="D85" i="17" l="1"/>
  <c r="C86" i="17"/>
  <c r="O77" i="25"/>
  <c r="W77" i="25" s="1"/>
  <c r="J77" i="25"/>
  <c r="R77" i="25" s="1"/>
  <c r="E95" i="23"/>
  <c r="H94" i="23"/>
  <c r="I94" i="23"/>
  <c r="K94" i="23"/>
  <c r="J94" i="23"/>
  <c r="E79" i="5"/>
  <c r="F79" i="5"/>
  <c r="D80" i="5"/>
  <c r="G91" i="3"/>
  <c r="I90" i="3"/>
  <c r="T90" i="3" s="1"/>
  <c r="G79" i="11"/>
  <c r="H78" i="11"/>
  <c r="I78" i="11"/>
  <c r="E81" i="27"/>
  <c r="F81" i="27"/>
  <c r="D82" i="27"/>
  <c r="N77" i="25"/>
  <c r="V77" i="25" s="1"/>
  <c r="K77" i="25"/>
  <c r="S77" i="25" s="1"/>
  <c r="H96" i="9"/>
  <c r="L95" i="9"/>
  <c r="M95" i="9" s="1"/>
  <c r="G77" i="7"/>
  <c r="H77" i="7" s="1"/>
  <c r="F78" i="7"/>
  <c r="M77" i="3"/>
  <c r="Q77" i="3" s="1"/>
  <c r="L77" i="3"/>
  <c r="P77" i="3" s="1"/>
  <c r="K78" i="3"/>
  <c r="E84" i="19"/>
  <c r="D85" i="19"/>
  <c r="C82" i="15"/>
  <c r="D81" i="15"/>
  <c r="F78" i="25"/>
  <c r="E79" i="25"/>
  <c r="M78" i="25"/>
  <c r="U78" i="25" s="1"/>
  <c r="I78" i="25"/>
  <c r="Q78" i="25" s="1"/>
  <c r="L78" i="25"/>
  <c r="T78" i="25" s="1"/>
  <c r="G78" i="25"/>
  <c r="E78" i="21"/>
  <c r="G77" i="21"/>
  <c r="H77" i="21" s="1"/>
  <c r="C83" i="15" l="1"/>
  <c r="D82" i="15"/>
  <c r="E85" i="19"/>
  <c r="D86" i="19"/>
  <c r="G80" i="11"/>
  <c r="H79" i="11"/>
  <c r="I79" i="11"/>
  <c r="J95" i="23"/>
  <c r="I95" i="23"/>
  <c r="K95" i="23"/>
  <c r="H95" i="23"/>
  <c r="E96" i="23"/>
  <c r="E82" i="27"/>
  <c r="F82" i="27"/>
  <c r="F80" i="5"/>
  <c r="D81" i="5"/>
  <c r="E80" i="5"/>
  <c r="E79" i="21"/>
  <c r="G78" i="21"/>
  <c r="H78" i="21" s="1"/>
  <c r="K78" i="25"/>
  <c r="S78" i="25" s="1"/>
  <c r="N78" i="25"/>
  <c r="V78" i="25" s="1"/>
  <c r="H97" i="9"/>
  <c r="L96" i="9"/>
  <c r="M96" i="9" s="1"/>
  <c r="M78" i="3"/>
  <c r="Q78" i="3" s="1"/>
  <c r="K79" i="3"/>
  <c r="L78" i="3"/>
  <c r="P78" i="3" s="1"/>
  <c r="I91" i="3"/>
  <c r="T91" i="3" s="1"/>
  <c r="G92" i="3"/>
  <c r="F79" i="25"/>
  <c r="I79" i="25"/>
  <c r="Q79" i="25" s="1"/>
  <c r="E80" i="25"/>
  <c r="M79" i="25"/>
  <c r="U79" i="25" s="1"/>
  <c r="G79" i="25"/>
  <c r="L79" i="25"/>
  <c r="T79" i="25" s="1"/>
  <c r="J78" i="25"/>
  <c r="R78" i="25" s="1"/>
  <c r="O78" i="25"/>
  <c r="W78" i="25" s="1"/>
  <c r="G78" i="7"/>
  <c r="H78" i="7" s="1"/>
  <c r="F79" i="7"/>
  <c r="C87" i="17"/>
  <c r="D86" i="17"/>
  <c r="E81" i="5" l="1"/>
  <c r="D82" i="5"/>
  <c r="F81" i="5"/>
  <c r="C88" i="17"/>
  <c r="D87" i="17"/>
  <c r="F80" i="25"/>
  <c r="E81" i="25"/>
  <c r="M80" i="25"/>
  <c r="U80" i="25" s="1"/>
  <c r="G80" i="25"/>
  <c r="I80" i="25"/>
  <c r="Q80" i="25" s="1"/>
  <c r="L80" i="25"/>
  <c r="T80" i="25" s="1"/>
  <c r="G79" i="7"/>
  <c r="H79" i="7" s="1"/>
  <c r="F80" i="7"/>
  <c r="H98" i="9"/>
  <c r="L97" i="9"/>
  <c r="M97" i="9" s="1"/>
  <c r="O79" i="25"/>
  <c r="W79" i="25" s="1"/>
  <c r="J79" i="25"/>
  <c r="R79" i="25" s="1"/>
  <c r="G81" i="11"/>
  <c r="H80" i="11"/>
  <c r="I80" i="11"/>
  <c r="I92" i="3"/>
  <c r="T92" i="3" s="1"/>
  <c r="G93" i="3"/>
  <c r="E97" i="23"/>
  <c r="H96" i="23"/>
  <c r="K96" i="23"/>
  <c r="J96" i="23"/>
  <c r="I96" i="23"/>
  <c r="D87" i="19"/>
  <c r="E86" i="19"/>
  <c r="G79" i="21"/>
  <c r="H79" i="21" s="1"/>
  <c r="E80" i="21"/>
  <c r="K79" i="25"/>
  <c r="S79" i="25" s="1"/>
  <c r="N79" i="25"/>
  <c r="V79" i="25" s="1"/>
  <c r="M79" i="3"/>
  <c r="Q79" i="3" s="1"/>
  <c r="L79" i="3"/>
  <c r="P79" i="3" s="1"/>
  <c r="K80" i="3"/>
  <c r="D83" i="15"/>
  <c r="C84" i="15"/>
  <c r="E82" i="25" l="1"/>
  <c r="M81" i="25"/>
  <c r="U81" i="25" s="1"/>
  <c r="F81" i="25"/>
  <c r="G81" i="25"/>
  <c r="L81" i="25"/>
  <c r="T81" i="25" s="1"/>
  <c r="I81" i="25"/>
  <c r="Q81" i="25" s="1"/>
  <c r="E81" i="21"/>
  <c r="G80" i="21"/>
  <c r="H80" i="21" s="1"/>
  <c r="K97" i="23"/>
  <c r="H97" i="23"/>
  <c r="E98" i="23"/>
  <c r="I97" i="23"/>
  <c r="J97" i="23"/>
  <c r="H99" i="9"/>
  <c r="L98" i="9"/>
  <c r="M98" i="9" s="1"/>
  <c r="G80" i="7"/>
  <c r="H80" i="7" s="1"/>
  <c r="F81" i="7"/>
  <c r="L80" i="3"/>
  <c r="P80" i="3" s="1"/>
  <c r="M80" i="3"/>
  <c r="Q80" i="3" s="1"/>
  <c r="K81" i="3"/>
  <c r="H81" i="11"/>
  <c r="I81" i="11"/>
  <c r="G82" i="11"/>
  <c r="D83" i="5"/>
  <c r="F82" i="5"/>
  <c r="E82" i="5"/>
  <c r="C85" i="15"/>
  <c r="D84" i="15"/>
  <c r="I93" i="3"/>
  <c r="T93" i="3" s="1"/>
  <c r="G94" i="3"/>
  <c r="J80" i="25"/>
  <c r="R80" i="25" s="1"/>
  <c r="O80" i="25"/>
  <c r="W80" i="25" s="1"/>
  <c r="E87" i="19"/>
  <c r="D88" i="19"/>
  <c r="C89" i="17"/>
  <c r="D88" i="17"/>
  <c r="N80" i="25"/>
  <c r="V80" i="25" s="1"/>
  <c r="K80" i="25"/>
  <c r="S80" i="25" s="1"/>
  <c r="I82" i="11" l="1"/>
  <c r="H82" i="11"/>
  <c r="G81" i="21"/>
  <c r="H81" i="21" s="1"/>
  <c r="E82" i="21"/>
  <c r="I94" i="3"/>
  <c r="T94" i="3" s="1"/>
  <c r="G95" i="3"/>
  <c r="H100" i="9"/>
  <c r="L99" i="9"/>
  <c r="M99" i="9" s="1"/>
  <c r="E83" i="5"/>
  <c r="D84" i="5"/>
  <c r="F83" i="5"/>
  <c r="M81" i="3"/>
  <c r="Q81" i="3" s="1"/>
  <c r="K82" i="3"/>
  <c r="L81" i="3"/>
  <c r="P81" i="3" s="1"/>
  <c r="N81" i="25"/>
  <c r="V81" i="25" s="1"/>
  <c r="K81" i="25"/>
  <c r="S81" i="25" s="1"/>
  <c r="D89" i="17"/>
  <c r="C90" i="17"/>
  <c r="D85" i="15"/>
  <c r="C86" i="15"/>
  <c r="E99" i="23"/>
  <c r="I98" i="23"/>
  <c r="K98" i="23"/>
  <c r="J98" i="23"/>
  <c r="H98" i="23"/>
  <c r="O81" i="25"/>
  <c r="W81" i="25" s="1"/>
  <c r="J81" i="25"/>
  <c r="R81" i="25" s="1"/>
  <c r="D89" i="19"/>
  <c r="E88" i="19"/>
  <c r="G81" i="7"/>
  <c r="H81" i="7" s="1"/>
  <c r="F82" i="7"/>
  <c r="L82" i="25"/>
  <c r="T82" i="25" s="1"/>
  <c r="I82" i="25"/>
  <c r="Q82" i="25" s="1"/>
  <c r="G82" i="25"/>
  <c r="F82" i="25"/>
  <c r="M82" i="25"/>
  <c r="U82" i="25" s="1"/>
  <c r="E83" i="25"/>
  <c r="G82" i="7" l="1"/>
  <c r="H82" i="7" s="1"/>
  <c r="F83" i="7"/>
  <c r="I95" i="3"/>
  <c r="T95" i="3" s="1"/>
  <c r="G96" i="3"/>
  <c r="H99" i="23"/>
  <c r="E100" i="23"/>
  <c r="K99" i="23"/>
  <c r="I99" i="23"/>
  <c r="J99" i="23"/>
  <c r="M82" i="3"/>
  <c r="Q82" i="3" s="1"/>
  <c r="K83" i="3"/>
  <c r="L82" i="3"/>
  <c r="P82" i="3" s="1"/>
  <c r="E83" i="21"/>
  <c r="G82" i="21"/>
  <c r="H82" i="21" s="1"/>
  <c r="O82" i="25"/>
  <c r="W82" i="25" s="1"/>
  <c r="J82" i="25"/>
  <c r="R82" i="25" s="1"/>
  <c r="N82" i="25"/>
  <c r="V82" i="25" s="1"/>
  <c r="K82" i="25"/>
  <c r="S82" i="25" s="1"/>
  <c r="C91" i="17"/>
  <c r="D90" i="17"/>
  <c r="F84" i="5"/>
  <c r="D85" i="5"/>
  <c r="E84" i="5"/>
  <c r="H101" i="9"/>
  <c r="L100" i="9"/>
  <c r="M100" i="9" s="1"/>
  <c r="F83" i="25"/>
  <c r="M83" i="25"/>
  <c r="U83" i="25" s="1"/>
  <c r="I83" i="25"/>
  <c r="Q83" i="25" s="1"/>
  <c r="L83" i="25"/>
  <c r="T83" i="25" s="1"/>
  <c r="E84" i="25"/>
  <c r="G83" i="25"/>
  <c r="E89" i="19"/>
  <c r="D90" i="19"/>
  <c r="D86" i="15"/>
  <c r="C87" i="15"/>
  <c r="C88" i="15" l="1"/>
  <c r="D87" i="15"/>
  <c r="C92" i="17"/>
  <c r="D91" i="17"/>
  <c r="M83" i="3"/>
  <c r="Q83" i="3" s="1"/>
  <c r="L83" i="3"/>
  <c r="P83" i="3" s="1"/>
  <c r="K84" i="3"/>
  <c r="H102" i="9"/>
  <c r="L102" i="9" s="1"/>
  <c r="M102" i="9" s="1"/>
  <c r="L101" i="9"/>
  <c r="M101" i="9" s="1"/>
  <c r="N83" i="25"/>
  <c r="V83" i="25" s="1"/>
  <c r="K83" i="25"/>
  <c r="S83" i="25" s="1"/>
  <c r="L84" i="25"/>
  <c r="T84" i="25" s="1"/>
  <c r="I84" i="25"/>
  <c r="Q84" i="25" s="1"/>
  <c r="F84" i="25"/>
  <c r="E85" i="25"/>
  <c r="M84" i="25"/>
  <c r="U84" i="25" s="1"/>
  <c r="G84" i="25"/>
  <c r="E85" i="5"/>
  <c r="D86" i="5"/>
  <c r="F85" i="5"/>
  <c r="E101" i="23"/>
  <c r="K100" i="23"/>
  <c r="I100" i="23"/>
  <c r="J100" i="23"/>
  <c r="H100" i="23"/>
  <c r="E84" i="21"/>
  <c r="G83" i="21"/>
  <c r="H83" i="21" s="1"/>
  <c r="I96" i="3"/>
  <c r="T96" i="3" s="1"/>
  <c r="G97" i="3"/>
  <c r="J83" i="25"/>
  <c r="R83" i="25" s="1"/>
  <c r="O83" i="25"/>
  <c r="W83" i="25" s="1"/>
  <c r="F84" i="7"/>
  <c r="G83" i="7"/>
  <c r="H83" i="7" s="1"/>
  <c r="D91" i="19"/>
  <c r="E90" i="19"/>
  <c r="G84" i="7" l="1"/>
  <c r="H84" i="7" s="1"/>
  <c r="F85" i="7"/>
  <c r="E86" i="25"/>
  <c r="F85" i="25"/>
  <c r="G85" i="25"/>
  <c r="L85" i="25"/>
  <c r="T85" i="25" s="1"/>
  <c r="I85" i="25"/>
  <c r="Q85" i="25" s="1"/>
  <c r="M85" i="25"/>
  <c r="U85" i="25" s="1"/>
  <c r="L84" i="3"/>
  <c r="P84" i="3" s="1"/>
  <c r="K85" i="3"/>
  <c r="M84" i="3"/>
  <c r="Q84" i="3" s="1"/>
  <c r="J84" i="25"/>
  <c r="R84" i="25" s="1"/>
  <c r="O84" i="25"/>
  <c r="W84" i="25" s="1"/>
  <c r="I97" i="3"/>
  <c r="T97" i="3" s="1"/>
  <c r="G98" i="3"/>
  <c r="E102" i="23"/>
  <c r="H101" i="23"/>
  <c r="K101" i="23"/>
  <c r="J101" i="23"/>
  <c r="I101" i="23"/>
  <c r="E91" i="19"/>
  <c r="D92" i="19"/>
  <c r="F86" i="5"/>
  <c r="D87" i="5"/>
  <c r="E86" i="5"/>
  <c r="C93" i="17"/>
  <c r="D92" i="17"/>
  <c r="G84" i="21"/>
  <c r="H84" i="21" s="1"/>
  <c r="E85" i="21"/>
  <c r="K84" i="25"/>
  <c r="S84" i="25" s="1"/>
  <c r="N84" i="25"/>
  <c r="V84" i="25" s="1"/>
  <c r="C89" i="15"/>
  <c r="D88" i="15"/>
  <c r="F87" i="5" l="1"/>
  <c r="D88" i="5"/>
  <c r="E87" i="5"/>
  <c r="E92" i="19"/>
  <c r="D93" i="19"/>
  <c r="F86" i="25"/>
  <c r="E87" i="25"/>
  <c r="L86" i="25"/>
  <c r="T86" i="25" s="1"/>
  <c r="I86" i="25"/>
  <c r="Q86" i="25" s="1"/>
  <c r="M86" i="25"/>
  <c r="U86" i="25" s="1"/>
  <c r="G86" i="25"/>
  <c r="G99" i="3"/>
  <c r="I98" i="3"/>
  <c r="T98" i="3" s="1"/>
  <c r="G85" i="21"/>
  <c r="H85" i="21" s="1"/>
  <c r="E86" i="21"/>
  <c r="O85" i="25"/>
  <c r="W85" i="25" s="1"/>
  <c r="J85" i="25"/>
  <c r="R85" i="25" s="1"/>
  <c r="D93" i="17"/>
  <c r="C94" i="17"/>
  <c r="M85" i="3"/>
  <c r="Q85" i="3" s="1"/>
  <c r="L85" i="3"/>
  <c r="P85" i="3" s="1"/>
  <c r="K86" i="3"/>
  <c r="G85" i="7"/>
  <c r="H85" i="7" s="1"/>
  <c r="F86" i="7"/>
  <c r="C90" i="15"/>
  <c r="D89" i="15"/>
  <c r="K102" i="23"/>
  <c r="I102" i="23"/>
  <c r="J102" i="23"/>
  <c r="H102" i="23"/>
  <c r="N85" i="25"/>
  <c r="V85" i="25" s="1"/>
  <c r="K85" i="25"/>
  <c r="S85" i="25" s="1"/>
  <c r="G86" i="7" l="1"/>
  <c r="H86" i="7" s="1"/>
  <c r="F87" i="7"/>
  <c r="E87" i="21"/>
  <c r="G86" i="21"/>
  <c r="H86" i="21" s="1"/>
  <c r="F87" i="25"/>
  <c r="M87" i="25"/>
  <c r="U87" i="25" s="1"/>
  <c r="I87" i="25"/>
  <c r="Q87" i="25" s="1"/>
  <c r="G87" i="25"/>
  <c r="L87" i="25"/>
  <c r="T87" i="25" s="1"/>
  <c r="E88" i="25"/>
  <c r="K87" i="3"/>
  <c r="L86" i="3"/>
  <c r="P86" i="3" s="1"/>
  <c r="M86" i="3"/>
  <c r="Q86" i="3" s="1"/>
  <c r="O86" i="25"/>
  <c r="W86" i="25" s="1"/>
  <c r="J86" i="25"/>
  <c r="R86" i="25" s="1"/>
  <c r="E93" i="19"/>
  <c r="D94" i="19"/>
  <c r="K86" i="25"/>
  <c r="S86" i="25" s="1"/>
  <c r="N86" i="25"/>
  <c r="V86" i="25" s="1"/>
  <c r="G100" i="3"/>
  <c r="I99" i="3"/>
  <c r="T99" i="3" s="1"/>
  <c r="F88" i="5"/>
  <c r="D89" i="5"/>
  <c r="E88" i="5"/>
  <c r="D94" i="17"/>
  <c r="C95" i="17"/>
  <c r="C91" i="15"/>
  <c r="D90" i="15"/>
  <c r="N87" i="25" l="1"/>
  <c r="V87" i="25" s="1"/>
  <c r="K87" i="25"/>
  <c r="S87" i="25" s="1"/>
  <c r="F89" i="5"/>
  <c r="E89" i="5"/>
  <c r="D90" i="5"/>
  <c r="O87" i="25"/>
  <c r="W87" i="25" s="1"/>
  <c r="J87" i="25"/>
  <c r="R87" i="25" s="1"/>
  <c r="M87" i="3"/>
  <c r="Q87" i="3" s="1"/>
  <c r="L87" i="3"/>
  <c r="P87" i="3" s="1"/>
  <c r="K88" i="3"/>
  <c r="E88" i="21"/>
  <c r="G87" i="21"/>
  <c r="H87" i="21" s="1"/>
  <c r="C92" i="15"/>
  <c r="D91" i="15"/>
  <c r="F88" i="25"/>
  <c r="G88" i="25"/>
  <c r="M88" i="25"/>
  <c r="U88" i="25" s="1"/>
  <c r="I88" i="25"/>
  <c r="Q88" i="25" s="1"/>
  <c r="L88" i="25"/>
  <c r="T88" i="25" s="1"/>
  <c r="E89" i="25"/>
  <c r="F88" i="7"/>
  <c r="G87" i="7"/>
  <c r="H87" i="7" s="1"/>
  <c r="G101" i="3"/>
  <c r="I100" i="3"/>
  <c r="T100" i="3" s="1"/>
  <c r="C96" i="17"/>
  <c r="D95" i="17"/>
  <c r="D95" i="19"/>
  <c r="E94" i="19"/>
  <c r="O88" i="25" l="1"/>
  <c r="W88" i="25" s="1"/>
  <c r="J88" i="25"/>
  <c r="R88" i="25" s="1"/>
  <c r="F89" i="7"/>
  <c r="G88" i="7"/>
  <c r="H88" i="7" s="1"/>
  <c r="D91" i="5"/>
  <c r="F90" i="5"/>
  <c r="E90" i="5"/>
  <c r="M89" i="25"/>
  <c r="U89" i="25" s="1"/>
  <c r="L89" i="25"/>
  <c r="T89" i="25" s="1"/>
  <c r="E90" i="25"/>
  <c r="I89" i="25"/>
  <c r="Q89" i="25" s="1"/>
  <c r="F89" i="25"/>
  <c r="G89" i="25"/>
  <c r="E89" i="21"/>
  <c r="G88" i="21"/>
  <c r="H88" i="21" s="1"/>
  <c r="N88" i="25"/>
  <c r="V88" i="25" s="1"/>
  <c r="K88" i="25"/>
  <c r="S88" i="25" s="1"/>
  <c r="D92" i="15"/>
  <c r="C93" i="15"/>
  <c r="L88" i="3"/>
  <c r="P88" i="3" s="1"/>
  <c r="K89" i="3"/>
  <c r="M88" i="3"/>
  <c r="Q88" i="3" s="1"/>
  <c r="G102" i="3"/>
  <c r="I102" i="3" s="1"/>
  <c r="T102" i="3" s="1"/>
  <c r="I101" i="3"/>
  <c r="T101" i="3" s="1"/>
  <c r="D96" i="19"/>
  <c r="E95" i="19"/>
  <c r="C97" i="17"/>
  <c r="D96" i="17"/>
  <c r="G89" i="21" l="1"/>
  <c r="H89" i="21" s="1"/>
  <c r="E90" i="21"/>
  <c r="M89" i="3"/>
  <c r="Q89" i="3" s="1"/>
  <c r="L89" i="3"/>
  <c r="P89" i="3" s="1"/>
  <c r="K90" i="3"/>
  <c r="E91" i="5"/>
  <c r="D92" i="5"/>
  <c r="F91" i="5"/>
  <c r="O89" i="25"/>
  <c r="W89" i="25" s="1"/>
  <c r="J89" i="25"/>
  <c r="R89" i="25" s="1"/>
  <c r="F90" i="7"/>
  <c r="G89" i="7"/>
  <c r="H89" i="7" s="1"/>
  <c r="C98" i="17"/>
  <c r="D97" i="17"/>
  <c r="E91" i="25"/>
  <c r="M90" i="25"/>
  <c r="U90" i="25" s="1"/>
  <c r="L90" i="25"/>
  <c r="T90" i="25" s="1"/>
  <c r="G90" i="25"/>
  <c r="I90" i="25"/>
  <c r="Q90" i="25" s="1"/>
  <c r="F90" i="25"/>
  <c r="K89" i="25"/>
  <c r="S89" i="25" s="1"/>
  <c r="N89" i="25"/>
  <c r="V89" i="25" s="1"/>
  <c r="C94" i="15"/>
  <c r="D93" i="15"/>
  <c r="E96" i="19"/>
  <c r="D97" i="19"/>
  <c r="C95" i="15" l="1"/>
  <c r="D94" i="15"/>
  <c r="G90" i="7"/>
  <c r="H90" i="7" s="1"/>
  <c r="F91" i="7"/>
  <c r="I91" i="25"/>
  <c r="Q91" i="25" s="1"/>
  <c r="M91" i="25"/>
  <c r="U91" i="25" s="1"/>
  <c r="L91" i="25"/>
  <c r="T91" i="25" s="1"/>
  <c r="F91" i="25"/>
  <c r="G91" i="25"/>
  <c r="E92" i="25"/>
  <c r="F92" i="5"/>
  <c r="D93" i="5"/>
  <c r="E92" i="5"/>
  <c r="K90" i="25"/>
  <c r="S90" i="25" s="1"/>
  <c r="N90" i="25"/>
  <c r="V90" i="25" s="1"/>
  <c r="E91" i="21"/>
  <c r="G90" i="21"/>
  <c r="H90" i="21" s="1"/>
  <c r="D98" i="17"/>
  <c r="C99" i="17"/>
  <c r="M90" i="3"/>
  <c r="Q90" i="3" s="1"/>
  <c r="K91" i="3"/>
  <c r="L90" i="3"/>
  <c r="P90" i="3" s="1"/>
  <c r="O90" i="25"/>
  <c r="W90" i="25" s="1"/>
  <c r="J90" i="25"/>
  <c r="R90" i="25" s="1"/>
  <c r="D98" i="19"/>
  <c r="E97" i="19"/>
  <c r="E92" i="21" l="1"/>
  <c r="G91" i="21"/>
  <c r="H91" i="21" s="1"/>
  <c r="G92" i="25"/>
  <c r="E93" i="25"/>
  <c r="L92" i="25"/>
  <c r="T92" i="25" s="1"/>
  <c r="M92" i="25"/>
  <c r="U92" i="25" s="1"/>
  <c r="F92" i="25"/>
  <c r="I92" i="25"/>
  <c r="Q92" i="25" s="1"/>
  <c r="O91" i="25"/>
  <c r="W91" i="25" s="1"/>
  <c r="J91" i="25"/>
  <c r="R91" i="25" s="1"/>
  <c r="M91" i="3"/>
  <c r="Q91" i="3" s="1"/>
  <c r="L91" i="3"/>
  <c r="P91" i="3" s="1"/>
  <c r="K92" i="3"/>
  <c r="D94" i="5"/>
  <c r="E93" i="5"/>
  <c r="F93" i="5"/>
  <c r="G91" i="7"/>
  <c r="H91" i="7" s="1"/>
  <c r="F92" i="7"/>
  <c r="G92" i="7" s="1"/>
  <c r="H92" i="7" s="1"/>
  <c r="D99" i="17"/>
  <c r="C100" i="17"/>
  <c r="E98" i="19"/>
  <c r="D99" i="19"/>
  <c r="K91" i="25"/>
  <c r="S91" i="25" s="1"/>
  <c r="N91" i="25"/>
  <c r="V91" i="25" s="1"/>
  <c r="C96" i="15"/>
  <c r="D96" i="15" s="1"/>
  <c r="D95" i="15"/>
  <c r="F94" i="5" l="1"/>
  <c r="D95" i="5"/>
  <c r="E94" i="5"/>
  <c r="K92" i="25"/>
  <c r="S92" i="25" s="1"/>
  <c r="N92" i="25"/>
  <c r="V92" i="25" s="1"/>
  <c r="L92" i="3"/>
  <c r="P92" i="3" s="1"/>
  <c r="M92" i="3"/>
  <c r="Q92" i="3" s="1"/>
  <c r="K93" i="3"/>
  <c r="C101" i="17"/>
  <c r="D100" i="17"/>
  <c r="O92" i="25"/>
  <c r="W92" i="25" s="1"/>
  <c r="J92" i="25"/>
  <c r="R92" i="25" s="1"/>
  <c r="E99" i="19"/>
  <c r="D100" i="19"/>
  <c r="L93" i="25"/>
  <c r="T93" i="25" s="1"/>
  <c r="M93" i="25"/>
  <c r="U93" i="25" s="1"/>
  <c r="I93" i="25"/>
  <c r="Q93" i="25" s="1"/>
  <c r="G93" i="25"/>
  <c r="F93" i="25"/>
  <c r="E94" i="25"/>
  <c r="E93" i="21"/>
  <c r="G92" i="21"/>
  <c r="H92" i="21" s="1"/>
  <c r="G93" i="21" l="1"/>
  <c r="H93" i="21" s="1"/>
  <c r="E94" i="21"/>
  <c r="J93" i="25"/>
  <c r="R93" i="25" s="1"/>
  <c r="O93" i="25"/>
  <c r="W93" i="25" s="1"/>
  <c r="E95" i="5"/>
  <c r="F95" i="5"/>
  <c r="D96" i="5"/>
  <c r="M93" i="3"/>
  <c r="Q93" i="3" s="1"/>
  <c r="K94" i="3"/>
  <c r="L93" i="3"/>
  <c r="P93" i="3" s="1"/>
  <c r="D101" i="19"/>
  <c r="E100" i="19"/>
  <c r="M94" i="25"/>
  <c r="U94" i="25" s="1"/>
  <c r="F94" i="25"/>
  <c r="E95" i="25"/>
  <c r="G94" i="25"/>
  <c r="I94" i="25"/>
  <c r="Q94" i="25" s="1"/>
  <c r="L94" i="25"/>
  <c r="T94" i="25" s="1"/>
  <c r="K93" i="25"/>
  <c r="S93" i="25" s="1"/>
  <c r="N93" i="25"/>
  <c r="V93" i="25" s="1"/>
  <c r="D101" i="17"/>
  <c r="C102" i="17"/>
  <c r="D102" i="17" s="1"/>
  <c r="F96" i="5" l="1"/>
  <c r="D97" i="5"/>
  <c r="E96" i="5"/>
  <c r="K94" i="25"/>
  <c r="S94" i="25" s="1"/>
  <c r="N94" i="25"/>
  <c r="V94" i="25" s="1"/>
  <c r="F95" i="25"/>
  <c r="I95" i="25"/>
  <c r="Q95" i="25" s="1"/>
  <c r="E96" i="25"/>
  <c r="G95" i="25"/>
  <c r="M95" i="25"/>
  <c r="U95" i="25" s="1"/>
  <c r="L95" i="25"/>
  <c r="T95" i="25" s="1"/>
  <c r="E95" i="21"/>
  <c r="G94" i="21"/>
  <c r="H94" i="21" s="1"/>
  <c r="J94" i="25"/>
  <c r="R94" i="25" s="1"/>
  <c r="O94" i="25"/>
  <c r="W94" i="25" s="1"/>
  <c r="E101" i="19"/>
  <c r="D102" i="19"/>
  <c r="E102" i="19" s="1"/>
  <c r="M94" i="3"/>
  <c r="Q94" i="3" s="1"/>
  <c r="K95" i="3"/>
  <c r="L94" i="3"/>
  <c r="P94" i="3" s="1"/>
  <c r="G96" i="25" l="1"/>
  <c r="I96" i="25"/>
  <c r="Q96" i="25" s="1"/>
  <c r="L96" i="25"/>
  <c r="T96" i="25" s="1"/>
  <c r="F96" i="25"/>
  <c r="E97" i="25"/>
  <c r="M96" i="25"/>
  <c r="U96" i="25" s="1"/>
  <c r="O95" i="25"/>
  <c r="W95" i="25" s="1"/>
  <c r="J95" i="25"/>
  <c r="R95" i="25" s="1"/>
  <c r="M95" i="3"/>
  <c r="Q95" i="3" s="1"/>
  <c r="K96" i="3"/>
  <c r="L95" i="3"/>
  <c r="P95" i="3" s="1"/>
  <c r="D98" i="5"/>
  <c r="E97" i="5"/>
  <c r="F97" i="5"/>
  <c r="E96" i="21"/>
  <c r="G95" i="21"/>
  <c r="H95" i="21" s="1"/>
  <c r="K95" i="25"/>
  <c r="S95" i="25" s="1"/>
  <c r="N95" i="25"/>
  <c r="V95" i="25" s="1"/>
  <c r="F98" i="5" l="1"/>
  <c r="D99" i="5"/>
  <c r="E98" i="5"/>
  <c r="E97" i="21"/>
  <c r="G96" i="21"/>
  <c r="H96" i="21" s="1"/>
  <c r="M97" i="25"/>
  <c r="U97" i="25" s="1"/>
  <c r="I97" i="25"/>
  <c r="Q97" i="25" s="1"/>
  <c r="G97" i="25"/>
  <c r="F97" i="25"/>
  <c r="E98" i="25"/>
  <c r="L97" i="25"/>
  <c r="T97" i="25" s="1"/>
  <c r="O96" i="25"/>
  <c r="W96" i="25" s="1"/>
  <c r="J96" i="25"/>
  <c r="R96" i="25" s="1"/>
  <c r="L96" i="3"/>
  <c r="P96" i="3" s="1"/>
  <c r="M96" i="3"/>
  <c r="Q96" i="3" s="1"/>
  <c r="K97" i="3"/>
  <c r="K96" i="25"/>
  <c r="S96" i="25" s="1"/>
  <c r="N96" i="25"/>
  <c r="V96" i="25" s="1"/>
  <c r="M97" i="3" l="1"/>
  <c r="Q97" i="3" s="1"/>
  <c r="L97" i="3"/>
  <c r="P97" i="3" s="1"/>
  <c r="K98" i="3"/>
  <c r="D100" i="5"/>
  <c r="F99" i="5"/>
  <c r="E99" i="5"/>
  <c r="N97" i="25"/>
  <c r="V97" i="25" s="1"/>
  <c r="K97" i="25"/>
  <c r="S97" i="25" s="1"/>
  <c r="E98" i="21"/>
  <c r="G97" i="21"/>
  <c r="H97" i="21" s="1"/>
  <c r="L98" i="25"/>
  <c r="T98" i="25" s="1"/>
  <c r="I98" i="25"/>
  <c r="Q98" i="25" s="1"/>
  <c r="M98" i="25"/>
  <c r="U98" i="25" s="1"/>
  <c r="E99" i="25"/>
  <c r="G98" i="25"/>
  <c r="F98" i="25"/>
  <c r="O97" i="25"/>
  <c r="W97" i="25" s="1"/>
  <c r="J97" i="25"/>
  <c r="R97" i="25" s="1"/>
  <c r="O98" i="25" l="1"/>
  <c r="W98" i="25" s="1"/>
  <c r="J98" i="25"/>
  <c r="R98" i="25" s="1"/>
  <c r="N98" i="25"/>
  <c r="V98" i="25" s="1"/>
  <c r="K98" i="25"/>
  <c r="S98" i="25" s="1"/>
  <c r="G99" i="25"/>
  <c r="M99" i="25"/>
  <c r="U99" i="25" s="1"/>
  <c r="F99" i="25"/>
  <c r="E100" i="25"/>
  <c r="I99" i="25"/>
  <c r="Q99" i="25" s="1"/>
  <c r="L99" i="25"/>
  <c r="T99" i="25" s="1"/>
  <c r="D101" i="5"/>
  <c r="E100" i="5"/>
  <c r="F100" i="5"/>
  <c r="M98" i="3"/>
  <c r="Q98" i="3" s="1"/>
  <c r="K99" i="3"/>
  <c r="L98" i="3"/>
  <c r="P98" i="3" s="1"/>
  <c r="E99" i="21"/>
  <c r="G98" i="21"/>
  <c r="H98" i="21" s="1"/>
  <c r="N99" i="25" l="1"/>
  <c r="V99" i="25" s="1"/>
  <c r="K99" i="25"/>
  <c r="S99" i="25" s="1"/>
  <c r="E101" i="25"/>
  <c r="I100" i="25"/>
  <c r="Q100" i="25" s="1"/>
  <c r="F100" i="25"/>
  <c r="G100" i="25"/>
  <c r="M100" i="25"/>
  <c r="U100" i="25" s="1"/>
  <c r="L100" i="25"/>
  <c r="T100" i="25" s="1"/>
  <c r="M99" i="3"/>
  <c r="Q99" i="3" s="1"/>
  <c r="K100" i="3"/>
  <c r="L99" i="3"/>
  <c r="P99" i="3" s="1"/>
  <c r="E101" i="5"/>
  <c r="D102" i="5"/>
  <c r="F101" i="5"/>
  <c r="O99" i="25"/>
  <c r="W99" i="25" s="1"/>
  <c r="J99" i="25"/>
  <c r="R99" i="25" s="1"/>
  <c r="E100" i="21"/>
  <c r="G99" i="21"/>
  <c r="H99" i="21" s="1"/>
  <c r="J100" i="25" l="1"/>
  <c r="R100" i="25" s="1"/>
  <c r="O100" i="25"/>
  <c r="W100" i="25" s="1"/>
  <c r="F102" i="5"/>
  <c r="D103" i="5"/>
  <c r="E102" i="5"/>
  <c r="N100" i="25"/>
  <c r="V100" i="25" s="1"/>
  <c r="K100" i="25"/>
  <c r="S100" i="25" s="1"/>
  <c r="F101" i="25"/>
  <c r="M101" i="25"/>
  <c r="U101" i="25" s="1"/>
  <c r="G101" i="25"/>
  <c r="E102" i="25"/>
  <c r="I101" i="25"/>
  <c r="Q101" i="25" s="1"/>
  <c r="L101" i="25"/>
  <c r="T101" i="25" s="1"/>
  <c r="L100" i="3"/>
  <c r="P100" i="3" s="1"/>
  <c r="M100" i="3"/>
  <c r="Q100" i="3" s="1"/>
  <c r="K101" i="3"/>
  <c r="G100" i="21"/>
  <c r="H100" i="21" s="1"/>
  <c r="E101" i="21"/>
  <c r="E103" i="5" l="1"/>
  <c r="F103" i="5"/>
  <c r="D104" i="5"/>
  <c r="O101" i="25"/>
  <c r="W101" i="25" s="1"/>
  <c r="J101" i="25"/>
  <c r="R101" i="25" s="1"/>
  <c r="I102" i="25"/>
  <c r="Q102" i="25" s="1"/>
  <c r="G102" i="25"/>
  <c r="M102" i="25"/>
  <c r="U102" i="25" s="1"/>
  <c r="E103" i="25"/>
  <c r="L102" i="25"/>
  <c r="T102" i="25" s="1"/>
  <c r="F102" i="25"/>
  <c r="G101" i="21"/>
  <c r="H101" i="21" s="1"/>
  <c r="E102" i="21"/>
  <c r="M101" i="3"/>
  <c r="Q101" i="3" s="1"/>
  <c r="L101" i="3"/>
  <c r="P101" i="3" s="1"/>
  <c r="K102" i="3"/>
  <c r="N101" i="25"/>
  <c r="V101" i="25" s="1"/>
  <c r="K101" i="25"/>
  <c r="S101" i="25" s="1"/>
  <c r="K102" i="25" l="1"/>
  <c r="S102" i="25" s="1"/>
  <c r="N102" i="25"/>
  <c r="V102" i="25" s="1"/>
  <c r="E103" i="21"/>
  <c r="G102" i="21"/>
  <c r="H102" i="21" s="1"/>
  <c r="F104" i="5"/>
  <c r="E104" i="5"/>
  <c r="D105" i="5"/>
  <c r="L102" i="3"/>
  <c r="P102" i="3" s="1"/>
  <c r="M102" i="3"/>
  <c r="Q102" i="3" s="1"/>
  <c r="O102" i="25"/>
  <c r="W102" i="25" s="1"/>
  <c r="J102" i="25"/>
  <c r="R102" i="25" s="1"/>
  <c r="L103" i="25"/>
  <c r="T103" i="25" s="1"/>
  <c r="M103" i="25"/>
  <c r="U103" i="25" s="1"/>
  <c r="G103" i="25"/>
  <c r="F103" i="25"/>
  <c r="E104" i="25"/>
  <c r="I103" i="25"/>
  <c r="Q103" i="25" s="1"/>
  <c r="O103" i="25" l="1"/>
  <c r="W103" i="25" s="1"/>
  <c r="J103" i="25"/>
  <c r="R103" i="25" s="1"/>
  <c r="L104" i="25"/>
  <c r="T104" i="25" s="1"/>
  <c r="I104" i="25"/>
  <c r="Q104" i="25" s="1"/>
  <c r="F104" i="25"/>
  <c r="E105" i="25"/>
  <c r="G104" i="25"/>
  <c r="M104" i="25"/>
  <c r="U104" i="25" s="1"/>
  <c r="K103" i="25"/>
  <c r="S103" i="25" s="1"/>
  <c r="N103" i="25"/>
  <c r="V103" i="25" s="1"/>
  <c r="G103" i="21"/>
  <c r="H103" i="21" s="1"/>
  <c r="E104" i="21"/>
  <c r="D106" i="5"/>
  <c r="E105" i="5"/>
  <c r="F105" i="5"/>
  <c r="K104" i="25" l="1"/>
  <c r="S104" i="25" s="1"/>
  <c r="N104" i="25"/>
  <c r="V104" i="25" s="1"/>
  <c r="E106" i="25"/>
  <c r="I105" i="25"/>
  <c r="Q105" i="25" s="1"/>
  <c r="F105" i="25"/>
  <c r="G105" i="25"/>
  <c r="M105" i="25"/>
  <c r="U105" i="25" s="1"/>
  <c r="L105" i="25"/>
  <c r="T105" i="25" s="1"/>
  <c r="O104" i="25"/>
  <c r="W104" i="25" s="1"/>
  <c r="J104" i="25"/>
  <c r="R104" i="25" s="1"/>
  <c r="E106" i="5"/>
  <c r="F106" i="5"/>
  <c r="D107" i="5"/>
  <c r="E105" i="21"/>
  <c r="G104" i="21"/>
  <c r="H104" i="21" s="1"/>
  <c r="D108" i="5" l="1"/>
  <c r="F107" i="5"/>
  <c r="E107" i="5"/>
  <c r="N105" i="25"/>
  <c r="V105" i="25" s="1"/>
  <c r="K105" i="25"/>
  <c r="S105" i="25" s="1"/>
  <c r="G105" i="21"/>
  <c r="H105" i="21" s="1"/>
  <c r="E106" i="21"/>
  <c r="O105" i="25"/>
  <c r="W105" i="25" s="1"/>
  <c r="J105" i="25"/>
  <c r="R105" i="25" s="1"/>
  <c r="M106" i="25"/>
  <c r="U106" i="25" s="1"/>
  <c r="L106" i="25"/>
  <c r="T106" i="25" s="1"/>
  <c r="F106" i="25"/>
  <c r="G106" i="25"/>
  <c r="E107" i="25"/>
  <c r="I106" i="25"/>
  <c r="Q106" i="25" s="1"/>
  <c r="E107" i="21" l="1"/>
  <c r="G106" i="21"/>
  <c r="H106" i="21" s="1"/>
  <c r="N106" i="25"/>
  <c r="V106" i="25" s="1"/>
  <c r="K106" i="25"/>
  <c r="S106" i="25" s="1"/>
  <c r="J106" i="25"/>
  <c r="R106" i="25" s="1"/>
  <c r="O106" i="25"/>
  <c r="W106" i="25" s="1"/>
  <c r="L107" i="25"/>
  <c r="T107" i="25" s="1"/>
  <c r="I107" i="25"/>
  <c r="Q107" i="25" s="1"/>
  <c r="G107" i="25"/>
  <c r="E108" i="25"/>
  <c r="M107" i="25"/>
  <c r="U107" i="25" s="1"/>
  <c r="F107" i="25"/>
  <c r="F108" i="5"/>
  <c r="D109" i="5"/>
  <c r="E108" i="5"/>
  <c r="O107" i="25" l="1"/>
  <c r="W107" i="25" s="1"/>
  <c r="J107" i="25"/>
  <c r="R107" i="25" s="1"/>
  <c r="F108" i="25"/>
  <c r="M108" i="25"/>
  <c r="U108" i="25" s="1"/>
  <c r="E109" i="25"/>
  <c r="G108" i="25"/>
  <c r="L108" i="25"/>
  <c r="T108" i="25" s="1"/>
  <c r="I108" i="25"/>
  <c r="Q108" i="25" s="1"/>
  <c r="F109" i="5"/>
  <c r="E109" i="5"/>
  <c r="D110" i="5"/>
  <c r="K107" i="25"/>
  <c r="S107" i="25" s="1"/>
  <c r="N107" i="25"/>
  <c r="V107" i="25" s="1"/>
  <c r="E108" i="21"/>
  <c r="G107" i="21"/>
  <c r="H107" i="21" s="1"/>
  <c r="K108" i="25" l="1"/>
  <c r="S108" i="25" s="1"/>
  <c r="N108" i="25"/>
  <c r="V108" i="25" s="1"/>
  <c r="M109" i="25"/>
  <c r="U109" i="25" s="1"/>
  <c r="L109" i="25"/>
  <c r="T109" i="25" s="1"/>
  <c r="G109" i="25"/>
  <c r="F109" i="25"/>
  <c r="I109" i="25"/>
  <c r="Q109" i="25" s="1"/>
  <c r="E110" i="25"/>
  <c r="F110" i="5"/>
  <c r="E110" i="5"/>
  <c r="D111" i="5"/>
  <c r="E109" i="21"/>
  <c r="G108" i="21"/>
  <c r="H108" i="21" s="1"/>
  <c r="O108" i="25"/>
  <c r="W108" i="25" s="1"/>
  <c r="J108" i="25"/>
  <c r="R108" i="25" s="1"/>
  <c r="I110" i="25" l="1"/>
  <c r="Q110" i="25" s="1"/>
  <c r="L110" i="25"/>
  <c r="T110" i="25" s="1"/>
  <c r="M110" i="25"/>
  <c r="U110" i="25" s="1"/>
  <c r="F110" i="25"/>
  <c r="E111" i="25"/>
  <c r="G110" i="25"/>
  <c r="O109" i="25"/>
  <c r="W109" i="25" s="1"/>
  <c r="J109" i="25"/>
  <c r="R109" i="25" s="1"/>
  <c r="N109" i="25"/>
  <c r="V109" i="25" s="1"/>
  <c r="K109" i="25"/>
  <c r="S109" i="25" s="1"/>
  <c r="E110" i="21"/>
  <c r="G109" i="21"/>
  <c r="H109" i="21" s="1"/>
  <c r="F111" i="5"/>
  <c r="E111" i="5"/>
  <c r="D112" i="5"/>
  <c r="K110" i="25" l="1"/>
  <c r="S110" i="25" s="1"/>
  <c r="N110" i="25"/>
  <c r="V110" i="25" s="1"/>
  <c r="O110" i="25"/>
  <c r="W110" i="25" s="1"/>
  <c r="J110" i="25"/>
  <c r="R110" i="25" s="1"/>
  <c r="D113" i="5"/>
  <c r="F112" i="5"/>
  <c r="E112" i="5"/>
  <c r="I111" i="25"/>
  <c r="Q111" i="25" s="1"/>
  <c r="F111" i="25"/>
  <c r="E112" i="25"/>
  <c r="L111" i="25"/>
  <c r="T111" i="25" s="1"/>
  <c r="G111" i="25"/>
  <c r="M111" i="25"/>
  <c r="U111" i="25" s="1"/>
  <c r="G110" i="21"/>
  <c r="H110" i="21" s="1"/>
  <c r="E111" i="21"/>
  <c r="E112" i="21" l="1"/>
  <c r="G111" i="21"/>
  <c r="H111" i="21" s="1"/>
  <c r="K111" i="25"/>
  <c r="S111" i="25" s="1"/>
  <c r="N111" i="25"/>
  <c r="V111" i="25" s="1"/>
  <c r="E113" i="5"/>
  <c r="D114" i="5"/>
  <c r="F113" i="5"/>
  <c r="I112" i="25"/>
  <c r="Q112" i="25" s="1"/>
  <c r="E113" i="25"/>
  <c r="G112" i="25"/>
  <c r="F112" i="25"/>
  <c r="L112" i="25"/>
  <c r="T112" i="25" s="1"/>
  <c r="M112" i="25"/>
  <c r="U112" i="25" s="1"/>
  <c r="O111" i="25"/>
  <c r="W111" i="25" s="1"/>
  <c r="J111" i="25"/>
  <c r="R111" i="25" s="1"/>
  <c r="O112" i="25" l="1"/>
  <c r="W112" i="25" s="1"/>
  <c r="J112" i="25"/>
  <c r="R112" i="25" s="1"/>
  <c r="K112" i="25"/>
  <c r="S112" i="25" s="1"/>
  <c r="N112" i="25"/>
  <c r="V112" i="25" s="1"/>
  <c r="F114" i="5"/>
  <c r="E114" i="5"/>
  <c r="D115" i="5"/>
  <c r="L113" i="25"/>
  <c r="T113" i="25" s="1"/>
  <c r="I113" i="25"/>
  <c r="Q113" i="25" s="1"/>
  <c r="M113" i="25"/>
  <c r="U113" i="25" s="1"/>
  <c r="G113" i="25"/>
  <c r="E114" i="25"/>
  <c r="F113" i="25"/>
  <c r="G112" i="21"/>
  <c r="H112" i="21" s="1"/>
  <c r="E113" i="21"/>
  <c r="E114" i="21" l="1"/>
  <c r="G113" i="21"/>
  <c r="H113" i="21" s="1"/>
  <c r="D116" i="5"/>
  <c r="F115" i="5"/>
  <c r="E115" i="5"/>
  <c r="J113" i="25"/>
  <c r="R113" i="25" s="1"/>
  <c r="O113" i="25"/>
  <c r="W113" i="25" s="1"/>
  <c r="F114" i="25"/>
  <c r="I114" i="25"/>
  <c r="Q114" i="25" s="1"/>
  <c r="M114" i="25"/>
  <c r="U114" i="25" s="1"/>
  <c r="G114" i="25"/>
  <c r="L114" i="25"/>
  <c r="T114" i="25" s="1"/>
  <c r="E115" i="25"/>
  <c r="N113" i="25"/>
  <c r="V113" i="25" s="1"/>
  <c r="K113" i="25"/>
  <c r="S113" i="25" s="1"/>
  <c r="O114" i="25" l="1"/>
  <c r="W114" i="25" s="1"/>
  <c r="J114" i="25"/>
  <c r="R114" i="25" s="1"/>
  <c r="G115" i="25"/>
  <c r="I115" i="25"/>
  <c r="Q115" i="25" s="1"/>
  <c r="F115" i="25"/>
  <c r="M115" i="25"/>
  <c r="U115" i="25" s="1"/>
  <c r="E116" i="25"/>
  <c r="L115" i="25"/>
  <c r="T115" i="25" s="1"/>
  <c r="D117" i="5"/>
  <c r="F116" i="5"/>
  <c r="E116" i="5"/>
  <c r="K114" i="25"/>
  <c r="S114" i="25" s="1"/>
  <c r="N114" i="25"/>
  <c r="V114" i="25" s="1"/>
  <c r="G114" i="21"/>
  <c r="H114" i="21" s="1"/>
  <c r="E115" i="21"/>
  <c r="E116" i="21" l="1"/>
  <c r="G115" i="21"/>
  <c r="H115" i="21" s="1"/>
  <c r="F116" i="25"/>
  <c r="M116" i="25"/>
  <c r="U116" i="25" s="1"/>
  <c r="E117" i="25"/>
  <c r="G116" i="25"/>
  <c r="I116" i="25"/>
  <c r="Q116" i="25" s="1"/>
  <c r="L116" i="25"/>
  <c r="T116" i="25" s="1"/>
  <c r="O115" i="25"/>
  <c r="W115" i="25" s="1"/>
  <c r="J115" i="25"/>
  <c r="R115" i="25" s="1"/>
  <c r="N115" i="25"/>
  <c r="V115" i="25" s="1"/>
  <c r="K115" i="25"/>
  <c r="S115" i="25" s="1"/>
  <c r="D118" i="5"/>
  <c r="F117" i="5"/>
  <c r="E117" i="5"/>
  <c r="F118" i="5" l="1"/>
  <c r="E118" i="5"/>
  <c r="D119" i="5"/>
  <c r="K116" i="25"/>
  <c r="S116" i="25" s="1"/>
  <c r="N116" i="25"/>
  <c r="V116" i="25" s="1"/>
  <c r="M117" i="25"/>
  <c r="U117" i="25" s="1"/>
  <c r="I117" i="25"/>
  <c r="Q117" i="25" s="1"/>
  <c r="L117" i="25"/>
  <c r="T117" i="25" s="1"/>
  <c r="F117" i="25"/>
  <c r="G117" i="25"/>
  <c r="E118" i="25"/>
  <c r="O116" i="25"/>
  <c r="W116" i="25" s="1"/>
  <c r="J116" i="25"/>
  <c r="R116" i="25" s="1"/>
  <c r="E117" i="21"/>
  <c r="G116" i="21"/>
  <c r="H116" i="21" s="1"/>
  <c r="E118" i="21" l="1"/>
  <c r="G117" i="21"/>
  <c r="H117" i="21" s="1"/>
  <c r="L118" i="25"/>
  <c r="T118" i="25" s="1"/>
  <c r="I118" i="25"/>
  <c r="Q118" i="25" s="1"/>
  <c r="M118" i="25"/>
  <c r="U118" i="25" s="1"/>
  <c r="F118" i="25"/>
  <c r="G118" i="25"/>
  <c r="E119" i="25"/>
  <c r="F119" i="5"/>
  <c r="D120" i="5"/>
  <c r="E119" i="5"/>
  <c r="K117" i="25"/>
  <c r="S117" i="25" s="1"/>
  <c r="N117" i="25"/>
  <c r="V117" i="25" s="1"/>
  <c r="O117" i="25"/>
  <c r="W117" i="25" s="1"/>
  <c r="J117" i="25"/>
  <c r="R117" i="25" s="1"/>
  <c r="F119" i="25" l="1"/>
  <c r="M119" i="25"/>
  <c r="U119" i="25" s="1"/>
  <c r="E120" i="25"/>
  <c r="L119" i="25"/>
  <c r="T119" i="25" s="1"/>
  <c r="I119" i="25"/>
  <c r="Q119" i="25" s="1"/>
  <c r="G119" i="25"/>
  <c r="K118" i="25"/>
  <c r="S118" i="25" s="1"/>
  <c r="N118" i="25"/>
  <c r="V118" i="25" s="1"/>
  <c r="O118" i="25"/>
  <c r="W118" i="25" s="1"/>
  <c r="J118" i="25"/>
  <c r="R118" i="25" s="1"/>
  <c r="F120" i="5"/>
  <c r="E120" i="5"/>
  <c r="D121" i="5"/>
  <c r="E119" i="21"/>
  <c r="G118" i="21"/>
  <c r="H118" i="21" s="1"/>
  <c r="E121" i="5" l="1"/>
  <c r="D122" i="5"/>
  <c r="F121" i="5"/>
  <c r="E120" i="21"/>
  <c r="G119" i="21"/>
  <c r="H119" i="21" s="1"/>
  <c r="N119" i="25"/>
  <c r="V119" i="25" s="1"/>
  <c r="K119" i="25"/>
  <c r="S119" i="25" s="1"/>
  <c r="F120" i="25"/>
  <c r="G120" i="25"/>
  <c r="M120" i="25"/>
  <c r="U120" i="25" s="1"/>
  <c r="L120" i="25"/>
  <c r="T120" i="25" s="1"/>
  <c r="I120" i="25"/>
  <c r="Q120" i="25" s="1"/>
  <c r="E121" i="25"/>
  <c r="O119" i="25"/>
  <c r="W119" i="25" s="1"/>
  <c r="J119" i="25"/>
  <c r="R119" i="25" s="1"/>
  <c r="O120" i="25" l="1"/>
  <c r="W120" i="25" s="1"/>
  <c r="J120" i="25"/>
  <c r="R120" i="25" s="1"/>
  <c r="E122" i="25"/>
  <c r="L121" i="25"/>
  <c r="T121" i="25" s="1"/>
  <c r="F121" i="25"/>
  <c r="M121" i="25"/>
  <c r="U121" i="25" s="1"/>
  <c r="G121" i="25"/>
  <c r="I121" i="25"/>
  <c r="Q121" i="25" s="1"/>
  <c r="G120" i="21"/>
  <c r="H120" i="21" s="1"/>
  <c r="E121" i="21"/>
  <c r="D123" i="5"/>
  <c r="E122" i="5"/>
  <c r="F122" i="5"/>
  <c r="N120" i="25"/>
  <c r="V120" i="25" s="1"/>
  <c r="K120" i="25"/>
  <c r="S120" i="25" s="1"/>
  <c r="O121" i="25" l="1"/>
  <c r="W121" i="25" s="1"/>
  <c r="J121" i="25"/>
  <c r="R121" i="25" s="1"/>
  <c r="F123" i="5"/>
  <c r="D124" i="5"/>
  <c r="E123" i="5"/>
  <c r="K121" i="25"/>
  <c r="S121" i="25" s="1"/>
  <c r="N121" i="25"/>
  <c r="V121" i="25" s="1"/>
  <c r="E122" i="21"/>
  <c r="G121" i="21"/>
  <c r="H121" i="21" s="1"/>
  <c r="M122" i="25"/>
  <c r="U122" i="25" s="1"/>
  <c r="L122" i="25"/>
  <c r="T122" i="25" s="1"/>
  <c r="F122" i="25"/>
  <c r="G122" i="25"/>
  <c r="E123" i="25"/>
  <c r="I122" i="25"/>
  <c r="Q122" i="25" s="1"/>
  <c r="G122" i="21" l="1"/>
  <c r="H122" i="21" s="1"/>
  <c r="E123" i="21"/>
  <c r="E124" i="25"/>
  <c r="G123" i="25"/>
  <c r="F123" i="25"/>
  <c r="M123" i="25"/>
  <c r="U123" i="25" s="1"/>
  <c r="L123" i="25"/>
  <c r="T123" i="25" s="1"/>
  <c r="I123" i="25"/>
  <c r="Q123" i="25" s="1"/>
  <c r="N122" i="25"/>
  <c r="V122" i="25" s="1"/>
  <c r="K122" i="25"/>
  <c r="S122" i="25" s="1"/>
  <c r="O122" i="25"/>
  <c r="W122" i="25" s="1"/>
  <c r="J122" i="25"/>
  <c r="R122" i="25" s="1"/>
  <c r="E124" i="5"/>
  <c r="F124" i="5"/>
  <c r="D125" i="5"/>
  <c r="O123" i="25" l="1"/>
  <c r="W123" i="25" s="1"/>
  <c r="J123" i="25"/>
  <c r="R123" i="25" s="1"/>
  <c r="E124" i="21"/>
  <c r="G123" i="21"/>
  <c r="H123" i="21" s="1"/>
  <c r="D126" i="5"/>
  <c r="F125" i="5"/>
  <c r="E125" i="5"/>
  <c r="K123" i="25"/>
  <c r="S123" i="25" s="1"/>
  <c r="N123" i="25"/>
  <c r="V123" i="25" s="1"/>
  <c r="E125" i="25"/>
  <c r="I124" i="25"/>
  <c r="Q124" i="25" s="1"/>
  <c r="M124" i="25"/>
  <c r="U124" i="25" s="1"/>
  <c r="G124" i="25"/>
  <c r="L124" i="25"/>
  <c r="T124" i="25" s="1"/>
  <c r="F124" i="25"/>
  <c r="O124" i="25" l="1"/>
  <c r="W124" i="25" s="1"/>
  <c r="J124" i="25"/>
  <c r="R124" i="25" s="1"/>
  <c r="K124" i="25"/>
  <c r="S124" i="25" s="1"/>
  <c r="N124" i="25"/>
  <c r="V124" i="25" s="1"/>
  <c r="F126" i="5"/>
  <c r="D127" i="5"/>
  <c r="E126" i="5"/>
  <c r="E125" i="21"/>
  <c r="G124" i="21"/>
  <c r="H124" i="21" s="1"/>
  <c r="G125" i="25"/>
  <c r="L125" i="25"/>
  <c r="T125" i="25" s="1"/>
  <c r="M125" i="25"/>
  <c r="U125" i="25" s="1"/>
  <c r="E126" i="25"/>
  <c r="F125" i="25"/>
  <c r="I125" i="25"/>
  <c r="Q125" i="25" s="1"/>
  <c r="E126" i="21" l="1"/>
  <c r="G125" i="21"/>
  <c r="H125" i="21" s="1"/>
  <c r="F127" i="5"/>
  <c r="E127" i="5"/>
  <c r="D128" i="5"/>
  <c r="N125" i="25"/>
  <c r="V125" i="25" s="1"/>
  <c r="K125" i="25"/>
  <c r="S125" i="25" s="1"/>
  <c r="J125" i="25"/>
  <c r="R125" i="25" s="1"/>
  <c r="O125" i="25"/>
  <c r="W125" i="25" s="1"/>
  <c r="E127" i="25"/>
  <c r="I126" i="25"/>
  <c r="Q126" i="25" s="1"/>
  <c r="F126" i="25"/>
  <c r="G126" i="25"/>
  <c r="L126" i="25"/>
  <c r="T126" i="25" s="1"/>
  <c r="M126" i="25"/>
  <c r="U126" i="25" s="1"/>
  <c r="E128" i="5" l="1"/>
  <c r="F128" i="5"/>
  <c r="D129" i="5"/>
  <c r="N126" i="25"/>
  <c r="V126" i="25" s="1"/>
  <c r="K126" i="25"/>
  <c r="S126" i="25" s="1"/>
  <c r="O126" i="25"/>
  <c r="W126" i="25" s="1"/>
  <c r="J126" i="25"/>
  <c r="R126" i="25" s="1"/>
  <c r="G127" i="25"/>
  <c r="I127" i="25"/>
  <c r="Q127" i="25" s="1"/>
  <c r="M127" i="25"/>
  <c r="U127" i="25" s="1"/>
  <c r="F127" i="25"/>
  <c r="E128" i="25"/>
  <c r="L127" i="25"/>
  <c r="T127" i="25" s="1"/>
  <c r="E127" i="21"/>
  <c r="G126" i="21"/>
  <c r="H126" i="21" s="1"/>
  <c r="N127" i="25" l="1"/>
  <c r="V127" i="25" s="1"/>
  <c r="K127" i="25"/>
  <c r="S127" i="25" s="1"/>
  <c r="E128" i="21"/>
  <c r="G127" i="21"/>
  <c r="H127" i="21" s="1"/>
  <c r="I128" i="25"/>
  <c r="Q128" i="25" s="1"/>
  <c r="L128" i="25"/>
  <c r="T128" i="25" s="1"/>
  <c r="M128" i="25"/>
  <c r="U128" i="25" s="1"/>
  <c r="F128" i="25"/>
  <c r="E129" i="25"/>
  <c r="G128" i="25"/>
  <c r="O127" i="25"/>
  <c r="W127" i="25" s="1"/>
  <c r="J127" i="25"/>
  <c r="R127" i="25" s="1"/>
  <c r="E129" i="5"/>
  <c r="D130" i="5"/>
  <c r="F129" i="5"/>
  <c r="O128" i="25" l="1"/>
  <c r="W128" i="25" s="1"/>
  <c r="J128" i="25"/>
  <c r="R128" i="25" s="1"/>
  <c r="F130" i="5"/>
  <c r="E130" i="5"/>
  <c r="D131" i="5"/>
  <c r="K128" i="25"/>
  <c r="S128" i="25" s="1"/>
  <c r="N128" i="25"/>
  <c r="V128" i="25" s="1"/>
  <c r="E129" i="21"/>
  <c r="G128" i="21"/>
  <c r="H128" i="21" s="1"/>
  <c r="E130" i="25"/>
  <c r="L129" i="25"/>
  <c r="T129" i="25" s="1"/>
  <c r="G129" i="25"/>
  <c r="I129" i="25"/>
  <c r="Q129" i="25" s="1"/>
  <c r="F129" i="25"/>
  <c r="M129" i="25"/>
  <c r="U129" i="25" s="1"/>
  <c r="K129" i="25" l="1"/>
  <c r="S129" i="25" s="1"/>
  <c r="N129" i="25"/>
  <c r="V129" i="25" s="1"/>
  <c r="G129" i="21"/>
  <c r="H129" i="21" s="1"/>
  <c r="E130" i="21"/>
  <c r="F130" i="25"/>
  <c r="M130" i="25"/>
  <c r="U130" i="25" s="1"/>
  <c r="G130" i="25"/>
  <c r="E131" i="25"/>
  <c r="L130" i="25"/>
  <c r="T130" i="25" s="1"/>
  <c r="I130" i="25"/>
  <c r="Q130" i="25" s="1"/>
  <c r="J129" i="25"/>
  <c r="R129" i="25" s="1"/>
  <c r="O129" i="25"/>
  <c r="W129" i="25" s="1"/>
  <c r="F131" i="5"/>
  <c r="E131" i="5"/>
  <c r="D132" i="5"/>
  <c r="I131" i="25" l="1"/>
  <c r="Q131" i="25" s="1"/>
  <c r="L131" i="25"/>
  <c r="T131" i="25" s="1"/>
  <c r="G131" i="25"/>
  <c r="F131" i="25"/>
  <c r="M131" i="25"/>
  <c r="U131" i="25" s="1"/>
  <c r="E132" i="25"/>
  <c r="F132" i="5"/>
  <c r="E132" i="5"/>
  <c r="D133" i="5"/>
  <c r="O130" i="25"/>
  <c r="W130" i="25" s="1"/>
  <c r="J130" i="25"/>
  <c r="R130" i="25" s="1"/>
  <c r="K130" i="25"/>
  <c r="S130" i="25" s="1"/>
  <c r="N130" i="25"/>
  <c r="V130" i="25" s="1"/>
  <c r="G130" i="21"/>
  <c r="H130" i="21" s="1"/>
  <c r="E131" i="21"/>
  <c r="G131" i="21" l="1"/>
  <c r="H131" i="21" s="1"/>
  <c r="E132" i="21"/>
  <c r="G132" i="25"/>
  <c r="F132" i="25"/>
  <c r="E133" i="25"/>
  <c r="M132" i="25"/>
  <c r="U132" i="25" s="1"/>
  <c r="I132" i="25"/>
  <c r="Q132" i="25" s="1"/>
  <c r="L132" i="25"/>
  <c r="T132" i="25" s="1"/>
  <c r="N131" i="25"/>
  <c r="V131" i="25" s="1"/>
  <c r="K131" i="25"/>
  <c r="S131" i="25" s="1"/>
  <c r="O131" i="25"/>
  <c r="W131" i="25" s="1"/>
  <c r="J131" i="25"/>
  <c r="R131" i="25" s="1"/>
  <c r="D134" i="5"/>
  <c r="F133" i="5"/>
  <c r="E133" i="5"/>
  <c r="F134" i="5" l="1"/>
  <c r="D135" i="5"/>
  <c r="E134" i="5"/>
  <c r="I133" i="25"/>
  <c r="Q133" i="25" s="1"/>
  <c r="L133" i="25"/>
  <c r="T133" i="25" s="1"/>
  <c r="F133" i="25"/>
  <c r="M133" i="25"/>
  <c r="U133" i="25" s="1"/>
  <c r="G133" i="25"/>
  <c r="E134" i="25"/>
  <c r="G132" i="21"/>
  <c r="H132" i="21" s="1"/>
  <c r="E133" i="21"/>
  <c r="O132" i="25"/>
  <c r="W132" i="25" s="1"/>
  <c r="J132" i="25"/>
  <c r="R132" i="25" s="1"/>
  <c r="K132" i="25"/>
  <c r="S132" i="25" s="1"/>
  <c r="N132" i="25"/>
  <c r="V132" i="25" s="1"/>
  <c r="O133" i="25" l="1"/>
  <c r="W133" i="25" s="1"/>
  <c r="J133" i="25"/>
  <c r="R133" i="25" s="1"/>
  <c r="N133" i="25"/>
  <c r="V133" i="25" s="1"/>
  <c r="K133" i="25"/>
  <c r="S133" i="25" s="1"/>
  <c r="E134" i="21"/>
  <c r="G133" i="21"/>
  <c r="H133" i="21" s="1"/>
  <c r="E135" i="5"/>
  <c r="F135" i="5"/>
  <c r="D136" i="5"/>
  <c r="L134" i="25"/>
  <c r="T134" i="25" s="1"/>
  <c r="G134" i="25"/>
  <c r="E135" i="25"/>
  <c r="M134" i="25"/>
  <c r="U134" i="25" s="1"/>
  <c r="F134" i="25"/>
  <c r="I134" i="25"/>
  <c r="Q134" i="25" s="1"/>
  <c r="O134" i="25" l="1"/>
  <c r="W134" i="25" s="1"/>
  <c r="J134" i="25"/>
  <c r="R134" i="25" s="1"/>
  <c r="G134" i="21"/>
  <c r="H134" i="21" s="1"/>
  <c r="E135" i="21"/>
  <c r="M135" i="25"/>
  <c r="U135" i="25" s="1"/>
  <c r="F135" i="25"/>
  <c r="I135" i="25"/>
  <c r="Q135" i="25" s="1"/>
  <c r="L135" i="25"/>
  <c r="T135" i="25" s="1"/>
  <c r="G135" i="25"/>
  <c r="E136" i="25"/>
  <c r="N134" i="25"/>
  <c r="V134" i="25" s="1"/>
  <c r="K134" i="25"/>
  <c r="S134" i="25" s="1"/>
  <c r="E136" i="5"/>
  <c r="F136" i="5"/>
  <c r="D137" i="5"/>
  <c r="F137" i="5" l="1"/>
  <c r="D138" i="5"/>
  <c r="E137" i="5"/>
  <c r="O135" i="25"/>
  <c r="W135" i="25" s="1"/>
  <c r="J135" i="25"/>
  <c r="R135" i="25" s="1"/>
  <c r="E136" i="21"/>
  <c r="G135" i="21"/>
  <c r="H135" i="21" s="1"/>
  <c r="E137" i="25"/>
  <c r="M136" i="25"/>
  <c r="U136" i="25" s="1"/>
  <c r="I136" i="25"/>
  <c r="Q136" i="25" s="1"/>
  <c r="G136" i="25"/>
  <c r="L136" i="25"/>
  <c r="T136" i="25" s="1"/>
  <c r="F136" i="25"/>
  <c r="N135" i="25"/>
  <c r="V135" i="25" s="1"/>
  <c r="K135" i="25"/>
  <c r="S135" i="25" s="1"/>
  <c r="F137" i="25" l="1"/>
  <c r="M137" i="25"/>
  <c r="U137" i="25" s="1"/>
  <c r="I137" i="25"/>
  <c r="Q137" i="25" s="1"/>
  <c r="L137" i="25"/>
  <c r="T137" i="25" s="1"/>
  <c r="E138" i="25"/>
  <c r="G137" i="25"/>
  <c r="O136" i="25"/>
  <c r="W136" i="25" s="1"/>
  <c r="J136" i="25"/>
  <c r="R136" i="25" s="1"/>
  <c r="N136" i="25"/>
  <c r="V136" i="25" s="1"/>
  <c r="K136" i="25"/>
  <c r="S136" i="25" s="1"/>
  <c r="D139" i="5"/>
  <c r="F138" i="5"/>
  <c r="E138" i="5"/>
  <c r="E137" i="21"/>
  <c r="G136" i="21"/>
  <c r="H136" i="21" s="1"/>
  <c r="K137" i="25" l="1"/>
  <c r="S137" i="25" s="1"/>
  <c r="N137" i="25"/>
  <c r="V137" i="25" s="1"/>
  <c r="G137" i="21"/>
  <c r="H137" i="21" s="1"/>
  <c r="E138" i="21"/>
  <c r="I138" i="25"/>
  <c r="Q138" i="25" s="1"/>
  <c r="M138" i="25"/>
  <c r="U138" i="25" s="1"/>
  <c r="G138" i="25"/>
  <c r="E139" i="25"/>
  <c r="L138" i="25"/>
  <c r="T138" i="25" s="1"/>
  <c r="F138" i="25"/>
  <c r="F139" i="5"/>
  <c r="D140" i="5"/>
  <c r="E139" i="5"/>
  <c r="J137" i="25"/>
  <c r="R137" i="25" s="1"/>
  <c r="O137" i="25"/>
  <c r="W137" i="25" s="1"/>
  <c r="K138" i="25" l="1"/>
  <c r="S138" i="25" s="1"/>
  <c r="N138" i="25"/>
  <c r="V138" i="25" s="1"/>
  <c r="M139" i="25"/>
  <c r="U139" i="25" s="1"/>
  <c r="F139" i="25"/>
  <c r="I139" i="25"/>
  <c r="Q139" i="25" s="1"/>
  <c r="E140" i="25"/>
  <c r="L139" i="25"/>
  <c r="T139" i="25" s="1"/>
  <c r="G139" i="25"/>
  <c r="F140" i="5"/>
  <c r="D141" i="5"/>
  <c r="E140" i="5"/>
  <c r="O138" i="25"/>
  <c r="W138" i="25" s="1"/>
  <c r="J138" i="25"/>
  <c r="R138" i="25" s="1"/>
  <c r="G138" i="21"/>
  <c r="H138" i="21" s="1"/>
  <c r="E139" i="21"/>
  <c r="N139" i="25" l="1"/>
  <c r="V139" i="25" s="1"/>
  <c r="K139" i="25"/>
  <c r="S139" i="25" s="1"/>
  <c r="G139" i="21"/>
  <c r="H139" i="21" s="1"/>
  <c r="E140" i="21"/>
  <c r="I140" i="25"/>
  <c r="Q140" i="25" s="1"/>
  <c r="E141" i="25"/>
  <c r="L140" i="25"/>
  <c r="T140" i="25" s="1"/>
  <c r="M140" i="25"/>
  <c r="U140" i="25" s="1"/>
  <c r="G140" i="25"/>
  <c r="F140" i="25"/>
  <c r="O139" i="25"/>
  <c r="W139" i="25" s="1"/>
  <c r="J139" i="25"/>
  <c r="R139" i="25" s="1"/>
  <c r="D142" i="5"/>
  <c r="F141" i="5"/>
  <c r="E141" i="5"/>
  <c r="E142" i="5" l="1"/>
  <c r="F142" i="5"/>
  <c r="D143" i="5"/>
  <c r="E141" i="21"/>
  <c r="G140" i="21"/>
  <c r="H140" i="21" s="1"/>
  <c r="O140" i="25"/>
  <c r="W140" i="25" s="1"/>
  <c r="J140" i="25"/>
  <c r="R140" i="25" s="1"/>
  <c r="I141" i="25"/>
  <c r="Q141" i="25" s="1"/>
  <c r="E142" i="25"/>
  <c r="L141" i="25"/>
  <c r="T141" i="25" s="1"/>
  <c r="F141" i="25"/>
  <c r="G141" i="25"/>
  <c r="M141" i="25"/>
  <c r="U141" i="25" s="1"/>
  <c r="N140" i="25"/>
  <c r="V140" i="25" s="1"/>
  <c r="K140" i="25"/>
  <c r="S140" i="25" s="1"/>
  <c r="E142" i="21" l="1"/>
  <c r="G141" i="21"/>
  <c r="H141" i="21" s="1"/>
  <c r="N141" i="25"/>
  <c r="V141" i="25" s="1"/>
  <c r="K141" i="25"/>
  <c r="S141" i="25" s="1"/>
  <c r="O141" i="25"/>
  <c r="W141" i="25" s="1"/>
  <c r="J141" i="25"/>
  <c r="R141" i="25" s="1"/>
  <c r="E143" i="5"/>
  <c r="F143" i="5"/>
  <c r="D144" i="5"/>
  <c r="L142" i="25"/>
  <c r="T142" i="25" s="1"/>
  <c r="F142" i="25"/>
  <c r="E143" i="25"/>
  <c r="G142" i="25"/>
  <c r="I142" i="25"/>
  <c r="Q142" i="25" s="1"/>
  <c r="M142" i="25"/>
  <c r="U142" i="25" s="1"/>
  <c r="K142" i="25" l="1"/>
  <c r="S142" i="25" s="1"/>
  <c r="N142" i="25"/>
  <c r="V142" i="25" s="1"/>
  <c r="G143" i="25"/>
  <c r="E144" i="25"/>
  <c r="I143" i="25"/>
  <c r="Q143" i="25" s="1"/>
  <c r="M143" i="25"/>
  <c r="U143" i="25" s="1"/>
  <c r="F143" i="25"/>
  <c r="L143" i="25"/>
  <c r="T143" i="25" s="1"/>
  <c r="O142" i="25"/>
  <c r="W142" i="25" s="1"/>
  <c r="J142" i="25"/>
  <c r="R142" i="25" s="1"/>
  <c r="F144" i="5"/>
  <c r="E144" i="5"/>
  <c r="D145" i="5"/>
  <c r="G142" i="21"/>
  <c r="H142" i="21" s="1"/>
  <c r="E143" i="21"/>
  <c r="E144" i="21" l="1"/>
  <c r="G143" i="21"/>
  <c r="H143" i="21" s="1"/>
  <c r="O143" i="25"/>
  <c r="W143" i="25" s="1"/>
  <c r="J143" i="25"/>
  <c r="R143" i="25" s="1"/>
  <c r="D146" i="5"/>
  <c r="E145" i="5"/>
  <c r="F145" i="5"/>
  <c r="M144" i="25"/>
  <c r="U144" i="25" s="1"/>
  <c r="G144" i="25"/>
  <c r="I144" i="25"/>
  <c r="Q144" i="25" s="1"/>
  <c r="F144" i="25"/>
  <c r="E145" i="25"/>
  <c r="L144" i="25"/>
  <c r="T144" i="25" s="1"/>
  <c r="K143" i="25"/>
  <c r="S143" i="25" s="1"/>
  <c r="N143" i="25"/>
  <c r="V143" i="25" s="1"/>
  <c r="O144" i="25" l="1"/>
  <c r="W144" i="25" s="1"/>
  <c r="J144" i="25"/>
  <c r="R144" i="25" s="1"/>
  <c r="F146" i="5"/>
  <c r="D147" i="5"/>
  <c r="E146" i="5"/>
  <c r="E146" i="25"/>
  <c r="G145" i="25"/>
  <c r="F145" i="25"/>
  <c r="M145" i="25"/>
  <c r="U145" i="25" s="1"/>
  <c r="I145" i="25"/>
  <c r="Q145" i="25" s="1"/>
  <c r="L145" i="25"/>
  <c r="T145" i="25" s="1"/>
  <c r="N144" i="25"/>
  <c r="V144" i="25" s="1"/>
  <c r="K144" i="25"/>
  <c r="S144" i="25" s="1"/>
  <c r="E145" i="21"/>
  <c r="G144" i="21"/>
  <c r="H144" i="21" s="1"/>
  <c r="I146" i="25" l="1"/>
  <c r="Q146" i="25" s="1"/>
  <c r="G146" i="25"/>
  <c r="F146" i="25"/>
  <c r="E147" i="25"/>
  <c r="L146" i="25"/>
  <c r="T146" i="25" s="1"/>
  <c r="M146" i="25"/>
  <c r="U146" i="25" s="1"/>
  <c r="J145" i="25"/>
  <c r="R145" i="25" s="1"/>
  <c r="O145" i="25"/>
  <c r="W145" i="25" s="1"/>
  <c r="E146" i="21"/>
  <c r="G145" i="21"/>
  <c r="H145" i="21" s="1"/>
  <c r="N145" i="25"/>
  <c r="V145" i="25" s="1"/>
  <c r="K145" i="25"/>
  <c r="S145" i="25" s="1"/>
  <c r="D148" i="5"/>
  <c r="E147" i="5"/>
  <c r="F147" i="5"/>
  <c r="M147" i="25" l="1"/>
  <c r="U147" i="25" s="1"/>
  <c r="G147" i="25"/>
  <c r="F147" i="25"/>
  <c r="E148" i="25"/>
  <c r="I147" i="25"/>
  <c r="Q147" i="25" s="1"/>
  <c r="L147" i="25"/>
  <c r="T147" i="25" s="1"/>
  <c r="F148" i="5"/>
  <c r="D149" i="5"/>
  <c r="E148" i="5"/>
  <c r="O146" i="25"/>
  <c r="W146" i="25" s="1"/>
  <c r="J146" i="25"/>
  <c r="R146" i="25" s="1"/>
  <c r="N146" i="25"/>
  <c r="V146" i="25" s="1"/>
  <c r="K146" i="25"/>
  <c r="S146" i="25" s="1"/>
  <c r="G146" i="21"/>
  <c r="H146" i="21" s="1"/>
  <c r="E147" i="21"/>
  <c r="G148" i="25" l="1"/>
  <c r="F148" i="25"/>
  <c r="E149" i="25"/>
  <c r="M148" i="25"/>
  <c r="U148" i="25" s="1"/>
  <c r="I148" i="25"/>
  <c r="Q148" i="25" s="1"/>
  <c r="L148" i="25"/>
  <c r="T148" i="25" s="1"/>
  <c r="G147" i="21"/>
  <c r="H147" i="21" s="1"/>
  <c r="E148" i="21"/>
  <c r="E149" i="5"/>
  <c r="D150" i="5"/>
  <c r="F149" i="5"/>
  <c r="O147" i="25"/>
  <c r="W147" i="25" s="1"/>
  <c r="J147" i="25"/>
  <c r="R147" i="25" s="1"/>
  <c r="K147" i="25"/>
  <c r="S147" i="25" s="1"/>
  <c r="N147" i="25"/>
  <c r="V147" i="25" s="1"/>
  <c r="G148" i="21" l="1"/>
  <c r="H148" i="21" s="1"/>
  <c r="E149" i="21"/>
  <c r="O148" i="25"/>
  <c r="W148" i="25" s="1"/>
  <c r="J148" i="25"/>
  <c r="R148" i="25" s="1"/>
  <c r="E150" i="25"/>
  <c r="I149" i="25"/>
  <c r="Q149" i="25" s="1"/>
  <c r="L149" i="25"/>
  <c r="T149" i="25" s="1"/>
  <c r="F149" i="25"/>
  <c r="M149" i="25"/>
  <c r="U149" i="25" s="1"/>
  <c r="G149" i="25"/>
  <c r="F150" i="5"/>
  <c r="D151" i="5"/>
  <c r="E150" i="5"/>
  <c r="K148" i="25"/>
  <c r="S148" i="25" s="1"/>
  <c r="N148" i="25"/>
  <c r="V148" i="25" s="1"/>
  <c r="O149" i="25" l="1"/>
  <c r="W149" i="25" s="1"/>
  <c r="J149" i="25"/>
  <c r="R149" i="25" s="1"/>
  <c r="G150" i="25"/>
  <c r="L150" i="25"/>
  <c r="T150" i="25" s="1"/>
  <c r="F150" i="25"/>
  <c r="E151" i="25"/>
  <c r="I150" i="25"/>
  <c r="Q150" i="25" s="1"/>
  <c r="M150" i="25"/>
  <c r="U150" i="25" s="1"/>
  <c r="D152" i="5"/>
  <c r="F151" i="5"/>
  <c r="E151" i="5"/>
  <c r="E150" i="21"/>
  <c r="G149" i="21"/>
  <c r="H149" i="21" s="1"/>
  <c r="K149" i="25"/>
  <c r="S149" i="25" s="1"/>
  <c r="N149" i="25"/>
  <c r="V149" i="25" s="1"/>
  <c r="G151" i="25" l="1"/>
  <c r="F151" i="25"/>
  <c r="E152" i="25"/>
  <c r="M151" i="25"/>
  <c r="U151" i="25" s="1"/>
  <c r="L151" i="25"/>
  <c r="T151" i="25" s="1"/>
  <c r="I151" i="25"/>
  <c r="Q151" i="25" s="1"/>
  <c r="O150" i="25"/>
  <c r="W150" i="25" s="1"/>
  <c r="J150" i="25"/>
  <c r="R150" i="25" s="1"/>
  <c r="E151" i="21"/>
  <c r="G150" i="21"/>
  <c r="H150" i="21" s="1"/>
  <c r="K150" i="25"/>
  <c r="S150" i="25" s="1"/>
  <c r="N150" i="25"/>
  <c r="V150" i="25" s="1"/>
  <c r="F152" i="5"/>
  <c r="D153" i="5"/>
  <c r="E152" i="5"/>
  <c r="E153" i="5" l="1"/>
  <c r="F153" i="5"/>
  <c r="D154" i="5"/>
  <c r="L152" i="25"/>
  <c r="T152" i="25" s="1"/>
  <c r="F152" i="25"/>
  <c r="E153" i="25"/>
  <c r="G152" i="25"/>
  <c r="M152" i="25"/>
  <c r="U152" i="25" s="1"/>
  <c r="I152" i="25"/>
  <c r="Q152" i="25" s="1"/>
  <c r="O151" i="25"/>
  <c r="W151" i="25" s="1"/>
  <c r="J151" i="25"/>
  <c r="R151" i="25" s="1"/>
  <c r="G151" i="21"/>
  <c r="H151" i="21" s="1"/>
  <c r="E152" i="21"/>
  <c r="K151" i="25"/>
  <c r="S151" i="25" s="1"/>
  <c r="N151" i="25"/>
  <c r="V151" i="25" s="1"/>
  <c r="K152" i="25" l="1"/>
  <c r="S152" i="25" s="1"/>
  <c r="N152" i="25"/>
  <c r="V152" i="25" s="1"/>
  <c r="E153" i="21"/>
  <c r="G152" i="21"/>
  <c r="H152" i="21" s="1"/>
  <c r="G153" i="25"/>
  <c r="L153" i="25"/>
  <c r="T153" i="25" s="1"/>
  <c r="I153" i="25"/>
  <c r="Q153" i="25" s="1"/>
  <c r="F153" i="25"/>
  <c r="E154" i="25"/>
  <c r="M153" i="25"/>
  <c r="U153" i="25" s="1"/>
  <c r="O152" i="25"/>
  <c r="W152" i="25" s="1"/>
  <c r="J152" i="25"/>
  <c r="R152" i="25" s="1"/>
  <c r="D155" i="5"/>
  <c r="F154" i="5"/>
  <c r="E154" i="5"/>
  <c r="O153" i="25" l="1"/>
  <c r="W153" i="25" s="1"/>
  <c r="J153" i="25"/>
  <c r="R153" i="25" s="1"/>
  <c r="F155" i="5"/>
  <c r="D156" i="5"/>
  <c r="E155" i="5"/>
  <c r="N153" i="25"/>
  <c r="V153" i="25" s="1"/>
  <c r="K153" i="25"/>
  <c r="S153" i="25" s="1"/>
  <c r="E154" i="21"/>
  <c r="G153" i="21"/>
  <c r="H153" i="21" s="1"/>
  <c r="M154" i="25"/>
  <c r="U154" i="25" s="1"/>
  <c r="F154" i="25"/>
  <c r="G154" i="25"/>
  <c r="E155" i="25"/>
  <c r="L154" i="25"/>
  <c r="T154" i="25" s="1"/>
  <c r="I154" i="25"/>
  <c r="Q154" i="25" s="1"/>
  <c r="G154" i="21" l="1"/>
  <c r="H154" i="21" s="1"/>
  <c r="E155" i="21"/>
  <c r="E156" i="25"/>
  <c r="I155" i="25"/>
  <c r="Q155" i="25" s="1"/>
  <c r="L155" i="25"/>
  <c r="T155" i="25" s="1"/>
  <c r="G155" i="25"/>
  <c r="M155" i="25"/>
  <c r="U155" i="25" s="1"/>
  <c r="F155" i="25"/>
  <c r="O154" i="25"/>
  <c r="W154" i="25" s="1"/>
  <c r="J154" i="25"/>
  <c r="R154" i="25" s="1"/>
  <c r="K154" i="25"/>
  <c r="S154" i="25" s="1"/>
  <c r="N154" i="25"/>
  <c r="V154" i="25" s="1"/>
  <c r="D157" i="5"/>
  <c r="E156" i="5"/>
  <c r="F156" i="5"/>
  <c r="J155" i="25" l="1"/>
  <c r="R155" i="25" s="1"/>
  <c r="O155" i="25"/>
  <c r="W155" i="25" s="1"/>
  <c r="K155" i="25"/>
  <c r="S155" i="25" s="1"/>
  <c r="N155" i="25"/>
  <c r="V155" i="25" s="1"/>
  <c r="L156" i="25"/>
  <c r="T156" i="25" s="1"/>
  <c r="F156" i="25"/>
  <c r="E157" i="25"/>
  <c r="G156" i="25"/>
  <c r="M156" i="25"/>
  <c r="U156" i="25" s="1"/>
  <c r="I156" i="25"/>
  <c r="Q156" i="25" s="1"/>
  <c r="F157" i="5"/>
  <c r="E157" i="5"/>
  <c r="D158" i="5"/>
  <c r="E156" i="21"/>
  <c r="G155" i="21"/>
  <c r="H155" i="21" s="1"/>
  <c r="K156" i="25" l="1"/>
  <c r="S156" i="25" s="1"/>
  <c r="N156" i="25"/>
  <c r="V156" i="25" s="1"/>
  <c r="O156" i="25"/>
  <c r="W156" i="25" s="1"/>
  <c r="J156" i="25"/>
  <c r="R156" i="25" s="1"/>
  <c r="E158" i="25"/>
  <c r="L157" i="25"/>
  <c r="T157" i="25" s="1"/>
  <c r="G157" i="25"/>
  <c r="M157" i="25"/>
  <c r="U157" i="25" s="1"/>
  <c r="F157" i="25"/>
  <c r="I157" i="25"/>
  <c r="Q157" i="25" s="1"/>
  <c r="E157" i="21"/>
  <c r="G156" i="21"/>
  <c r="H156" i="21" s="1"/>
  <c r="F158" i="5"/>
  <c r="D159" i="5"/>
  <c r="E158" i="5"/>
  <c r="G158" i="25" l="1"/>
  <c r="I158" i="25"/>
  <c r="Q158" i="25" s="1"/>
  <c r="L158" i="25"/>
  <c r="T158" i="25" s="1"/>
  <c r="M158" i="25"/>
  <c r="U158" i="25" s="1"/>
  <c r="F158" i="25"/>
  <c r="E159" i="25"/>
  <c r="F159" i="5"/>
  <c r="D160" i="5"/>
  <c r="E159" i="5"/>
  <c r="N157" i="25"/>
  <c r="V157" i="25" s="1"/>
  <c r="K157" i="25"/>
  <c r="S157" i="25" s="1"/>
  <c r="E158" i="21"/>
  <c r="G157" i="21"/>
  <c r="H157" i="21" s="1"/>
  <c r="O157" i="25"/>
  <c r="W157" i="25" s="1"/>
  <c r="J157" i="25"/>
  <c r="R157" i="25" s="1"/>
  <c r="D161" i="5" l="1"/>
  <c r="F160" i="5"/>
  <c r="E160" i="5"/>
  <c r="J158" i="25"/>
  <c r="R158" i="25" s="1"/>
  <c r="O158" i="25"/>
  <c r="W158" i="25" s="1"/>
  <c r="E160" i="25"/>
  <c r="M159" i="25"/>
  <c r="U159" i="25" s="1"/>
  <c r="L159" i="25"/>
  <c r="T159" i="25" s="1"/>
  <c r="G159" i="25"/>
  <c r="F159" i="25"/>
  <c r="I159" i="25"/>
  <c r="Q159" i="25" s="1"/>
  <c r="E159" i="21"/>
  <c r="G158" i="21"/>
  <c r="H158" i="21" s="1"/>
  <c r="K158" i="25"/>
  <c r="S158" i="25" s="1"/>
  <c r="N158" i="25"/>
  <c r="V158" i="25" s="1"/>
  <c r="G160" i="25" l="1"/>
  <c r="I160" i="25"/>
  <c r="Q160" i="25" s="1"/>
  <c r="L160" i="25"/>
  <c r="T160" i="25" s="1"/>
  <c r="F160" i="25"/>
  <c r="E161" i="25"/>
  <c r="M160" i="25"/>
  <c r="U160" i="25" s="1"/>
  <c r="E160" i="21"/>
  <c r="G159" i="21"/>
  <c r="H159" i="21" s="1"/>
  <c r="J159" i="25"/>
  <c r="R159" i="25" s="1"/>
  <c r="O159" i="25"/>
  <c r="W159" i="25" s="1"/>
  <c r="K159" i="25"/>
  <c r="S159" i="25" s="1"/>
  <c r="N159" i="25"/>
  <c r="V159" i="25" s="1"/>
  <c r="F161" i="5"/>
  <c r="D162" i="5"/>
  <c r="E161" i="5"/>
  <c r="F162" i="5" l="1"/>
  <c r="E162" i="5"/>
  <c r="E161" i="21"/>
  <c r="G160" i="21"/>
  <c r="H160" i="21" s="1"/>
  <c r="F161" i="25"/>
  <c r="M161" i="25"/>
  <c r="U161" i="25" s="1"/>
  <c r="I161" i="25"/>
  <c r="Q161" i="25" s="1"/>
  <c r="G161" i="25"/>
  <c r="E162" i="25"/>
  <c r="L161" i="25"/>
  <c r="T161" i="25" s="1"/>
  <c r="O160" i="25"/>
  <c r="W160" i="25" s="1"/>
  <c r="J160" i="25"/>
  <c r="R160" i="25" s="1"/>
  <c r="N160" i="25"/>
  <c r="V160" i="25" s="1"/>
  <c r="K160" i="25"/>
  <c r="S160" i="25" s="1"/>
  <c r="N161" i="25" l="1"/>
  <c r="V161" i="25" s="1"/>
  <c r="K161" i="25"/>
  <c r="S161" i="25" s="1"/>
  <c r="O161" i="25"/>
  <c r="W161" i="25" s="1"/>
  <c r="J161" i="25"/>
  <c r="R161" i="25" s="1"/>
  <c r="G161" i="21"/>
  <c r="H161" i="21" s="1"/>
  <c r="E162" i="21"/>
  <c r="L162" i="25"/>
  <c r="T162" i="25" s="1"/>
  <c r="M162" i="25"/>
  <c r="U162" i="25" s="1"/>
  <c r="G162" i="25"/>
  <c r="F162" i="25"/>
  <c r="E163" i="25"/>
  <c r="I162" i="25"/>
  <c r="Q162" i="25" s="1"/>
  <c r="E163" i="21" l="1"/>
  <c r="G162" i="21"/>
  <c r="H162" i="21" s="1"/>
  <c r="M163" i="25"/>
  <c r="U163" i="25" s="1"/>
  <c r="E164" i="25"/>
  <c r="I163" i="25"/>
  <c r="Q163" i="25" s="1"/>
  <c r="L163" i="25"/>
  <c r="T163" i="25" s="1"/>
  <c r="G163" i="25"/>
  <c r="F163" i="25"/>
  <c r="J162" i="25"/>
  <c r="R162" i="25" s="1"/>
  <c r="O162" i="25"/>
  <c r="W162" i="25" s="1"/>
  <c r="K162" i="25"/>
  <c r="S162" i="25" s="1"/>
  <c r="N162" i="25"/>
  <c r="V162" i="25" s="1"/>
  <c r="J163" i="25" l="1"/>
  <c r="R163" i="25" s="1"/>
  <c r="O163" i="25"/>
  <c r="W163" i="25" s="1"/>
  <c r="K163" i="25"/>
  <c r="S163" i="25" s="1"/>
  <c r="N163" i="25"/>
  <c r="V163" i="25" s="1"/>
  <c r="M164" i="25"/>
  <c r="U164" i="25" s="1"/>
  <c r="L164" i="25"/>
  <c r="T164" i="25" s="1"/>
  <c r="F164" i="25"/>
  <c r="E165" i="25"/>
  <c r="G164" i="25"/>
  <c r="I164" i="25"/>
  <c r="Q164" i="25" s="1"/>
  <c r="E164" i="21"/>
  <c r="G163" i="21"/>
  <c r="H163" i="21" s="1"/>
  <c r="J164" i="25" l="1"/>
  <c r="R164" i="25" s="1"/>
  <c r="O164" i="25"/>
  <c r="W164" i="25" s="1"/>
  <c r="I165" i="25"/>
  <c r="Q165" i="25" s="1"/>
  <c r="L165" i="25"/>
  <c r="T165" i="25" s="1"/>
  <c r="F165" i="25"/>
  <c r="G165" i="25"/>
  <c r="E166" i="25"/>
  <c r="M165" i="25"/>
  <c r="U165" i="25" s="1"/>
  <c r="E165" i="21"/>
  <c r="G164" i="21"/>
  <c r="H164" i="21" s="1"/>
  <c r="N164" i="25"/>
  <c r="V164" i="25" s="1"/>
  <c r="K164" i="25"/>
  <c r="S164" i="25" s="1"/>
  <c r="N165" i="25" l="1"/>
  <c r="V165" i="25" s="1"/>
  <c r="K165" i="25"/>
  <c r="S165" i="25" s="1"/>
  <c r="O165" i="25"/>
  <c r="W165" i="25" s="1"/>
  <c r="J165" i="25"/>
  <c r="R165" i="25" s="1"/>
  <c r="G166" i="25"/>
  <c r="E167" i="25"/>
  <c r="L166" i="25"/>
  <c r="T166" i="25" s="1"/>
  <c r="F166" i="25"/>
  <c r="I166" i="25"/>
  <c r="Q166" i="25" s="1"/>
  <c r="M166" i="25"/>
  <c r="U166" i="25" s="1"/>
  <c r="E166" i="21"/>
  <c r="G165" i="21"/>
  <c r="H165" i="21" s="1"/>
  <c r="O166" i="25" l="1"/>
  <c r="W166" i="25" s="1"/>
  <c r="J166" i="25"/>
  <c r="R166" i="25" s="1"/>
  <c r="L167" i="25"/>
  <c r="T167" i="25" s="1"/>
  <c r="G167" i="25"/>
  <c r="M167" i="25"/>
  <c r="U167" i="25" s="1"/>
  <c r="F167" i="25"/>
  <c r="E168" i="25"/>
  <c r="I167" i="25"/>
  <c r="Q167" i="25" s="1"/>
  <c r="N166" i="25"/>
  <c r="V166" i="25" s="1"/>
  <c r="K166" i="25"/>
  <c r="S166" i="25" s="1"/>
  <c r="G166" i="21"/>
  <c r="H166" i="21" s="1"/>
  <c r="E167" i="21"/>
  <c r="E168" i="21" l="1"/>
  <c r="G167" i="21"/>
  <c r="H167" i="21" s="1"/>
  <c r="E169" i="25"/>
  <c r="G168" i="25"/>
  <c r="M168" i="25"/>
  <c r="U168" i="25" s="1"/>
  <c r="I168" i="25"/>
  <c r="Q168" i="25" s="1"/>
  <c r="F168" i="25"/>
  <c r="L168" i="25"/>
  <c r="T168" i="25" s="1"/>
  <c r="N167" i="25"/>
  <c r="V167" i="25" s="1"/>
  <c r="K167" i="25"/>
  <c r="S167" i="25" s="1"/>
  <c r="O167" i="25"/>
  <c r="W167" i="25" s="1"/>
  <c r="J167" i="25"/>
  <c r="R167" i="25" s="1"/>
  <c r="O168" i="25" l="1"/>
  <c r="W168" i="25" s="1"/>
  <c r="J168" i="25"/>
  <c r="R168" i="25" s="1"/>
  <c r="N168" i="25"/>
  <c r="V168" i="25" s="1"/>
  <c r="K168" i="25"/>
  <c r="S168" i="25" s="1"/>
  <c r="E170" i="25"/>
  <c r="G169" i="25"/>
  <c r="I169" i="25"/>
  <c r="Q169" i="25" s="1"/>
  <c r="L169" i="25"/>
  <c r="T169" i="25" s="1"/>
  <c r="F169" i="25"/>
  <c r="M169" i="25"/>
  <c r="U169" i="25" s="1"/>
  <c r="E169" i="21"/>
  <c r="G168" i="21"/>
  <c r="H168" i="21" s="1"/>
  <c r="N169" i="25" l="1"/>
  <c r="V169" i="25" s="1"/>
  <c r="K169" i="25"/>
  <c r="S169" i="25" s="1"/>
  <c r="F170" i="25"/>
  <c r="G170" i="25"/>
  <c r="E171" i="25"/>
  <c r="L170" i="25"/>
  <c r="T170" i="25" s="1"/>
  <c r="M170" i="25"/>
  <c r="U170" i="25" s="1"/>
  <c r="I170" i="25"/>
  <c r="Q170" i="25" s="1"/>
  <c r="G169" i="21"/>
  <c r="H169" i="21" s="1"/>
  <c r="E170" i="21"/>
  <c r="O169" i="25"/>
  <c r="W169" i="25" s="1"/>
  <c r="J169" i="25"/>
  <c r="R169" i="25" s="1"/>
  <c r="L171" i="25" l="1"/>
  <c r="T171" i="25" s="1"/>
  <c r="I171" i="25"/>
  <c r="Q171" i="25" s="1"/>
  <c r="G171" i="25"/>
  <c r="M171" i="25"/>
  <c r="U171" i="25" s="1"/>
  <c r="F171" i="25"/>
  <c r="E172" i="25"/>
  <c r="N170" i="25"/>
  <c r="V170" i="25" s="1"/>
  <c r="K170" i="25"/>
  <c r="S170" i="25" s="1"/>
  <c r="E171" i="21"/>
  <c r="G170" i="21"/>
  <c r="H170" i="21" s="1"/>
  <c r="J170" i="25"/>
  <c r="R170" i="25" s="1"/>
  <c r="O170" i="25"/>
  <c r="W170" i="25" s="1"/>
  <c r="O171" i="25" l="1"/>
  <c r="W171" i="25" s="1"/>
  <c r="J171" i="25"/>
  <c r="R171" i="25" s="1"/>
  <c r="L172" i="25"/>
  <c r="T172" i="25" s="1"/>
  <c r="I172" i="25"/>
  <c r="Q172" i="25" s="1"/>
  <c r="F172" i="25"/>
  <c r="M172" i="25"/>
  <c r="U172" i="25" s="1"/>
  <c r="G172" i="25"/>
  <c r="E173" i="25"/>
  <c r="N171" i="25"/>
  <c r="V171" i="25" s="1"/>
  <c r="K171" i="25"/>
  <c r="S171" i="25" s="1"/>
  <c r="G171" i="21"/>
  <c r="H171" i="21" s="1"/>
  <c r="E172" i="21"/>
  <c r="N172" i="25" l="1"/>
  <c r="V172" i="25" s="1"/>
  <c r="K172" i="25"/>
  <c r="S172" i="25" s="1"/>
  <c r="L173" i="25"/>
  <c r="T173" i="25" s="1"/>
  <c r="F173" i="25"/>
  <c r="I173" i="25"/>
  <c r="Q173" i="25" s="1"/>
  <c r="G173" i="25"/>
  <c r="M173" i="25"/>
  <c r="U173" i="25" s="1"/>
  <c r="E174" i="25"/>
  <c r="J172" i="25"/>
  <c r="R172" i="25" s="1"/>
  <c r="O172" i="25"/>
  <c r="W172" i="25" s="1"/>
  <c r="G172" i="21"/>
  <c r="H172" i="21" s="1"/>
  <c r="E173" i="21"/>
  <c r="N173" i="25" l="1"/>
  <c r="V173" i="25" s="1"/>
  <c r="K173" i="25"/>
  <c r="S173" i="25" s="1"/>
  <c r="L174" i="25"/>
  <c r="T174" i="25" s="1"/>
  <c r="M174" i="25"/>
  <c r="U174" i="25" s="1"/>
  <c r="E175" i="25"/>
  <c r="G174" i="25"/>
  <c r="I174" i="25"/>
  <c r="Q174" i="25" s="1"/>
  <c r="F174" i="25"/>
  <c r="G173" i="21"/>
  <c r="H173" i="21" s="1"/>
  <c r="E174" i="21"/>
  <c r="O173" i="25"/>
  <c r="W173" i="25" s="1"/>
  <c r="J173" i="25"/>
  <c r="R173" i="25" s="1"/>
  <c r="J174" i="25" l="1"/>
  <c r="R174" i="25" s="1"/>
  <c r="O174" i="25"/>
  <c r="W174" i="25" s="1"/>
  <c r="N174" i="25"/>
  <c r="V174" i="25" s="1"/>
  <c r="K174" i="25"/>
  <c r="S174" i="25" s="1"/>
  <c r="E176" i="25"/>
  <c r="L175" i="25"/>
  <c r="T175" i="25" s="1"/>
  <c r="G175" i="25"/>
  <c r="F175" i="25"/>
  <c r="I175" i="25"/>
  <c r="Q175" i="25" s="1"/>
  <c r="M175" i="25"/>
  <c r="U175" i="25" s="1"/>
  <c r="E175" i="21"/>
  <c r="G174" i="21"/>
  <c r="H174" i="21" s="1"/>
  <c r="K175" i="25" l="1"/>
  <c r="S175" i="25" s="1"/>
  <c r="N175" i="25"/>
  <c r="V175" i="25" s="1"/>
  <c r="E177" i="25"/>
  <c r="L176" i="25"/>
  <c r="T176" i="25" s="1"/>
  <c r="M176" i="25"/>
  <c r="U176" i="25" s="1"/>
  <c r="G176" i="25"/>
  <c r="I176" i="25"/>
  <c r="Q176" i="25" s="1"/>
  <c r="F176" i="25"/>
  <c r="G175" i="21"/>
  <c r="H175" i="21" s="1"/>
  <c r="E176" i="21"/>
  <c r="O175" i="25"/>
  <c r="W175" i="25" s="1"/>
  <c r="J175" i="25"/>
  <c r="R175" i="25" s="1"/>
  <c r="K176" i="25" l="1"/>
  <c r="S176" i="25" s="1"/>
  <c r="N176" i="25"/>
  <c r="V176" i="25" s="1"/>
  <c r="J176" i="25"/>
  <c r="R176" i="25" s="1"/>
  <c r="O176" i="25"/>
  <c r="W176" i="25" s="1"/>
  <c r="M177" i="25"/>
  <c r="U177" i="25" s="1"/>
  <c r="G177" i="25"/>
  <c r="E178" i="25"/>
  <c r="I177" i="25"/>
  <c r="Q177" i="25" s="1"/>
  <c r="F177" i="25"/>
  <c r="L177" i="25"/>
  <c r="T177" i="25" s="1"/>
  <c r="G176" i="21"/>
  <c r="H176" i="21" s="1"/>
  <c r="E177" i="21"/>
  <c r="K177" i="25" l="1"/>
  <c r="S177" i="25" s="1"/>
  <c r="N177" i="25"/>
  <c r="V177" i="25" s="1"/>
  <c r="F178" i="25"/>
  <c r="E179" i="25"/>
  <c r="I178" i="25"/>
  <c r="Q178" i="25" s="1"/>
  <c r="M178" i="25"/>
  <c r="U178" i="25" s="1"/>
  <c r="G178" i="25"/>
  <c r="L178" i="25"/>
  <c r="T178" i="25" s="1"/>
  <c r="G177" i="21"/>
  <c r="H177" i="21" s="1"/>
  <c r="E178" i="21"/>
  <c r="O177" i="25"/>
  <c r="W177" i="25" s="1"/>
  <c r="J177" i="25"/>
  <c r="R177" i="25" s="1"/>
  <c r="I179" i="25" l="1"/>
  <c r="Q179" i="25" s="1"/>
  <c r="G179" i="25"/>
  <c r="F179" i="25"/>
  <c r="E180" i="25"/>
  <c r="L179" i="25"/>
  <c r="T179" i="25" s="1"/>
  <c r="M179" i="25"/>
  <c r="U179" i="25" s="1"/>
  <c r="N178" i="25"/>
  <c r="V178" i="25" s="1"/>
  <c r="K178" i="25"/>
  <c r="S178" i="25" s="1"/>
  <c r="G178" i="21"/>
  <c r="H178" i="21" s="1"/>
  <c r="E179" i="21"/>
  <c r="J178" i="25"/>
  <c r="R178" i="25" s="1"/>
  <c r="O178" i="25"/>
  <c r="W178" i="25" s="1"/>
  <c r="L180" i="25" l="1"/>
  <c r="T180" i="25" s="1"/>
  <c r="F180" i="25"/>
  <c r="E181" i="25"/>
  <c r="G180" i="25"/>
  <c r="I180" i="25"/>
  <c r="Q180" i="25" s="1"/>
  <c r="M180" i="25"/>
  <c r="U180" i="25" s="1"/>
  <c r="K179" i="25"/>
  <c r="S179" i="25" s="1"/>
  <c r="N179" i="25"/>
  <c r="V179" i="25" s="1"/>
  <c r="O179" i="25"/>
  <c r="W179" i="25" s="1"/>
  <c r="J179" i="25"/>
  <c r="R179" i="25" s="1"/>
  <c r="E180" i="21"/>
  <c r="G179" i="21"/>
  <c r="H179" i="21" s="1"/>
  <c r="N180" i="25" l="1"/>
  <c r="V180" i="25" s="1"/>
  <c r="K180" i="25"/>
  <c r="S180" i="25" s="1"/>
  <c r="E182" i="25"/>
  <c r="I181" i="25"/>
  <c r="Q181" i="25" s="1"/>
  <c r="L181" i="25"/>
  <c r="T181" i="25" s="1"/>
  <c r="M181" i="25"/>
  <c r="U181" i="25" s="1"/>
  <c r="G181" i="25"/>
  <c r="F181" i="25"/>
  <c r="E181" i="21"/>
  <c r="G180" i="21"/>
  <c r="H180" i="21" s="1"/>
  <c r="J180" i="25"/>
  <c r="R180" i="25" s="1"/>
  <c r="O180" i="25"/>
  <c r="W180" i="25" s="1"/>
  <c r="O181" i="25" l="1"/>
  <c r="W181" i="25" s="1"/>
  <c r="J181" i="25"/>
  <c r="R181" i="25" s="1"/>
  <c r="N181" i="25"/>
  <c r="V181" i="25" s="1"/>
  <c r="K181" i="25"/>
  <c r="S181" i="25" s="1"/>
  <c r="I182" i="25"/>
  <c r="Q182" i="25" s="1"/>
  <c r="M182" i="25"/>
  <c r="U182" i="25" s="1"/>
  <c r="E183" i="25"/>
  <c r="L182" i="25"/>
  <c r="T182" i="25" s="1"/>
  <c r="G182" i="25"/>
  <c r="F182" i="25"/>
  <c r="E182" i="21"/>
  <c r="G181" i="21"/>
  <c r="H181" i="21" s="1"/>
  <c r="E183" i="21" l="1"/>
  <c r="G182" i="21"/>
  <c r="H182" i="21" s="1"/>
  <c r="J182" i="25"/>
  <c r="R182" i="25" s="1"/>
  <c r="O182" i="25"/>
  <c r="W182" i="25" s="1"/>
  <c r="F183" i="25"/>
  <c r="E184" i="25"/>
  <c r="L183" i="25"/>
  <c r="T183" i="25" s="1"/>
  <c r="G183" i="25"/>
  <c r="M183" i="25"/>
  <c r="U183" i="25" s="1"/>
  <c r="I183" i="25"/>
  <c r="Q183" i="25" s="1"/>
  <c r="K182" i="25"/>
  <c r="S182" i="25" s="1"/>
  <c r="N182" i="25"/>
  <c r="V182" i="25" s="1"/>
  <c r="N183" i="25" l="1"/>
  <c r="V183" i="25" s="1"/>
  <c r="K183" i="25"/>
  <c r="S183" i="25" s="1"/>
  <c r="I184" i="25"/>
  <c r="Q184" i="25" s="1"/>
  <c r="F184" i="25"/>
  <c r="M184" i="25"/>
  <c r="U184" i="25" s="1"/>
  <c r="L184" i="25"/>
  <c r="T184" i="25" s="1"/>
  <c r="E185" i="25"/>
  <c r="G184" i="25"/>
  <c r="J183" i="25"/>
  <c r="R183" i="25" s="1"/>
  <c r="O183" i="25"/>
  <c r="W183" i="25" s="1"/>
  <c r="E184" i="21"/>
  <c r="G183" i="21"/>
  <c r="H183" i="21" s="1"/>
  <c r="K184" i="25" l="1"/>
  <c r="S184" i="25" s="1"/>
  <c r="N184" i="25"/>
  <c r="V184" i="25" s="1"/>
  <c r="G185" i="25"/>
  <c r="I185" i="25"/>
  <c r="Q185" i="25" s="1"/>
  <c r="F185" i="25"/>
  <c r="M185" i="25"/>
  <c r="U185" i="25" s="1"/>
  <c r="E186" i="25"/>
  <c r="L185" i="25"/>
  <c r="T185" i="25" s="1"/>
  <c r="J184" i="25"/>
  <c r="R184" i="25" s="1"/>
  <c r="O184" i="25"/>
  <c r="W184" i="25" s="1"/>
  <c r="E185" i="21"/>
  <c r="G184" i="21"/>
  <c r="H184" i="21" s="1"/>
  <c r="N185" i="25" l="1"/>
  <c r="V185" i="25" s="1"/>
  <c r="K185" i="25"/>
  <c r="S185" i="25" s="1"/>
  <c r="L186" i="25"/>
  <c r="T186" i="25" s="1"/>
  <c r="F186" i="25"/>
  <c r="I186" i="25"/>
  <c r="Q186" i="25" s="1"/>
  <c r="M186" i="25"/>
  <c r="U186" i="25" s="1"/>
  <c r="E187" i="25"/>
  <c r="G186" i="25"/>
  <c r="J185" i="25"/>
  <c r="R185" i="25" s="1"/>
  <c r="O185" i="25"/>
  <c r="W185" i="25" s="1"/>
  <c r="G185" i="21"/>
  <c r="H185" i="21" s="1"/>
  <c r="E186" i="21"/>
  <c r="L187" i="25" l="1"/>
  <c r="T187" i="25" s="1"/>
  <c r="G187" i="25"/>
  <c r="F187" i="25"/>
  <c r="E188" i="25"/>
  <c r="M187" i="25"/>
  <c r="U187" i="25" s="1"/>
  <c r="I187" i="25"/>
  <c r="Q187" i="25" s="1"/>
  <c r="K186" i="25"/>
  <c r="S186" i="25" s="1"/>
  <c r="N186" i="25"/>
  <c r="V186" i="25" s="1"/>
  <c r="J186" i="25"/>
  <c r="R186" i="25" s="1"/>
  <c r="O186" i="25"/>
  <c r="W186" i="25" s="1"/>
  <c r="G186" i="21"/>
  <c r="H186" i="21" s="1"/>
  <c r="E187" i="21"/>
  <c r="E188" i="21" l="1"/>
  <c r="G187" i="21"/>
  <c r="H187" i="21" s="1"/>
  <c r="L188" i="25"/>
  <c r="T188" i="25" s="1"/>
  <c r="F188" i="25"/>
  <c r="G188" i="25"/>
  <c r="I188" i="25"/>
  <c r="Q188" i="25" s="1"/>
  <c r="M188" i="25"/>
  <c r="U188" i="25" s="1"/>
  <c r="E189" i="25"/>
  <c r="O187" i="25"/>
  <c r="W187" i="25" s="1"/>
  <c r="J187" i="25"/>
  <c r="R187" i="25" s="1"/>
  <c r="K187" i="25"/>
  <c r="S187" i="25" s="1"/>
  <c r="N187" i="25"/>
  <c r="V187" i="25" s="1"/>
  <c r="N188" i="25" l="1"/>
  <c r="V188" i="25" s="1"/>
  <c r="K188" i="25"/>
  <c r="S188" i="25" s="1"/>
  <c r="J188" i="25"/>
  <c r="R188" i="25" s="1"/>
  <c r="O188" i="25"/>
  <c r="W188" i="25" s="1"/>
  <c r="F189" i="25"/>
  <c r="I189" i="25"/>
  <c r="Q189" i="25" s="1"/>
  <c r="G189" i="25"/>
  <c r="E190" i="25"/>
  <c r="L189" i="25"/>
  <c r="T189" i="25" s="1"/>
  <c r="M189" i="25"/>
  <c r="U189" i="25" s="1"/>
  <c r="G188" i="21"/>
  <c r="H188" i="21" s="1"/>
  <c r="E189" i="21"/>
  <c r="L190" i="25" l="1"/>
  <c r="T190" i="25" s="1"/>
  <c r="M190" i="25"/>
  <c r="U190" i="25" s="1"/>
  <c r="E191" i="25"/>
  <c r="G190" i="25"/>
  <c r="F190" i="25"/>
  <c r="I190" i="25"/>
  <c r="Q190" i="25" s="1"/>
  <c r="J189" i="25"/>
  <c r="R189" i="25" s="1"/>
  <c r="O189" i="25"/>
  <c r="W189" i="25" s="1"/>
  <c r="K189" i="25"/>
  <c r="S189" i="25" s="1"/>
  <c r="N189" i="25"/>
  <c r="V189" i="25" s="1"/>
  <c r="G189" i="21"/>
  <c r="H189" i="21" s="1"/>
  <c r="E190" i="21"/>
  <c r="J190" i="25" l="1"/>
  <c r="R190" i="25" s="1"/>
  <c r="O190" i="25"/>
  <c r="W190" i="25" s="1"/>
  <c r="E191" i="21"/>
  <c r="G190" i="21"/>
  <c r="H190" i="21" s="1"/>
  <c r="K190" i="25"/>
  <c r="S190" i="25" s="1"/>
  <c r="N190" i="25"/>
  <c r="V190" i="25" s="1"/>
  <c r="F191" i="25"/>
  <c r="I191" i="25"/>
  <c r="Q191" i="25" s="1"/>
  <c r="G191" i="25"/>
  <c r="M191" i="25"/>
  <c r="U191" i="25" s="1"/>
  <c r="L191" i="25"/>
  <c r="T191" i="25" s="1"/>
  <c r="E192" i="25"/>
  <c r="O191" i="25" l="1"/>
  <c r="W191" i="25" s="1"/>
  <c r="J191" i="25"/>
  <c r="R191" i="25" s="1"/>
  <c r="G191" i="21"/>
  <c r="H191" i="21" s="1"/>
  <c r="E192" i="21"/>
  <c r="M192" i="25"/>
  <c r="U192" i="25" s="1"/>
  <c r="F192" i="25"/>
  <c r="E193" i="25"/>
  <c r="L192" i="25"/>
  <c r="T192" i="25" s="1"/>
  <c r="G192" i="25"/>
  <c r="I192" i="25"/>
  <c r="Q192" i="25" s="1"/>
  <c r="K191" i="25"/>
  <c r="S191" i="25" s="1"/>
  <c r="N191" i="25"/>
  <c r="V191" i="25" s="1"/>
  <c r="L193" i="25" l="1"/>
  <c r="T193" i="25" s="1"/>
  <c r="F193" i="25"/>
  <c r="G193" i="25"/>
  <c r="E194" i="25"/>
  <c r="M193" i="25"/>
  <c r="U193" i="25" s="1"/>
  <c r="I193" i="25"/>
  <c r="Q193" i="25" s="1"/>
  <c r="J192" i="25"/>
  <c r="R192" i="25" s="1"/>
  <c r="O192" i="25"/>
  <c r="W192" i="25" s="1"/>
  <c r="G192" i="21"/>
  <c r="H192" i="21" s="1"/>
  <c r="E193" i="21"/>
  <c r="N192" i="25"/>
  <c r="V192" i="25" s="1"/>
  <c r="K192" i="25"/>
  <c r="S192" i="25" s="1"/>
  <c r="F194" i="25" l="1"/>
  <c r="E195" i="25"/>
  <c r="I194" i="25"/>
  <c r="Q194" i="25" s="1"/>
  <c r="G194" i="25"/>
  <c r="M194" i="25"/>
  <c r="U194" i="25" s="1"/>
  <c r="L194" i="25"/>
  <c r="T194" i="25" s="1"/>
  <c r="O193" i="25"/>
  <c r="W193" i="25" s="1"/>
  <c r="J193" i="25"/>
  <c r="R193" i="25" s="1"/>
  <c r="N193" i="25"/>
  <c r="V193" i="25" s="1"/>
  <c r="K193" i="25"/>
  <c r="S193" i="25" s="1"/>
  <c r="E194" i="21"/>
  <c r="G193" i="21"/>
  <c r="H193" i="21" s="1"/>
  <c r="N194" i="25" l="1"/>
  <c r="V194" i="25" s="1"/>
  <c r="K194" i="25"/>
  <c r="S194" i="25" s="1"/>
  <c r="G194" i="21"/>
  <c r="H194" i="21" s="1"/>
  <c r="E195" i="21"/>
  <c r="M195" i="25"/>
  <c r="U195" i="25" s="1"/>
  <c r="L195" i="25"/>
  <c r="T195" i="25" s="1"/>
  <c r="F195" i="25"/>
  <c r="G195" i="25"/>
  <c r="I195" i="25"/>
  <c r="Q195" i="25" s="1"/>
  <c r="E196" i="25"/>
  <c r="J194" i="25"/>
  <c r="R194" i="25" s="1"/>
  <c r="O194" i="25"/>
  <c r="W194" i="25" s="1"/>
  <c r="G195" i="21" l="1"/>
  <c r="H195" i="21" s="1"/>
  <c r="E196" i="21"/>
  <c r="N195" i="25"/>
  <c r="V195" i="25" s="1"/>
  <c r="K195" i="25"/>
  <c r="S195" i="25" s="1"/>
  <c r="O195" i="25"/>
  <c r="W195" i="25" s="1"/>
  <c r="J195" i="25"/>
  <c r="R195" i="25" s="1"/>
  <c r="M196" i="25"/>
  <c r="U196" i="25" s="1"/>
  <c r="E197" i="25"/>
  <c r="I196" i="25"/>
  <c r="Q196" i="25" s="1"/>
  <c r="F196" i="25"/>
  <c r="L196" i="25"/>
  <c r="T196" i="25" s="1"/>
  <c r="G196" i="25"/>
  <c r="E198" i="25" l="1"/>
  <c r="L197" i="25"/>
  <c r="T197" i="25" s="1"/>
  <c r="G197" i="25"/>
  <c r="M197" i="25"/>
  <c r="U197" i="25" s="1"/>
  <c r="I197" i="25"/>
  <c r="Q197" i="25" s="1"/>
  <c r="F197" i="25"/>
  <c r="N196" i="25"/>
  <c r="V196" i="25" s="1"/>
  <c r="K196" i="25"/>
  <c r="S196" i="25" s="1"/>
  <c r="J196" i="25"/>
  <c r="R196" i="25" s="1"/>
  <c r="O196" i="25"/>
  <c r="W196" i="25" s="1"/>
  <c r="E197" i="21"/>
  <c r="G196" i="21"/>
  <c r="H196" i="21" s="1"/>
  <c r="O197" i="25" l="1"/>
  <c r="W197" i="25" s="1"/>
  <c r="J197" i="25"/>
  <c r="R197" i="25" s="1"/>
  <c r="E198" i="21"/>
  <c r="G197" i="21"/>
  <c r="H197" i="21" s="1"/>
  <c r="K197" i="25"/>
  <c r="S197" i="25" s="1"/>
  <c r="N197" i="25"/>
  <c r="V197" i="25" s="1"/>
  <c r="M198" i="25"/>
  <c r="U198" i="25" s="1"/>
  <c r="E199" i="25"/>
  <c r="L198" i="25"/>
  <c r="T198" i="25" s="1"/>
  <c r="G198" i="25"/>
  <c r="I198" i="25"/>
  <c r="Q198" i="25" s="1"/>
  <c r="F198" i="25"/>
  <c r="G199" i="25" l="1"/>
  <c r="E200" i="25"/>
  <c r="F199" i="25"/>
  <c r="L199" i="25"/>
  <c r="T199" i="25" s="1"/>
  <c r="M199" i="25"/>
  <c r="U199" i="25" s="1"/>
  <c r="I199" i="25"/>
  <c r="Q199" i="25" s="1"/>
  <c r="J198" i="25"/>
  <c r="R198" i="25" s="1"/>
  <c r="O198" i="25"/>
  <c r="W198" i="25" s="1"/>
  <c r="E199" i="21"/>
  <c r="G198" i="21"/>
  <c r="H198" i="21" s="1"/>
  <c r="K198" i="25"/>
  <c r="S198" i="25" s="1"/>
  <c r="N198" i="25"/>
  <c r="V198" i="25" s="1"/>
  <c r="E201" i="25" l="1"/>
  <c r="I200" i="25"/>
  <c r="Q200" i="25" s="1"/>
  <c r="M200" i="25"/>
  <c r="U200" i="25" s="1"/>
  <c r="L200" i="25"/>
  <c r="T200" i="25" s="1"/>
  <c r="F200" i="25"/>
  <c r="G200" i="25"/>
  <c r="J199" i="25"/>
  <c r="R199" i="25" s="1"/>
  <c r="O199" i="25"/>
  <c r="W199" i="25" s="1"/>
  <c r="G199" i="21"/>
  <c r="H199" i="21" s="1"/>
  <c r="E200" i="21"/>
  <c r="K199" i="25"/>
  <c r="S199" i="25" s="1"/>
  <c r="N199" i="25"/>
  <c r="V199" i="25" s="1"/>
  <c r="O200" i="25" l="1"/>
  <c r="W200" i="25" s="1"/>
  <c r="J200" i="25"/>
  <c r="R200" i="25" s="1"/>
  <c r="E201" i="21"/>
  <c r="G200" i="21"/>
  <c r="H200" i="21" s="1"/>
  <c r="K200" i="25"/>
  <c r="S200" i="25" s="1"/>
  <c r="N200" i="25"/>
  <c r="V200" i="25" s="1"/>
  <c r="L201" i="25"/>
  <c r="T201" i="25" s="1"/>
  <c r="M201" i="25"/>
  <c r="U201" i="25" s="1"/>
  <c r="I201" i="25"/>
  <c r="Q201" i="25" s="1"/>
  <c r="G201" i="25"/>
  <c r="F201" i="25"/>
  <c r="J201" i="25" l="1"/>
  <c r="R201" i="25" s="1"/>
  <c r="O201" i="25"/>
  <c r="W201" i="25" s="1"/>
  <c r="G201" i="21"/>
  <c r="H201" i="21" s="1"/>
  <c r="E202" i="21"/>
  <c r="G202" i="21" s="1"/>
  <c r="H202" i="21" s="1"/>
  <c r="N201" i="25"/>
  <c r="V201" i="25" s="1"/>
  <c r="K201" i="25"/>
  <c r="S201" i="25" s="1"/>
</calcChain>
</file>

<file path=xl/sharedStrings.xml><?xml version="1.0" encoding="utf-8"?>
<sst xmlns="http://schemas.openxmlformats.org/spreadsheetml/2006/main" count="335" uniqueCount="280">
  <si>
    <t>fix.100 parameters:</t>
  </si>
  <si>
    <t>teff(1) =</t>
  </si>
  <si>
    <t>teff(2) =</t>
  </si>
  <si>
    <t>teff(3) =</t>
  </si>
  <si>
    <t xml:space="preserve">wfunc constant = </t>
  </si>
  <si>
    <t xml:space="preserve">tfunc constant = </t>
  </si>
  <si>
    <t>defac = tfunc * wfunc</t>
  </si>
  <si>
    <t>teff(1)</t>
  </si>
  <si>
    <t>teff(2)</t>
  </si>
  <si>
    <t>teff(3)</t>
  </si>
  <si>
    <t>tfunc</t>
  </si>
  <si>
    <t>stemp - degrees C</t>
  </si>
  <si>
    <t>tfunc constant</t>
  </si>
  <si>
    <t>wfunc constant</t>
  </si>
  <si>
    <t>crop.100 parameters:</t>
  </si>
  <si>
    <t>pramn(1,1) - minimum C/N ratio with zero biomass</t>
  </si>
  <si>
    <t>pramn(1,2)  - minimum C/N ratio with biomass greater than or equal to biomax</t>
  </si>
  <si>
    <t>pramx(1,1) - maximum C/N ratio with zero biomass</t>
  </si>
  <si>
    <t>pramx(1,2) - maximum C/N ratio with biomass greater than or equal to biomax</t>
  </si>
  <si>
    <t>biomax - biomass level above which the minimum and maximum C/E ratios of the new shoot</t>
  </si>
  <si>
    <t xml:space="preserve">              increments equal pramn(1,2) and pramx(1,2) respectively (g biomass/m2)</t>
  </si>
  <si>
    <t xml:space="preserve">pramn(1,1) = </t>
  </si>
  <si>
    <t xml:space="preserve">pramx(1,1) = </t>
  </si>
  <si>
    <t xml:space="preserve">biomax = </t>
  </si>
  <si>
    <t>minimum C/N = MIN(pramn(1,1)+(pramn(1,2)-pramn(1,1))*grams_biomass/biomax, pramn(1,2))</t>
  </si>
  <si>
    <t>maximum C/N = MIN(pramx(1,1)+(pramx(1,2)-pramx(1,1))*grams_biomass/biomax, pramx(1,2))</t>
  </si>
  <si>
    <t>biomass (g/m2)</t>
  </si>
  <si>
    <t>pramn(1,1)</t>
  </si>
  <si>
    <t>pramx(1,1)</t>
  </si>
  <si>
    <t>biomax</t>
  </si>
  <si>
    <t>pramn(1,2)</t>
  </si>
  <si>
    <t>pramx(1,2)</t>
  </si>
  <si>
    <t>mininum C/N</t>
  </si>
  <si>
    <t>maximum C/N</t>
  </si>
  <si>
    <t>crop.100 or tree.100 parameters:</t>
  </si>
  <si>
    <t>ppdf(1) - optimum temperature for production</t>
  </si>
  <si>
    <t>ppdf(2) - maximum temperature for production</t>
  </si>
  <si>
    <t>ppdf(3) - left curve shape</t>
  </si>
  <si>
    <t>ppdf(4) - right curve shape</t>
  </si>
  <si>
    <t>ppdf(1) =</t>
  </si>
  <si>
    <t>ppdf(2) =</t>
  </si>
  <si>
    <t>ppdf(3) =</t>
  </si>
  <si>
    <t xml:space="preserve">ppdf(4) = </t>
  </si>
  <si>
    <t>ppdf(1) = a</t>
  </si>
  <si>
    <t>ppdf(3) = c</t>
  </si>
  <si>
    <t>x = temperature</t>
  </si>
  <si>
    <t>ppdf(2) = b</t>
  </si>
  <si>
    <t>ppdf(4) = d</t>
  </si>
  <si>
    <t>frac = (b-x)/(b-a)</t>
  </si>
  <si>
    <t>potential production = exp(c/d * (1. - frac**d)) * (frac**c)</t>
  </si>
  <si>
    <t>ppdf(1)</t>
  </si>
  <si>
    <t>ppdf(2)</t>
  </si>
  <si>
    <t>ctemp - degrees C</t>
  </si>
  <si>
    <t>frac</t>
  </si>
  <si>
    <t>potential production</t>
  </si>
  <si>
    <t>ppdf(3)</t>
  </si>
  <si>
    <t>ppdf(4)</t>
  </si>
  <si>
    <t>crop.100 and/or tree.100 parameters:</t>
  </si>
  <si>
    <t xml:space="preserve">co2itr - the effect on the transpiration rate of doubling the atmospheric CO2 concentration from 350 ppm to 700 ppm </t>
  </si>
  <si>
    <t>co2ipr - the effect on plant production of doubling the atmospheric CO2 concentration from 350 ppm to 700 ppm</t>
  </si>
  <si>
    <t>co2itr =</t>
  </si>
  <si>
    <t>co2ipr =</t>
  </si>
  <si>
    <t>CO2 concentration</t>
  </si>
  <si>
    <t>transpiration</t>
  </si>
  <si>
    <t>production</t>
  </si>
  <si>
    <t>co2itr</t>
  </si>
  <si>
    <t>co2ipr</t>
  </si>
  <si>
    <t>idef = 1:</t>
  </si>
  <si>
    <t>idef = 2:</t>
  </si>
  <si>
    <t>wfunc = 1./(1. + 30.0 * exp(-8.5 * rprpet))</t>
  </si>
  <si>
    <t>idef = 1</t>
  </si>
  <si>
    <t>idef = 2</t>
  </si>
  <si>
    <t>rwcf(1) or rprpet</t>
  </si>
  <si>
    <t>idef - flag for method of computing water effect on decomposition</t>
  </si>
  <si>
    <t xml:space="preserve">                = 1 option using the relative water content of soil (0-15 cm)</t>
  </si>
  <si>
    <t xml:space="preserve">                = 2 ratio option (rainfall/potential evaporation rate)</t>
  </si>
  <si>
    <t>teff(1) - intercept value for determining the temperature component of defac</t>
  </si>
  <si>
    <t>teff(2) - slope value for determining the temperature component of defac</t>
  </si>
  <si>
    <t>teff(3) - exponent value for determining the temperature component of defac</t>
  </si>
  <si>
    <t>transpiration CO2 effect = 1 + (co2itr-1) / (log10(2.0))*(log10(CO2_concentration/350.0))</t>
  </si>
  <si>
    <t>production CO2 effect = 1 + (co2ipr-1) / (log10(2.0))*(log10(CO2_concentration/350.0))</t>
  </si>
  <si>
    <t>pprpts(1) - the minimum ratio of available water to PET which would completely limit production assuming wc = 0</t>
  </si>
  <si>
    <t>pprpts(2) - the effect of wc on the intercept, allows the user to increase the value of the intercept and thereby increase the slope of the line</t>
  </si>
  <si>
    <t>pprpts(3) - the lowest ratio of available water to PET at which there is no restriction on production</t>
  </si>
  <si>
    <t>site.100 parameter if swflag = 0, 5, or 6, else computed:</t>
  </si>
  <si>
    <t>awilt(1) - the wilting point of the top soil layer, fraction 0.0 - 1.0</t>
  </si>
  <si>
    <t>site.100 parameter if swflag = 0, else computed:</t>
  </si>
  <si>
    <t>afiel(1) - the field capacity of the top soil layer, fraction 0.0 - 1.0</t>
  </si>
  <si>
    <t xml:space="preserve">awilt(1) = </t>
  </si>
  <si>
    <t xml:space="preserve">afiel(1) = </t>
  </si>
  <si>
    <t>pprpts(1) =</t>
  </si>
  <si>
    <t>pprpts(2) =</t>
  </si>
  <si>
    <t>pprpts(3) =</t>
  </si>
  <si>
    <t>wc = afiel(1) - awilt(1)</t>
  </si>
  <si>
    <t>intcpt = pprpts(1) + (pprpts(2) * wc)</t>
  </si>
  <si>
    <t>slope = 1.0 / (pprpts(3) - intcpt)</t>
  </si>
  <si>
    <t>relative_production = 1.0 + slope * (((rainfall+irrigation+stored_H2O)/PET) - pprpts(3))</t>
  </si>
  <si>
    <t>if (relative_production .gt. 1.0) then</t>
  </si>
  <si>
    <t xml:space="preserve">        relative_production = 1.0</t>
  </si>
  <si>
    <t>else if (relative_production .lt. 0.01) then</t>
  </si>
  <si>
    <t xml:space="preserve">        relative_production = 0.01</t>
  </si>
  <si>
    <t>endif</t>
  </si>
  <si>
    <t>pprpts(1)</t>
  </si>
  <si>
    <t>pprpts(2)</t>
  </si>
  <si>
    <t>pprpts(3)</t>
  </si>
  <si>
    <t>moisture availability</t>
  </si>
  <si>
    <t>intercept</t>
  </si>
  <si>
    <t>slope</t>
  </si>
  <si>
    <t>pprdwc</t>
  </si>
  <si>
    <t>relative production</t>
  </si>
  <si>
    <t>wc</t>
  </si>
  <si>
    <t>awilt</t>
  </si>
  <si>
    <t>afiel</t>
  </si>
  <si>
    <t>rictrl - root impact control term used for calculating the impact of root biomass on nutrient availability</t>
  </si>
  <si>
    <t>riint - root impact intercept used for calculating the impact of root biomass on nutrient availability</t>
  </si>
  <si>
    <t>rictrl</t>
  </si>
  <si>
    <t>riint</t>
  </si>
  <si>
    <t>if ((rictrl * root_biomass) .gt. 33) then</t>
  </si>
  <si>
    <t xml:space="preserve">  root_impact = 1.0</t>
  </si>
  <si>
    <t>else</t>
  </si>
  <si>
    <t xml:space="preserve">  root_impact = (1.0 - riint * exp(-rictrl * rootc * 2.5))</t>
  </si>
  <si>
    <t>root biomass</t>
  </si>
  <si>
    <t>root impact</t>
  </si>
  <si>
    <t>tree.100 parameter:</t>
  </si>
  <si>
    <t>laitop - parameter determining relationship between LAI and forest production</t>
  </si>
  <si>
    <t>laitop</t>
  </si>
  <si>
    <t>relative production = 1.0 - exp(laitop * lai)</t>
  </si>
  <si>
    <t>lai</t>
  </si>
  <si>
    <t>sapk - parameter controlling ratio of sapwood to total stem wood, expressed as gC/m**2;</t>
  </si>
  <si>
    <t xml:space="preserve">          it is equal to both the large wood mass (rlwodc) at which half of the large wood is sapwood,</t>
  </si>
  <si>
    <t xml:space="preserve">          and the theoretical maximum sapwood mass achieved in a mature forest</t>
  </si>
  <si>
    <t>sapk</t>
  </si>
  <si>
    <t>sapwood:total large wood = sapk / (sapk + large_wood_C)</t>
  </si>
  <si>
    <t>rlwodc</t>
  </si>
  <si>
    <t>sapwood:large wood</t>
  </si>
  <si>
    <t>maxlai - theoretical maximum leaf area index achieved in mature forest</t>
  </si>
  <si>
    <t>klai - large wood mass (g C/m**2) at which half of the theoretical maximum leaf area (maxlai) is achieved</t>
  </si>
  <si>
    <t>maxlai</t>
  </si>
  <si>
    <t>klai</t>
  </si>
  <si>
    <t>LAI = maxlai * large_wood_C / (klai + large_wood_C)</t>
  </si>
  <si>
    <t>LAI</t>
  </si>
  <si>
    <t>basfc2 - relates tree basal area to grass N fraction; higher value gives more N to trees</t>
  </si>
  <si>
    <t xml:space="preserve">basfc2 = </t>
  </si>
  <si>
    <t>sitpot</t>
  </si>
  <si>
    <t>mineral N = 0.4</t>
  </si>
  <si>
    <t>mineral N = 0.6</t>
  </si>
  <si>
    <t>mineral N = 0.8</t>
  </si>
  <si>
    <t>mineral N = 1.0</t>
  </si>
  <si>
    <t>tree basal area</t>
  </si>
  <si>
    <t>basfc2</t>
  </si>
  <si>
    <t>grzeff - effect of grazing on production</t>
  </si>
  <si>
    <t>agp_input = aboveground production amount passed into grazing removal subroutine</t>
  </si>
  <si>
    <t xml:space="preserve">     grzeff = 0  grazing has no direct effect on production</t>
  </si>
  <si>
    <t>agp_out = new aboveground production amount computed by grazing removal subroutine</t>
  </si>
  <si>
    <t xml:space="preserve">     grzeff = 1  linear impact on aboveground production</t>
  </si>
  <si>
    <t>bgp_in = belowground production amount before grazing routine modifications</t>
  </si>
  <si>
    <t xml:space="preserve">     grzeff = 2  quadratic impact on aboveground production and root/shoot ratio</t>
  </si>
  <si>
    <t>bgp_out = new belowground production amount computed by grazing subroutine</t>
  </si>
  <si>
    <t xml:space="preserve">     grzeff = 3  quadratic impact on root/shoot ratio</t>
  </si>
  <si>
    <t>rtsh_in = root to shoot ratio passed to grazing removal subroutine</t>
  </si>
  <si>
    <t xml:space="preserve">     grzeff = 4  linear impact on root/shoot ratio</t>
  </si>
  <si>
    <t>rtsh_out = root to shoot ratio output by grazing removal subrouine</t>
  </si>
  <si>
    <t xml:space="preserve">     grzeff = 5  quadratic impact on aboveground production and linear impact on root/shoot ratio</t>
  </si>
  <si>
    <t xml:space="preserve">     grzeff = 6  linear impact on aboveground production and root/shoot ratio</t>
  </si>
  <si>
    <t>graz.100 parameters:</t>
  </si>
  <si>
    <t xml:space="preserve">     flgrem - fraction of live shoots removed by a grazing event</t>
  </si>
  <si>
    <t>fix.100 parameters</t>
  </si>
  <si>
    <t xml:space="preserve">     gremb - grazing effect multiplier for grzeff types 4, 5, 6</t>
  </si>
  <si>
    <t>agp_input</t>
  </si>
  <si>
    <t>rtsh_in</t>
  </si>
  <si>
    <t>gremb</t>
  </si>
  <si>
    <t xml:space="preserve">     grzeff = 1 or 6  -&gt; agp_out = max(0.02, (1 - (2.21 * flgrem)) * agp_in))</t>
  </si>
  <si>
    <t xml:space="preserve">     grzeff = 1  -&gt; bgp = rtsh_in * agp_out</t>
  </si>
  <si>
    <t xml:space="preserve">     grzeff = 2 or 5  -&gt; agp_out = max(0.02, (1 + 2.6 * flgrem - (5.83 * (flgrem**2))) * agp_in))</t>
  </si>
  <si>
    <t xml:space="preserve">     grzeff = 2  -&gt; bgp_out = agp_out * max(0.01, (rtsh_in + 3.05 * flgrem  - 11.78 * (flgrem**2))</t>
  </si>
  <si>
    <t xml:space="preserve">     grzeff = 3 or 4 -&gt; grazing has no direct effect on aboveground production</t>
  </si>
  <si>
    <t xml:space="preserve">     grzeff = 3  -&gt; bgp_out = agp_in * max(0.01, (rtsh_in + 3.05 * flgrem  - 11.78 * (flgrem**2))</t>
  </si>
  <si>
    <t xml:space="preserve">     grzeff = 4  -&gt; bgp_out = agp_in * (1.0 - (flgrem * gremb))</t>
  </si>
  <si>
    <t xml:space="preserve">     grzeff = 5  -&gt; bgp_out = agp_out * (1.0 - (flgrem * gremb))</t>
  </si>
  <si>
    <t xml:space="preserve">     grzeff = 6  -&gt; bgp_out = agp_out * (1.0 - (flgrem * gremb))</t>
  </si>
  <si>
    <t xml:space="preserve">     rtsh_out = bgp_out / agp_out</t>
  </si>
  <si>
    <t xml:space="preserve">     grzeff = 1  -&gt; no impact on root/shoot ratio</t>
  </si>
  <si>
    <t>flgrem</t>
  </si>
  <si>
    <t>grzeff = 1</t>
  </si>
  <si>
    <t>grzeff = 2</t>
  </si>
  <si>
    <t>grzeff = 3</t>
  </si>
  <si>
    <t>grzeff = 4</t>
  </si>
  <si>
    <t>grzeff = 5</t>
  </si>
  <si>
    <t>grzeff = 6</t>
  </si>
  <si>
    <t>grzeff = 1 or 6</t>
  </si>
  <si>
    <t>grzeff = 2 or 5</t>
  </si>
  <si>
    <t>input</t>
  </si>
  <si>
    <t>grzeff = 2 or 3</t>
  </si>
  <si>
    <t>output</t>
  </si>
  <si>
    <t>bgp input</t>
  </si>
  <si>
    <t>rtsh input</t>
  </si>
  <si>
    <t>grzeff = 4, 5, or 6</t>
  </si>
  <si>
    <t>agp</t>
  </si>
  <si>
    <t>grazing intensity</t>
  </si>
  <si>
    <t>teff(4) =</t>
  </si>
  <si>
    <t>normalizer = teff(2) + (teff(3) / PI) * atan(PI * teff(4) * (30.0 - teff(1)))</t>
  </si>
  <si>
    <t>tfunc = max(0.01, (teff(2) + (teff(3) / PI) * atan(PI * teff(4) * (stemp - teff(1)))/normalizer)</t>
  </si>
  <si>
    <t>teff(4)</t>
  </si>
  <si>
    <t>PI</t>
  </si>
  <si>
    <t>normalizer</t>
  </si>
  <si>
    <t>arain</t>
  </si>
  <si>
    <t xml:space="preserve">annual rainfall = </t>
  </si>
  <si>
    <t>&lt;site&gt;.100 values</t>
  </si>
  <si>
    <t>annual rainfall = sum of precip(1) through precip(12)</t>
  </si>
  <si>
    <t>This workbook is designed to allow the user to modify input parameter values</t>
  </si>
  <si>
    <t>Pages in this workbook referenced to sections in the Century User's Manual:</t>
  </si>
  <si>
    <t>defac</t>
  </si>
  <si>
    <t>CtoN_ratio</t>
  </si>
  <si>
    <t>moisture_effect</t>
  </si>
  <si>
    <t>root_effect</t>
  </si>
  <si>
    <t>lai_effect</t>
  </si>
  <si>
    <t>large_wood_effect</t>
  </si>
  <si>
    <t>large_wood_to_lai</t>
  </si>
  <si>
    <t>CO2_effect</t>
  </si>
  <si>
    <t>grazing_effect</t>
  </si>
  <si>
    <t>Section 3.11.  Grazing</t>
  </si>
  <si>
    <t>Section 3.14.  Enriched CO2 Effects</t>
  </si>
  <si>
    <t>Section 3.2.  Soil Organic Matter Submodel</t>
  </si>
  <si>
    <t>wfunc = 1./(1.+10.*exp(-6.*rwcf(3)))</t>
  </si>
  <si>
    <t>Section 3.7.1.  Grassland/Crop Submodel</t>
  </si>
  <si>
    <t>temperature_effect</t>
  </si>
  <si>
    <t>Section 3.7.2.  Forest Submodel</t>
  </si>
  <si>
    <t>site_potential = if(annual rainfall &lt; 20) then site_potential = 1500.0</t>
  </si>
  <si>
    <t xml:space="preserve">                       else if(annual rainfall &gt; 90) then site_potential = 3250.0</t>
  </si>
  <si>
    <t xml:space="preserve">                       else (site_potential = (3250.0 - 1500.0) / (90.0 - 20.0) * (annual rainfall - 90.0) + 3250.0)</t>
  </si>
  <si>
    <t>site_potential = site_potential*sitpot</t>
  </si>
  <si>
    <t>sitpot - multiplier; a higher value will give more N to grass</t>
  </si>
  <si>
    <t>sitpot =</t>
  </si>
  <si>
    <t>tree_N_fraction = 1.0-(exp(-1.664*exp(-.00102*mineral_N*site_potential)*basfc2*tree_basal_area))</t>
  </si>
  <si>
    <t>site_potential</t>
  </si>
  <si>
    <t>&lt;site&gt;.100 parameters:</t>
  </si>
  <si>
    <t>epnfa(1) - intercept for determining the effect of annual preciptation on atmospheric N fixation</t>
  </si>
  <si>
    <t>epnfa(1)</t>
  </si>
  <si>
    <t>epnfa(2)</t>
  </si>
  <si>
    <t>N fixation = epnfa(1)+epnfa(2)*MIN(annual_ precipitation,80.0)</t>
  </si>
  <si>
    <t>precipitation</t>
  </si>
  <si>
    <t>N fixation</t>
  </si>
  <si>
    <t>Section 3.4.  Nitrogen Submodel</t>
  </si>
  <si>
    <t>atmospheric_N</t>
  </si>
  <si>
    <t>tree-grass_nfrac</t>
  </si>
  <si>
    <t>optimal_leafC</t>
  </si>
  <si>
    <t>btolai - biomass to leaf area index (LAI) conversion factor for trees</t>
  </si>
  <si>
    <t>lai = max(0.1, maxlai * large_wood_C / (klai + large_wood_C))</t>
  </si>
  <si>
    <t>optimal leaf carbon = lai / (2.5 * btolai)</t>
  </si>
  <si>
    <t>btolai</t>
  </si>
  <si>
    <t xml:space="preserve">maxlai = </t>
  </si>
  <si>
    <t xml:space="preserve">klai = </t>
  </si>
  <si>
    <t xml:space="preserve">btolai = </t>
  </si>
  <si>
    <t>opt leaf C</t>
  </si>
  <si>
    <t>used for some of the major curves in the Century model.  The modified parameter</t>
  </si>
  <si>
    <t>values will be used to redraw the graph so the user can see the effect the</t>
  </si>
  <si>
    <t xml:space="preserve"> new parameter values have on the shape of the curve as used by the model.</t>
  </si>
  <si>
    <t>epnfa(2) - slope for determining the effect of annual precipitation on atmospheric N fixation</t>
  </si>
  <si>
    <t xml:space="preserve">pramn(1,2) = </t>
  </si>
  <si>
    <t xml:space="preserve">pramx(1,2) = </t>
  </si>
  <si>
    <t>epnfs(1)</t>
  </si>
  <si>
    <t>epnfs(2)</t>
  </si>
  <si>
    <t>aet</t>
  </si>
  <si>
    <t>New equation:</t>
  </si>
  <si>
    <t xml:space="preserve">          non-symbiotic N fixation = epnfs(2) *</t>
  </si>
  <si>
    <t xml:space="preserve">                                    (annual evapotranspiration - epnfs(1))</t>
  </si>
  <si>
    <t>nfix</t>
  </si>
  <si>
    <t>4 kg ha</t>
  </si>
  <si>
    <t>misc and Switch and praire</t>
  </si>
  <si>
    <t>Different site.100 files for different crops!!!!!!!!!!</t>
  </si>
  <si>
    <t>corn should be</t>
  </si>
  <si>
    <t>NDEP for all crops</t>
  </si>
  <si>
    <t>energy farm should be .7 and .005 to give ~1 at annual precip</t>
  </si>
  <si>
    <t>epnfa</t>
  </si>
  <si>
    <t>epnfs should be .020 and 30</t>
  </si>
  <si>
    <t>epnfs should be .005 and 30</t>
  </si>
  <si>
    <t>fligni</t>
  </si>
  <si>
    <t>flignislope</t>
  </si>
  <si>
    <t>.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</si>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</sst>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5" x14ac:knownFonts="1">
    <font>
      <sz val="10"/>
      <name val="Arial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5">
    <xf numFmtId="0" fontId="0" fillId="0" borderId="0" xfId="0"/>
    <xf numFmtId="164" fontId="0" fillId="0" borderId="0" xfId="0" applyNumberFormat="1"/>
    <xf numFmtId="164" fontId="0" fillId="2" borderId="0" xfId="0" applyNumberFormat="1" applyFill="1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0" xfId="0" applyFill="1"/>
    <xf numFmtId="0" fontId="3" fillId="5" borderId="1" xfId="1" applyFont="1" applyFill="1" applyBorder="1" applyAlignment="1">
      <alignment wrapText="1"/>
    </xf>
    <xf numFmtId="0" fontId="3" fillId="5" borderId="0" xfId="1" applyFont="1" applyFill="1" applyAlignment="1">
      <alignment wrapText="1"/>
    </xf>
    <xf numFmtId="0" fontId="2" fillId="3" borderId="2" xfId="2" applyFont="1" applyFill="1" applyBorder="1" applyAlignment="1">
      <alignment horizontal="center"/>
    </xf>
    <xf numFmtId="0" fontId="0" fillId="5" borderId="3" xfId="0" applyFill="1" applyBorder="1"/>
    <xf numFmtId="0" fontId="3" fillId="5" borderId="1" xfId="1" applyFont="1" applyFill="1" applyBorder="1" applyAlignment="1">
      <alignment horizontal="right" wrapText="1"/>
    </xf>
    <xf numFmtId="0" fontId="3" fillId="5" borderId="4" xfId="1" applyFont="1" applyFill="1" applyBorder="1" applyAlignment="1">
      <alignment horizontal="right" wrapText="1"/>
    </xf>
    <xf numFmtId="0" fontId="3" fillId="0" borderId="4" xfId="1" applyFont="1" applyBorder="1" applyAlignment="1">
      <alignment horizontal="right" wrapText="1"/>
    </xf>
  </cellXfs>
  <cellStyles count="3">
    <cellStyle name="Normal" xfId="0" builtinId="0"/>
    <cellStyle name="Normal_Site.100" xfId="1" xr:uid="{00000000-0005-0000-0000-000001000000}"/>
    <cellStyle name="Normal_SiteData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Effect of temperature on tfunc</a:t>
            </a:r>
          </a:p>
        </c:rich>
      </c:tx>
      <c:layout>
        <c:manualLayout>
          <c:xMode val="edge"/>
          <c:yMode val="edge"/>
          <c:x val="0.26422806905234403"/>
          <c:y val="3.64237497339859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24418080733297"/>
          <c:y val="0.22185430463576158"/>
          <c:w val="0.66870051428423982"/>
          <c:h val="0.54966887417218546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defac_inputs!$I$1</c:f>
              <c:strCache>
                <c:ptCount val="1"/>
                <c:pt idx="0">
                  <c:v>tfunc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defac_inputs!$G$2:$G$102</c:f>
              <c:numCache>
                <c:formatCode>0.0000</c:formatCode>
                <c:ptCount val="10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  <c:pt idx="81">
                  <c:v>20.5</c:v>
                </c:pt>
                <c:pt idx="82">
                  <c:v>21</c:v>
                </c:pt>
                <c:pt idx="83">
                  <c:v>21.5</c:v>
                </c:pt>
                <c:pt idx="84">
                  <c:v>22</c:v>
                </c:pt>
                <c:pt idx="85">
                  <c:v>22.5</c:v>
                </c:pt>
                <c:pt idx="86">
                  <c:v>23</c:v>
                </c:pt>
                <c:pt idx="87">
                  <c:v>23.5</c:v>
                </c:pt>
                <c:pt idx="88">
                  <c:v>24</c:v>
                </c:pt>
                <c:pt idx="89">
                  <c:v>24.5</c:v>
                </c:pt>
                <c:pt idx="90">
                  <c:v>25</c:v>
                </c:pt>
                <c:pt idx="91">
                  <c:v>25.5</c:v>
                </c:pt>
                <c:pt idx="92">
                  <c:v>26</c:v>
                </c:pt>
                <c:pt idx="93">
                  <c:v>26.5</c:v>
                </c:pt>
                <c:pt idx="94">
                  <c:v>27</c:v>
                </c:pt>
                <c:pt idx="95">
                  <c:v>27.5</c:v>
                </c:pt>
                <c:pt idx="96">
                  <c:v>28</c:v>
                </c:pt>
                <c:pt idx="97">
                  <c:v>28.5</c:v>
                </c:pt>
                <c:pt idx="98">
                  <c:v>29</c:v>
                </c:pt>
                <c:pt idx="99">
                  <c:v>29.5</c:v>
                </c:pt>
                <c:pt idx="100">
                  <c:v>30</c:v>
                </c:pt>
              </c:numCache>
            </c:numRef>
          </c:xVal>
          <c:yVal>
            <c:numRef>
              <c:f>defac_inputs!$I$2:$I$102</c:f>
              <c:numCache>
                <c:formatCode>0.0000</c:formatCode>
                <c:ptCount val="10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1.1240000072400266E-2</c:v>
                </c:pt>
                <c:pt idx="16">
                  <c:v>1.3921740374992645E-2</c:v>
                </c:pt>
                <c:pt idx="17">
                  <c:v>1.6690695511976102E-2</c:v>
                </c:pt>
                <c:pt idx="18">
                  <c:v>1.9550974324253841E-2</c:v>
                </c:pt>
                <c:pt idx="19">
                  <c:v>2.2506932213406917E-2</c:v>
                </c:pt>
                <c:pt idx="20">
                  <c:v>2.5563188455673541E-2</c:v>
                </c:pt>
                <c:pt idx="21">
                  <c:v>2.8724644824912094E-2</c:v>
                </c:pt>
                <c:pt idx="22">
                  <c:v>3.1996505616670598E-2</c:v>
                </c:pt>
                <c:pt idx="23">
                  <c:v>3.5384299168371797E-2</c:v>
                </c:pt>
                <c:pt idx="24">
                  <c:v>3.8893900972400489E-2</c:v>
                </c:pt>
                <c:pt idx="25">
                  <c:v>4.2531558479097911E-2</c:v>
                </c:pt>
                <c:pt idx="26">
                  <c:v>4.6303917684758014E-2</c:v>
                </c:pt>
                <c:pt idx="27">
                  <c:v>5.0218051594961122E-2</c:v>
                </c:pt>
                <c:pt idx="28">
                  <c:v>5.4281490645048044E-2</c:v>
                </c:pt>
                <c:pt idx="29">
                  <c:v>5.8502255146066363E-2</c:v>
                </c:pt>
                <c:pt idx="30">
                  <c:v>6.2888889804670445E-2</c:v>
                </c:pt>
                <c:pt idx="31">
                  <c:v>6.7450500337393471E-2</c:v>
                </c:pt>
                <c:pt idx="32">
                  <c:v>7.2196792161173487E-2</c:v>
                </c:pt>
                <c:pt idx="33">
                  <c:v>7.7138111090215053E-2</c:v>
                </c:pt>
                <c:pt idx="34">
                  <c:v>8.2285485900730856E-2</c:v>
                </c:pt>
                <c:pt idx="35">
                  <c:v>8.7650672535636825E-2</c:v>
                </c:pt>
                <c:pt idx="36">
                  <c:v>9.324619960571158E-2</c:v>
                </c:pt>
                <c:pt idx="37">
                  <c:v>9.9085414695902457E-2</c:v>
                </c:pt>
                <c:pt idx="38">
                  <c:v>0.10518253079796963</c:v>
                </c:pt>
                <c:pt idx="39">
                  <c:v>0.11155267195479601</c:v>
                </c:pt>
                <c:pt idx="40">
                  <c:v>0.11821191690733243</c:v>
                </c:pt>
                <c:pt idx="41">
                  <c:v>0.12517733917077173</c:v>
                </c:pt>
                <c:pt idx="42">
                  <c:v>0.13246704151938674</c:v>
                </c:pt>
                <c:pt idx="43">
                  <c:v>0.14010018231589152</c:v>
                </c:pt>
                <c:pt idx="44">
                  <c:v>0.14809699046746089</c:v>
                </c:pt>
                <c:pt idx="45">
                  <c:v>0.15647876501413338</c:v>
                </c:pt>
                <c:pt idx="46">
                  <c:v>0.16526785444690958</c:v>
                </c:pt>
                <c:pt idx="47">
                  <c:v>0.17448760980953268</c:v>
                </c:pt>
                <c:pt idx="48">
                  <c:v>0.18416230446759721</c:v>
                </c:pt>
                <c:pt idx="49">
                  <c:v>0.1943170121563951</c:v>
                </c:pt>
                <c:pt idx="50">
                  <c:v>0.20497743359537993</c:v>
                </c:pt>
                <c:pt idx="51">
                  <c:v>0.21616966066919738</c:v>
                </c:pt>
                <c:pt idx="52">
                  <c:v>0.227919866058856</c:v>
                </c:pt>
                <c:pt idx="53">
                  <c:v>0.2402539054610103</c:v>
                </c:pt>
                <c:pt idx="54">
                  <c:v>0.2531968194345634</c:v>
                </c:pt>
                <c:pt idx="55">
                  <c:v>0.26677222282410173</c:v>
                </c:pt>
                <c:pt idx="56">
                  <c:v>0.28100157207681975</c:v>
                </c:pt>
                <c:pt idx="57">
                  <c:v>0.29590330510760909</c:v>
                </c:pt>
                <c:pt idx="58">
                  <c:v>0.31149185520750589</c:v>
                </c:pt>
                <c:pt idx="59">
                  <c:v>0.32777655029293601</c:v>
                </c:pt>
                <c:pt idx="60">
                  <c:v>0.3447604218036236</c:v>
                </c:pt>
                <c:pt idx="61">
                  <c:v>0.36243896361820133</c:v>
                </c:pt>
                <c:pt idx="62">
                  <c:v>0.38079889968333247</c:v>
                </c:pt>
                <c:pt idx="63">
                  <c:v>0.39981703802020874</c:v>
                </c:pt>
                <c:pt idx="64">
                  <c:v>0.41945930579793878</c:v>
                </c:pt>
                <c:pt idx="65">
                  <c:v>0.43968007178043383</c:v>
                </c:pt>
                <c:pt idx="66">
                  <c:v>0.46042186469454616</c:v>
                </c:pt>
                <c:pt idx="67">
                  <c:v>0.48161558520780878</c:v>
                </c:pt>
                <c:pt idx="68">
                  <c:v>0.50318128281414787</c:v>
                </c:pt>
                <c:pt idx="69">
                  <c:v>0.52502952701098538</c:v>
                </c:pt>
                <c:pt idx="70">
                  <c:v>0.54706334800636314</c:v>
                </c:pt>
                <c:pt idx="71">
                  <c:v>0.56918066253802713</c:v>
                </c:pt>
                <c:pt idx="72">
                  <c:v>0.59127704446629914</c:v>
                </c:pt>
                <c:pt idx="73">
                  <c:v>0.61324865750766799</c:v>
                </c:pt>
                <c:pt idx="74">
                  <c:v>0.63499514690195269</c:v>
                </c:pt>
                <c:pt idx="75">
                  <c:v>0.65642229205693048</c:v>
                </c:pt>
                <c:pt idx="76">
                  <c:v>0.67744425223322635</c:v>
                </c:pt>
                <c:pt idx="77">
                  <c:v>0.69798528620494416</c:v>
                </c:pt>
                <c:pt idx="78">
                  <c:v>0.71798088544883454</c:v>
                </c:pt>
                <c:pt idx="79">
                  <c:v>0.73737831886759964</c:v>
                </c:pt>
                <c:pt idx="80">
                  <c:v>0.75613663692841204</c:v>
                </c:pt>
                <c:pt idx="81">
                  <c:v>0.77422621900122579</c:v>
                </c:pt>
                <c:pt idx="82">
                  <c:v>0.79162796769921995</c:v>
                </c:pt>
                <c:pt idx="83">
                  <c:v>0.80833225925275842</c:v>
                </c:pt>
                <c:pt idx="84">
                  <c:v>0.82433775247530627</c:v>
                </c:pt>
                <c:pt idx="85">
                  <c:v>0.83965014463851029</c:v>
                </c:pt>
                <c:pt idx="86">
                  <c:v>0.85428094439970026</c:v>
                </c:pt>
                <c:pt idx="87">
                  <c:v>0.86824631295814425</c:v>
                </c:pt>
                <c:pt idx="88">
                  <c:v>0.88156600705204313</c:v>
                </c:pt>
                <c:pt idx="89">
                  <c:v>0.89426244251348275</c:v>
                </c:pt>
                <c:pt idx="90">
                  <c:v>0.9063598853799284</c:v>
                </c:pt>
                <c:pt idx="91">
                  <c:v>0.91788376898854696</c:v>
                </c:pt>
                <c:pt idx="92">
                  <c:v>0.9288601297018616</c:v>
                </c:pt>
                <c:pt idx="93">
                  <c:v>0.9393151504279047</c:v>
                </c:pt>
                <c:pt idx="94">
                  <c:v>0.94927479937231607</c:v>
                </c:pt>
                <c:pt idx="95">
                  <c:v>0.95876455100227864</c:v>
                </c:pt>
                <c:pt idx="96">
                  <c:v>0.96780917659821297</c:v>
                </c:pt>
                <c:pt idx="97">
                  <c:v>0.97643259269159366</c:v>
                </c:pt>
                <c:pt idx="98">
                  <c:v>0.98465775689230328</c:v>
                </c:pt>
                <c:pt idx="99">
                  <c:v>0.99250660192436047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F-944E-A365-98AEC84D7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772496"/>
        <c:axId val="1"/>
      </c:scatterChart>
      <c:valAx>
        <c:axId val="1896772496"/>
        <c:scaling>
          <c:orientation val="minMax"/>
          <c:max val="30"/>
          <c:min val="-2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- degrees C</a:t>
                </a:r>
              </a:p>
            </c:rich>
          </c:tx>
          <c:layout>
            <c:manualLayout>
              <c:xMode val="edge"/>
              <c:yMode val="edge"/>
              <c:x val="0.30894372959477628"/>
              <c:y val="0.8741723771015108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tfunc</a:t>
                </a:r>
              </a:p>
            </c:rich>
          </c:tx>
          <c:layout>
            <c:manualLayout>
              <c:xMode val="edge"/>
              <c:yMode val="edge"/>
              <c:x val="3.2520325203252036E-2"/>
              <c:y val="0.4403973611406682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772496"/>
        <c:crossesAt val="-20"/>
        <c:crossBetween val="midCat"/>
        <c:majorUnit val="0.2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6032091953524314"/>
          <c:y val="0.41992695626624021"/>
          <c:w val="0.11765072403900761"/>
          <c:h val="7.35954459435678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Effect of root biomass on nutrient availability</a:t>
            </a:r>
          </a:p>
        </c:rich>
      </c:tx>
      <c:layout>
        <c:manualLayout>
          <c:xMode val="edge"/>
          <c:yMode val="edge"/>
          <c:x val="0.16039614866794499"/>
          <c:y val="3.64237497339859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29719436223156"/>
          <c:y val="0.22185430463576158"/>
          <c:w val="0.56831738118558672"/>
          <c:h val="0.54966887417218546"/>
        </c:manualLayout>
      </c:layout>
      <c:scatterChart>
        <c:scatterStyle val="lineMarker"/>
        <c:varyColors val="0"/>
        <c:ser>
          <c:idx val="0"/>
          <c:order val="0"/>
          <c:tx>
            <c:strRef>
              <c:f>root_effect_inputs!$E$1</c:f>
              <c:strCache>
                <c:ptCount val="1"/>
                <c:pt idx="0">
                  <c:v>root impact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root_effect_inputs!$D$2:$D$62</c:f>
              <c:numCache>
                <c:formatCode>0.0000</c:formatCode>
                <c:ptCount val="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</c:numCache>
            </c:numRef>
          </c:xVal>
          <c:yVal>
            <c:numRef>
              <c:f>root_effect_inputs!$E$2:$E$62</c:f>
              <c:numCache>
                <c:formatCode>0.0000</c:formatCode>
                <c:ptCount val="61"/>
                <c:pt idx="0">
                  <c:v>0.19999999999999996</c:v>
                </c:pt>
                <c:pt idx="1">
                  <c:v>0.25780521093715769</c:v>
                </c:pt>
                <c:pt idx="2">
                  <c:v>0.31143361885995369</c:v>
                </c:pt>
                <c:pt idx="3">
                  <c:v>0.36118702499249833</c:v>
                </c:pt>
                <c:pt idx="4">
                  <c:v>0.40734542345462565</c:v>
                </c:pt>
                <c:pt idx="5">
                  <c:v>0.45016857696722223</c:v>
                </c:pt>
                <c:pt idx="6">
                  <c:v>0.48989747870258127</c:v>
                </c:pt>
                <c:pt idx="7">
                  <c:v>0.52675570850654796</c:v>
                </c:pt>
                <c:pt idx="8">
                  <c:v>0.5609506911247788</c:v>
                </c:pt>
                <c:pt idx="9">
                  <c:v>0.5926748635139607</c:v>
                </c:pt>
                <c:pt idx="10">
                  <c:v>0.62210675780718816</c:v>
                </c:pt>
                <c:pt idx="11">
                  <c:v>0.64941200602804061</c:v>
                </c:pt>
                <c:pt idx="12">
                  <c:v>0.67474427220752065</c:v>
                </c:pt>
                <c:pt idx="13">
                  <c:v>0.69824611714947449</c:v>
                </c:pt>
                <c:pt idx="14">
                  <c:v>0.72004980071107572</c:v>
                </c:pt>
                <c:pt idx="15">
                  <c:v>0.74027802611332016</c:v>
                </c:pt>
                <c:pt idx="16">
                  <c:v>0.75904463047023829</c:v>
                </c:pt>
                <c:pt idx="17">
                  <c:v>0.77645522542287415</c:v>
                </c:pt>
                <c:pt idx="18">
                  <c:v>0.79260779148328675</c:v>
                </c:pt>
                <c:pt idx="19">
                  <c:v>0.80759322943332634</c:v>
                </c:pt>
                <c:pt idx="20">
                  <c:v>0.82149587188125617</c:v>
                </c:pt>
                <c:pt idx="21">
                  <c:v>0.83439395785507786</c:v>
                </c:pt>
                <c:pt idx="22">
                  <c:v>0.84636007310339667</c:v>
                </c:pt>
                <c:pt idx="23">
                  <c:v>0.85746155858168127</c:v>
                </c:pt>
                <c:pt idx="24">
                  <c:v>0.86776088942273077</c:v>
                </c:pt>
                <c:pt idx="25">
                  <c:v>0.87731602652405716</c:v>
                </c:pt>
                <c:pt idx="26">
                  <c:v>0.88618074273078906</c:v>
                </c:pt>
                <c:pt idx="27">
                  <c:v>0.89440492544973582</c:v>
                </c:pt>
                <c:pt idx="28">
                  <c:v>0.90203485739761446</c:v>
                </c:pt>
                <c:pt idx="29">
                  <c:v>0.90911347706338896</c:v>
                </c:pt>
                <c:pt idx="30">
                  <c:v>0.91568062035050857</c:v>
                </c:pt>
                <c:pt idx="31">
                  <c:v>0.92177324475891997</c:v>
                </c:pt>
                <c:pt idx="32">
                  <c:v>0.92742563736846995</c:v>
                </c:pt>
                <c:pt idx="33">
                  <c:v>0.93266960779415176</c:v>
                </c:pt>
                <c:pt idx="34">
                  <c:v>0.93753466719907741</c:v>
                </c:pt>
                <c:pt idx="35">
                  <c:v>0.94204819437259879</c:v>
                </c:pt>
                <c:pt idx="36">
                  <c:v>0.94623558980820022</c:v>
                </c:pt>
                <c:pt idx="37">
                  <c:v>0.95012041864826124</c:v>
                </c:pt>
                <c:pt idx="38">
                  <c:v>0.95372454330012923</c:v>
                </c:pt>
                <c:pt idx="39">
                  <c:v>0.95706824646981592</c:v>
                </c:pt>
                <c:pt idx="40">
                  <c:v>0.96017034530570888</c:v>
                </c:pt>
                <c:pt idx="41">
                  <c:v>0.96304829729465591</c:v>
                </c:pt>
                <c:pt idx="42">
                  <c:v>0.96571829850636781</c:v>
                </c:pt>
                <c:pt idx="43">
                  <c:v>0.96819537473902295</c:v>
                </c:pt>
                <c:pt idx="44">
                  <c:v>0.97049346607900799</c:v>
                </c:pt>
                <c:pt idx="45">
                  <c:v>0.97262550535066716</c:v>
                </c:pt>
                <c:pt idx="46">
                  <c:v>0.97460349089754561</c:v>
                </c:pt>
                <c:pt idx="47">
                  <c:v>0.97643855410471414</c:v>
                </c:pt>
                <c:pt idx="48">
                  <c:v>0.97814102204216591</c:v>
                </c:pt>
                <c:pt idx="49">
                  <c:v>0.97972047558182007</c:v>
                </c:pt>
                <c:pt idx="50">
                  <c:v>0.98118580331519267</c:v>
                </c:pt>
                <c:pt idx="51">
                  <c:v>0.98254525157516581</c:v>
                </c:pt>
                <c:pt idx="52">
                  <c:v>0.98380647084335648</c:v>
                </c:pt>
                <c:pt idx="53">
                  <c:v>0.9849765588042525</c:v>
                </c:pt>
                <c:pt idx="54">
                  <c:v>0.98606210028840524</c:v>
                </c:pt>
                <c:pt idx="55">
                  <c:v>0.98706920432946732</c:v>
                </c:pt>
                <c:pt idx="56">
                  <c:v>0.98800353854361789</c:v>
                </c:pt>
                <c:pt idx="57">
                  <c:v>0.98887036102484993</c:v>
                </c:pt>
                <c:pt idx="58">
                  <c:v>0.9896745499356161</c:v>
                </c:pt>
                <c:pt idx="59">
                  <c:v>0.99042063095935706</c:v>
                </c:pt>
                <c:pt idx="60">
                  <c:v>0.99111280276940616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8-4B40-AC79-9C42F8AA3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783344"/>
        <c:axId val="1"/>
      </c:scatterChart>
      <c:valAx>
        <c:axId val="2027783344"/>
        <c:scaling>
          <c:orientation val="minMax"/>
          <c:max val="3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root biomass gC/m**2</a:t>
                </a:r>
              </a:p>
            </c:rich>
          </c:tx>
          <c:layout>
            <c:manualLayout>
              <c:xMode val="edge"/>
              <c:yMode val="edge"/>
              <c:x val="0.31683183060666636"/>
              <c:y val="0.8741723771015108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0"/>
      </c:val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Reduction in nutrient availability</a:t>
                </a:r>
              </a:p>
            </c:rich>
          </c:tx>
          <c:layout>
            <c:manualLayout>
              <c:xMode val="edge"/>
              <c:yMode val="edge"/>
              <c:x val="3.1683121863653053E-2"/>
              <c:y val="0.266209491381144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783344"/>
        <c:crossesAt val="-20"/>
        <c:crossBetween val="midCat"/>
        <c:majorUnit val="0.2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483675002586696"/>
          <c:y val="0.41992695626624021"/>
          <c:w val="0.17925101780998781"/>
          <c:h val="7.35954459435678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Effect of forest LAI on potential plant production</a:t>
            </a:r>
          </a:p>
        </c:rich>
      </c:tx>
      <c:layout>
        <c:manualLayout>
          <c:xMode val="edge"/>
          <c:yMode val="edge"/>
          <c:x val="0.13465362490310473"/>
          <c:y val="3.64237497339859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3379547667415"/>
          <c:y val="0.22185430463576158"/>
          <c:w val="0.53861438216891844"/>
          <c:h val="0.54966887417218546"/>
        </c:manualLayout>
      </c:layout>
      <c:scatterChart>
        <c:scatterStyle val="lineMarker"/>
        <c:varyColors val="0"/>
        <c:ser>
          <c:idx val="0"/>
          <c:order val="0"/>
          <c:tx>
            <c:strRef>
              <c:f>lai_effect_inputs!$D$1</c:f>
              <c:strCache>
                <c:ptCount val="1"/>
                <c:pt idx="0">
                  <c:v>relative production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lai_effect_inputs!$C$2:$C$96</c:f>
              <c:numCache>
                <c:formatCode>0.0000</c:formatCode>
                <c:ptCount val="95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0.22499999999999998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0.52500000000000002</c:v>
                </c:pt>
                <c:pt idx="8">
                  <c:v>0.6</c:v>
                </c:pt>
                <c:pt idx="9">
                  <c:v>0.67499999999999993</c:v>
                </c:pt>
                <c:pt idx="10">
                  <c:v>0.74999999999999989</c:v>
                </c:pt>
                <c:pt idx="11">
                  <c:v>0.82499999999999984</c:v>
                </c:pt>
                <c:pt idx="12">
                  <c:v>0.8999999999999998</c:v>
                </c:pt>
                <c:pt idx="13">
                  <c:v>0.97499999999999976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1.1999999999999997</c:v>
                </c:pt>
                <c:pt idx="17">
                  <c:v>1.2749999999999997</c:v>
                </c:pt>
                <c:pt idx="18">
                  <c:v>1.3499999999999996</c:v>
                </c:pt>
                <c:pt idx="19">
                  <c:v>1.4249999999999996</c:v>
                </c:pt>
                <c:pt idx="20">
                  <c:v>1.4999999999999996</c:v>
                </c:pt>
                <c:pt idx="21">
                  <c:v>1.5749999999999995</c:v>
                </c:pt>
                <c:pt idx="22">
                  <c:v>1.6499999999999995</c:v>
                </c:pt>
                <c:pt idx="23">
                  <c:v>1.7249999999999994</c:v>
                </c:pt>
                <c:pt idx="24">
                  <c:v>1.7999999999999994</c:v>
                </c:pt>
                <c:pt idx="25">
                  <c:v>1.8749999999999993</c:v>
                </c:pt>
                <c:pt idx="26">
                  <c:v>1.9499999999999993</c:v>
                </c:pt>
                <c:pt idx="27">
                  <c:v>2.0249999999999995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2.25</c:v>
                </c:pt>
                <c:pt idx="31">
                  <c:v>2.3250000000000002</c:v>
                </c:pt>
                <c:pt idx="32">
                  <c:v>2.4000000000000004</c:v>
                </c:pt>
                <c:pt idx="33">
                  <c:v>2.4750000000000005</c:v>
                </c:pt>
                <c:pt idx="34">
                  <c:v>2.5500000000000007</c:v>
                </c:pt>
                <c:pt idx="35">
                  <c:v>2.6250000000000009</c:v>
                </c:pt>
                <c:pt idx="36">
                  <c:v>2.7000000000000011</c:v>
                </c:pt>
                <c:pt idx="37">
                  <c:v>2.7750000000000012</c:v>
                </c:pt>
                <c:pt idx="38">
                  <c:v>2.8500000000000014</c:v>
                </c:pt>
                <c:pt idx="39">
                  <c:v>2.9250000000000016</c:v>
                </c:pt>
                <c:pt idx="40">
                  <c:v>3.0000000000000018</c:v>
                </c:pt>
                <c:pt idx="41">
                  <c:v>3.075000000000002</c:v>
                </c:pt>
                <c:pt idx="42">
                  <c:v>3.1500000000000021</c:v>
                </c:pt>
                <c:pt idx="43">
                  <c:v>3.2250000000000023</c:v>
                </c:pt>
                <c:pt idx="44">
                  <c:v>3.3000000000000025</c:v>
                </c:pt>
                <c:pt idx="45">
                  <c:v>3.3750000000000027</c:v>
                </c:pt>
                <c:pt idx="46">
                  <c:v>3.4500000000000028</c:v>
                </c:pt>
                <c:pt idx="47">
                  <c:v>3.525000000000003</c:v>
                </c:pt>
                <c:pt idx="48">
                  <c:v>3.6000000000000032</c:v>
                </c:pt>
                <c:pt idx="49">
                  <c:v>3.6750000000000034</c:v>
                </c:pt>
                <c:pt idx="50">
                  <c:v>3.7500000000000036</c:v>
                </c:pt>
                <c:pt idx="51">
                  <c:v>3.8250000000000037</c:v>
                </c:pt>
                <c:pt idx="52">
                  <c:v>3.9000000000000039</c:v>
                </c:pt>
                <c:pt idx="53">
                  <c:v>3.9750000000000041</c:v>
                </c:pt>
                <c:pt idx="54">
                  <c:v>4.0500000000000043</c:v>
                </c:pt>
                <c:pt idx="55">
                  <c:v>4.1250000000000044</c:v>
                </c:pt>
                <c:pt idx="56">
                  <c:v>4.2000000000000046</c:v>
                </c:pt>
                <c:pt idx="57">
                  <c:v>4.2750000000000048</c:v>
                </c:pt>
                <c:pt idx="58">
                  <c:v>4.350000000000005</c:v>
                </c:pt>
                <c:pt idx="59">
                  <c:v>4.4250000000000052</c:v>
                </c:pt>
                <c:pt idx="60">
                  <c:v>4.5000000000000053</c:v>
                </c:pt>
                <c:pt idx="61">
                  <c:v>4.5750000000000055</c:v>
                </c:pt>
                <c:pt idx="62">
                  <c:v>4.6500000000000057</c:v>
                </c:pt>
                <c:pt idx="63">
                  <c:v>4.7250000000000059</c:v>
                </c:pt>
                <c:pt idx="64">
                  <c:v>4.800000000000006</c:v>
                </c:pt>
                <c:pt idx="65">
                  <c:v>4.8750000000000062</c:v>
                </c:pt>
                <c:pt idx="66">
                  <c:v>4.9500000000000064</c:v>
                </c:pt>
                <c:pt idx="67">
                  <c:v>5.0250000000000066</c:v>
                </c:pt>
                <c:pt idx="68">
                  <c:v>5.1000000000000068</c:v>
                </c:pt>
                <c:pt idx="69">
                  <c:v>5.1750000000000069</c:v>
                </c:pt>
                <c:pt idx="70">
                  <c:v>5.2500000000000071</c:v>
                </c:pt>
                <c:pt idx="71">
                  <c:v>5.3250000000000073</c:v>
                </c:pt>
                <c:pt idx="72">
                  <c:v>5.4000000000000075</c:v>
                </c:pt>
                <c:pt idx="73">
                  <c:v>5.4750000000000076</c:v>
                </c:pt>
                <c:pt idx="74">
                  <c:v>5.5500000000000078</c:v>
                </c:pt>
                <c:pt idx="75">
                  <c:v>5.625000000000008</c:v>
                </c:pt>
                <c:pt idx="76">
                  <c:v>5.7000000000000082</c:v>
                </c:pt>
                <c:pt idx="77">
                  <c:v>5.7750000000000083</c:v>
                </c:pt>
                <c:pt idx="78">
                  <c:v>5.8500000000000085</c:v>
                </c:pt>
                <c:pt idx="79">
                  <c:v>5.9250000000000087</c:v>
                </c:pt>
                <c:pt idx="80">
                  <c:v>6.0000000000000089</c:v>
                </c:pt>
                <c:pt idx="81">
                  <c:v>6.0750000000000091</c:v>
                </c:pt>
                <c:pt idx="82">
                  <c:v>6.1500000000000092</c:v>
                </c:pt>
                <c:pt idx="83">
                  <c:v>6.2250000000000094</c:v>
                </c:pt>
                <c:pt idx="84">
                  <c:v>6.3000000000000096</c:v>
                </c:pt>
                <c:pt idx="85">
                  <c:v>6.3750000000000098</c:v>
                </c:pt>
                <c:pt idx="86">
                  <c:v>6.4500000000000099</c:v>
                </c:pt>
                <c:pt idx="87">
                  <c:v>6.5250000000000101</c:v>
                </c:pt>
                <c:pt idx="88">
                  <c:v>6.6000000000000103</c:v>
                </c:pt>
                <c:pt idx="89">
                  <c:v>6.6750000000000105</c:v>
                </c:pt>
                <c:pt idx="90">
                  <c:v>6.7500000000000107</c:v>
                </c:pt>
                <c:pt idx="91">
                  <c:v>6.8250000000000108</c:v>
                </c:pt>
                <c:pt idx="92">
                  <c:v>6.900000000000011</c:v>
                </c:pt>
                <c:pt idx="93">
                  <c:v>6.9750000000000112</c:v>
                </c:pt>
                <c:pt idx="94">
                  <c:v>7.0500000000000114</c:v>
                </c:pt>
              </c:numCache>
            </c:numRef>
          </c:xVal>
          <c:yVal>
            <c:numRef>
              <c:f>lai_effect_inputs!$D$2:$D$96</c:f>
              <c:numCache>
                <c:formatCode>0.0000</c:formatCode>
                <c:ptCount val="95"/>
                <c:pt idx="0">
                  <c:v>0</c:v>
                </c:pt>
                <c:pt idx="1">
                  <c:v>3.4635954923843082E-2</c:v>
                </c:pt>
                <c:pt idx="2">
                  <c:v>6.8072260474199675E-2</c:v>
                </c:pt>
                <c:pt idx="3">
                  <c:v>0.10035046765269429</c:v>
                </c:pt>
                <c:pt idx="4">
                  <c:v>0.13151068830233215</c:v>
                </c:pt>
                <c:pt idx="5">
                  <c:v>0.16159164495413203</c:v>
                </c:pt>
                <c:pt idx="6">
                  <c:v>0.19063071894727412</c:v>
                </c:pt>
                <c:pt idx="7">
                  <c:v>0.21866399688255966</c:v>
                </c:pt>
                <c:pt idx="8">
                  <c:v>0.24572631546691104</c:v>
                </c:pt>
                <c:pt idx="9">
                  <c:v>0.27185130480464015</c:v>
                </c:pt>
                <c:pt idx="10">
                  <c:v>0.29707143018928173</c:v>
                </c:pt>
                <c:pt idx="11">
                  <c:v>0.32141803244792733</c:v>
                </c:pt>
                <c:pt idx="12">
                  <c:v>0.34492136688819364</c:v>
                </c:pt>
                <c:pt idx="13">
                  <c:v>0.36761064089622686</c:v>
                </c:pt>
                <c:pt idx="14">
                  <c:v>0.38951405023246322</c:v>
                </c:pt>
                <c:pt idx="15">
                  <c:v>0.41065881407025118</c:v>
                </c:pt>
                <c:pt idx="16">
                  <c:v>0.43107120882087813</c:v>
                </c:pt>
                <c:pt idx="17">
                  <c:v>0.45077660078703474</c:v>
                </c:pt>
                <c:pt idx="18">
                  <c:v>0.46979947768529495</c:v>
                </c:pt>
                <c:pt idx="19">
                  <c:v>0.48816347907678503</c:v>
                </c:pt>
                <c:pt idx="20">
                  <c:v>0.50589142574385826</c:v>
                </c:pt>
                <c:pt idx="21">
                  <c:v>0.52300534804927823</c:v>
                </c:pt>
                <c:pt idx="22">
                  <c:v>0.53952651331315771</c:v>
                </c:pt>
                <c:pt idx="23">
                  <c:v>0.55547545224166806</c:v>
                </c:pt>
                <c:pt idx="24">
                  <c:v>0.57087198444036735</c:v>
                </c:pt>
                <c:pt idx="25">
                  <c:v>0.58573524304384894</c:v>
                </c:pt>
                <c:pt idx="26">
                  <c:v>0.60008369849231902</c:v>
                </c:pt>
                <c:pt idx="27">
                  <c:v>0.61393518148464921</c:v>
                </c:pt>
                <c:pt idx="28">
                  <c:v>0.62730690513642862</c:v>
                </c:pt>
                <c:pt idx="29">
                  <c:v>0.64021548637055081</c:v>
                </c:pt>
                <c:pt idx="30">
                  <c:v>0.6526769665669172</c:v>
                </c:pt>
                <c:pt idx="31">
                  <c:v>0.664706831496918</c:v>
                </c:pt>
                <c:pt idx="32">
                  <c:v>0.67632003056746326</c:v>
                </c:pt>
                <c:pt idx="33">
                  <c:v>0.68753099539847962</c:v>
                </c:pt>
                <c:pt idx="34">
                  <c:v>0.69835365775695601</c:v>
                </c:pt>
                <c:pt idx="35">
                  <c:v>0.70880146686982815</c:v>
                </c:pt>
                <c:pt idx="36">
                  <c:v>0.71888740613721414</c:v>
                </c:pt>
                <c:pt idx="37">
                  <c:v>0.72862400926677018</c:v>
                </c:pt>
                <c:pt idx="38">
                  <c:v>0.73802337584921962</c:v>
                </c:pt>
                <c:pt idx="39">
                  <c:v>0.7470971863944067</c:v>
                </c:pt>
                <c:pt idx="40">
                  <c:v>0.75585671684656308</c:v>
                </c:pt>
                <c:pt idx="41">
                  <c:v>0.76431285259682458</c:v>
                </c:pt>
                <c:pt idx="42">
                  <c:v>0.77247610201041017</c:v>
                </c:pt>
                <c:pt idx="43">
                  <c:v>0.78035660948527474</c:v>
                </c:pt>
                <c:pt idx="44">
                  <c:v>0.78796416805846281</c:v>
                </c:pt>
                <c:pt idx="45">
                  <c:v>0.79530823157582953</c:v>
                </c:pt>
                <c:pt idx="46">
                  <c:v>0.80239792644025076</c:v>
                </c:pt>
                <c:pt idx="47">
                  <c:v>0.80924206295292422</c:v>
                </c:pt>
                <c:pt idx="48">
                  <c:v>0.81584914626185201</c:v>
                </c:pt>
                <c:pt idx="49">
                  <c:v>0.82222738693111375</c:v>
                </c:pt>
                <c:pt idx="50">
                  <c:v>0.82838471114406154</c:v>
                </c:pt>
                <c:pt idx="51">
                  <c:v>0.83432877055311816</c:v>
                </c:pt>
                <c:pt idx="52">
                  <c:v>0.84006695178841806</c:v>
                </c:pt>
                <c:pt idx="53">
                  <c:v>0.84560638563710722</c:v>
                </c:pt>
                <c:pt idx="54">
                  <c:v>0.85095395590470957</c:v>
                </c:pt>
                <c:pt idx="55">
                  <c:v>0.85611630796957128</c:v>
                </c:pt>
                <c:pt idx="56">
                  <c:v>0.86109985704101333</c:v>
                </c:pt>
                <c:pt idx="57">
                  <c:v>0.86591079613145605</c:v>
                </c:pt>
                <c:pt idx="58">
                  <c:v>0.87055510375242107</c:v>
                </c:pt>
                <c:pt idx="59">
                  <c:v>0.87503855134397379</c:v>
                </c:pt>
                <c:pt idx="60">
                  <c:v>0.879366710446842</c:v>
                </c:pt>
                <c:pt idx="61">
                  <c:v>0.88354495962612012</c:v>
                </c:pt>
                <c:pt idx="62">
                  <c:v>0.88757849115516407</c:v>
                </c:pt>
                <c:pt idx="63">
                  <c:v>0.89147231746798428</c:v>
                </c:pt>
                <c:pt idx="64">
                  <c:v>0.89523127738815234</c:v>
                </c:pt>
                <c:pt idx="65">
                  <c:v>0.89886004214196502</c:v>
                </c:pt>
                <c:pt idx="66">
                  <c:v>0.90236312116333528</c:v>
                </c:pt>
                <c:pt idx="67">
                  <c:v>0.90574486769762674</c:v>
                </c:pt>
                <c:pt idx="68">
                  <c:v>0.9090094842113926</c:v>
                </c:pt>
                <c:pt idx="69">
                  <c:v>0.91216102761474405</c:v>
                </c:pt>
                <c:pt idx="70">
                  <c:v>0.91520341430283647</c:v>
                </c:pt>
                <c:pt idx="71">
                  <c:v>0.91814042502273918</c:v>
                </c:pt>
                <c:pt idx="72">
                  <c:v>0.92097570957173658</c:v>
                </c:pt>
                <c:pt idx="73">
                  <c:v>0.92371279133289863</c:v>
                </c:pt>
                <c:pt idx="74">
                  <c:v>0.92635507165355813</c:v>
                </c:pt>
                <c:pt idx="75">
                  <c:v>0.92890583407213523</c:v>
                </c:pt>
                <c:pt idx="76">
                  <c:v>0.93136824839856092</c:v>
                </c:pt>
                <c:pt idx="77">
                  <c:v>0.93374537465337282</c:v>
                </c:pt>
                <c:pt idx="78">
                  <c:v>0.93604016687037461</c:v>
                </c:pt>
                <c:pt idx="79">
                  <c:v>0.93825547676758891</c:v>
                </c:pt>
                <c:pt idx="80">
                  <c:v>0.94039405729106085</c:v>
                </c:pt>
                <c:pt idx="81">
                  <c:v>0.94245856603592093</c:v>
                </c:pt>
                <c:pt idx="82">
                  <c:v>0.94445156854895407</c:v>
                </c:pt>
                <c:pt idx="83">
                  <c:v>0.9463755415167826</c:v>
                </c:pt>
                <c:pt idx="84">
                  <c:v>0.94823287584362281</c:v>
                </c:pt>
                <c:pt idx="85">
                  <c:v>0.95002587962244012</c:v>
                </c:pt>
                <c:pt idx="86">
                  <c:v>0.95175678100319594</c:v>
                </c:pt>
                <c:pt idx="87">
                  <c:v>0.95342773096175037</c:v>
                </c:pt>
                <c:pt idx="88">
                  <c:v>0.95504080597286034</c:v>
                </c:pt>
                <c:pt idx="89">
                  <c:v>0.95659801059059668</c:v>
                </c:pt>
                <c:pt idx="90">
                  <c:v>0.95810127993938587</c:v>
                </c:pt>
                <c:pt idx="91">
                  <c:v>0.95955248211877198</c:v>
                </c:pt>
                <c:pt idx="92">
                  <c:v>0.96095342052488752</c:v>
                </c:pt>
                <c:pt idx="93">
                  <c:v>0.96230583609151787</c:v>
                </c:pt>
                <c:pt idx="94">
                  <c:v>0.96361140945354395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C-F44E-B041-8A410206B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25792"/>
        <c:axId val="1"/>
      </c:scatterChart>
      <c:valAx>
        <c:axId val="1896425792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Tree LAI (Leaf Area Index)</a:t>
                </a:r>
              </a:p>
            </c:rich>
          </c:tx>
          <c:layout>
            <c:manualLayout>
              <c:xMode val="edge"/>
              <c:yMode val="edge"/>
              <c:x val="0.23564379258292195"/>
              <c:y val="0.8741723771015108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Production</a:t>
                </a:r>
              </a:p>
            </c:rich>
          </c:tx>
          <c:layout>
            <c:manualLayout>
              <c:xMode val="edge"/>
              <c:yMode val="edge"/>
              <c:x val="3.1683121863653053E-2"/>
              <c:y val="0.284768333688018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425792"/>
        <c:crossesAt val="-20"/>
        <c:crossBetween val="midCat"/>
        <c:majorUnit val="0.2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1700407123995125"/>
          <c:y val="0.41992695626624021"/>
          <c:w val="0.24764943250064106"/>
          <c:h val="7.35954459435678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Effect of live large wood C on the sapwood to large live wood C ratio</a:t>
            </a:r>
          </a:p>
        </c:rich>
      </c:tx>
      <c:layout>
        <c:manualLayout>
          <c:xMode val="edge"/>
          <c:yMode val="edge"/>
          <c:x val="0.11417342998578442"/>
          <c:y val="3.64237497339859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9150130288556"/>
          <c:y val="0.29139072847682118"/>
          <c:w val="0.45472484652286704"/>
          <c:h val="0.48013245033112584"/>
        </c:manualLayout>
      </c:layout>
      <c:scatterChart>
        <c:scatterStyle val="lineMarker"/>
        <c:varyColors val="0"/>
        <c:ser>
          <c:idx val="0"/>
          <c:order val="0"/>
          <c:tx>
            <c:strRef>
              <c:f>large_wood_effect_inputs!$D$1</c:f>
              <c:strCache>
                <c:ptCount val="1"/>
                <c:pt idx="0">
                  <c:v>sapwood:large wood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large_wood_effect_inputs!$C$2:$C$102</c:f>
              <c:numCache>
                <c:formatCode>0.0000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large_wood_effect_inputs!$D$2:$D$102</c:f>
              <c:numCache>
                <c:formatCode>0.0000</c:formatCode>
                <c:ptCount val="101"/>
                <c:pt idx="0">
                  <c:v>1</c:v>
                </c:pt>
                <c:pt idx="1">
                  <c:v>0.9375</c:v>
                </c:pt>
                <c:pt idx="2">
                  <c:v>0.88235294117647056</c:v>
                </c:pt>
                <c:pt idx="3">
                  <c:v>0.83333333333333337</c:v>
                </c:pt>
                <c:pt idx="4">
                  <c:v>0.78947368421052633</c:v>
                </c:pt>
                <c:pt idx="5">
                  <c:v>0.75</c:v>
                </c:pt>
                <c:pt idx="6">
                  <c:v>0.7142857142857143</c:v>
                </c:pt>
                <c:pt idx="7">
                  <c:v>0.68181818181818177</c:v>
                </c:pt>
                <c:pt idx="8">
                  <c:v>0.65217391304347827</c:v>
                </c:pt>
                <c:pt idx="9">
                  <c:v>0.625</c:v>
                </c:pt>
                <c:pt idx="10">
                  <c:v>0.6</c:v>
                </c:pt>
                <c:pt idx="11">
                  <c:v>0.57692307692307687</c:v>
                </c:pt>
                <c:pt idx="12">
                  <c:v>0.55555555555555558</c:v>
                </c:pt>
                <c:pt idx="13">
                  <c:v>0.5357142857142857</c:v>
                </c:pt>
                <c:pt idx="14">
                  <c:v>0.51724137931034486</c:v>
                </c:pt>
                <c:pt idx="15">
                  <c:v>0.5</c:v>
                </c:pt>
                <c:pt idx="16">
                  <c:v>0.4838709677419355</c:v>
                </c:pt>
                <c:pt idx="17">
                  <c:v>0.46875</c:v>
                </c:pt>
                <c:pt idx="18">
                  <c:v>0.45454545454545453</c:v>
                </c:pt>
                <c:pt idx="19">
                  <c:v>0.44117647058823528</c:v>
                </c:pt>
                <c:pt idx="20">
                  <c:v>0.42857142857142855</c:v>
                </c:pt>
                <c:pt idx="21">
                  <c:v>0.41666666666666669</c:v>
                </c:pt>
                <c:pt idx="22">
                  <c:v>0.40540540540540543</c:v>
                </c:pt>
                <c:pt idx="23">
                  <c:v>0.39473684210526316</c:v>
                </c:pt>
                <c:pt idx="24">
                  <c:v>0.38461538461538464</c:v>
                </c:pt>
                <c:pt idx="25">
                  <c:v>0.375</c:v>
                </c:pt>
                <c:pt idx="26">
                  <c:v>0.36585365853658536</c:v>
                </c:pt>
                <c:pt idx="27">
                  <c:v>0.35714285714285715</c:v>
                </c:pt>
                <c:pt idx="28">
                  <c:v>0.34883720930232559</c:v>
                </c:pt>
                <c:pt idx="29">
                  <c:v>0.34090909090909088</c:v>
                </c:pt>
                <c:pt idx="30">
                  <c:v>0.33333333333333331</c:v>
                </c:pt>
                <c:pt idx="31">
                  <c:v>0.32608695652173914</c:v>
                </c:pt>
                <c:pt idx="32">
                  <c:v>0.31914893617021278</c:v>
                </c:pt>
                <c:pt idx="33">
                  <c:v>0.3125</c:v>
                </c:pt>
                <c:pt idx="34">
                  <c:v>0.30612244897959184</c:v>
                </c:pt>
                <c:pt idx="35">
                  <c:v>0.3</c:v>
                </c:pt>
                <c:pt idx="36">
                  <c:v>0.29411764705882354</c:v>
                </c:pt>
                <c:pt idx="37">
                  <c:v>0.28846153846153844</c:v>
                </c:pt>
                <c:pt idx="38">
                  <c:v>0.28301886792452829</c:v>
                </c:pt>
                <c:pt idx="39">
                  <c:v>0.27777777777777779</c:v>
                </c:pt>
                <c:pt idx="40">
                  <c:v>0.27272727272727271</c:v>
                </c:pt>
                <c:pt idx="41">
                  <c:v>0.26785714285714285</c:v>
                </c:pt>
                <c:pt idx="42">
                  <c:v>0.26315789473684209</c:v>
                </c:pt>
                <c:pt idx="43">
                  <c:v>0.25862068965517243</c:v>
                </c:pt>
                <c:pt idx="44">
                  <c:v>0.25423728813559321</c:v>
                </c:pt>
                <c:pt idx="45">
                  <c:v>0.25</c:v>
                </c:pt>
                <c:pt idx="46">
                  <c:v>0.24590163934426229</c:v>
                </c:pt>
                <c:pt idx="47">
                  <c:v>0.24193548387096775</c:v>
                </c:pt>
                <c:pt idx="48">
                  <c:v>0.23809523809523808</c:v>
                </c:pt>
                <c:pt idx="49">
                  <c:v>0.234375</c:v>
                </c:pt>
                <c:pt idx="50">
                  <c:v>0.23076923076923078</c:v>
                </c:pt>
                <c:pt idx="51">
                  <c:v>0.22727272727272727</c:v>
                </c:pt>
                <c:pt idx="52">
                  <c:v>0.22388059701492538</c:v>
                </c:pt>
                <c:pt idx="53">
                  <c:v>0.22058823529411764</c:v>
                </c:pt>
                <c:pt idx="54">
                  <c:v>0.21739130434782608</c:v>
                </c:pt>
                <c:pt idx="55">
                  <c:v>0.21428571428571427</c:v>
                </c:pt>
                <c:pt idx="56">
                  <c:v>0.21126760563380281</c:v>
                </c:pt>
                <c:pt idx="57">
                  <c:v>0.20833333333333334</c:v>
                </c:pt>
                <c:pt idx="58">
                  <c:v>0.20547945205479451</c:v>
                </c:pt>
                <c:pt idx="59">
                  <c:v>0.20270270270270271</c:v>
                </c:pt>
                <c:pt idx="60">
                  <c:v>0.2</c:v>
                </c:pt>
                <c:pt idx="61">
                  <c:v>0.19736842105263158</c:v>
                </c:pt>
                <c:pt idx="62">
                  <c:v>0.19480519480519481</c:v>
                </c:pt>
                <c:pt idx="63">
                  <c:v>0.19230769230769232</c:v>
                </c:pt>
                <c:pt idx="64">
                  <c:v>0.189873417721519</c:v>
                </c:pt>
                <c:pt idx="65">
                  <c:v>0.1875</c:v>
                </c:pt>
                <c:pt idx="66">
                  <c:v>0.18518518518518517</c:v>
                </c:pt>
                <c:pt idx="67">
                  <c:v>0.18292682926829268</c:v>
                </c:pt>
                <c:pt idx="68">
                  <c:v>0.18072289156626506</c:v>
                </c:pt>
                <c:pt idx="69">
                  <c:v>0.17857142857142858</c:v>
                </c:pt>
                <c:pt idx="70">
                  <c:v>0.17647058823529413</c:v>
                </c:pt>
                <c:pt idx="71">
                  <c:v>0.1744186046511628</c:v>
                </c:pt>
                <c:pt idx="72">
                  <c:v>0.17241379310344829</c:v>
                </c:pt>
                <c:pt idx="73">
                  <c:v>0.17045454545454544</c:v>
                </c:pt>
                <c:pt idx="74">
                  <c:v>0.16853932584269662</c:v>
                </c:pt>
                <c:pt idx="75">
                  <c:v>0.16666666666666666</c:v>
                </c:pt>
                <c:pt idx="76">
                  <c:v>0.16483516483516483</c:v>
                </c:pt>
                <c:pt idx="77">
                  <c:v>0.16304347826086957</c:v>
                </c:pt>
                <c:pt idx="78">
                  <c:v>0.16129032258064516</c:v>
                </c:pt>
                <c:pt idx="79">
                  <c:v>0.15957446808510639</c:v>
                </c:pt>
                <c:pt idx="80">
                  <c:v>0.15789473684210525</c:v>
                </c:pt>
                <c:pt idx="81">
                  <c:v>0.15625</c:v>
                </c:pt>
                <c:pt idx="82">
                  <c:v>0.15463917525773196</c:v>
                </c:pt>
                <c:pt idx="83">
                  <c:v>0.15306122448979592</c:v>
                </c:pt>
                <c:pt idx="84">
                  <c:v>0.15151515151515152</c:v>
                </c:pt>
                <c:pt idx="85">
                  <c:v>0.15</c:v>
                </c:pt>
                <c:pt idx="86">
                  <c:v>0.14851485148514851</c:v>
                </c:pt>
                <c:pt idx="87">
                  <c:v>0.14705882352941177</c:v>
                </c:pt>
                <c:pt idx="88">
                  <c:v>0.14563106796116504</c:v>
                </c:pt>
                <c:pt idx="89">
                  <c:v>0.14423076923076922</c:v>
                </c:pt>
                <c:pt idx="90">
                  <c:v>0.14285714285714285</c:v>
                </c:pt>
                <c:pt idx="91">
                  <c:v>0.14150943396226415</c:v>
                </c:pt>
                <c:pt idx="92">
                  <c:v>0.14018691588785046</c:v>
                </c:pt>
                <c:pt idx="93">
                  <c:v>0.1388888888888889</c:v>
                </c:pt>
                <c:pt idx="94">
                  <c:v>0.13761467889908258</c:v>
                </c:pt>
                <c:pt idx="95">
                  <c:v>0.13636363636363635</c:v>
                </c:pt>
                <c:pt idx="96">
                  <c:v>0.13513513513513514</c:v>
                </c:pt>
                <c:pt idx="97">
                  <c:v>0.13392857142857142</c:v>
                </c:pt>
                <c:pt idx="98">
                  <c:v>0.13274336283185842</c:v>
                </c:pt>
                <c:pt idx="99">
                  <c:v>0.13157894736842105</c:v>
                </c:pt>
                <c:pt idx="100">
                  <c:v>0.13043478260869565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9-2846-9745-F416423B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706944"/>
        <c:axId val="1"/>
      </c:scatterChart>
      <c:valAx>
        <c:axId val="1896706944"/>
        <c:scaling>
          <c:orientation val="minMax"/>
          <c:max val="1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Large wood C (g/m**2)</a:t>
                </a:r>
              </a:p>
            </c:rich>
          </c:tx>
          <c:layout>
            <c:manualLayout>
              <c:xMode val="edge"/>
              <c:yMode val="edge"/>
              <c:x val="0.25196870557633561"/>
              <c:y val="0.8741723771015108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Sapwood to total large wood ratio</a:t>
                </a:r>
              </a:p>
            </c:rich>
          </c:tx>
          <c:layout>
            <c:manualLayout>
              <c:xMode val="edge"/>
              <c:yMode val="edge"/>
              <c:x val="3.1496062992125984E-2"/>
              <c:y val="0.2383172589912747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706944"/>
        <c:crossesAt val="-20"/>
        <c:crossBetween val="midCat"/>
        <c:majorUnit val="0.2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7291842782595002"/>
          <c:y val="0.43724353178237385"/>
          <c:w val="0.268700066666612"/>
          <c:h val="7.35954459435678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Effect of live large wood C on LAI</a:t>
            </a:r>
          </a:p>
        </c:rich>
      </c:tx>
      <c:layout>
        <c:manualLayout>
          <c:xMode val="edge"/>
          <c:yMode val="edge"/>
          <c:x val="0.25048958437157381"/>
          <c:y val="3.64237497339859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016871041072"/>
          <c:y val="0.22185430463576158"/>
          <c:w val="0.69080300842692066"/>
          <c:h val="0.54966887417218546"/>
        </c:manualLayout>
      </c:layout>
      <c:scatterChart>
        <c:scatterStyle val="lineMarker"/>
        <c:varyColors val="0"/>
        <c:ser>
          <c:idx val="0"/>
          <c:order val="0"/>
          <c:tx>
            <c:strRef>
              <c:f>large_wood_to_lai_inputs!$E$1</c:f>
              <c:strCache>
                <c:ptCount val="1"/>
                <c:pt idx="0">
                  <c:v>LAI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large_wood_to_lai_inputs!$D$2:$D$102</c:f>
              <c:numCache>
                <c:formatCode>0.0000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large_wood_to_lai_inputs!$E$2:$E$102</c:f>
              <c:numCache>
                <c:formatCode>0.0000</c:formatCode>
                <c:ptCount val="101"/>
                <c:pt idx="0">
                  <c:v>0</c:v>
                </c:pt>
                <c:pt idx="1">
                  <c:v>1.25</c:v>
                </c:pt>
                <c:pt idx="2">
                  <c:v>2.3529411764705883</c:v>
                </c:pt>
                <c:pt idx="3">
                  <c:v>3.3333333333333335</c:v>
                </c:pt>
                <c:pt idx="4">
                  <c:v>4.2105263157894735</c:v>
                </c:pt>
                <c:pt idx="5">
                  <c:v>5</c:v>
                </c:pt>
                <c:pt idx="6">
                  <c:v>5.7142857142857144</c:v>
                </c:pt>
                <c:pt idx="7">
                  <c:v>6.3636363636363633</c:v>
                </c:pt>
                <c:pt idx="8">
                  <c:v>6.9565217391304346</c:v>
                </c:pt>
                <c:pt idx="9">
                  <c:v>7.5</c:v>
                </c:pt>
                <c:pt idx="10">
                  <c:v>8</c:v>
                </c:pt>
                <c:pt idx="11">
                  <c:v>8.4615384615384617</c:v>
                </c:pt>
                <c:pt idx="12">
                  <c:v>8.8888888888888893</c:v>
                </c:pt>
                <c:pt idx="13">
                  <c:v>9.2857142857142865</c:v>
                </c:pt>
                <c:pt idx="14">
                  <c:v>9.6551724137931032</c:v>
                </c:pt>
                <c:pt idx="15">
                  <c:v>10</c:v>
                </c:pt>
                <c:pt idx="16">
                  <c:v>10.32258064516129</c:v>
                </c:pt>
                <c:pt idx="17">
                  <c:v>10.625</c:v>
                </c:pt>
                <c:pt idx="18">
                  <c:v>10.909090909090908</c:v>
                </c:pt>
                <c:pt idx="19">
                  <c:v>11.176470588235293</c:v>
                </c:pt>
                <c:pt idx="20">
                  <c:v>11.428571428571429</c:v>
                </c:pt>
                <c:pt idx="21">
                  <c:v>11.666666666666666</c:v>
                </c:pt>
                <c:pt idx="22">
                  <c:v>11.891891891891891</c:v>
                </c:pt>
                <c:pt idx="23">
                  <c:v>12.105263157894736</c:v>
                </c:pt>
                <c:pt idx="24">
                  <c:v>12.307692307692308</c:v>
                </c:pt>
                <c:pt idx="25">
                  <c:v>12.5</c:v>
                </c:pt>
                <c:pt idx="26">
                  <c:v>12.682926829268293</c:v>
                </c:pt>
                <c:pt idx="27">
                  <c:v>12.857142857142858</c:v>
                </c:pt>
                <c:pt idx="28">
                  <c:v>13.023255813953488</c:v>
                </c:pt>
                <c:pt idx="29">
                  <c:v>13.181818181818182</c:v>
                </c:pt>
                <c:pt idx="30">
                  <c:v>13.333333333333334</c:v>
                </c:pt>
                <c:pt idx="31">
                  <c:v>13.478260869565217</c:v>
                </c:pt>
                <c:pt idx="32">
                  <c:v>13.617021276595745</c:v>
                </c:pt>
                <c:pt idx="33">
                  <c:v>13.75</c:v>
                </c:pt>
                <c:pt idx="34">
                  <c:v>13.877551020408163</c:v>
                </c:pt>
                <c:pt idx="35">
                  <c:v>14</c:v>
                </c:pt>
                <c:pt idx="36">
                  <c:v>14.117647058823529</c:v>
                </c:pt>
                <c:pt idx="37">
                  <c:v>14.23076923076923</c:v>
                </c:pt>
                <c:pt idx="38">
                  <c:v>14.339622641509434</c:v>
                </c:pt>
                <c:pt idx="39">
                  <c:v>14.444444444444445</c:v>
                </c:pt>
                <c:pt idx="40">
                  <c:v>14.545454545454545</c:v>
                </c:pt>
                <c:pt idx="41">
                  <c:v>14.642857142857142</c:v>
                </c:pt>
                <c:pt idx="42">
                  <c:v>14.736842105263158</c:v>
                </c:pt>
                <c:pt idx="43">
                  <c:v>14.827586206896552</c:v>
                </c:pt>
                <c:pt idx="44">
                  <c:v>14.915254237288135</c:v>
                </c:pt>
                <c:pt idx="45">
                  <c:v>15</c:v>
                </c:pt>
                <c:pt idx="46">
                  <c:v>15.081967213114755</c:v>
                </c:pt>
                <c:pt idx="47">
                  <c:v>15.161290322580646</c:v>
                </c:pt>
                <c:pt idx="48">
                  <c:v>15.238095238095237</c:v>
                </c:pt>
                <c:pt idx="49">
                  <c:v>15.3125</c:v>
                </c:pt>
                <c:pt idx="50">
                  <c:v>15.384615384615385</c:v>
                </c:pt>
                <c:pt idx="51">
                  <c:v>15.454545454545455</c:v>
                </c:pt>
                <c:pt idx="52">
                  <c:v>15.522388059701493</c:v>
                </c:pt>
                <c:pt idx="53">
                  <c:v>15.588235294117647</c:v>
                </c:pt>
                <c:pt idx="54">
                  <c:v>15.652173913043478</c:v>
                </c:pt>
                <c:pt idx="55">
                  <c:v>15.714285714285714</c:v>
                </c:pt>
                <c:pt idx="56">
                  <c:v>15.774647887323944</c:v>
                </c:pt>
                <c:pt idx="57">
                  <c:v>15.833333333333334</c:v>
                </c:pt>
                <c:pt idx="58">
                  <c:v>15.890410958904109</c:v>
                </c:pt>
                <c:pt idx="59">
                  <c:v>15.945945945945946</c:v>
                </c:pt>
                <c:pt idx="60">
                  <c:v>16</c:v>
                </c:pt>
                <c:pt idx="61">
                  <c:v>16.05263157894737</c:v>
                </c:pt>
                <c:pt idx="62">
                  <c:v>16.103896103896105</c:v>
                </c:pt>
                <c:pt idx="63">
                  <c:v>16.153846153846153</c:v>
                </c:pt>
                <c:pt idx="64">
                  <c:v>16.202531645569621</c:v>
                </c:pt>
                <c:pt idx="65">
                  <c:v>16.25</c:v>
                </c:pt>
                <c:pt idx="66">
                  <c:v>16.296296296296298</c:v>
                </c:pt>
                <c:pt idx="67">
                  <c:v>16.341463414634145</c:v>
                </c:pt>
                <c:pt idx="68">
                  <c:v>16.3855421686747</c:v>
                </c:pt>
                <c:pt idx="69">
                  <c:v>16.428571428571427</c:v>
                </c:pt>
                <c:pt idx="70">
                  <c:v>16.470588235294116</c:v>
                </c:pt>
                <c:pt idx="71">
                  <c:v>16.511627906976745</c:v>
                </c:pt>
                <c:pt idx="72">
                  <c:v>16.551724137931036</c:v>
                </c:pt>
                <c:pt idx="73">
                  <c:v>16.59090909090909</c:v>
                </c:pt>
                <c:pt idx="74">
                  <c:v>16.629213483146067</c:v>
                </c:pt>
                <c:pt idx="75">
                  <c:v>16.666666666666668</c:v>
                </c:pt>
                <c:pt idx="76">
                  <c:v>16.703296703296704</c:v>
                </c:pt>
                <c:pt idx="77">
                  <c:v>16.739130434782609</c:v>
                </c:pt>
                <c:pt idx="78">
                  <c:v>16.774193548387096</c:v>
                </c:pt>
                <c:pt idx="79">
                  <c:v>16.808510638297872</c:v>
                </c:pt>
                <c:pt idx="80">
                  <c:v>16.842105263157894</c:v>
                </c:pt>
                <c:pt idx="81">
                  <c:v>16.875</c:v>
                </c:pt>
                <c:pt idx="82">
                  <c:v>16.907216494845361</c:v>
                </c:pt>
                <c:pt idx="83">
                  <c:v>16.938775510204081</c:v>
                </c:pt>
                <c:pt idx="84">
                  <c:v>16.969696969696969</c:v>
                </c:pt>
                <c:pt idx="85">
                  <c:v>17</c:v>
                </c:pt>
                <c:pt idx="86">
                  <c:v>17.029702970297031</c:v>
                </c:pt>
                <c:pt idx="87">
                  <c:v>17.058823529411764</c:v>
                </c:pt>
                <c:pt idx="88">
                  <c:v>17.087378640776699</c:v>
                </c:pt>
                <c:pt idx="89">
                  <c:v>17.115384615384617</c:v>
                </c:pt>
                <c:pt idx="90">
                  <c:v>17.142857142857142</c:v>
                </c:pt>
                <c:pt idx="91">
                  <c:v>17.169811320754718</c:v>
                </c:pt>
                <c:pt idx="92">
                  <c:v>17.196261682242991</c:v>
                </c:pt>
                <c:pt idx="93">
                  <c:v>17.222222222222221</c:v>
                </c:pt>
                <c:pt idx="94">
                  <c:v>17.24770642201835</c:v>
                </c:pt>
                <c:pt idx="95">
                  <c:v>17.272727272727273</c:v>
                </c:pt>
                <c:pt idx="96">
                  <c:v>17.297297297297298</c:v>
                </c:pt>
                <c:pt idx="97">
                  <c:v>17.321428571428573</c:v>
                </c:pt>
                <c:pt idx="98">
                  <c:v>17.345132743362832</c:v>
                </c:pt>
                <c:pt idx="99">
                  <c:v>17.368421052631579</c:v>
                </c:pt>
                <c:pt idx="100">
                  <c:v>17.391304347826086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4-D64C-8BF2-F06D88A8B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687248"/>
        <c:axId val="1"/>
      </c:scatterChart>
      <c:valAx>
        <c:axId val="1896687248"/>
        <c:scaling>
          <c:orientation val="minMax"/>
          <c:max val="1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Large wood C (g/m**2)</a:t>
                </a:r>
              </a:p>
            </c:rich>
          </c:tx>
          <c:layout>
            <c:manualLayout>
              <c:xMode val="edge"/>
              <c:yMode val="edge"/>
              <c:x val="0.3287674673577195"/>
              <c:y val="0.8741723771015108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"/>
      </c:valAx>
      <c:valAx>
        <c:axId val="1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LAI</a:t>
                </a:r>
              </a:p>
            </c:rich>
          </c:tx>
          <c:layout>
            <c:manualLayout>
              <c:xMode val="edge"/>
              <c:yMode val="edge"/>
              <c:x val="3.1311073457589954E-2"/>
              <c:y val="0.4569537348371994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687248"/>
        <c:crossesAt val="-20"/>
        <c:crossBetween val="midCat"/>
        <c:majorUnit val="5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428677653030552"/>
          <c:y val="0.41992695626624021"/>
          <c:w val="9.4910360831786708E-2"/>
          <c:h val="7.35954459435678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Optimal leaf carbon</a:t>
            </a:r>
          </a:p>
        </c:rich>
      </c:tx>
      <c:layout>
        <c:manualLayout>
          <c:xMode val="edge"/>
          <c:yMode val="edge"/>
          <c:x val="0.34552897913332842"/>
          <c:y val="3.63036247624219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34175388591267"/>
          <c:y val="0.22112282488534216"/>
          <c:w val="0.59146458862223039"/>
          <c:h val="0.55115689187839023"/>
        </c:manualLayout>
      </c:layout>
      <c:scatterChart>
        <c:scatterStyle val="lineMarker"/>
        <c:varyColors val="0"/>
        <c:ser>
          <c:idx val="0"/>
          <c:order val="0"/>
          <c:tx>
            <c:strRef>
              <c:f>optimal_leafC_inputs!$H$1</c:f>
              <c:strCache>
                <c:ptCount val="1"/>
                <c:pt idx="0">
                  <c:v>opt leaf C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optimal_leafC_inputs!$E$2:$E$202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xVal>
          <c:yVal>
            <c:numRef>
              <c:f>optimal_leafC_inputs!$H$2:$H$202</c:f>
              <c:numCache>
                <c:formatCode>General</c:formatCode>
                <c:ptCount val="201"/>
                <c:pt idx="0">
                  <c:v>5</c:v>
                </c:pt>
                <c:pt idx="1">
                  <c:v>12.195121951219512</c:v>
                </c:pt>
                <c:pt idx="2">
                  <c:v>23.809523809523807</c:v>
                </c:pt>
                <c:pt idx="3">
                  <c:v>34.883720930232556</c:v>
                </c:pt>
                <c:pt idx="4">
                  <c:v>45.454545454545453</c:v>
                </c:pt>
                <c:pt idx="5">
                  <c:v>55.555555555555557</c:v>
                </c:pt>
                <c:pt idx="6">
                  <c:v>65.217391304347828</c:v>
                </c:pt>
                <c:pt idx="7">
                  <c:v>74.468085106382972</c:v>
                </c:pt>
                <c:pt idx="8">
                  <c:v>83.333333333333329</c:v>
                </c:pt>
                <c:pt idx="9">
                  <c:v>91.836734693877546</c:v>
                </c:pt>
                <c:pt idx="10">
                  <c:v>100</c:v>
                </c:pt>
                <c:pt idx="11">
                  <c:v>107.84313725490195</c:v>
                </c:pt>
                <c:pt idx="12">
                  <c:v>115.38461538461537</c:v>
                </c:pt>
                <c:pt idx="13">
                  <c:v>122.64150943396226</c:v>
                </c:pt>
                <c:pt idx="14">
                  <c:v>129.62962962962962</c:v>
                </c:pt>
                <c:pt idx="15">
                  <c:v>136.36363636363635</c:v>
                </c:pt>
                <c:pt idx="16">
                  <c:v>142.85714285714286</c:v>
                </c:pt>
                <c:pt idx="17">
                  <c:v>149.12280701754386</c:v>
                </c:pt>
                <c:pt idx="18">
                  <c:v>155.17241379310343</c:v>
                </c:pt>
                <c:pt idx="19">
                  <c:v>161.01694915254237</c:v>
                </c:pt>
                <c:pt idx="20">
                  <c:v>166.66666666666666</c:v>
                </c:pt>
                <c:pt idx="21">
                  <c:v>172.13114754098359</c:v>
                </c:pt>
                <c:pt idx="22">
                  <c:v>177.41935483870967</c:v>
                </c:pt>
                <c:pt idx="23">
                  <c:v>182.53968253968253</c:v>
                </c:pt>
                <c:pt idx="24">
                  <c:v>187.5</c:v>
                </c:pt>
                <c:pt idx="25">
                  <c:v>192.30769230769232</c:v>
                </c:pt>
                <c:pt idx="26">
                  <c:v>196.96969696969697</c:v>
                </c:pt>
                <c:pt idx="27">
                  <c:v>201.49253731343282</c:v>
                </c:pt>
                <c:pt idx="28">
                  <c:v>205.88235294117644</c:v>
                </c:pt>
                <c:pt idx="29">
                  <c:v>210.14492753623188</c:v>
                </c:pt>
                <c:pt idx="30">
                  <c:v>214.28571428571428</c:v>
                </c:pt>
                <c:pt idx="31">
                  <c:v>218.3098591549296</c:v>
                </c:pt>
                <c:pt idx="32">
                  <c:v>222.22222222222223</c:v>
                </c:pt>
                <c:pt idx="33">
                  <c:v>226.02739726027397</c:v>
                </c:pt>
                <c:pt idx="34">
                  <c:v>229.72972972972974</c:v>
                </c:pt>
                <c:pt idx="35">
                  <c:v>233.33333333333334</c:v>
                </c:pt>
                <c:pt idx="36">
                  <c:v>236.84210526315786</c:v>
                </c:pt>
                <c:pt idx="37">
                  <c:v>240.25974025974025</c:v>
                </c:pt>
                <c:pt idx="38">
                  <c:v>243.58974358974356</c:v>
                </c:pt>
                <c:pt idx="39">
                  <c:v>246.83544303797467</c:v>
                </c:pt>
                <c:pt idx="40">
                  <c:v>250</c:v>
                </c:pt>
                <c:pt idx="41">
                  <c:v>253.08641975308643</c:v>
                </c:pt>
                <c:pt idx="42">
                  <c:v>256.09756097560978</c:v>
                </c:pt>
                <c:pt idx="43">
                  <c:v>259.03614457831321</c:v>
                </c:pt>
                <c:pt idx="44">
                  <c:v>261.90476190476193</c:v>
                </c:pt>
                <c:pt idx="45">
                  <c:v>264.70588235294116</c:v>
                </c:pt>
                <c:pt idx="46">
                  <c:v>267.44186046511624</c:v>
                </c:pt>
                <c:pt idx="47">
                  <c:v>270.11494252873564</c:v>
                </c:pt>
                <c:pt idx="48">
                  <c:v>272.72727272727269</c:v>
                </c:pt>
                <c:pt idx="49">
                  <c:v>275.28089887640448</c:v>
                </c:pt>
                <c:pt idx="50">
                  <c:v>277.77777777777777</c:v>
                </c:pt>
                <c:pt idx="51">
                  <c:v>280.2197802197802</c:v>
                </c:pt>
                <c:pt idx="52">
                  <c:v>282.60869565217394</c:v>
                </c:pt>
                <c:pt idx="53">
                  <c:v>284.94623655913978</c:v>
                </c:pt>
                <c:pt idx="54">
                  <c:v>287.2340425531915</c:v>
                </c:pt>
                <c:pt idx="55">
                  <c:v>289.4736842105263</c:v>
                </c:pt>
                <c:pt idx="56">
                  <c:v>291.66666666666663</c:v>
                </c:pt>
                <c:pt idx="57">
                  <c:v>293.81443298969072</c:v>
                </c:pt>
                <c:pt idx="58">
                  <c:v>295.91836734693874</c:v>
                </c:pt>
                <c:pt idx="59">
                  <c:v>297.97979797979798</c:v>
                </c:pt>
                <c:pt idx="60">
                  <c:v>300</c:v>
                </c:pt>
                <c:pt idx="61">
                  <c:v>301.980198019802</c:v>
                </c:pt>
                <c:pt idx="62">
                  <c:v>303.92156862745094</c:v>
                </c:pt>
                <c:pt idx="63">
                  <c:v>305.82524271844659</c:v>
                </c:pt>
                <c:pt idx="64">
                  <c:v>307.69230769230768</c:v>
                </c:pt>
                <c:pt idx="65">
                  <c:v>309.52380952380952</c:v>
                </c:pt>
                <c:pt idx="66">
                  <c:v>311.32075471698113</c:v>
                </c:pt>
                <c:pt idx="67">
                  <c:v>313.0841121495327</c:v>
                </c:pt>
                <c:pt idx="68">
                  <c:v>314.81481481481484</c:v>
                </c:pt>
                <c:pt idx="69">
                  <c:v>316.51376146788988</c:v>
                </c:pt>
                <c:pt idx="70">
                  <c:v>318.18181818181819</c:v>
                </c:pt>
                <c:pt idx="71">
                  <c:v>319.81981981981983</c:v>
                </c:pt>
                <c:pt idx="72">
                  <c:v>321.42857142857144</c:v>
                </c:pt>
                <c:pt idx="73">
                  <c:v>323.00884955752213</c:v>
                </c:pt>
                <c:pt idx="74">
                  <c:v>324.56140350877189</c:v>
                </c:pt>
                <c:pt idx="75">
                  <c:v>326.08695652173913</c:v>
                </c:pt>
                <c:pt idx="76">
                  <c:v>327.58620689655174</c:v>
                </c:pt>
                <c:pt idx="77">
                  <c:v>329.05982905982904</c:v>
                </c:pt>
                <c:pt idx="78">
                  <c:v>330.50847457627117</c:v>
                </c:pt>
                <c:pt idx="79">
                  <c:v>331.93277310924373</c:v>
                </c:pt>
                <c:pt idx="80">
                  <c:v>333.33333333333331</c:v>
                </c:pt>
                <c:pt idx="81">
                  <c:v>334.71074380165288</c:v>
                </c:pt>
                <c:pt idx="82">
                  <c:v>336.06557377049177</c:v>
                </c:pt>
                <c:pt idx="83">
                  <c:v>337.39837398373982</c:v>
                </c:pt>
                <c:pt idx="84">
                  <c:v>338.70967741935482</c:v>
                </c:pt>
                <c:pt idx="85">
                  <c:v>340</c:v>
                </c:pt>
                <c:pt idx="86">
                  <c:v>341.26984126984127</c:v>
                </c:pt>
                <c:pt idx="87">
                  <c:v>342.51968503937007</c:v>
                </c:pt>
                <c:pt idx="88">
                  <c:v>343.75</c:v>
                </c:pt>
                <c:pt idx="89">
                  <c:v>344.96124031007753</c:v>
                </c:pt>
                <c:pt idx="90">
                  <c:v>346.15384615384613</c:v>
                </c:pt>
                <c:pt idx="91">
                  <c:v>347.32824427480915</c:v>
                </c:pt>
                <c:pt idx="92">
                  <c:v>348.4848484848485</c:v>
                </c:pt>
                <c:pt idx="93">
                  <c:v>349.62406015037595</c:v>
                </c:pt>
                <c:pt idx="94">
                  <c:v>350.74626865671644</c:v>
                </c:pt>
                <c:pt idx="95">
                  <c:v>351.85185185185185</c:v>
                </c:pt>
                <c:pt idx="96">
                  <c:v>352.94117647058823</c:v>
                </c:pt>
                <c:pt idx="97">
                  <c:v>354.01459854014598</c:v>
                </c:pt>
                <c:pt idx="98">
                  <c:v>355.07246376811594</c:v>
                </c:pt>
                <c:pt idx="99">
                  <c:v>356.11510791366908</c:v>
                </c:pt>
                <c:pt idx="100">
                  <c:v>357.14285714285717</c:v>
                </c:pt>
                <c:pt idx="101">
                  <c:v>358.15602836879435</c:v>
                </c:pt>
                <c:pt idx="102">
                  <c:v>359.15492957746477</c:v>
                </c:pt>
                <c:pt idx="103">
                  <c:v>360.1398601398601</c:v>
                </c:pt>
                <c:pt idx="104">
                  <c:v>361.11111111111109</c:v>
                </c:pt>
                <c:pt idx="105">
                  <c:v>362.06896551724134</c:v>
                </c:pt>
                <c:pt idx="106">
                  <c:v>363.01369863013696</c:v>
                </c:pt>
                <c:pt idx="107">
                  <c:v>363.94557823129247</c:v>
                </c:pt>
                <c:pt idx="108">
                  <c:v>364.86486486486484</c:v>
                </c:pt>
                <c:pt idx="109">
                  <c:v>365.7718120805369</c:v>
                </c:pt>
                <c:pt idx="110">
                  <c:v>366.66666666666663</c:v>
                </c:pt>
                <c:pt idx="111">
                  <c:v>367.54966887417214</c:v>
                </c:pt>
                <c:pt idx="112">
                  <c:v>368.4210526315789</c:v>
                </c:pt>
                <c:pt idx="113">
                  <c:v>369.281045751634</c:v>
                </c:pt>
                <c:pt idx="114">
                  <c:v>370.12987012987014</c:v>
                </c:pt>
                <c:pt idx="115">
                  <c:v>370.96774193548384</c:v>
                </c:pt>
                <c:pt idx="116">
                  <c:v>371.79487179487182</c:v>
                </c:pt>
                <c:pt idx="117">
                  <c:v>372.61146496815286</c:v>
                </c:pt>
                <c:pt idx="118">
                  <c:v>373.41772151898732</c:v>
                </c:pt>
                <c:pt idx="119">
                  <c:v>374.2138364779874</c:v>
                </c:pt>
                <c:pt idx="120">
                  <c:v>375</c:v>
                </c:pt>
                <c:pt idx="121">
                  <c:v>375.77639751552795</c:v>
                </c:pt>
                <c:pt idx="122">
                  <c:v>376.54320987654319</c:v>
                </c:pt>
                <c:pt idx="123">
                  <c:v>377.3006134969325</c:v>
                </c:pt>
                <c:pt idx="124">
                  <c:v>378.04878048780483</c:v>
                </c:pt>
                <c:pt idx="125">
                  <c:v>378.78787878787881</c:v>
                </c:pt>
                <c:pt idx="126">
                  <c:v>379.51807228915663</c:v>
                </c:pt>
                <c:pt idx="127">
                  <c:v>380.2395209580838</c:v>
                </c:pt>
                <c:pt idx="128">
                  <c:v>380.95238095238091</c:v>
                </c:pt>
                <c:pt idx="129">
                  <c:v>381.65680473372782</c:v>
                </c:pt>
                <c:pt idx="130">
                  <c:v>382.35294117647061</c:v>
                </c:pt>
                <c:pt idx="131">
                  <c:v>383.04093567251459</c:v>
                </c:pt>
                <c:pt idx="132">
                  <c:v>383.72093023255815</c:v>
                </c:pt>
                <c:pt idx="133">
                  <c:v>384.39306358381504</c:v>
                </c:pt>
                <c:pt idx="134">
                  <c:v>385.05747126436779</c:v>
                </c:pt>
                <c:pt idx="135">
                  <c:v>385.71428571428572</c:v>
                </c:pt>
                <c:pt idx="136">
                  <c:v>386.36363636363637</c:v>
                </c:pt>
                <c:pt idx="137">
                  <c:v>387.00564971751413</c:v>
                </c:pt>
                <c:pt idx="138">
                  <c:v>387.64044943820221</c:v>
                </c:pt>
                <c:pt idx="139">
                  <c:v>388.26815642458098</c:v>
                </c:pt>
                <c:pt idx="140">
                  <c:v>388.88888888888886</c:v>
                </c:pt>
                <c:pt idx="141">
                  <c:v>389.50276243093924</c:v>
                </c:pt>
                <c:pt idx="142">
                  <c:v>390.1098901098901</c:v>
                </c:pt>
                <c:pt idx="143">
                  <c:v>390.71038251366122</c:v>
                </c:pt>
                <c:pt idx="144">
                  <c:v>391.30434782608694</c:v>
                </c:pt>
                <c:pt idx="145">
                  <c:v>391.89189189189187</c:v>
                </c:pt>
                <c:pt idx="146">
                  <c:v>392.47311827956992</c:v>
                </c:pt>
                <c:pt idx="147">
                  <c:v>393.048128342246</c:v>
                </c:pt>
                <c:pt idx="148">
                  <c:v>393.61702127659572</c:v>
                </c:pt>
                <c:pt idx="149">
                  <c:v>394.17989417989418</c:v>
                </c:pt>
                <c:pt idx="150">
                  <c:v>394.73684210526312</c:v>
                </c:pt>
                <c:pt idx="151">
                  <c:v>395.28795811518324</c:v>
                </c:pt>
                <c:pt idx="152">
                  <c:v>395.83333333333331</c:v>
                </c:pt>
                <c:pt idx="153">
                  <c:v>396.37305699481863</c:v>
                </c:pt>
                <c:pt idx="154">
                  <c:v>396.90721649484539</c:v>
                </c:pt>
                <c:pt idx="155">
                  <c:v>397.43589743589746</c:v>
                </c:pt>
                <c:pt idx="156">
                  <c:v>397.9591836734694</c:v>
                </c:pt>
                <c:pt idx="157">
                  <c:v>398.47715736040607</c:v>
                </c:pt>
                <c:pt idx="158">
                  <c:v>398.98989898989902</c:v>
                </c:pt>
                <c:pt idx="159">
                  <c:v>399.49748743718595</c:v>
                </c:pt>
                <c:pt idx="160">
                  <c:v>400</c:v>
                </c:pt>
                <c:pt idx="161">
                  <c:v>400.49751243781094</c:v>
                </c:pt>
                <c:pt idx="162">
                  <c:v>400.99009900990097</c:v>
                </c:pt>
                <c:pt idx="163">
                  <c:v>401.47783251231527</c:v>
                </c:pt>
                <c:pt idx="164">
                  <c:v>401.96078431372547</c:v>
                </c:pt>
                <c:pt idx="165">
                  <c:v>402.4390243902439</c:v>
                </c:pt>
                <c:pt idx="166">
                  <c:v>402.91262135922335</c:v>
                </c:pt>
                <c:pt idx="167">
                  <c:v>403.38164251207729</c:v>
                </c:pt>
                <c:pt idx="168">
                  <c:v>403.84615384615381</c:v>
                </c:pt>
                <c:pt idx="169">
                  <c:v>404.30622009569379</c:v>
                </c:pt>
                <c:pt idx="170">
                  <c:v>404.76190476190476</c:v>
                </c:pt>
                <c:pt idx="171">
                  <c:v>405.21327014218008</c:v>
                </c:pt>
                <c:pt idx="172">
                  <c:v>405.66037735849051</c:v>
                </c:pt>
                <c:pt idx="173">
                  <c:v>406.10328638497651</c:v>
                </c:pt>
                <c:pt idx="174">
                  <c:v>406.54205607476638</c:v>
                </c:pt>
                <c:pt idx="175">
                  <c:v>406.97674418604652</c:v>
                </c:pt>
                <c:pt idx="176">
                  <c:v>407.40740740740745</c:v>
                </c:pt>
                <c:pt idx="177">
                  <c:v>407.83410138248854</c:v>
                </c:pt>
                <c:pt idx="178">
                  <c:v>408.25688073394497</c:v>
                </c:pt>
                <c:pt idx="179">
                  <c:v>408.67579908675793</c:v>
                </c:pt>
                <c:pt idx="180">
                  <c:v>409.09090909090907</c:v>
                </c:pt>
                <c:pt idx="181">
                  <c:v>409.50226244343889</c:v>
                </c:pt>
                <c:pt idx="182">
                  <c:v>409.90990990990991</c:v>
                </c:pt>
                <c:pt idx="183">
                  <c:v>410.31390134529147</c:v>
                </c:pt>
                <c:pt idx="184">
                  <c:v>410.71428571428567</c:v>
                </c:pt>
                <c:pt idx="185">
                  <c:v>411.11111111111109</c:v>
                </c:pt>
                <c:pt idx="186">
                  <c:v>411.50442477876112</c:v>
                </c:pt>
                <c:pt idx="187">
                  <c:v>411.89427312775331</c:v>
                </c:pt>
                <c:pt idx="188">
                  <c:v>412.28070175438597</c:v>
                </c:pt>
                <c:pt idx="189">
                  <c:v>412.66375545851525</c:v>
                </c:pt>
                <c:pt idx="190">
                  <c:v>413.04347826086951</c:v>
                </c:pt>
                <c:pt idx="191">
                  <c:v>413.41991341991343</c:v>
                </c:pt>
                <c:pt idx="192">
                  <c:v>413.79310344827587</c:v>
                </c:pt>
                <c:pt idx="193">
                  <c:v>414.16309012875541</c:v>
                </c:pt>
                <c:pt idx="194">
                  <c:v>414.52991452991455</c:v>
                </c:pt>
                <c:pt idx="195">
                  <c:v>414.89361702127655</c:v>
                </c:pt>
                <c:pt idx="196">
                  <c:v>415.25423728813553</c:v>
                </c:pt>
                <c:pt idx="197">
                  <c:v>415.61181434599149</c:v>
                </c:pt>
                <c:pt idx="198">
                  <c:v>415.96638655462186</c:v>
                </c:pt>
                <c:pt idx="199">
                  <c:v>416.31799163179915</c:v>
                </c:pt>
                <c:pt idx="200">
                  <c:v>416.66666666666669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C-F04C-B694-264735160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20192"/>
        <c:axId val="1"/>
      </c:scatterChart>
      <c:valAx>
        <c:axId val="2027920192"/>
        <c:scaling>
          <c:orientation val="minMax"/>
          <c:max val="100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Large wood carbon (g/m2)</a:t>
                </a:r>
              </a:p>
            </c:rich>
          </c:tx>
          <c:layout>
            <c:manualLayout>
              <c:xMode val="edge"/>
              <c:yMode val="edge"/>
              <c:x val="0.26829304479604921"/>
              <c:y val="0.87459034754276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Leaf carbon (g/m2)</a:t>
                </a:r>
              </a:p>
            </c:rich>
          </c:tx>
          <c:layout>
            <c:manualLayout>
              <c:xMode val="edge"/>
              <c:yMode val="edge"/>
              <c:x val="3.252042687127097E-2"/>
              <c:y val="0.293730654357860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9201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0442648750116308"/>
          <c:y val="0.42425610014527365"/>
          <c:w val="0.16626444118565073"/>
          <c:h val="7.35954459435678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The fraction of N available for tree growth as a function of available N and tree basal area</a:t>
            </a:r>
          </a:p>
        </c:rich>
      </c:tx>
      <c:layout>
        <c:manualLayout>
          <c:xMode val="edge"/>
          <c:yMode val="edge"/>
          <c:x val="0.10986971393918721"/>
          <c:y val="3.64237497339859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49185378086769"/>
          <c:y val="0.29139072847682118"/>
          <c:w val="0.58659324552135261"/>
          <c:h val="0.480132450331125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'tree-grass_nfrac_inputs'!$K$1</c:f>
              <c:strCache>
                <c:ptCount val="1"/>
                <c:pt idx="0">
                  <c:v>mineral N = 1.0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'tree-grass_nfrac_inputs'!$E$2:$E$102</c:f>
              <c:numCache>
                <c:formatCode>0.0000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'tree-grass_nfrac_inputs'!$H$2:$H$102</c:f>
              <c:numCache>
                <c:formatCode>General</c:formatCode>
                <c:ptCount val="101"/>
                <c:pt idx="0">
                  <c:v>0</c:v>
                </c:pt>
                <c:pt idx="1">
                  <c:v>9.507661085560748E-2</c:v>
                </c:pt>
                <c:pt idx="2">
                  <c:v>0.18111365977942628</c:v>
                </c:pt>
                <c:pt idx="3">
                  <c:v>0.25897059768355035</c:v>
                </c:pt>
                <c:pt idx="4">
                  <c:v>0.3294251618001548</c:v>
                </c:pt>
                <c:pt idx="5">
                  <c:v>0.39318114474124344</c:v>
                </c:pt>
                <c:pt idx="6">
                  <c:v>0.45087542490252541</c:v>
                </c:pt>
                <c:pt idx="7">
                  <c:v>0.50308432844031881</c:v>
                </c:pt>
                <c:pt idx="8">
                  <c:v>0.55032938637325146</c:v>
                </c:pt>
                <c:pt idx="9">
                  <c:v>0.59308254431824414</c:v>
                </c:pt>
                <c:pt idx="10">
                  <c:v>0.63177087690245226</c:v>
                </c:pt>
                <c:pt idx="11">
                  <c:v>0.66678085394489939</c:v>
                </c:pt>
                <c:pt idx="12">
                  <c:v>0.69846220102401801</c:v>
                </c:pt>
                <c:pt idx="13">
                  <c:v>0.72713139299551388</c:v>
                </c:pt>
                <c:pt idx="14">
                  <c:v>0.75307481535839105</c:v>
                </c:pt>
                <c:pt idx="15">
                  <c:v>0.77655162504901032</c:v>
                </c:pt>
                <c:pt idx="16">
                  <c:v>0.79779633924054338</c:v>
                </c:pt>
                <c:pt idx="17">
                  <c:v>0.81702117800814955</c:v>
                </c:pt>
                <c:pt idx="18">
                  <c:v>0.83441818426148617</c:v>
                </c:pt>
                <c:pt idx="19">
                  <c:v>0.85016114212122174</c:v>
                </c:pt>
                <c:pt idx="20">
                  <c:v>0.86440731290281103</c:v>
                </c:pt>
                <c:pt idx="21">
                  <c:v>0.87729900604881661</c:v>
                </c:pt>
                <c:pt idx="22">
                  <c:v>0.88896500070230955</c:v>
                </c:pt>
                <c:pt idx="23">
                  <c:v>0.89952183212188874</c:v>
                </c:pt>
                <c:pt idx="24">
                  <c:v>0.90907495578872022</c:v>
                </c:pt>
                <c:pt idx="25">
                  <c:v>0.917719800834225</c:v>
                </c:pt>
                <c:pt idx="26">
                  <c:v>0.92554272331143128</c:v>
                </c:pt>
                <c:pt idx="27">
                  <c:v>0.93262186883251863</c:v>
                </c:pt>
                <c:pt idx="28">
                  <c:v>0.93902795318970733</c:v>
                </c:pt>
                <c:pt idx="29">
                  <c:v>0.94482496875735944</c:v>
                </c:pt>
                <c:pt idx="30">
                  <c:v>0.95007082373176188</c:v>
                </c:pt>
                <c:pt idx="31">
                  <c:v>0.95481792059415826</c:v>
                </c:pt>
                <c:pt idx="32">
                  <c:v>0.95911367957547455</c:v>
                </c:pt>
                <c:pt idx="33">
                  <c:v>0.96300101235179492</c:v>
                </c:pt>
                <c:pt idx="34">
                  <c:v>0.96651875070247473</c:v>
                </c:pt>
                <c:pt idx="35">
                  <c:v>0.96970203441289504</c:v>
                </c:pt>
                <c:pt idx="36">
                  <c:v>0.97258266229673684</c:v>
                </c:pt>
                <c:pt idx="37">
                  <c:v>0.97518940984424674</c:v>
                </c:pt>
                <c:pt idx="38">
                  <c:v>0.97754831666958331</c:v>
                </c:pt>
                <c:pt idx="39">
                  <c:v>0.97968294662864264</c:v>
                </c:pt>
                <c:pt idx="40">
                  <c:v>0.98161462320576376</c:v>
                </c:pt>
                <c:pt idx="41">
                  <c:v>0.98336264252066308</c:v>
                </c:pt>
                <c:pt idx="42">
                  <c:v>0.9849444660833917</c:v>
                </c:pt>
                <c:pt idx="43">
                  <c:v>0.98637589522280444</c:v>
                </c:pt>
                <c:pt idx="44">
                  <c:v>0.98767122893096182</c:v>
                </c:pt>
                <c:pt idx="45">
                  <c:v>0.98884340670022064</c:v>
                </c:pt>
                <c:pt idx="46">
                  <c:v>0.98990413777985808</c:v>
                </c:pt>
                <c:pt idx="47">
                  <c:v>0.99086401814341429</c:v>
                </c:pt>
                <c:pt idx="48">
                  <c:v>0.99173263633517683</c:v>
                </c:pt>
                <c:pt idx="49">
                  <c:v>0.99251866925313903</c:v>
                </c:pt>
                <c:pt idx="50">
                  <c:v>0.99322996882524039</c:v>
                </c:pt>
                <c:pt idx="51">
                  <c:v>0.99387364044472337</c:v>
                </c:pt>
                <c:pt idx="52">
                  <c:v>0.99445611394812194</c:v>
                </c:pt>
                <c:pt idx="53">
                  <c:v>0.99498320784490413</c:v>
                </c:pt>
                <c:pt idx="54">
                  <c:v>0.99546018744037768</c:v>
                </c:pt>
                <c:pt idx="55">
                  <c:v>0.99589181743246624</c:v>
                </c:pt>
                <c:pt idx="56">
                  <c:v>0.99628240950776348</c:v>
                </c:pt>
                <c:pt idx="57">
                  <c:v>0.9966358654123143</c:v>
                </c:pt>
                <c:pt idx="58">
                  <c:v>0.99695571592737364</c:v>
                </c:pt>
                <c:pt idx="59">
                  <c:v>0.99724515613948062</c:v>
                </c:pt>
                <c:pt idx="60">
                  <c:v>0.99750707735717525</c:v>
                </c:pt>
                <c:pt idx="61">
                  <c:v>0.99774409599318015</c:v>
                </c:pt>
                <c:pt idx="62">
                  <c:v>0.99795857970056423</c:v>
                </c:pt>
                <c:pt idx="63">
                  <c:v>0.99815267102396643</c:v>
                </c:pt>
                <c:pt idx="64">
                  <c:v>0.99832830880214307</c:v>
                </c:pt>
                <c:pt idx="65">
                  <c:v>0.99848724753563245</c:v>
                </c:pt>
                <c:pt idx="66">
                  <c:v>0.99863107491300795</c:v>
                </c:pt>
                <c:pt idx="67">
                  <c:v>0.99876122767079434</c:v>
                </c:pt>
                <c:pt idx="68">
                  <c:v>0.99887900594547696</c:v>
                </c:pt>
                <c:pt idx="69">
                  <c:v>0.99898558626097034</c:v>
                </c:pt>
                <c:pt idx="70">
                  <c:v>0.99908203328128264</c:v>
                </c:pt>
                <c:pt idx="71">
                  <c:v>0.9991693104457765</c:v>
                </c:pt>
                <c:pt idx="72">
                  <c:v>0.99924828959326517</c:v>
                </c:pt>
                <c:pt idx="73">
                  <c:v>0.99931975967108244</c:v>
                </c:pt>
                <c:pt idx="74">
                  <c:v>0.99938443461612325</c:v>
                </c:pt>
                <c:pt idx="75">
                  <c:v>0.99944296048658232</c:v>
                </c:pt>
                <c:pt idx="76">
                  <c:v>0.99949592191563064</c:v>
                </c:pt>
                <c:pt idx="77">
                  <c:v>0.99954384795149909</c:v>
                </c:pt>
                <c:pt idx="78">
                  <c:v>0.99958721734230538</c:v>
                </c:pt>
                <c:pt idx="79">
                  <c:v>0.99962646331841898</c:v>
                </c:pt>
                <c:pt idx="80">
                  <c:v>0.999661977920134</c:v>
                </c:pt>
                <c:pt idx="81">
                  <c:v>0.99969411591388202</c:v>
                </c:pt>
                <c:pt idx="82">
                  <c:v>0.99972319833610479</c:v>
                </c:pt>
                <c:pt idx="83">
                  <c:v>0.99974951570018711</c:v>
                </c:pt>
                <c:pt idx="84">
                  <c:v>0.99977333089848586</c:v>
                </c:pt>
                <c:pt idx="85">
                  <c:v>0.99979488182844356</c:v>
                </c:pt>
                <c:pt idx="86">
                  <c:v>0.99981438376901999</c:v>
                </c:pt>
                <c:pt idx="87">
                  <c:v>0.99983203153118139</c:v>
                </c:pt>
                <c:pt idx="88">
                  <c:v>0.99984800140392727</c:v>
                </c:pt>
                <c:pt idx="89">
                  <c:v>0.99986245291529663</c:v>
                </c:pt>
                <c:pt idx="90">
                  <c:v>0.99987553042594335</c:v>
                </c:pt>
                <c:pt idx="91">
                  <c:v>0.99988736457119931</c:v>
                </c:pt>
                <c:pt idx="92">
                  <c:v>0.99989807356603189</c:v>
                </c:pt>
                <c:pt idx="93">
                  <c:v>0.99990776438593021</c:v>
                </c:pt>
                <c:pt idx="94">
                  <c:v>0.99991653383551615</c:v>
                </c:pt>
                <c:pt idx="95">
                  <c:v>0.99992446951555636</c:v>
                </c:pt>
                <c:pt idx="96">
                  <c:v>0.99993165069803358</c:v>
                </c:pt>
                <c:pt idx="97">
                  <c:v>0.99993814911801893</c:v>
                </c:pt>
                <c:pt idx="98">
                  <c:v>0.99994402969025609</c:v>
                </c:pt>
                <c:pt idx="99">
                  <c:v>0.99994935115761507</c:v>
                </c:pt>
                <c:pt idx="100">
                  <c:v>0.99995416667789283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B-DE42-9152-E7438DB305AE}"/>
            </c:ext>
          </c:extLst>
        </c:ser>
        <c:ser>
          <c:idx val="1"/>
          <c:order val="1"/>
          <c:tx>
            <c:strRef>
              <c:f>'tree-grass_nfrac_inputs'!$I$1</c:f>
              <c:strCache>
                <c:ptCount val="1"/>
                <c:pt idx="0">
                  <c:v>mineral N = 0.6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'tree-grass_nfrac_inputs'!$E$2:$E$102</c:f>
              <c:numCache>
                <c:formatCode>0.0000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'tree-grass_nfrac_inputs'!$I$2:$I$102</c:f>
              <c:numCache>
                <c:formatCode>General</c:formatCode>
                <c:ptCount val="101"/>
                <c:pt idx="0">
                  <c:v>0</c:v>
                </c:pt>
                <c:pt idx="1">
                  <c:v>5.8228408658884678E-2</c:v>
                </c:pt>
                <c:pt idx="2">
                  <c:v>0.1130662697428233</c:v>
                </c:pt>
                <c:pt idx="3">
                  <c:v>0.16471100944158712</c:v>
                </c:pt>
                <c:pt idx="4">
                  <c:v>0.21334855813208964</c:v>
                </c:pt>
                <c:pt idx="5">
                  <c:v>0.25915401976127517</c:v>
                </c:pt>
                <c:pt idx="6">
                  <c:v>0.30229230225190773</c:v>
                </c:pt>
                <c:pt idx="7">
                  <c:v>0.34291871120083317</c:v>
                </c:pt>
                <c:pt idx="8">
                  <c:v>0.38117950900713771</c:v>
                </c:pt>
                <c:pt idx="9">
                  <c:v>0.41721244144316172</c:v>
                </c:pt>
                <c:pt idx="10">
                  <c:v>0.45114723356412301</c:v>
                </c:pt>
                <c:pt idx="11">
                  <c:v>0.48310605674171059</c:v>
                </c:pt>
                <c:pt idx="12">
                  <c:v>0.51320396850305672</c:v>
                </c:pt>
                <c:pt idx="13">
                  <c:v>0.54154932675858392</c:v>
                </c:pt>
                <c:pt idx="14">
                  <c:v>0.56824417991002596</c:v>
                </c:pt>
                <c:pt idx="15">
                  <c:v>0.59338463424307686</c:v>
                </c:pt>
                <c:pt idx="16">
                  <c:v>0.61706119992735275</c:v>
                </c:pt>
                <c:pt idx="17">
                  <c:v>0.63935911686932578</c:v>
                </c:pt>
                <c:pt idx="18">
                  <c:v>0.66035866159135981</c:v>
                </c:pt>
                <c:pt idx="19">
                  <c:v>0.68013543624166872</c:v>
                </c:pt>
                <c:pt idx="20">
                  <c:v>0.69876064077568467</c:v>
                </c:pt>
                <c:pt idx="21">
                  <c:v>0.71630132928873858</c:v>
                </c:pt>
                <c:pt idx="22">
                  <c:v>0.73282065142289632</c:v>
                </c:pt>
                <c:pt idx="23">
                  <c:v>0.7483780797170585</c:v>
                </c:pt>
                <c:pt idx="24">
                  <c:v>0.76302962371882699</c:v>
                </c:pt>
                <c:pt idx="25">
                  <c:v>0.77682803162897673</c:v>
                </c:pt>
                <c:pt idx="26">
                  <c:v>0.78982298020449238</c:v>
                </c:pt>
                <c:pt idx="27">
                  <c:v>0.80206125360385161</c:v>
                </c:pt>
                <c:pt idx="28">
                  <c:v>0.81358691181843401</c:v>
                </c:pt>
                <c:pt idx="29">
                  <c:v>0.82444144929643493</c:v>
                </c:pt>
                <c:pt idx="30">
                  <c:v>0.83466394433036362</c:v>
                </c:pt>
                <c:pt idx="31">
                  <c:v>0.84429119974594324</c:v>
                </c:pt>
                <c:pt idx="32">
                  <c:v>0.85335787539892116</c:v>
                </c:pt>
                <c:pt idx="33">
                  <c:v>0.86189661295679987</c:v>
                </c:pt>
                <c:pt idx="34">
                  <c:v>0.86993815341472747</c:v>
                </c:pt>
                <c:pt idx="35">
                  <c:v>0.87751144776862389</c:v>
                </c:pt>
                <c:pt idx="36">
                  <c:v>0.88464376124398758</c:v>
                </c:pt>
                <c:pt idx="37">
                  <c:v>0.89136077145562453</c:v>
                </c:pt>
                <c:pt idx="38">
                  <c:v>0.89768666085169235</c:v>
                </c:pt>
                <c:pt idx="39">
                  <c:v>0.90364420377487509</c:v>
                </c:pt>
                <c:pt idx="40">
                  <c:v>0.90925484845412385</c:v>
                </c:pt>
                <c:pt idx="41">
                  <c:v>0.91453879422214956</c:v>
                </c:pt>
                <c:pt idx="42">
                  <c:v>0.91951506423666329</c:v>
                </c:pt>
                <c:pt idx="43">
                  <c:v>0.92420157396717495</c:v>
                </c:pt>
                <c:pt idx="44">
                  <c:v>0.92861519569391449</c:v>
                </c:pt>
                <c:pt idx="45">
                  <c:v>0.93277181925108377</c:v>
                </c:pt>
                <c:pt idx="46">
                  <c:v>0.93668640923312507</c:v>
                </c:pt>
                <c:pt idx="47">
                  <c:v>0.94037305886996003</c:v>
                </c:pt>
                <c:pt idx="48">
                  <c:v>0.94384504076515929</c:v>
                </c:pt>
                <c:pt idx="49">
                  <c:v>0.94711485467970857</c:v>
                </c:pt>
                <c:pt idx="50">
                  <c:v>0.95019427253340305</c:v>
                </c:pt>
                <c:pt idx="51">
                  <c:v>0.95309438078588105</c:v>
                </c:pt>
                <c:pt idx="52">
                  <c:v>0.95582562034987884</c:v>
                </c:pt>
                <c:pt idx="53">
                  <c:v>0.95839782418039876</c:v>
                </c:pt>
                <c:pt idx="54">
                  <c:v>0.96082025267512128</c:v>
                </c:pt>
                <c:pt idx="55">
                  <c:v>0.96310162701350621</c:v>
                </c:pt>
                <c:pt idx="56">
                  <c:v>0.96525016055461166</c:v>
                </c:pt>
                <c:pt idx="57">
                  <c:v>0.96727358840666833</c:v>
                </c:pt>
                <c:pt idx="58">
                  <c:v>0.96917919527486374</c:v>
                </c:pt>
                <c:pt idx="59">
                  <c:v>0.97097384168759471</c:v>
                </c:pt>
                <c:pt idx="60">
                  <c:v>0.97266398869560688</c:v>
                </c:pt>
                <c:pt idx="61">
                  <c:v>0.97425572113294301</c:v>
                </c:pt>
                <c:pt idx="62">
                  <c:v>0.97575476952344231</c:v>
                </c:pt>
                <c:pt idx="63">
                  <c:v>0.97716653071166015</c:v>
                </c:pt>
                <c:pt idx="64">
                  <c:v>0.97849608729248161</c:v>
                </c:pt>
                <c:pt idx="65">
                  <c:v>0.97974822590938004</c:v>
                </c:pt>
                <c:pt idx="66">
                  <c:v>0.98092745448719609</c:v>
                </c:pt>
                <c:pt idx="67">
                  <c:v>0.98203801846148076</c:v>
                </c:pt>
                <c:pt idx="68">
                  <c:v>0.98308391606282897</c:v>
                </c:pt>
                <c:pt idx="69">
                  <c:v>0.98406891271123065</c:v>
                </c:pt>
                <c:pt idx="70">
                  <c:v>0.98499655457226143</c:v>
                </c:pt>
                <c:pt idx="71">
                  <c:v>0.98587018132391901</c:v>
                </c:pt>
                <c:pt idx="72">
                  <c:v>0.98669293818006587</c:v>
                </c:pt>
                <c:pt idx="73">
                  <c:v>0.98746778721376605</c:v>
                </c:pt>
                <c:pt idx="74">
                  <c:v>0.98819751802128297</c:v>
                </c:pt>
                <c:pt idx="75">
                  <c:v>0.98888475776512885</c:v>
                </c:pt>
                <c:pt idx="76">
                  <c:v>0.98953198063232339</c:v>
                </c:pt>
                <c:pt idx="77">
                  <c:v>0.99014151674191353</c:v>
                </c:pt>
                <c:pt idx="78">
                  <c:v>0.99071556053382226</c:v>
                </c:pt>
                <c:pt idx="79">
                  <c:v>0.99125617866922744</c:v>
                </c:pt>
                <c:pt idx="80">
                  <c:v>0.99176531747091601</c:v>
                </c:pt>
                <c:pt idx="81">
                  <c:v>0.99224480993039565</c:v>
                </c:pt>
                <c:pt idx="82">
                  <c:v>0.99269638230699586</c:v>
                </c:pt>
                <c:pt idx="83">
                  <c:v>0.99312166034271243</c:v>
                </c:pt>
                <c:pt idx="84">
                  <c:v>0.9935221751151716</c:v>
                </c:pt>
                <c:pt idx="85">
                  <c:v>0.993899368549786</c:v>
                </c:pt>
                <c:pt idx="86">
                  <c:v>0.99425459861094634</c:v>
                </c:pt>
                <c:pt idx="87">
                  <c:v>0.99458914419093747</c:v>
                </c:pt>
                <c:pt idx="88">
                  <c:v>0.99490420971418192</c:v>
                </c:pt>
                <c:pt idx="89">
                  <c:v>0.99520092947338445</c:v>
                </c:pt>
                <c:pt idx="90">
                  <c:v>0.99548037171319104</c:v>
                </c:pt>
                <c:pt idx="91">
                  <c:v>0.99574354247606156</c:v>
                </c:pt>
                <c:pt idx="92">
                  <c:v>0.99599138922420472</c:v>
                </c:pt>
                <c:pt idx="93">
                  <c:v>0.99622480425061211</c:v>
                </c:pt>
                <c:pt idx="94">
                  <c:v>0.9964446278914747</c:v>
                </c:pt>
                <c:pt idx="95">
                  <c:v>0.99665165155154434</c:v>
                </c:pt>
                <c:pt idx="96">
                  <c:v>0.9968466205533334</c:v>
                </c:pt>
                <c:pt idx="97">
                  <c:v>0.99703023682041036</c:v>
                </c:pt>
                <c:pt idx="98">
                  <c:v>0.99720316140445164</c:v>
                </c:pt>
                <c:pt idx="99">
                  <c:v>0.99736601686514614</c:v>
                </c:pt>
                <c:pt idx="100">
                  <c:v>0.99751938951152308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BB-DE42-9152-E7438DB305AE}"/>
            </c:ext>
          </c:extLst>
        </c:ser>
        <c:ser>
          <c:idx val="2"/>
          <c:order val="2"/>
          <c:tx>
            <c:strRef>
              <c:f>'tree-grass_nfrac_inputs'!$J$1</c:f>
              <c:strCache>
                <c:ptCount val="1"/>
                <c:pt idx="0">
                  <c:v>mineral N = 0.8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'tree-grass_nfrac_inputs'!$E$2:$E$102</c:f>
              <c:numCache>
                <c:formatCode>0.0000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'tree-grass_nfrac_inputs'!$J$2:$J$102</c:f>
              <c:numCache>
                <c:formatCode>General</c:formatCode>
                <c:ptCount val="101"/>
                <c:pt idx="0">
                  <c:v>0</c:v>
                </c:pt>
                <c:pt idx="1">
                  <c:v>3.5384048445619043E-2</c:v>
                </c:pt>
                <c:pt idx="2">
                  <c:v>6.951606600683613E-2</c:v>
                </c:pt>
                <c:pt idx="3">
                  <c:v>0.10244035460512046</c:v>
                </c:pt>
                <c:pt idx="4">
                  <c:v>0.13419964858060551</c:v>
                </c:pt>
                <c:pt idx="5">
                  <c:v>0.16483517015946325</c:v>
                </c:pt>
                <c:pt idx="6">
                  <c:v>0.19438668295861805</c:v>
                </c:pt>
                <c:pt idx="7">
                  <c:v>0.22289254359724608</c:v>
                </c:pt>
                <c:pt idx="8">
                  <c:v>0.25038975148205289</c:v>
                </c:pt>
                <c:pt idx="9">
                  <c:v>0.27691399683094453</c:v>
                </c:pt>
                <c:pt idx="10">
                  <c:v>0.30249970699742734</c:v>
                </c:pt>
                <c:pt idx="11">
                  <c:v>0.32718009115586388</c:v>
                </c:pt>
                <c:pt idx="12">
                  <c:v>0.35098718340558177</c:v>
                </c:pt>
                <c:pt idx="13">
                  <c:v>0.37395188434978632</c:v>
                </c:pt>
                <c:pt idx="14">
                  <c:v>0.39610400120324196</c:v>
                </c:pt>
                <c:pt idx="15">
                  <c:v>0.41747228648078194</c:v>
                </c:pt>
                <c:pt idx="16">
                  <c:v>0.43808447531686168</c:v>
                </c:pt>
                <c:pt idx="17">
                  <c:v>0.45796732146459529</c:v>
                </c:pt>
                <c:pt idx="18">
                  <c:v>0.47714663202100061</c:v>
                </c:pt>
                <c:pt idx="19">
                  <c:v>0.4956473009235246</c:v>
                </c:pt>
                <c:pt idx="20">
                  <c:v>0.5134933412613254</c:v>
                </c:pt>
                <c:pt idx="21">
                  <c:v>0.53070791644325088</c:v>
                </c:pt>
                <c:pt idx="22">
                  <c:v>0.54731337026296845</c:v>
                </c:pt>
                <c:pt idx="23">
                  <c:v>0.56333125590026745</c:v>
                </c:pt>
                <c:pt idx="24">
                  <c:v>0.57878236389617999</c:v>
                </c:pt>
                <c:pt idx="25">
                  <c:v>0.59368674913822672</c:v>
                </c:pt>
                <c:pt idx="26">
                  <c:v>0.60806375689081671</c:v>
                </c:pt>
                <c:pt idx="27">
                  <c:v>0.62193204790458601</c:v>
                </c:pt>
                <c:pt idx="28">
                  <c:v>0.63530962263726609</c:v>
                </c:pt>
                <c:pt idx="29">
                  <c:v>0.64821384461752007</c:v>
                </c:pt>
                <c:pt idx="30">
                  <c:v>0.66066146298207185</c:v>
                </c:pt>
                <c:pt idx="31">
                  <c:v>0.6726686342153797</c:v>
                </c:pt>
                <c:pt idx="32">
                  <c:v>0.6842509431200734</c:v>
                </c:pt>
                <c:pt idx="33">
                  <c:v>0.69542342304537119</c:v>
                </c:pt>
                <c:pt idx="34">
                  <c:v>0.70620057539973458</c:v>
                </c:pt>
                <c:pt idx="35">
                  <c:v>0.71659638847308538</c:v>
                </c:pt>
                <c:pt idx="36">
                  <c:v>0.72662435559301708</c:v>
                </c:pt>
                <c:pt idx="37">
                  <c:v>0.73629749263856614</c:v>
                </c:pt>
                <c:pt idx="38">
                  <c:v>0.74562835493427426</c:v>
                </c:pt>
                <c:pt idx="39">
                  <c:v>0.7546290535464717</c:v>
                </c:pt>
                <c:pt idx="40">
                  <c:v>0.76331127100293072</c:v>
                </c:pt>
                <c:pt idx="41">
                  <c:v>0.77168627645629506</c:v>
                </c:pt>
                <c:pt idx="42">
                  <c:v>0.77976494031096522</c:v>
                </c:pt>
                <c:pt idx="43">
                  <c:v>0.78755774833242587</c:v>
                </c:pt>
                <c:pt idx="44">
                  <c:v>0.7950748152573277</c:v>
                </c:pt>
                <c:pt idx="45">
                  <c:v>0.80232589792198983</c:v>
                </c:pt>
                <c:pt idx="46">
                  <c:v>0.80932040792636228</c:v>
                </c:pt>
                <c:pt idx="47">
                  <c:v>0.81606742384988684</c:v>
                </c:pt>
                <c:pt idx="48">
                  <c:v>0.82257570303510996</c:v>
                </c:pt>
                <c:pt idx="49">
                  <c:v>0.82885369295434552</c:v>
                </c:pt>
                <c:pt idx="50">
                  <c:v>0.83490954217413771</c:v>
                </c:pt>
                <c:pt idx="51">
                  <c:v>0.84075111093175747</c:v>
                </c:pt>
                <c:pt idx="52">
                  <c:v>0.84638598133745913</c:v>
                </c:pt>
                <c:pt idx="53">
                  <c:v>0.8518214672157407</c:v>
                </c:pt>
                <c:pt idx="54">
                  <c:v>0.85706462359837965</c:v>
                </c:pt>
                <c:pt idx="55">
                  <c:v>0.86212225588156743</c:v>
                </c:pt>
                <c:pt idx="56">
                  <c:v>0.86700092865902678</c:v>
                </c:pt>
                <c:pt idx="57">
                  <c:v>0.87170697424257804</c:v>
                </c:pt>
                <c:pt idx="58">
                  <c:v>0.8762465008812137</c:v>
                </c:pt>
                <c:pt idx="59">
                  <c:v>0.88062540068934769</c:v>
                </c:pt>
                <c:pt idx="60">
                  <c:v>0.88484935729453218</c:v>
                </c:pt>
                <c:pt idx="61">
                  <c:v>0.88892385321456668</c:v>
                </c:pt>
                <c:pt idx="62">
                  <c:v>0.89285417697357516</c:v>
                </c:pt>
                <c:pt idx="63">
                  <c:v>0.89664542996628782</c:v>
                </c:pt>
                <c:pt idx="64">
                  <c:v>0.90030253307943686</c:v>
                </c:pt>
                <c:pt idx="65">
                  <c:v>0.90383023307885957</c:v>
                </c:pt>
                <c:pt idx="66">
                  <c:v>0.90723310877060104</c:v>
                </c:pt>
                <c:pt idx="67">
                  <c:v>0.91051557694401164</c:v>
                </c:pt>
                <c:pt idx="68">
                  <c:v>0.91368189810455291</c:v>
                </c:pt>
                <c:pt idx="69">
                  <c:v>0.91673618200375528</c:v>
                </c:pt>
                <c:pt idx="70">
                  <c:v>0.91968239297350163</c:v>
                </c:pt>
                <c:pt idx="71">
                  <c:v>0.9225243550715635</c:v>
                </c:pt>
                <c:pt idx="72">
                  <c:v>0.92526575704506686</c:v>
                </c:pt>
                <c:pt idx="73">
                  <c:v>0.9279101571183308</c:v>
                </c:pt>
                <c:pt idx="74">
                  <c:v>0.93046098761129292</c:v>
                </c:pt>
                <c:pt idx="75">
                  <c:v>0.93292155939451538</c:v>
                </c:pt>
                <c:pt idx="76">
                  <c:v>0.93529506618655645</c:v>
                </c:pt>
                <c:pt idx="77">
                  <c:v>0.93758458869928196</c:v>
                </c:pt>
                <c:pt idx="78">
                  <c:v>0.93979309863649974</c:v>
                </c:pt>
                <c:pt idx="79">
                  <c:v>0.94192346255110648</c:v>
                </c:pt>
                <c:pt idx="80">
                  <c:v>0.94397844556575194</c:v>
                </c:pt>
                <c:pt idx="81">
                  <c:v>0.9459607149618523</c:v>
                </c:pt>
                <c:pt idx="82">
                  <c:v>0.94787284364160873</c:v>
                </c:pt>
                <c:pt idx="83">
                  <c:v>0.9497173134675263</c:v>
                </c:pt>
                <c:pt idx="84">
                  <c:v>0.95149651848376726</c:v>
                </c:pt>
                <c:pt idx="85">
                  <c:v>0.95321276802351884</c:v>
                </c:pt>
                <c:pt idx="86">
                  <c:v>0.95486828970641102</c:v>
                </c:pt>
                <c:pt idx="87">
                  <c:v>0.95646523232987302</c:v>
                </c:pt>
                <c:pt idx="88">
                  <c:v>0.9580056686581816</c:v>
                </c:pt>
                <c:pt idx="89">
                  <c:v>0.95949159811282192</c:v>
                </c:pt>
                <c:pt idx="90">
                  <c:v>0.96092494936765238</c:v>
                </c:pt>
                <c:pt idx="91">
                  <c:v>0.96230758285224238</c:v>
                </c:pt>
                <c:pt idx="92">
                  <c:v>0.96364129316663116</c:v>
                </c:pt>
                <c:pt idx="93">
                  <c:v>0.9649278114106431</c:v>
                </c:pt>
                <c:pt idx="94">
                  <c:v>0.96616880743078282</c:v>
                </c:pt>
                <c:pt idx="95">
                  <c:v>0.96736589198762502</c:v>
                </c:pt>
                <c:pt idx="96">
                  <c:v>0.96852061884651452</c:v>
                </c:pt>
                <c:pt idx="97">
                  <c:v>0.96963448679428754</c:v>
                </c:pt>
                <c:pt idx="98">
                  <c:v>0.9707089415846345</c:v>
                </c:pt>
                <c:pt idx="99">
                  <c:v>0.97174537781462733</c:v>
                </c:pt>
                <c:pt idx="100">
                  <c:v>0.97274514073484719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B-DE42-9152-E7438DB305AE}"/>
            </c:ext>
          </c:extLst>
        </c:ser>
        <c:ser>
          <c:idx val="3"/>
          <c:order val="3"/>
          <c:tx>
            <c:strRef>
              <c:f>'tree-grass_nfrac_inputs'!$K$1</c:f>
              <c:strCache>
                <c:ptCount val="1"/>
                <c:pt idx="0">
                  <c:v>mineral N = 1.0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'tree-grass_nfrac_inputs'!$E$2:$E$102</c:f>
              <c:numCache>
                <c:formatCode>0.0000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'tree-grass_nfrac_inputs'!$K$2:$K$102</c:f>
              <c:numCache>
                <c:formatCode>General</c:formatCode>
                <c:ptCount val="101"/>
                <c:pt idx="0">
                  <c:v>0</c:v>
                </c:pt>
                <c:pt idx="1">
                  <c:v>2.1400679078196094E-2</c:v>
                </c:pt>
                <c:pt idx="2">
                  <c:v>4.2343369091384142E-2</c:v>
                </c:pt>
                <c:pt idx="3">
                  <c:v>6.283787131656593E-2</c:v>
                </c:pt>
                <c:pt idx="4">
                  <c:v>8.2893777276759173E-2</c:v>
                </c:pt>
                <c:pt idx="5">
                  <c:v>0.1025204732298759</c:v>
                </c:pt>
                <c:pt idx="6">
                  <c:v>0.12172714456153455</c:v>
                </c:pt>
                <c:pt idx="7">
                  <c:v>0.1405227800838641</c:v>
                </c:pt>
                <c:pt idx="8">
                  <c:v>0.15891617624230947</c:v>
                </c:pt>
                <c:pt idx="9">
                  <c:v>0.17691594123240972</c:v>
                </c:pt>
                <c:pt idx="10">
                  <c:v>0.19453049902847408</c:v>
                </c:pt>
                <c:pt idx="11">
                  <c:v>0.21176809332604041</c:v>
                </c:pt>
                <c:pt idx="12">
                  <c:v>0.2286367913999644</c:v>
                </c:pt>
                <c:pt idx="13">
                  <c:v>0.24514448787994136</c:v>
                </c:pt>
                <c:pt idx="14">
                  <c:v>0.26129890844523007</c:v>
                </c:pt>
                <c:pt idx="15">
                  <c:v>0.27710761344030688</c:v>
                </c:pt>
                <c:pt idx="16">
                  <c:v>0.29257800141314205</c:v>
                </c:pt>
                <c:pt idx="17">
                  <c:v>0.30771731257775548</c:v>
                </c:pt>
                <c:pt idx="18">
                  <c:v>0.32253263220267003</c:v>
                </c:pt>
                <c:pt idx="19">
                  <c:v>0.33703089392685093</c:v>
                </c:pt>
                <c:pt idx="20">
                  <c:v>0.35121888300468096</c:v>
                </c:pt>
                <c:pt idx="21">
                  <c:v>0.36510323948149137</c:v>
                </c:pt>
                <c:pt idx="22">
                  <c:v>0.37869046130113426</c:v>
                </c:pt>
                <c:pt idx="23">
                  <c:v>0.39198690734705077</c:v>
                </c:pt>
                <c:pt idx="24">
                  <c:v>0.40499880041825798</c:v>
                </c:pt>
                <c:pt idx="25">
                  <c:v>0.41773223014164851</c:v>
                </c:pt>
                <c:pt idx="26">
                  <c:v>0.43019315582196405</c:v>
                </c:pt>
                <c:pt idx="27">
                  <c:v>0.44238740923077791</c:v>
                </c:pt>
                <c:pt idx="28">
                  <c:v>0.4543206973357915</c:v>
                </c:pt>
                <c:pt idx="29">
                  <c:v>0.46599860497172196</c:v>
                </c:pt>
                <c:pt idx="30">
                  <c:v>0.47742659745403115</c:v>
                </c:pt>
                <c:pt idx="31">
                  <c:v>0.48861002313671842</c:v>
                </c:pt>
                <c:pt idx="32">
                  <c:v>0.49955411591537557</c:v>
                </c:pt>
                <c:pt idx="33">
                  <c:v>0.51026399767667474</c:v>
                </c:pt>
                <c:pt idx="34">
                  <c:v>0.520744680695435</c:v>
                </c:pt>
                <c:pt idx="35">
                  <c:v>0.53100106998039032</c:v>
                </c:pt>
                <c:pt idx="36">
                  <c:v>0.54103796556975725</c:v>
                </c:pt>
                <c:pt idx="37">
                  <c:v>0.55086006477767491</c:v>
                </c:pt>
                <c:pt idx="38">
                  <c:v>0.56047196439256963</c:v>
                </c:pt>
                <c:pt idx="39">
                  <c:v>0.56987816282847414</c:v>
                </c:pt>
                <c:pt idx="40">
                  <c:v>0.57908306223030603</c:v>
                </c:pt>
                <c:pt idx="41">
                  <c:v>0.58809097053409243</c:v>
                </c:pt>
                <c:pt idx="42">
                  <c:v>0.59690610348310347</c:v>
                </c:pt>
                <c:pt idx="43">
                  <c:v>0.60553258660084119</c:v>
                </c:pt>
                <c:pt idx="44">
                  <c:v>0.61397445712180265</c:v>
                </c:pt>
                <c:pt idx="45">
                  <c:v>0.62223566588092538</c:v>
                </c:pt>
                <c:pt idx="46">
                  <c:v>0.63032007916259614</c:v>
                </c:pt>
                <c:pt idx="47">
                  <c:v>0.63823148051009027</c:v>
                </c:pt>
                <c:pt idx="48">
                  <c:v>0.64597357249628806</c:v>
                </c:pt>
                <c:pt idx="49">
                  <c:v>0.65354997845649521</c:v>
                </c:pt>
                <c:pt idx="50">
                  <c:v>0.66096424418418187</c:v>
                </c:pt>
                <c:pt idx="51">
                  <c:v>0.66821983959042985</c:v>
                </c:pt>
                <c:pt idx="52">
                  <c:v>0.67532016032786746</c:v>
                </c:pt>
                <c:pt idx="53">
                  <c:v>0.68226852937985094</c:v>
                </c:pt>
                <c:pt idx="54">
                  <c:v>0.68906819861563595</c:v>
                </c:pt>
                <c:pt idx="55">
                  <c:v>0.69572235031226826</c:v>
                </c:pt>
                <c:pt idx="56">
                  <c:v>0.70223409864390307</c:v>
                </c:pt>
                <c:pt idx="57">
                  <c:v>0.70860649113925467</c:v>
                </c:pt>
                <c:pt idx="58">
                  <c:v>0.71484251010785305</c:v>
                </c:pt>
                <c:pt idx="59">
                  <c:v>0.72094507403577879</c:v>
                </c:pt>
                <c:pt idx="60">
                  <c:v>0.72691703895152882</c:v>
                </c:pt>
                <c:pt idx="61">
                  <c:v>0.73276119976265064</c:v>
                </c:pt>
                <c:pt idx="62">
                  <c:v>0.73848029156377226</c:v>
                </c:pt>
                <c:pt idx="63">
                  <c:v>0.74407699091663937</c:v>
                </c:pt>
                <c:pt idx="64">
                  <c:v>0.74955391710275876</c:v>
                </c:pt>
                <c:pt idx="65">
                  <c:v>0.75491363334923389</c:v>
                </c:pt>
                <c:pt idx="66">
                  <c:v>0.76015864802836797</c:v>
                </c:pt>
                <c:pt idx="67">
                  <c:v>0.76529141583159355</c:v>
                </c:pt>
                <c:pt idx="68">
                  <c:v>0.77031433891827938</c:v>
                </c:pt>
                <c:pt idx="69">
                  <c:v>0.77522976803995258</c:v>
                </c:pt>
                <c:pt idx="70">
                  <c:v>0.78004000364046122</c:v>
                </c:pt>
                <c:pt idx="71">
                  <c:v>0.78474729693259293</c:v>
                </c:pt>
                <c:pt idx="72">
                  <c:v>0.78935385095165267</c:v>
                </c:pt>
                <c:pt idx="73">
                  <c:v>0.79386182158649432</c:v>
                </c:pt>
                <c:pt idx="74">
                  <c:v>0.7982733185884856</c:v>
                </c:pt>
                <c:pt idx="75">
                  <c:v>0.80259040655888292</c:v>
                </c:pt>
                <c:pt idx="76">
                  <c:v>0.80681510591507344</c:v>
                </c:pt>
                <c:pt idx="77">
                  <c:v>0.81094939383614029</c:v>
                </c:pt>
                <c:pt idx="78">
                  <c:v>0.81499520518819146</c:v>
                </c:pt>
                <c:pt idx="79">
                  <c:v>0.8189544334298865</c:v>
                </c:pt>
                <c:pt idx="80">
                  <c:v>0.82282893149858372</c:v>
                </c:pt>
                <c:pt idx="81">
                  <c:v>0.82662051267752357</c:v>
                </c:pt>
                <c:pt idx="82">
                  <c:v>0.83033095144445412</c:v>
                </c:pt>
                <c:pt idx="83">
                  <c:v>0.83396198430209423</c:v>
                </c:pt>
                <c:pt idx="84">
                  <c:v>0.83751531059082551</c:v>
                </c:pt>
                <c:pt idx="85">
                  <c:v>0.84099259328399167</c:v>
                </c:pt>
                <c:pt idx="86">
                  <c:v>0.84439545976617714</c:v>
                </c:pt>
                <c:pt idx="87">
                  <c:v>0.84772550259483137</c:v>
                </c:pt>
                <c:pt idx="88">
                  <c:v>0.85098428024559303</c:v>
                </c:pt>
                <c:pt idx="89">
                  <c:v>0.8541733178416635</c:v>
                </c:pt>
                <c:pt idx="90">
                  <c:v>0.85729410786757221</c:v>
                </c:pt>
                <c:pt idx="91">
                  <c:v>0.86034811086766594</c:v>
                </c:pt>
                <c:pt idx="92">
                  <c:v>0.86333675612965077</c:v>
                </c:pt>
                <c:pt idx="93">
                  <c:v>0.86626144235350533</c:v>
                </c:pt>
                <c:pt idx="94">
                  <c:v>0.8691235383060788</c:v>
                </c:pt>
                <c:pt idx="95">
                  <c:v>0.87192438346168022</c:v>
                </c:pt>
                <c:pt idx="96">
                  <c:v>0.87466528862895898</c:v>
                </c:pt>
                <c:pt idx="97">
                  <c:v>0.87734753656436892</c:v>
                </c:pt>
                <c:pt idx="98">
                  <c:v>0.8799723825725051</c:v>
                </c:pt>
                <c:pt idx="99">
                  <c:v>0.88254105509359138</c:v>
                </c:pt>
                <c:pt idx="100">
                  <c:v>0.88505475627839691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BB-DE42-9152-E7438DB30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695328"/>
        <c:axId val="1"/>
      </c:scatterChart>
      <c:valAx>
        <c:axId val="202769532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Tree basal area (m**2/ha)</a:t>
                </a:r>
              </a:p>
            </c:rich>
          </c:tx>
          <c:layout>
            <c:manualLayout>
              <c:xMode val="edge"/>
              <c:yMode val="edge"/>
              <c:x val="0.26815694969536746"/>
              <c:y val="0.8741723771015108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4"/>
      </c:valAx>
      <c:valAx>
        <c:axId val="1"/>
        <c:scaling>
          <c:orientation val="minMax"/>
          <c:max val="1.2"/>
          <c:min val="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Tree N fraction</a:t>
                </a:r>
              </a:p>
            </c:rich>
          </c:tx>
          <c:layout>
            <c:manualLayout>
              <c:xMode val="edge"/>
              <c:yMode val="edge"/>
              <c:x val="2.9795237689151672E-2"/>
              <c:y val="0.3675498616726962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695328"/>
        <c:crossesAt val="-20"/>
        <c:crossBetween val="midCat"/>
        <c:majorUnit val="0.2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4231487453926792"/>
          <c:y val="0.32901493480653876"/>
          <c:w val="0.20705518755694713"/>
          <c:h val="0.277065208258137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Effect of grazing on aboveground production</a:t>
            </a:r>
          </a:p>
        </c:rich>
      </c:tx>
      <c:layout>
        <c:manualLayout>
          <c:xMode val="edge"/>
          <c:yMode val="edge"/>
          <c:x val="0.1558186826126578"/>
          <c:y val="3.64237497339859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274443483503"/>
          <c:y val="0.22185430463576158"/>
          <c:w val="0.53057301407832158"/>
          <c:h val="0.54966887417218546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grazing_effect_inputs!$F$2</c:f>
              <c:strCache>
                <c:ptCount val="1"/>
                <c:pt idx="0">
                  <c:v>grzeff = 1 or 6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grazing_effect_inputs!$E$3:$E$203</c:f>
              <c:numCache>
                <c:formatCode>0.0000</c:formatCode>
                <c:ptCount val="201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3.0000000000000002E-2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4.9999999999999996E-2</c:v>
                </c:pt>
                <c:pt idx="9">
                  <c:v>5.4999999999999993E-2</c:v>
                </c:pt>
                <c:pt idx="10">
                  <c:v>5.9999999999999991E-2</c:v>
                </c:pt>
                <c:pt idx="11">
                  <c:v>6.4999999999999988E-2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9.0000000000000011E-2</c:v>
                </c:pt>
                <c:pt idx="17">
                  <c:v>9.5000000000000015E-2</c:v>
                </c:pt>
                <c:pt idx="18">
                  <c:v>0.10000000000000002</c:v>
                </c:pt>
                <c:pt idx="19">
                  <c:v>0.10500000000000002</c:v>
                </c:pt>
                <c:pt idx="20">
                  <c:v>0.11000000000000003</c:v>
                </c:pt>
                <c:pt idx="21">
                  <c:v>0.11500000000000003</c:v>
                </c:pt>
                <c:pt idx="22">
                  <c:v>0.12000000000000004</c:v>
                </c:pt>
                <c:pt idx="23">
                  <c:v>0.12500000000000003</c:v>
                </c:pt>
                <c:pt idx="24">
                  <c:v>0.13000000000000003</c:v>
                </c:pt>
                <c:pt idx="25">
                  <c:v>0.13500000000000004</c:v>
                </c:pt>
                <c:pt idx="26">
                  <c:v>0.14000000000000004</c:v>
                </c:pt>
                <c:pt idx="27">
                  <c:v>0.14500000000000005</c:v>
                </c:pt>
                <c:pt idx="28">
                  <c:v>0.15000000000000005</c:v>
                </c:pt>
                <c:pt idx="29">
                  <c:v>0.15500000000000005</c:v>
                </c:pt>
                <c:pt idx="30">
                  <c:v>0.16000000000000006</c:v>
                </c:pt>
                <c:pt idx="31">
                  <c:v>0.16500000000000006</c:v>
                </c:pt>
                <c:pt idx="32">
                  <c:v>0.17000000000000007</c:v>
                </c:pt>
                <c:pt idx="33">
                  <c:v>0.17500000000000007</c:v>
                </c:pt>
                <c:pt idx="34">
                  <c:v>0.18000000000000008</c:v>
                </c:pt>
                <c:pt idx="35">
                  <c:v>0.18500000000000008</c:v>
                </c:pt>
                <c:pt idx="36">
                  <c:v>0.19000000000000009</c:v>
                </c:pt>
                <c:pt idx="37">
                  <c:v>0.19500000000000009</c:v>
                </c:pt>
                <c:pt idx="38">
                  <c:v>0.20000000000000009</c:v>
                </c:pt>
                <c:pt idx="39">
                  <c:v>0.2050000000000001</c:v>
                </c:pt>
                <c:pt idx="40">
                  <c:v>0.2100000000000001</c:v>
                </c:pt>
                <c:pt idx="41">
                  <c:v>0.21500000000000011</c:v>
                </c:pt>
                <c:pt idx="42">
                  <c:v>0.22000000000000011</c:v>
                </c:pt>
                <c:pt idx="43">
                  <c:v>0.22500000000000012</c:v>
                </c:pt>
                <c:pt idx="44">
                  <c:v>0.23000000000000012</c:v>
                </c:pt>
                <c:pt idx="45">
                  <c:v>0.23500000000000013</c:v>
                </c:pt>
                <c:pt idx="46">
                  <c:v>0.24000000000000013</c:v>
                </c:pt>
                <c:pt idx="47">
                  <c:v>0.24500000000000013</c:v>
                </c:pt>
                <c:pt idx="48">
                  <c:v>0.25000000000000011</c:v>
                </c:pt>
                <c:pt idx="49">
                  <c:v>0.25500000000000012</c:v>
                </c:pt>
                <c:pt idx="50">
                  <c:v>0.26000000000000012</c:v>
                </c:pt>
                <c:pt idx="51">
                  <c:v>0.26500000000000012</c:v>
                </c:pt>
                <c:pt idx="52">
                  <c:v>0.27000000000000013</c:v>
                </c:pt>
                <c:pt idx="53">
                  <c:v>0.27500000000000013</c:v>
                </c:pt>
                <c:pt idx="54">
                  <c:v>0.28000000000000014</c:v>
                </c:pt>
                <c:pt idx="55">
                  <c:v>0.28500000000000014</c:v>
                </c:pt>
                <c:pt idx="56">
                  <c:v>0.29000000000000015</c:v>
                </c:pt>
                <c:pt idx="57">
                  <c:v>0.29500000000000015</c:v>
                </c:pt>
                <c:pt idx="58">
                  <c:v>0.30000000000000016</c:v>
                </c:pt>
                <c:pt idx="59">
                  <c:v>0.30500000000000016</c:v>
                </c:pt>
                <c:pt idx="60">
                  <c:v>0.31000000000000016</c:v>
                </c:pt>
                <c:pt idx="61">
                  <c:v>0.31500000000000017</c:v>
                </c:pt>
                <c:pt idx="62">
                  <c:v>0.32000000000000017</c:v>
                </c:pt>
                <c:pt idx="63">
                  <c:v>0.32500000000000018</c:v>
                </c:pt>
                <c:pt idx="64">
                  <c:v>0.33000000000000018</c:v>
                </c:pt>
                <c:pt idx="65">
                  <c:v>0.33500000000000019</c:v>
                </c:pt>
                <c:pt idx="66">
                  <c:v>0.34000000000000019</c:v>
                </c:pt>
                <c:pt idx="67">
                  <c:v>0.3450000000000002</c:v>
                </c:pt>
                <c:pt idx="68">
                  <c:v>0.3500000000000002</c:v>
                </c:pt>
                <c:pt idx="69">
                  <c:v>0.3550000000000002</c:v>
                </c:pt>
                <c:pt idx="70">
                  <c:v>0.36000000000000021</c:v>
                </c:pt>
                <c:pt idx="71">
                  <c:v>0.36500000000000021</c:v>
                </c:pt>
                <c:pt idx="72">
                  <c:v>0.37000000000000022</c:v>
                </c:pt>
                <c:pt idx="73">
                  <c:v>0.37500000000000022</c:v>
                </c:pt>
                <c:pt idx="74">
                  <c:v>0.38000000000000023</c:v>
                </c:pt>
                <c:pt idx="75">
                  <c:v>0.38500000000000023</c:v>
                </c:pt>
                <c:pt idx="76">
                  <c:v>0.39000000000000024</c:v>
                </c:pt>
                <c:pt idx="77">
                  <c:v>0.39500000000000024</c:v>
                </c:pt>
                <c:pt idx="78">
                  <c:v>0.40000000000000024</c:v>
                </c:pt>
                <c:pt idx="79">
                  <c:v>0.40500000000000025</c:v>
                </c:pt>
                <c:pt idx="80">
                  <c:v>0.41000000000000025</c:v>
                </c:pt>
                <c:pt idx="81">
                  <c:v>0.41500000000000026</c:v>
                </c:pt>
                <c:pt idx="82">
                  <c:v>0.42000000000000026</c:v>
                </c:pt>
                <c:pt idx="83">
                  <c:v>0.42500000000000027</c:v>
                </c:pt>
                <c:pt idx="84">
                  <c:v>0.43000000000000027</c:v>
                </c:pt>
                <c:pt idx="85">
                  <c:v>0.43500000000000028</c:v>
                </c:pt>
                <c:pt idx="86">
                  <c:v>0.44000000000000028</c:v>
                </c:pt>
                <c:pt idx="87">
                  <c:v>0.44500000000000028</c:v>
                </c:pt>
                <c:pt idx="88">
                  <c:v>0.45000000000000029</c:v>
                </c:pt>
                <c:pt idx="89">
                  <c:v>0.45500000000000029</c:v>
                </c:pt>
                <c:pt idx="90">
                  <c:v>0.4600000000000003</c:v>
                </c:pt>
                <c:pt idx="91">
                  <c:v>0.4650000000000003</c:v>
                </c:pt>
                <c:pt idx="92">
                  <c:v>0.47000000000000031</c:v>
                </c:pt>
                <c:pt idx="93">
                  <c:v>0.47500000000000031</c:v>
                </c:pt>
                <c:pt idx="94">
                  <c:v>0.48000000000000032</c:v>
                </c:pt>
                <c:pt idx="95">
                  <c:v>0.48500000000000032</c:v>
                </c:pt>
                <c:pt idx="96">
                  <c:v>0.49000000000000032</c:v>
                </c:pt>
                <c:pt idx="97">
                  <c:v>0.49500000000000033</c:v>
                </c:pt>
                <c:pt idx="98">
                  <c:v>0.50000000000000033</c:v>
                </c:pt>
                <c:pt idx="99">
                  <c:v>0.50500000000000034</c:v>
                </c:pt>
                <c:pt idx="100">
                  <c:v>0.51000000000000034</c:v>
                </c:pt>
                <c:pt idx="101">
                  <c:v>0.51500000000000035</c:v>
                </c:pt>
                <c:pt idx="102">
                  <c:v>0.52000000000000035</c:v>
                </c:pt>
                <c:pt idx="103">
                  <c:v>0.52500000000000036</c:v>
                </c:pt>
                <c:pt idx="104">
                  <c:v>0.53000000000000036</c:v>
                </c:pt>
                <c:pt idx="105">
                  <c:v>0.53500000000000036</c:v>
                </c:pt>
                <c:pt idx="106">
                  <c:v>0.54000000000000037</c:v>
                </c:pt>
                <c:pt idx="107">
                  <c:v>0.54500000000000037</c:v>
                </c:pt>
                <c:pt idx="108">
                  <c:v>0.55000000000000038</c:v>
                </c:pt>
                <c:pt idx="109">
                  <c:v>0.55500000000000038</c:v>
                </c:pt>
                <c:pt idx="110">
                  <c:v>0.56000000000000039</c:v>
                </c:pt>
                <c:pt idx="111">
                  <c:v>0.56500000000000039</c:v>
                </c:pt>
                <c:pt idx="112">
                  <c:v>0.5700000000000004</c:v>
                </c:pt>
                <c:pt idx="113">
                  <c:v>0.5750000000000004</c:v>
                </c:pt>
                <c:pt idx="114">
                  <c:v>0.5800000000000004</c:v>
                </c:pt>
                <c:pt idx="115">
                  <c:v>0.58500000000000041</c:v>
                </c:pt>
                <c:pt idx="116">
                  <c:v>0.59000000000000041</c:v>
                </c:pt>
                <c:pt idx="117">
                  <c:v>0.59500000000000042</c:v>
                </c:pt>
                <c:pt idx="118">
                  <c:v>0.60000000000000042</c:v>
                </c:pt>
                <c:pt idx="119">
                  <c:v>0.60500000000000043</c:v>
                </c:pt>
                <c:pt idx="120">
                  <c:v>0.61000000000000043</c:v>
                </c:pt>
                <c:pt idx="121">
                  <c:v>0.61500000000000044</c:v>
                </c:pt>
                <c:pt idx="122">
                  <c:v>0.62000000000000044</c:v>
                </c:pt>
                <c:pt idx="123">
                  <c:v>0.62500000000000044</c:v>
                </c:pt>
                <c:pt idx="124">
                  <c:v>0.63000000000000045</c:v>
                </c:pt>
                <c:pt idx="125">
                  <c:v>0.63500000000000045</c:v>
                </c:pt>
                <c:pt idx="126">
                  <c:v>0.64000000000000046</c:v>
                </c:pt>
                <c:pt idx="127">
                  <c:v>0.64500000000000046</c:v>
                </c:pt>
                <c:pt idx="128">
                  <c:v>0.65000000000000047</c:v>
                </c:pt>
                <c:pt idx="129">
                  <c:v>0.65500000000000047</c:v>
                </c:pt>
                <c:pt idx="130">
                  <c:v>0.66000000000000048</c:v>
                </c:pt>
                <c:pt idx="131">
                  <c:v>0.66500000000000048</c:v>
                </c:pt>
                <c:pt idx="132">
                  <c:v>0.67000000000000048</c:v>
                </c:pt>
                <c:pt idx="133">
                  <c:v>0.67500000000000049</c:v>
                </c:pt>
                <c:pt idx="134">
                  <c:v>0.68000000000000049</c:v>
                </c:pt>
                <c:pt idx="135">
                  <c:v>0.6850000000000005</c:v>
                </c:pt>
                <c:pt idx="136">
                  <c:v>0.6900000000000005</c:v>
                </c:pt>
                <c:pt idx="137">
                  <c:v>0.69500000000000051</c:v>
                </c:pt>
                <c:pt idx="138">
                  <c:v>0.70000000000000051</c:v>
                </c:pt>
                <c:pt idx="139">
                  <c:v>0.70500000000000052</c:v>
                </c:pt>
                <c:pt idx="140">
                  <c:v>0.71000000000000052</c:v>
                </c:pt>
                <c:pt idx="141">
                  <c:v>0.71500000000000052</c:v>
                </c:pt>
                <c:pt idx="142">
                  <c:v>0.72000000000000053</c:v>
                </c:pt>
                <c:pt idx="143">
                  <c:v>0.72500000000000053</c:v>
                </c:pt>
                <c:pt idx="144">
                  <c:v>0.73000000000000054</c:v>
                </c:pt>
                <c:pt idx="145">
                  <c:v>0.73500000000000054</c:v>
                </c:pt>
                <c:pt idx="146">
                  <c:v>0.74000000000000055</c:v>
                </c:pt>
                <c:pt idx="147">
                  <c:v>0.74500000000000055</c:v>
                </c:pt>
                <c:pt idx="148">
                  <c:v>0.75000000000000056</c:v>
                </c:pt>
                <c:pt idx="149">
                  <c:v>0.75500000000000056</c:v>
                </c:pt>
                <c:pt idx="150">
                  <c:v>0.76000000000000056</c:v>
                </c:pt>
                <c:pt idx="151">
                  <c:v>0.76500000000000057</c:v>
                </c:pt>
                <c:pt idx="152">
                  <c:v>0.77000000000000057</c:v>
                </c:pt>
                <c:pt idx="153">
                  <c:v>0.77500000000000058</c:v>
                </c:pt>
                <c:pt idx="154">
                  <c:v>0.78000000000000058</c:v>
                </c:pt>
                <c:pt idx="155">
                  <c:v>0.78500000000000059</c:v>
                </c:pt>
                <c:pt idx="156">
                  <c:v>0.79000000000000059</c:v>
                </c:pt>
                <c:pt idx="157">
                  <c:v>0.7950000000000006</c:v>
                </c:pt>
                <c:pt idx="158">
                  <c:v>0.8000000000000006</c:v>
                </c:pt>
                <c:pt idx="159">
                  <c:v>0.8050000000000006</c:v>
                </c:pt>
                <c:pt idx="160">
                  <c:v>0.81000000000000061</c:v>
                </c:pt>
                <c:pt idx="161">
                  <c:v>0.81500000000000061</c:v>
                </c:pt>
                <c:pt idx="162">
                  <c:v>0.82000000000000062</c:v>
                </c:pt>
                <c:pt idx="163">
                  <c:v>0.82500000000000062</c:v>
                </c:pt>
                <c:pt idx="164">
                  <c:v>0.83000000000000063</c:v>
                </c:pt>
                <c:pt idx="165">
                  <c:v>0.83500000000000063</c:v>
                </c:pt>
                <c:pt idx="166">
                  <c:v>0.84000000000000064</c:v>
                </c:pt>
                <c:pt idx="167">
                  <c:v>0.84500000000000064</c:v>
                </c:pt>
                <c:pt idx="168">
                  <c:v>0.85000000000000064</c:v>
                </c:pt>
                <c:pt idx="169">
                  <c:v>0.85500000000000065</c:v>
                </c:pt>
                <c:pt idx="170">
                  <c:v>0.86000000000000065</c:v>
                </c:pt>
                <c:pt idx="171">
                  <c:v>0.86500000000000066</c:v>
                </c:pt>
                <c:pt idx="172">
                  <c:v>0.87000000000000066</c:v>
                </c:pt>
                <c:pt idx="173">
                  <c:v>0.87500000000000067</c:v>
                </c:pt>
                <c:pt idx="174">
                  <c:v>0.88000000000000067</c:v>
                </c:pt>
                <c:pt idx="175">
                  <c:v>0.88500000000000068</c:v>
                </c:pt>
                <c:pt idx="176">
                  <c:v>0.89000000000000068</c:v>
                </c:pt>
                <c:pt idx="177">
                  <c:v>0.89500000000000068</c:v>
                </c:pt>
                <c:pt idx="178">
                  <c:v>0.90000000000000069</c:v>
                </c:pt>
                <c:pt idx="179">
                  <c:v>0.90500000000000069</c:v>
                </c:pt>
                <c:pt idx="180">
                  <c:v>0.9100000000000007</c:v>
                </c:pt>
                <c:pt idx="181">
                  <c:v>0.9150000000000007</c:v>
                </c:pt>
                <c:pt idx="182">
                  <c:v>0.92000000000000071</c:v>
                </c:pt>
                <c:pt idx="183">
                  <c:v>0.92500000000000071</c:v>
                </c:pt>
                <c:pt idx="184">
                  <c:v>0.93000000000000071</c:v>
                </c:pt>
                <c:pt idx="185">
                  <c:v>0.93500000000000072</c:v>
                </c:pt>
                <c:pt idx="186">
                  <c:v>0.94000000000000072</c:v>
                </c:pt>
                <c:pt idx="187">
                  <c:v>0.94500000000000073</c:v>
                </c:pt>
                <c:pt idx="188">
                  <c:v>0.95000000000000073</c:v>
                </c:pt>
                <c:pt idx="189">
                  <c:v>0.95500000000000074</c:v>
                </c:pt>
                <c:pt idx="190">
                  <c:v>0.96000000000000074</c:v>
                </c:pt>
                <c:pt idx="191">
                  <c:v>0.96500000000000075</c:v>
                </c:pt>
                <c:pt idx="192">
                  <c:v>0.97000000000000075</c:v>
                </c:pt>
                <c:pt idx="193">
                  <c:v>0.97500000000000075</c:v>
                </c:pt>
                <c:pt idx="194">
                  <c:v>0.98000000000000076</c:v>
                </c:pt>
                <c:pt idx="195">
                  <c:v>0.98500000000000076</c:v>
                </c:pt>
                <c:pt idx="196">
                  <c:v>0.99000000000000077</c:v>
                </c:pt>
                <c:pt idx="197">
                  <c:v>0.99500000000000077</c:v>
                </c:pt>
                <c:pt idx="198">
                  <c:v>1.0000000000000007</c:v>
                </c:pt>
              </c:numCache>
            </c:numRef>
          </c:xVal>
          <c:yVal>
            <c:numRef>
              <c:f>grazing_effect_inputs!$F$3:$F$203</c:f>
              <c:numCache>
                <c:formatCode>0.0000</c:formatCode>
                <c:ptCount val="201"/>
                <c:pt idx="0">
                  <c:v>488.95</c:v>
                </c:pt>
                <c:pt idx="1">
                  <c:v>483.42500000000001</c:v>
                </c:pt>
                <c:pt idx="2">
                  <c:v>477.9</c:v>
                </c:pt>
                <c:pt idx="3">
                  <c:v>472.375</c:v>
                </c:pt>
                <c:pt idx="4">
                  <c:v>466.84999999999997</c:v>
                </c:pt>
                <c:pt idx="5">
                  <c:v>461.32499999999999</c:v>
                </c:pt>
                <c:pt idx="6">
                  <c:v>455.79999999999995</c:v>
                </c:pt>
                <c:pt idx="7">
                  <c:v>450.27499999999998</c:v>
                </c:pt>
                <c:pt idx="8">
                  <c:v>444.75</c:v>
                </c:pt>
                <c:pt idx="9">
                  <c:v>439.22500000000002</c:v>
                </c:pt>
                <c:pt idx="10">
                  <c:v>433.70000000000005</c:v>
                </c:pt>
                <c:pt idx="11">
                  <c:v>428.17500000000001</c:v>
                </c:pt>
                <c:pt idx="12">
                  <c:v>422.65000000000003</c:v>
                </c:pt>
                <c:pt idx="13">
                  <c:v>417.125</c:v>
                </c:pt>
                <c:pt idx="14">
                  <c:v>411.59999999999997</c:v>
                </c:pt>
                <c:pt idx="15">
                  <c:v>406.07499999999999</c:v>
                </c:pt>
                <c:pt idx="16">
                  <c:v>400.54999999999995</c:v>
                </c:pt>
                <c:pt idx="17">
                  <c:v>395.02499999999998</c:v>
                </c:pt>
                <c:pt idx="18">
                  <c:v>389.49999999999994</c:v>
                </c:pt>
                <c:pt idx="19">
                  <c:v>383.97499999999997</c:v>
                </c:pt>
                <c:pt idx="20">
                  <c:v>378.44999999999993</c:v>
                </c:pt>
                <c:pt idx="21">
                  <c:v>372.92499999999995</c:v>
                </c:pt>
                <c:pt idx="22">
                  <c:v>367.4</c:v>
                </c:pt>
                <c:pt idx="23">
                  <c:v>361.87499999999994</c:v>
                </c:pt>
                <c:pt idx="24">
                  <c:v>356.34999999999997</c:v>
                </c:pt>
                <c:pt idx="25">
                  <c:v>350.82499999999993</c:v>
                </c:pt>
                <c:pt idx="26">
                  <c:v>345.29999999999995</c:v>
                </c:pt>
                <c:pt idx="27">
                  <c:v>339.77499999999992</c:v>
                </c:pt>
                <c:pt idx="28">
                  <c:v>334.24999999999994</c:v>
                </c:pt>
                <c:pt idx="29">
                  <c:v>328.72499999999991</c:v>
                </c:pt>
                <c:pt idx="30">
                  <c:v>323.19999999999993</c:v>
                </c:pt>
                <c:pt idx="31">
                  <c:v>317.67499999999995</c:v>
                </c:pt>
                <c:pt idx="32">
                  <c:v>312.14999999999992</c:v>
                </c:pt>
                <c:pt idx="33">
                  <c:v>306.62499999999994</c:v>
                </c:pt>
                <c:pt idx="34">
                  <c:v>301.09999999999991</c:v>
                </c:pt>
                <c:pt idx="35">
                  <c:v>295.57499999999993</c:v>
                </c:pt>
                <c:pt idx="36">
                  <c:v>290.0499999999999</c:v>
                </c:pt>
                <c:pt idx="37">
                  <c:v>284.52499999999992</c:v>
                </c:pt>
                <c:pt idx="38">
                  <c:v>278.99999999999989</c:v>
                </c:pt>
                <c:pt idx="39">
                  <c:v>273.47499999999991</c:v>
                </c:pt>
                <c:pt idx="40">
                  <c:v>267.94999999999993</c:v>
                </c:pt>
                <c:pt idx="41">
                  <c:v>262.4249999999999</c:v>
                </c:pt>
                <c:pt idx="42">
                  <c:v>256.89999999999992</c:v>
                </c:pt>
                <c:pt idx="43">
                  <c:v>251.37499999999991</c:v>
                </c:pt>
                <c:pt idx="44">
                  <c:v>245.84999999999985</c:v>
                </c:pt>
                <c:pt idx="45">
                  <c:v>240.32499999999985</c:v>
                </c:pt>
                <c:pt idx="46">
                  <c:v>234.79999999999984</c:v>
                </c:pt>
                <c:pt idx="47">
                  <c:v>229.27499999999984</c:v>
                </c:pt>
                <c:pt idx="48">
                  <c:v>223.74999999999989</c:v>
                </c:pt>
                <c:pt idx="49">
                  <c:v>218.22499999999988</c:v>
                </c:pt>
                <c:pt idx="50">
                  <c:v>212.69999999999987</c:v>
                </c:pt>
                <c:pt idx="51">
                  <c:v>207.1749999999999</c:v>
                </c:pt>
                <c:pt idx="52">
                  <c:v>201.64999999999989</c:v>
                </c:pt>
                <c:pt idx="53">
                  <c:v>196.12499999999989</c:v>
                </c:pt>
                <c:pt idx="54">
                  <c:v>190.59999999999982</c:v>
                </c:pt>
                <c:pt idx="55">
                  <c:v>185.07499999999982</c:v>
                </c:pt>
                <c:pt idx="56">
                  <c:v>179.54999999999981</c:v>
                </c:pt>
                <c:pt idx="57">
                  <c:v>174.02499999999981</c:v>
                </c:pt>
                <c:pt idx="58">
                  <c:v>168.49999999999983</c:v>
                </c:pt>
                <c:pt idx="59">
                  <c:v>162.97499999999982</c:v>
                </c:pt>
                <c:pt idx="60">
                  <c:v>157.44999999999982</c:v>
                </c:pt>
                <c:pt idx="61">
                  <c:v>151.92499999999981</c:v>
                </c:pt>
                <c:pt idx="62">
                  <c:v>146.39999999999981</c:v>
                </c:pt>
                <c:pt idx="63">
                  <c:v>140.8749999999998</c:v>
                </c:pt>
                <c:pt idx="64">
                  <c:v>135.3499999999998</c:v>
                </c:pt>
                <c:pt idx="65">
                  <c:v>129.82499999999979</c:v>
                </c:pt>
                <c:pt idx="66">
                  <c:v>124.2999999999998</c:v>
                </c:pt>
                <c:pt idx="67">
                  <c:v>118.77499999999979</c:v>
                </c:pt>
                <c:pt idx="68">
                  <c:v>113.2499999999998</c:v>
                </c:pt>
                <c:pt idx="69">
                  <c:v>107.7249999999998</c:v>
                </c:pt>
                <c:pt idx="70">
                  <c:v>102.19999999999979</c:v>
                </c:pt>
                <c:pt idx="71">
                  <c:v>96.674999999999784</c:v>
                </c:pt>
                <c:pt idx="72">
                  <c:v>91.149999999999793</c:v>
                </c:pt>
                <c:pt idx="73">
                  <c:v>85.624999999999787</c:v>
                </c:pt>
                <c:pt idx="74">
                  <c:v>80.099999999999781</c:v>
                </c:pt>
                <c:pt idx="75">
                  <c:v>74.574999999999719</c:v>
                </c:pt>
                <c:pt idx="76">
                  <c:v>69.049999999999727</c:v>
                </c:pt>
                <c:pt idx="77">
                  <c:v>63.524999999999721</c:v>
                </c:pt>
                <c:pt idx="78">
                  <c:v>57.999999999999716</c:v>
                </c:pt>
                <c:pt idx="79">
                  <c:v>52.474999999999717</c:v>
                </c:pt>
                <c:pt idx="80">
                  <c:v>46.949999999999712</c:v>
                </c:pt>
                <c:pt idx="81">
                  <c:v>41.424999999999713</c:v>
                </c:pt>
                <c:pt idx="82">
                  <c:v>35.899999999999707</c:v>
                </c:pt>
                <c:pt idx="83">
                  <c:v>30.374999999999709</c:v>
                </c:pt>
                <c:pt idx="84">
                  <c:v>24.849999999999707</c:v>
                </c:pt>
                <c:pt idx="85">
                  <c:v>19.324999999999704</c:v>
                </c:pt>
                <c:pt idx="86">
                  <c:v>13.799999999999702</c:v>
                </c:pt>
                <c:pt idx="87">
                  <c:v>8.2749999999997002</c:v>
                </c:pt>
                <c:pt idx="88">
                  <c:v>2.7499999999996971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5-BD4D-B268-08B149BF07DE}"/>
            </c:ext>
          </c:extLst>
        </c:ser>
        <c:ser>
          <c:idx val="1"/>
          <c:order val="1"/>
          <c:tx>
            <c:strRef>
              <c:f>grazing_effect_inputs!$G$2</c:f>
              <c:strCache>
                <c:ptCount val="1"/>
                <c:pt idx="0">
                  <c:v>grzeff = 2 or 5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grazing_effect_inputs!$E$3:$E$203</c:f>
              <c:numCache>
                <c:formatCode>0.0000</c:formatCode>
                <c:ptCount val="201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3.0000000000000002E-2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4.9999999999999996E-2</c:v>
                </c:pt>
                <c:pt idx="9">
                  <c:v>5.4999999999999993E-2</c:v>
                </c:pt>
                <c:pt idx="10">
                  <c:v>5.9999999999999991E-2</c:v>
                </c:pt>
                <c:pt idx="11">
                  <c:v>6.4999999999999988E-2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9.0000000000000011E-2</c:v>
                </c:pt>
                <c:pt idx="17">
                  <c:v>9.5000000000000015E-2</c:v>
                </c:pt>
                <c:pt idx="18">
                  <c:v>0.10000000000000002</c:v>
                </c:pt>
                <c:pt idx="19">
                  <c:v>0.10500000000000002</c:v>
                </c:pt>
                <c:pt idx="20">
                  <c:v>0.11000000000000003</c:v>
                </c:pt>
                <c:pt idx="21">
                  <c:v>0.11500000000000003</c:v>
                </c:pt>
                <c:pt idx="22">
                  <c:v>0.12000000000000004</c:v>
                </c:pt>
                <c:pt idx="23">
                  <c:v>0.12500000000000003</c:v>
                </c:pt>
                <c:pt idx="24">
                  <c:v>0.13000000000000003</c:v>
                </c:pt>
                <c:pt idx="25">
                  <c:v>0.13500000000000004</c:v>
                </c:pt>
                <c:pt idx="26">
                  <c:v>0.14000000000000004</c:v>
                </c:pt>
                <c:pt idx="27">
                  <c:v>0.14500000000000005</c:v>
                </c:pt>
                <c:pt idx="28">
                  <c:v>0.15000000000000005</c:v>
                </c:pt>
                <c:pt idx="29">
                  <c:v>0.15500000000000005</c:v>
                </c:pt>
                <c:pt idx="30">
                  <c:v>0.16000000000000006</c:v>
                </c:pt>
                <c:pt idx="31">
                  <c:v>0.16500000000000006</c:v>
                </c:pt>
                <c:pt idx="32">
                  <c:v>0.17000000000000007</c:v>
                </c:pt>
                <c:pt idx="33">
                  <c:v>0.17500000000000007</c:v>
                </c:pt>
                <c:pt idx="34">
                  <c:v>0.18000000000000008</c:v>
                </c:pt>
                <c:pt idx="35">
                  <c:v>0.18500000000000008</c:v>
                </c:pt>
                <c:pt idx="36">
                  <c:v>0.19000000000000009</c:v>
                </c:pt>
                <c:pt idx="37">
                  <c:v>0.19500000000000009</c:v>
                </c:pt>
                <c:pt idx="38">
                  <c:v>0.20000000000000009</c:v>
                </c:pt>
                <c:pt idx="39">
                  <c:v>0.2050000000000001</c:v>
                </c:pt>
                <c:pt idx="40">
                  <c:v>0.2100000000000001</c:v>
                </c:pt>
                <c:pt idx="41">
                  <c:v>0.21500000000000011</c:v>
                </c:pt>
                <c:pt idx="42">
                  <c:v>0.22000000000000011</c:v>
                </c:pt>
                <c:pt idx="43">
                  <c:v>0.22500000000000012</c:v>
                </c:pt>
                <c:pt idx="44">
                  <c:v>0.23000000000000012</c:v>
                </c:pt>
                <c:pt idx="45">
                  <c:v>0.23500000000000013</c:v>
                </c:pt>
                <c:pt idx="46">
                  <c:v>0.24000000000000013</c:v>
                </c:pt>
                <c:pt idx="47">
                  <c:v>0.24500000000000013</c:v>
                </c:pt>
                <c:pt idx="48">
                  <c:v>0.25000000000000011</c:v>
                </c:pt>
                <c:pt idx="49">
                  <c:v>0.25500000000000012</c:v>
                </c:pt>
                <c:pt idx="50">
                  <c:v>0.26000000000000012</c:v>
                </c:pt>
                <c:pt idx="51">
                  <c:v>0.26500000000000012</c:v>
                </c:pt>
                <c:pt idx="52">
                  <c:v>0.27000000000000013</c:v>
                </c:pt>
                <c:pt idx="53">
                  <c:v>0.27500000000000013</c:v>
                </c:pt>
                <c:pt idx="54">
                  <c:v>0.28000000000000014</c:v>
                </c:pt>
                <c:pt idx="55">
                  <c:v>0.28500000000000014</c:v>
                </c:pt>
                <c:pt idx="56">
                  <c:v>0.29000000000000015</c:v>
                </c:pt>
                <c:pt idx="57">
                  <c:v>0.29500000000000015</c:v>
                </c:pt>
                <c:pt idx="58">
                  <c:v>0.30000000000000016</c:v>
                </c:pt>
                <c:pt idx="59">
                  <c:v>0.30500000000000016</c:v>
                </c:pt>
                <c:pt idx="60">
                  <c:v>0.31000000000000016</c:v>
                </c:pt>
                <c:pt idx="61">
                  <c:v>0.31500000000000017</c:v>
                </c:pt>
                <c:pt idx="62">
                  <c:v>0.32000000000000017</c:v>
                </c:pt>
                <c:pt idx="63">
                  <c:v>0.32500000000000018</c:v>
                </c:pt>
                <c:pt idx="64">
                  <c:v>0.33000000000000018</c:v>
                </c:pt>
                <c:pt idx="65">
                  <c:v>0.33500000000000019</c:v>
                </c:pt>
                <c:pt idx="66">
                  <c:v>0.34000000000000019</c:v>
                </c:pt>
                <c:pt idx="67">
                  <c:v>0.3450000000000002</c:v>
                </c:pt>
                <c:pt idx="68">
                  <c:v>0.3500000000000002</c:v>
                </c:pt>
                <c:pt idx="69">
                  <c:v>0.3550000000000002</c:v>
                </c:pt>
                <c:pt idx="70">
                  <c:v>0.36000000000000021</c:v>
                </c:pt>
                <c:pt idx="71">
                  <c:v>0.36500000000000021</c:v>
                </c:pt>
                <c:pt idx="72">
                  <c:v>0.37000000000000022</c:v>
                </c:pt>
                <c:pt idx="73">
                  <c:v>0.37500000000000022</c:v>
                </c:pt>
                <c:pt idx="74">
                  <c:v>0.38000000000000023</c:v>
                </c:pt>
                <c:pt idx="75">
                  <c:v>0.38500000000000023</c:v>
                </c:pt>
                <c:pt idx="76">
                  <c:v>0.39000000000000024</c:v>
                </c:pt>
                <c:pt idx="77">
                  <c:v>0.39500000000000024</c:v>
                </c:pt>
                <c:pt idx="78">
                  <c:v>0.40000000000000024</c:v>
                </c:pt>
                <c:pt idx="79">
                  <c:v>0.40500000000000025</c:v>
                </c:pt>
                <c:pt idx="80">
                  <c:v>0.41000000000000025</c:v>
                </c:pt>
                <c:pt idx="81">
                  <c:v>0.41500000000000026</c:v>
                </c:pt>
                <c:pt idx="82">
                  <c:v>0.42000000000000026</c:v>
                </c:pt>
                <c:pt idx="83">
                  <c:v>0.42500000000000027</c:v>
                </c:pt>
                <c:pt idx="84">
                  <c:v>0.43000000000000027</c:v>
                </c:pt>
                <c:pt idx="85">
                  <c:v>0.43500000000000028</c:v>
                </c:pt>
                <c:pt idx="86">
                  <c:v>0.44000000000000028</c:v>
                </c:pt>
                <c:pt idx="87">
                  <c:v>0.44500000000000028</c:v>
                </c:pt>
                <c:pt idx="88">
                  <c:v>0.45000000000000029</c:v>
                </c:pt>
                <c:pt idx="89">
                  <c:v>0.45500000000000029</c:v>
                </c:pt>
                <c:pt idx="90">
                  <c:v>0.4600000000000003</c:v>
                </c:pt>
                <c:pt idx="91">
                  <c:v>0.4650000000000003</c:v>
                </c:pt>
                <c:pt idx="92">
                  <c:v>0.47000000000000031</c:v>
                </c:pt>
                <c:pt idx="93">
                  <c:v>0.47500000000000031</c:v>
                </c:pt>
                <c:pt idx="94">
                  <c:v>0.48000000000000032</c:v>
                </c:pt>
                <c:pt idx="95">
                  <c:v>0.48500000000000032</c:v>
                </c:pt>
                <c:pt idx="96">
                  <c:v>0.49000000000000032</c:v>
                </c:pt>
                <c:pt idx="97">
                  <c:v>0.49500000000000033</c:v>
                </c:pt>
                <c:pt idx="98">
                  <c:v>0.50000000000000033</c:v>
                </c:pt>
                <c:pt idx="99">
                  <c:v>0.50500000000000034</c:v>
                </c:pt>
                <c:pt idx="100">
                  <c:v>0.51000000000000034</c:v>
                </c:pt>
                <c:pt idx="101">
                  <c:v>0.51500000000000035</c:v>
                </c:pt>
                <c:pt idx="102">
                  <c:v>0.52000000000000035</c:v>
                </c:pt>
                <c:pt idx="103">
                  <c:v>0.52500000000000036</c:v>
                </c:pt>
                <c:pt idx="104">
                  <c:v>0.53000000000000036</c:v>
                </c:pt>
                <c:pt idx="105">
                  <c:v>0.53500000000000036</c:v>
                </c:pt>
                <c:pt idx="106">
                  <c:v>0.54000000000000037</c:v>
                </c:pt>
                <c:pt idx="107">
                  <c:v>0.54500000000000037</c:v>
                </c:pt>
                <c:pt idx="108">
                  <c:v>0.55000000000000038</c:v>
                </c:pt>
                <c:pt idx="109">
                  <c:v>0.55500000000000038</c:v>
                </c:pt>
                <c:pt idx="110">
                  <c:v>0.56000000000000039</c:v>
                </c:pt>
                <c:pt idx="111">
                  <c:v>0.56500000000000039</c:v>
                </c:pt>
                <c:pt idx="112">
                  <c:v>0.5700000000000004</c:v>
                </c:pt>
                <c:pt idx="113">
                  <c:v>0.5750000000000004</c:v>
                </c:pt>
                <c:pt idx="114">
                  <c:v>0.5800000000000004</c:v>
                </c:pt>
                <c:pt idx="115">
                  <c:v>0.58500000000000041</c:v>
                </c:pt>
                <c:pt idx="116">
                  <c:v>0.59000000000000041</c:v>
                </c:pt>
                <c:pt idx="117">
                  <c:v>0.59500000000000042</c:v>
                </c:pt>
                <c:pt idx="118">
                  <c:v>0.60000000000000042</c:v>
                </c:pt>
                <c:pt idx="119">
                  <c:v>0.60500000000000043</c:v>
                </c:pt>
                <c:pt idx="120">
                  <c:v>0.61000000000000043</c:v>
                </c:pt>
                <c:pt idx="121">
                  <c:v>0.61500000000000044</c:v>
                </c:pt>
                <c:pt idx="122">
                  <c:v>0.62000000000000044</c:v>
                </c:pt>
                <c:pt idx="123">
                  <c:v>0.62500000000000044</c:v>
                </c:pt>
                <c:pt idx="124">
                  <c:v>0.63000000000000045</c:v>
                </c:pt>
                <c:pt idx="125">
                  <c:v>0.63500000000000045</c:v>
                </c:pt>
                <c:pt idx="126">
                  <c:v>0.64000000000000046</c:v>
                </c:pt>
                <c:pt idx="127">
                  <c:v>0.64500000000000046</c:v>
                </c:pt>
                <c:pt idx="128">
                  <c:v>0.65000000000000047</c:v>
                </c:pt>
                <c:pt idx="129">
                  <c:v>0.65500000000000047</c:v>
                </c:pt>
                <c:pt idx="130">
                  <c:v>0.66000000000000048</c:v>
                </c:pt>
                <c:pt idx="131">
                  <c:v>0.66500000000000048</c:v>
                </c:pt>
                <c:pt idx="132">
                  <c:v>0.67000000000000048</c:v>
                </c:pt>
                <c:pt idx="133">
                  <c:v>0.67500000000000049</c:v>
                </c:pt>
                <c:pt idx="134">
                  <c:v>0.68000000000000049</c:v>
                </c:pt>
                <c:pt idx="135">
                  <c:v>0.6850000000000005</c:v>
                </c:pt>
                <c:pt idx="136">
                  <c:v>0.6900000000000005</c:v>
                </c:pt>
                <c:pt idx="137">
                  <c:v>0.69500000000000051</c:v>
                </c:pt>
                <c:pt idx="138">
                  <c:v>0.70000000000000051</c:v>
                </c:pt>
                <c:pt idx="139">
                  <c:v>0.70500000000000052</c:v>
                </c:pt>
                <c:pt idx="140">
                  <c:v>0.71000000000000052</c:v>
                </c:pt>
                <c:pt idx="141">
                  <c:v>0.71500000000000052</c:v>
                </c:pt>
                <c:pt idx="142">
                  <c:v>0.72000000000000053</c:v>
                </c:pt>
                <c:pt idx="143">
                  <c:v>0.72500000000000053</c:v>
                </c:pt>
                <c:pt idx="144">
                  <c:v>0.73000000000000054</c:v>
                </c:pt>
                <c:pt idx="145">
                  <c:v>0.73500000000000054</c:v>
                </c:pt>
                <c:pt idx="146">
                  <c:v>0.74000000000000055</c:v>
                </c:pt>
                <c:pt idx="147">
                  <c:v>0.74500000000000055</c:v>
                </c:pt>
                <c:pt idx="148">
                  <c:v>0.75000000000000056</c:v>
                </c:pt>
                <c:pt idx="149">
                  <c:v>0.75500000000000056</c:v>
                </c:pt>
                <c:pt idx="150">
                  <c:v>0.76000000000000056</c:v>
                </c:pt>
                <c:pt idx="151">
                  <c:v>0.76500000000000057</c:v>
                </c:pt>
                <c:pt idx="152">
                  <c:v>0.77000000000000057</c:v>
                </c:pt>
                <c:pt idx="153">
                  <c:v>0.77500000000000058</c:v>
                </c:pt>
                <c:pt idx="154">
                  <c:v>0.78000000000000058</c:v>
                </c:pt>
                <c:pt idx="155">
                  <c:v>0.78500000000000059</c:v>
                </c:pt>
                <c:pt idx="156">
                  <c:v>0.79000000000000059</c:v>
                </c:pt>
                <c:pt idx="157">
                  <c:v>0.7950000000000006</c:v>
                </c:pt>
                <c:pt idx="158">
                  <c:v>0.8000000000000006</c:v>
                </c:pt>
                <c:pt idx="159">
                  <c:v>0.8050000000000006</c:v>
                </c:pt>
                <c:pt idx="160">
                  <c:v>0.81000000000000061</c:v>
                </c:pt>
                <c:pt idx="161">
                  <c:v>0.81500000000000061</c:v>
                </c:pt>
                <c:pt idx="162">
                  <c:v>0.82000000000000062</c:v>
                </c:pt>
                <c:pt idx="163">
                  <c:v>0.82500000000000062</c:v>
                </c:pt>
                <c:pt idx="164">
                  <c:v>0.83000000000000063</c:v>
                </c:pt>
                <c:pt idx="165">
                  <c:v>0.83500000000000063</c:v>
                </c:pt>
                <c:pt idx="166">
                  <c:v>0.84000000000000064</c:v>
                </c:pt>
                <c:pt idx="167">
                  <c:v>0.84500000000000064</c:v>
                </c:pt>
                <c:pt idx="168">
                  <c:v>0.85000000000000064</c:v>
                </c:pt>
                <c:pt idx="169">
                  <c:v>0.85500000000000065</c:v>
                </c:pt>
                <c:pt idx="170">
                  <c:v>0.86000000000000065</c:v>
                </c:pt>
                <c:pt idx="171">
                  <c:v>0.86500000000000066</c:v>
                </c:pt>
                <c:pt idx="172">
                  <c:v>0.87000000000000066</c:v>
                </c:pt>
                <c:pt idx="173">
                  <c:v>0.87500000000000067</c:v>
                </c:pt>
                <c:pt idx="174">
                  <c:v>0.88000000000000067</c:v>
                </c:pt>
                <c:pt idx="175">
                  <c:v>0.88500000000000068</c:v>
                </c:pt>
                <c:pt idx="176">
                  <c:v>0.89000000000000068</c:v>
                </c:pt>
                <c:pt idx="177">
                  <c:v>0.89500000000000068</c:v>
                </c:pt>
                <c:pt idx="178">
                  <c:v>0.90000000000000069</c:v>
                </c:pt>
                <c:pt idx="179">
                  <c:v>0.90500000000000069</c:v>
                </c:pt>
                <c:pt idx="180">
                  <c:v>0.9100000000000007</c:v>
                </c:pt>
                <c:pt idx="181">
                  <c:v>0.9150000000000007</c:v>
                </c:pt>
                <c:pt idx="182">
                  <c:v>0.92000000000000071</c:v>
                </c:pt>
                <c:pt idx="183">
                  <c:v>0.92500000000000071</c:v>
                </c:pt>
                <c:pt idx="184">
                  <c:v>0.93000000000000071</c:v>
                </c:pt>
                <c:pt idx="185">
                  <c:v>0.93500000000000072</c:v>
                </c:pt>
                <c:pt idx="186">
                  <c:v>0.94000000000000072</c:v>
                </c:pt>
                <c:pt idx="187">
                  <c:v>0.94500000000000073</c:v>
                </c:pt>
                <c:pt idx="188">
                  <c:v>0.95000000000000073</c:v>
                </c:pt>
                <c:pt idx="189">
                  <c:v>0.95500000000000074</c:v>
                </c:pt>
                <c:pt idx="190">
                  <c:v>0.96000000000000074</c:v>
                </c:pt>
                <c:pt idx="191">
                  <c:v>0.96500000000000075</c:v>
                </c:pt>
                <c:pt idx="192">
                  <c:v>0.97000000000000075</c:v>
                </c:pt>
                <c:pt idx="193">
                  <c:v>0.97500000000000075</c:v>
                </c:pt>
                <c:pt idx="194">
                  <c:v>0.98000000000000076</c:v>
                </c:pt>
                <c:pt idx="195">
                  <c:v>0.98500000000000076</c:v>
                </c:pt>
                <c:pt idx="196">
                  <c:v>0.99000000000000077</c:v>
                </c:pt>
                <c:pt idx="197">
                  <c:v>0.99500000000000077</c:v>
                </c:pt>
                <c:pt idx="198">
                  <c:v>1.0000000000000007</c:v>
                </c:pt>
              </c:numCache>
            </c:numRef>
          </c:xVal>
          <c:yVal>
            <c:numRef>
              <c:f>grazing_effect_inputs!$G$3:$G$203</c:f>
              <c:numCache>
                <c:formatCode>0.0000</c:formatCode>
                <c:ptCount val="201"/>
                <c:pt idx="0">
                  <c:v>512.70849999999996</c:v>
                </c:pt>
                <c:pt idx="1">
                  <c:v>518.84412499999996</c:v>
                </c:pt>
                <c:pt idx="2">
                  <c:v>524.83400000000006</c:v>
                </c:pt>
                <c:pt idx="3">
                  <c:v>530.67812500000002</c:v>
                </c:pt>
                <c:pt idx="4">
                  <c:v>536.37650000000008</c:v>
                </c:pt>
                <c:pt idx="5">
                  <c:v>541.929125</c:v>
                </c:pt>
                <c:pt idx="6">
                  <c:v>547.33600000000001</c:v>
                </c:pt>
                <c:pt idx="7">
                  <c:v>552.59712500000001</c:v>
                </c:pt>
                <c:pt idx="8">
                  <c:v>557.71249999999998</c:v>
                </c:pt>
                <c:pt idx="9">
                  <c:v>562.68212500000004</c:v>
                </c:pt>
                <c:pt idx="10">
                  <c:v>567.50599999999997</c:v>
                </c:pt>
                <c:pt idx="11">
                  <c:v>572.18412499999999</c:v>
                </c:pt>
                <c:pt idx="12">
                  <c:v>576.7165</c:v>
                </c:pt>
                <c:pt idx="13">
                  <c:v>581.10312500000009</c:v>
                </c:pt>
                <c:pt idx="14">
                  <c:v>585.34399999999994</c:v>
                </c:pt>
                <c:pt idx="15">
                  <c:v>589.4391250000001</c:v>
                </c:pt>
                <c:pt idx="16">
                  <c:v>593.38850000000002</c:v>
                </c:pt>
                <c:pt idx="17">
                  <c:v>597.19212500000003</c:v>
                </c:pt>
                <c:pt idx="18">
                  <c:v>600.85</c:v>
                </c:pt>
                <c:pt idx="19">
                  <c:v>604.36212500000011</c:v>
                </c:pt>
                <c:pt idx="20">
                  <c:v>607.72850000000005</c:v>
                </c:pt>
                <c:pt idx="21">
                  <c:v>610.94912500000009</c:v>
                </c:pt>
                <c:pt idx="22">
                  <c:v>614.024</c:v>
                </c:pt>
                <c:pt idx="23">
                  <c:v>616.95312500000011</c:v>
                </c:pt>
                <c:pt idx="24">
                  <c:v>619.73649999999998</c:v>
                </c:pt>
                <c:pt idx="25">
                  <c:v>622.37412500000005</c:v>
                </c:pt>
                <c:pt idx="26">
                  <c:v>624.86599999999999</c:v>
                </c:pt>
                <c:pt idx="27">
                  <c:v>627.21212500000013</c:v>
                </c:pt>
                <c:pt idx="28">
                  <c:v>629.41250000000002</c:v>
                </c:pt>
                <c:pt idx="29">
                  <c:v>631.4671249999999</c:v>
                </c:pt>
                <c:pt idx="30">
                  <c:v>633.37600000000009</c:v>
                </c:pt>
                <c:pt idx="31">
                  <c:v>635.13912500000004</c:v>
                </c:pt>
                <c:pt idx="32">
                  <c:v>636.75650000000007</c:v>
                </c:pt>
                <c:pt idx="33">
                  <c:v>638.22812499999998</c:v>
                </c:pt>
                <c:pt idx="34">
                  <c:v>639.55400000000009</c:v>
                </c:pt>
                <c:pt idx="35">
                  <c:v>640.73412500000006</c:v>
                </c:pt>
                <c:pt idx="36">
                  <c:v>641.76850000000002</c:v>
                </c:pt>
                <c:pt idx="37">
                  <c:v>642.65712499999995</c:v>
                </c:pt>
                <c:pt idx="38">
                  <c:v>643.4</c:v>
                </c:pt>
                <c:pt idx="39">
                  <c:v>643.9971250000001</c:v>
                </c:pt>
                <c:pt idx="40">
                  <c:v>644.44849999999997</c:v>
                </c:pt>
                <c:pt idx="41">
                  <c:v>644.75412499999993</c:v>
                </c:pt>
                <c:pt idx="42">
                  <c:v>644.91399999999999</c:v>
                </c:pt>
                <c:pt idx="43">
                  <c:v>644.92812500000002</c:v>
                </c:pt>
                <c:pt idx="44">
                  <c:v>644.79650000000004</c:v>
                </c:pt>
                <c:pt idx="45">
                  <c:v>644.51912499999992</c:v>
                </c:pt>
                <c:pt idx="46">
                  <c:v>644.096</c:v>
                </c:pt>
                <c:pt idx="47">
                  <c:v>643.52712500000007</c:v>
                </c:pt>
                <c:pt idx="48">
                  <c:v>642.8125</c:v>
                </c:pt>
                <c:pt idx="49">
                  <c:v>641.95212500000002</c:v>
                </c:pt>
                <c:pt idx="50">
                  <c:v>640.94600000000003</c:v>
                </c:pt>
                <c:pt idx="51">
                  <c:v>639.79412500000012</c:v>
                </c:pt>
                <c:pt idx="52">
                  <c:v>638.49649999999997</c:v>
                </c:pt>
                <c:pt idx="53">
                  <c:v>637.05312500000002</c:v>
                </c:pt>
                <c:pt idx="54">
                  <c:v>635.46400000000006</c:v>
                </c:pt>
                <c:pt idx="55">
                  <c:v>633.72912500000007</c:v>
                </c:pt>
                <c:pt idx="56">
                  <c:v>631.84849999999994</c:v>
                </c:pt>
                <c:pt idx="57">
                  <c:v>629.82212499999991</c:v>
                </c:pt>
                <c:pt idx="58">
                  <c:v>627.65000000000009</c:v>
                </c:pt>
                <c:pt idx="59">
                  <c:v>625.33212500000002</c:v>
                </c:pt>
                <c:pt idx="60">
                  <c:v>622.86849999999993</c:v>
                </c:pt>
                <c:pt idx="61">
                  <c:v>620.25912499999993</c:v>
                </c:pt>
                <c:pt idx="62">
                  <c:v>617.50399999999991</c:v>
                </c:pt>
                <c:pt idx="63">
                  <c:v>614.60312499999986</c:v>
                </c:pt>
                <c:pt idx="64">
                  <c:v>611.5564999999998</c:v>
                </c:pt>
                <c:pt idx="65">
                  <c:v>608.36412499999983</c:v>
                </c:pt>
                <c:pt idx="66">
                  <c:v>605.02599999999984</c:v>
                </c:pt>
                <c:pt idx="67">
                  <c:v>601.54212499999994</c:v>
                </c:pt>
                <c:pt idx="68">
                  <c:v>597.9124999999998</c:v>
                </c:pt>
                <c:pt idx="69">
                  <c:v>594.13712499999986</c:v>
                </c:pt>
                <c:pt idx="70">
                  <c:v>590.21599999999989</c:v>
                </c:pt>
                <c:pt idx="71">
                  <c:v>586.14912499999991</c:v>
                </c:pt>
                <c:pt idx="72">
                  <c:v>581.93649999999991</c:v>
                </c:pt>
                <c:pt idx="73">
                  <c:v>577.57812499999989</c:v>
                </c:pt>
                <c:pt idx="74">
                  <c:v>573.07399999999984</c:v>
                </c:pt>
                <c:pt idx="75">
                  <c:v>568.42412499999966</c:v>
                </c:pt>
                <c:pt idx="76">
                  <c:v>563.62849999999992</c:v>
                </c:pt>
                <c:pt idx="77">
                  <c:v>558.6871249999997</c:v>
                </c:pt>
                <c:pt idx="78">
                  <c:v>553.59999999999991</c:v>
                </c:pt>
                <c:pt idx="79">
                  <c:v>548.36712499999987</c:v>
                </c:pt>
                <c:pt idx="80">
                  <c:v>542.98849999999993</c:v>
                </c:pt>
                <c:pt idx="81">
                  <c:v>537.46412499999974</c:v>
                </c:pt>
                <c:pt idx="82">
                  <c:v>531.79399999999964</c:v>
                </c:pt>
                <c:pt idx="83">
                  <c:v>525.97812499999952</c:v>
                </c:pt>
                <c:pt idx="84">
                  <c:v>520.01649999999961</c:v>
                </c:pt>
                <c:pt idx="85">
                  <c:v>513.90912499999968</c:v>
                </c:pt>
                <c:pt idx="86">
                  <c:v>507.65599999999978</c:v>
                </c:pt>
                <c:pt idx="87">
                  <c:v>501.25712499999975</c:v>
                </c:pt>
                <c:pt idx="88">
                  <c:v>494.71249999999969</c:v>
                </c:pt>
                <c:pt idx="89">
                  <c:v>488.02212499999951</c:v>
                </c:pt>
                <c:pt idx="90">
                  <c:v>481.18599999999958</c:v>
                </c:pt>
                <c:pt idx="91">
                  <c:v>474.20412499999941</c:v>
                </c:pt>
                <c:pt idx="92">
                  <c:v>467.07649999999956</c:v>
                </c:pt>
                <c:pt idx="93">
                  <c:v>459.80312499999951</c:v>
                </c:pt>
                <c:pt idx="94">
                  <c:v>452.38399999999967</c:v>
                </c:pt>
                <c:pt idx="95">
                  <c:v>444.81912499999953</c:v>
                </c:pt>
                <c:pt idx="96">
                  <c:v>437.10849999999959</c:v>
                </c:pt>
                <c:pt idx="97">
                  <c:v>429.25212499999941</c:v>
                </c:pt>
                <c:pt idx="98">
                  <c:v>421.24999999999937</c:v>
                </c:pt>
                <c:pt idx="99">
                  <c:v>413.10212499999932</c:v>
                </c:pt>
                <c:pt idx="100">
                  <c:v>404.80849999999947</c:v>
                </c:pt>
                <c:pt idx="101">
                  <c:v>396.36912499999931</c:v>
                </c:pt>
                <c:pt idx="102">
                  <c:v>387.78399999999959</c:v>
                </c:pt>
                <c:pt idx="103">
                  <c:v>379.05312499999945</c:v>
                </c:pt>
                <c:pt idx="104">
                  <c:v>370.17649999999935</c:v>
                </c:pt>
                <c:pt idx="105">
                  <c:v>361.15412499999934</c:v>
                </c:pt>
                <c:pt idx="106">
                  <c:v>351.98599999999914</c:v>
                </c:pt>
                <c:pt idx="107">
                  <c:v>342.67212499999908</c:v>
                </c:pt>
                <c:pt idx="108">
                  <c:v>333.21249999999924</c:v>
                </c:pt>
                <c:pt idx="109">
                  <c:v>323.6071249999992</c:v>
                </c:pt>
                <c:pt idx="110">
                  <c:v>313.85599999999937</c:v>
                </c:pt>
                <c:pt idx="111">
                  <c:v>303.95912499999935</c:v>
                </c:pt>
                <c:pt idx="112">
                  <c:v>293.91649999999913</c:v>
                </c:pt>
                <c:pt idx="113">
                  <c:v>283.72812499999924</c:v>
                </c:pt>
                <c:pt idx="114">
                  <c:v>273.39399999999904</c:v>
                </c:pt>
                <c:pt idx="115">
                  <c:v>262.91412499999888</c:v>
                </c:pt>
                <c:pt idx="116">
                  <c:v>252.28849999999926</c:v>
                </c:pt>
                <c:pt idx="117">
                  <c:v>241.51712499999923</c:v>
                </c:pt>
                <c:pt idx="118">
                  <c:v>230.59999999999926</c:v>
                </c:pt>
                <c:pt idx="119">
                  <c:v>219.53712499999912</c:v>
                </c:pt>
                <c:pt idx="120">
                  <c:v>208.32849999999902</c:v>
                </c:pt>
                <c:pt idx="121">
                  <c:v>196.97412499999899</c:v>
                </c:pt>
                <c:pt idx="122">
                  <c:v>185.47399999999902</c:v>
                </c:pt>
                <c:pt idx="123">
                  <c:v>173.82812499999889</c:v>
                </c:pt>
                <c:pt idx="124">
                  <c:v>162.0364999999988</c:v>
                </c:pt>
                <c:pt idx="125">
                  <c:v>150.09912499999899</c:v>
                </c:pt>
                <c:pt idx="126">
                  <c:v>138.01599999999902</c:v>
                </c:pt>
                <c:pt idx="127">
                  <c:v>125.78712499999889</c:v>
                </c:pt>
                <c:pt idx="128">
                  <c:v>113.4124999999988</c:v>
                </c:pt>
                <c:pt idx="129">
                  <c:v>100.89212499999877</c:v>
                </c:pt>
                <c:pt idx="130">
                  <c:v>88.225999999998578</c:v>
                </c:pt>
                <c:pt idx="131">
                  <c:v>75.414124999998663</c:v>
                </c:pt>
                <c:pt idx="132">
                  <c:v>62.456499999998805</c:v>
                </c:pt>
                <c:pt idx="133">
                  <c:v>49.353124999998556</c:v>
                </c:pt>
                <c:pt idx="134">
                  <c:v>36.103999999998805</c:v>
                </c:pt>
                <c:pt idx="135">
                  <c:v>22.709124999998664</c:v>
                </c:pt>
                <c:pt idx="136">
                  <c:v>9.1684999999985806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55-BD4D-B268-08B149BF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237392"/>
        <c:axId val="1"/>
      </c:scatterChart>
      <c:valAx>
        <c:axId val="189623739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Grazing intensity (flgrem)</a:t>
                </a:r>
              </a:p>
            </c:rich>
          </c:tx>
          <c:layout>
            <c:manualLayout>
              <c:xMode val="edge"/>
              <c:yMode val="edge"/>
              <c:x val="0.2781069596469492"/>
              <c:y val="0.8741723771015108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Aboveground prodiction output (g/m2)</a:t>
                </a:r>
              </a:p>
            </c:rich>
          </c:tx>
          <c:layout>
            <c:manualLayout>
              <c:xMode val="edge"/>
              <c:yMode val="edge"/>
              <c:x val="3.1558113103222304E-2"/>
              <c:y val="0.2384105554373271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237392"/>
        <c:crossesAt val="-2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6181682569244824"/>
          <c:y val="0.38962294911300638"/>
          <c:w val="0.20519524407195971"/>
          <c:h val="0.142861748008102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Effect of grazing on belowground production</a:t>
            </a:r>
          </a:p>
        </c:rich>
      </c:tx>
      <c:layout>
        <c:manualLayout>
          <c:xMode val="edge"/>
          <c:yMode val="edge"/>
          <c:x val="0.1463416768025948"/>
          <c:y val="3.64239697310563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89466799786427"/>
          <c:y val="0.22185430463576158"/>
          <c:w val="0.56910682066743812"/>
          <c:h val="0.54966887417218546"/>
        </c:manualLayout>
      </c:layout>
      <c:scatterChart>
        <c:scatterStyle val="lineMarker"/>
        <c:varyColors val="0"/>
        <c:ser>
          <c:idx val="1"/>
          <c:order val="0"/>
          <c:tx>
            <c:strRef>
              <c:f>grazing_effect_inputs!$J$2</c:f>
              <c:strCache>
                <c:ptCount val="1"/>
                <c:pt idx="0">
                  <c:v>grzeff = 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grazing_effect_inputs!$E$3:$E$203</c:f>
              <c:numCache>
                <c:formatCode>0.0000</c:formatCode>
                <c:ptCount val="201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3.0000000000000002E-2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4.9999999999999996E-2</c:v>
                </c:pt>
                <c:pt idx="9">
                  <c:v>5.4999999999999993E-2</c:v>
                </c:pt>
                <c:pt idx="10">
                  <c:v>5.9999999999999991E-2</c:v>
                </c:pt>
                <c:pt idx="11">
                  <c:v>6.4999999999999988E-2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9.0000000000000011E-2</c:v>
                </c:pt>
                <c:pt idx="17">
                  <c:v>9.5000000000000015E-2</c:v>
                </c:pt>
                <c:pt idx="18">
                  <c:v>0.10000000000000002</c:v>
                </c:pt>
                <c:pt idx="19">
                  <c:v>0.10500000000000002</c:v>
                </c:pt>
                <c:pt idx="20">
                  <c:v>0.11000000000000003</c:v>
                </c:pt>
                <c:pt idx="21">
                  <c:v>0.11500000000000003</c:v>
                </c:pt>
                <c:pt idx="22">
                  <c:v>0.12000000000000004</c:v>
                </c:pt>
                <c:pt idx="23">
                  <c:v>0.12500000000000003</c:v>
                </c:pt>
                <c:pt idx="24">
                  <c:v>0.13000000000000003</c:v>
                </c:pt>
                <c:pt idx="25">
                  <c:v>0.13500000000000004</c:v>
                </c:pt>
                <c:pt idx="26">
                  <c:v>0.14000000000000004</c:v>
                </c:pt>
                <c:pt idx="27">
                  <c:v>0.14500000000000005</c:v>
                </c:pt>
                <c:pt idx="28">
                  <c:v>0.15000000000000005</c:v>
                </c:pt>
                <c:pt idx="29">
                  <c:v>0.15500000000000005</c:v>
                </c:pt>
                <c:pt idx="30">
                  <c:v>0.16000000000000006</c:v>
                </c:pt>
                <c:pt idx="31">
                  <c:v>0.16500000000000006</c:v>
                </c:pt>
                <c:pt idx="32">
                  <c:v>0.17000000000000007</c:v>
                </c:pt>
                <c:pt idx="33">
                  <c:v>0.17500000000000007</c:v>
                </c:pt>
                <c:pt idx="34">
                  <c:v>0.18000000000000008</c:v>
                </c:pt>
                <c:pt idx="35">
                  <c:v>0.18500000000000008</c:v>
                </c:pt>
                <c:pt idx="36">
                  <c:v>0.19000000000000009</c:v>
                </c:pt>
                <c:pt idx="37">
                  <c:v>0.19500000000000009</c:v>
                </c:pt>
                <c:pt idx="38">
                  <c:v>0.20000000000000009</c:v>
                </c:pt>
                <c:pt idx="39">
                  <c:v>0.2050000000000001</c:v>
                </c:pt>
                <c:pt idx="40">
                  <c:v>0.2100000000000001</c:v>
                </c:pt>
                <c:pt idx="41">
                  <c:v>0.21500000000000011</c:v>
                </c:pt>
                <c:pt idx="42">
                  <c:v>0.22000000000000011</c:v>
                </c:pt>
                <c:pt idx="43">
                  <c:v>0.22500000000000012</c:v>
                </c:pt>
                <c:pt idx="44">
                  <c:v>0.23000000000000012</c:v>
                </c:pt>
                <c:pt idx="45">
                  <c:v>0.23500000000000013</c:v>
                </c:pt>
                <c:pt idx="46">
                  <c:v>0.24000000000000013</c:v>
                </c:pt>
                <c:pt idx="47">
                  <c:v>0.24500000000000013</c:v>
                </c:pt>
                <c:pt idx="48">
                  <c:v>0.25000000000000011</c:v>
                </c:pt>
                <c:pt idx="49">
                  <c:v>0.25500000000000012</c:v>
                </c:pt>
                <c:pt idx="50">
                  <c:v>0.26000000000000012</c:v>
                </c:pt>
                <c:pt idx="51">
                  <c:v>0.26500000000000012</c:v>
                </c:pt>
                <c:pt idx="52">
                  <c:v>0.27000000000000013</c:v>
                </c:pt>
                <c:pt idx="53">
                  <c:v>0.27500000000000013</c:v>
                </c:pt>
                <c:pt idx="54">
                  <c:v>0.28000000000000014</c:v>
                </c:pt>
                <c:pt idx="55">
                  <c:v>0.28500000000000014</c:v>
                </c:pt>
                <c:pt idx="56">
                  <c:v>0.29000000000000015</c:v>
                </c:pt>
                <c:pt idx="57">
                  <c:v>0.29500000000000015</c:v>
                </c:pt>
                <c:pt idx="58">
                  <c:v>0.30000000000000016</c:v>
                </c:pt>
                <c:pt idx="59">
                  <c:v>0.30500000000000016</c:v>
                </c:pt>
                <c:pt idx="60">
                  <c:v>0.31000000000000016</c:v>
                </c:pt>
                <c:pt idx="61">
                  <c:v>0.31500000000000017</c:v>
                </c:pt>
                <c:pt idx="62">
                  <c:v>0.32000000000000017</c:v>
                </c:pt>
                <c:pt idx="63">
                  <c:v>0.32500000000000018</c:v>
                </c:pt>
                <c:pt idx="64">
                  <c:v>0.33000000000000018</c:v>
                </c:pt>
                <c:pt idx="65">
                  <c:v>0.33500000000000019</c:v>
                </c:pt>
                <c:pt idx="66">
                  <c:v>0.34000000000000019</c:v>
                </c:pt>
                <c:pt idx="67">
                  <c:v>0.3450000000000002</c:v>
                </c:pt>
                <c:pt idx="68">
                  <c:v>0.3500000000000002</c:v>
                </c:pt>
                <c:pt idx="69">
                  <c:v>0.3550000000000002</c:v>
                </c:pt>
                <c:pt idx="70">
                  <c:v>0.36000000000000021</c:v>
                </c:pt>
                <c:pt idx="71">
                  <c:v>0.36500000000000021</c:v>
                </c:pt>
                <c:pt idx="72">
                  <c:v>0.37000000000000022</c:v>
                </c:pt>
                <c:pt idx="73">
                  <c:v>0.37500000000000022</c:v>
                </c:pt>
                <c:pt idx="74">
                  <c:v>0.38000000000000023</c:v>
                </c:pt>
                <c:pt idx="75">
                  <c:v>0.38500000000000023</c:v>
                </c:pt>
                <c:pt idx="76">
                  <c:v>0.39000000000000024</c:v>
                </c:pt>
                <c:pt idx="77">
                  <c:v>0.39500000000000024</c:v>
                </c:pt>
                <c:pt idx="78">
                  <c:v>0.40000000000000024</c:v>
                </c:pt>
                <c:pt idx="79">
                  <c:v>0.40500000000000025</c:v>
                </c:pt>
                <c:pt idx="80">
                  <c:v>0.41000000000000025</c:v>
                </c:pt>
                <c:pt idx="81">
                  <c:v>0.41500000000000026</c:v>
                </c:pt>
                <c:pt idx="82">
                  <c:v>0.42000000000000026</c:v>
                </c:pt>
                <c:pt idx="83">
                  <c:v>0.42500000000000027</c:v>
                </c:pt>
                <c:pt idx="84">
                  <c:v>0.43000000000000027</c:v>
                </c:pt>
                <c:pt idx="85">
                  <c:v>0.43500000000000028</c:v>
                </c:pt>
                <c:pt idx="86">
                  <c:v>0.44000000000000028</c:v>
                </c:pt>
                <c:pt idx="87">
                  <c:v>0.44500000000000028</c:v>
                </c:pt>
                <c:pt idx="88">
                  <c:v>0.45000000000000029</c:v>
                </c:pt>
                <c:pt idx="89">
                  <c:v>0.45500000000000029</c:v>
                </c:pt>
                <c:pt idx="90">
                  <c:v>0.4600000000000003</c:v>
                </c:pt>
                <c:pt idx="91">
                  <c:v>0.4650000000000003</c:v>
                </c:pt>
                <c:pt idx="92">
                  <c:v>0.47000000000000031</c:v>
                </c:pt>
                <c:pt idx="93">
                  <c:v>0.47500000000000031</c:v>
                </c:pt>
                <c:pt idx="94">
                  <c:v>0.48000000000000032</c:v>
                </c:pt>
                <c:pt idx="95">
                  <c:v>0.48500000000000032</c:v>
                </c:pt>
                <c:pt idx="96">
                  <c:v>0.49000000000000032</c:v>
                </c:pt>
                <c:pt idx="97">
                  <c:v>0.49500000000000033</c:v>
                </c:pt>
                <c:pt idx="98">
                  <c:v>0.50000000000000033</c:v>
                </c:pt>
                <c:pt idx="99">
                  <c:v>0.50500000000000034</c:v>
                </c:pt>
                <c:pt idx="100">
                  <c:v>0.51000000000000034</c:v>
                </c:pt>
                <c:pt idx="101">
                  <c:v>0.51500000000000035</c:v>
                </c:pt>
                <c:pt idx="102">
                  <c:v>0.52000000000000035</c:v>
                </c:pt>
                <c:pt idx="103">
                  <c:v>0.52500000000000036</c:v>
                </c:pt>
                <c:pt idx="104">
                  <c:v>0.53000000000000036</c:v>
                </c:pt>
                <c:pt idx="105">
                  <c:v>0.53500000000000036</c:v>
                </c:pt>
                <c:pt idx="106">
                  <c:v>0.54000000000000037</c:v>
                </c:pt>
                <c:pt idx="107">
                  <c:v>0.54500000000000037</c:v>
                </c:pt>
                <c:pt idx="108">
                  <c:v>0.55000000000000038</c:v>
                </c:pt>
                <c:pt idx="109">
                  <c:v>0.55500000000000038</c:v>
                </c:pt>
                <c:pt idx="110">
                  <c:v>0.56000000000000039</c:v>
                </c:pt>
                <c:pt idx="111">
                  <c:v>0.56500000000000039</c:v>
                </c:pt>
                <c:pt idx="112">
                  <c:v>0.5700000000000004</c:v>
                </c:pt>
                <c:pt idx="113">
                  <c:v>0.5750000000000004</c:v>
                </c:pt>
                <c:pt idx="114">
                  <c:v>0.5800000000000004</c:v>
                </c:pt>
                <c:pt idx="115">
                  <c:v>0.58500000000000041</c:v>
                </c:pt>
                <c:pt idx="116">
                  <c:v>0.59000000000000041</c:v>
                </c:pt>
                <c:pt idx="117">
                  <c:v>0.59500000000000042</c:v>
                </c:pt>
                <c:pt idx="118">
                  <c:v>0.60000000000000042</c:v>
                </c:pt>
                <c:pt idx="119">
                  <c:v>0.60500000000000043</c:v>
                </c:pt>
                <c:pt idx="120">
                  <c:v>0.61000000000000043</c:v>
                </c:pt>
                <c:pt idx="121">
                  <c:v>0.61500000000000044</c:v>
                </c:pt>
                <c:pt idx="122">
                  <c:v>0.62000000000000044</c:v>
                </c:pt>
                <c:pt idx="123">
                  <c:v>0.62500000000000044</c:v>
                </c:pt>
                <c:pt idx="124">
                  <c:v>0.63000000000000045</c:v>
                </c:pt>
                <c:pt idx="125">
                  <c:v>0.63500000000000045</c:v>
                </c:pt>
                <c:pt idx="126">
                  <c:v>0.64000000000000046</c:v>
                </c:pt>
                <c:pt idx="127">
                  <c:v>0.64500000000000046</c:v>
                </c:pt>
                <c:pt idx="128">
                  <c:v>0.65000000000000047</c:v>
                </c:pt>
                <c:pt idx="129">
                  <c:v>0.65500000000000047</c:v>
                </c:pt>
                <c:pt idx="130">
                  <c:v>0.66000000000000048</c:v>
                </c:pt>
                <c:pt idx="131">
                  <c:v>0.66500000000000048</c:v>
                </c:pt>
                <c:pt idx="132">
                  <c:v>0.67000000000000048</c:v>
                </c:pt>
                <c:pt idx="133">
                  <c:v>0.67500000000000049</c:v>
                </c:pt>
                <c:pt idx="134">
                  <c:v>0.68000000000000049</c:v>
                </c:pt>
                <c:pt idx="135">
                  <c:v>0.6850000000000005</c:v>
                </c:pt>
                <c:pt idx="136">
                  <c:v>0.6900000000000005</c:v>
                </c:pt>
                <c:pt idx="137">
                  <c:v>0.69500000000000051</c:v>
                </c:pt>
                <c:pt idx="138">
                  <c:v>0.70000000000000051</c:v>
                </c:pt>
                <c:pt idx="139">
                  <c:v>0.70500000000000052</c:v>
                </c:pt>
                <c:pt idx="140">
                  <c:v>0.71000000000000052</c:v>
                </c:pt>
                <c:pt idx="141">
                  <c:v>0.71500000000000052</c:v>
                </c:pt>
                <c:pt idx="142">
                  <c:v>0.72000000000000053</c:v>
                </c:pt>
                <c:pt idx="143">
                  <c:v>0.72500000000000053</c:v>
                </c:pt>
                <c:pt idx="144">
                  <c:v>0.73000000000000054</c:v>
                </c:pt>
                <c:pt idx="145">
                  <c:v>0.73500000000000054</c:v>
                </c:pt>
                <c:pt idx="146">
                  <c:v>0.74000000000000055</c:v>
                </c:pt>
                <c:pt idx="147">
                  <c:v>0.74500000000000055</c:v>
                </c:pt>
                <c:pt idx="148">
                  <c:v>0.75000000000000056</c:v>
                </c:pt>
                <c:pt idx="149">
                  <c:v>0.75500000000000056</c:v>
                </c:pt>
                <c:pt idx="150">
                  <c:v>0.76000000000000056</c:v>
                </c:pt>
                <c:pt idx="151">
                  <c:v>0.76500000000000057</c:v>
                </c:pt>
                <c:pt idx="152">
                  <c:v>0.77000000000000057</c:v>
                </c:pt>
                <c:pt idx="153">
                  <c:v>0.77500000000000058</c:v>
                </c:pt>
                <c:pt idx="154">
                  <c:v>0.78000000000000058</c:v>
                </c:pt>
                <c:pt idx="155">
                  <c:v>0.78500000000000059</c:v>
                </c:pt>
                <c:pt idx="156">
                  <c:v>0.79000000000000059</c:v>
                </c:pt>
                <c:pt idx="157">
                  <c:v>0.7950000000000006</c:v>
                </c:pt>
                <c:pt idx="158">
                  <c:v>0.8000000000000006</c:v>
                </c:pt>
                <c:pt idx="159">
                  <c:v>0.8050000000000006</c:v>
                </c:pt>
                <c:pt idx="160">
                  <c:v>0.81000000000000061</c:v>
                </c:pt>
                <c:pt idx="161">
                  <c:v>0.81500000000000061</c:v>
                </c:pt>
                <c:pt idx="162">
                  <c:v>0.82000000000000062</c:v>
                </c:pt>
                <c:pt idx="163">
                  <c:v>0.82500000000000062</c:v>
                </c:pt>
                <c:pt idx="164">
                  <c:v>0.83000000000000063</c:v>
                </c:pt>
                <c:pt idx="165">
                  <c:v>0.83500000000000063</c:v>
                </c:pt>
                <c:pt idx="166">
                  <c:v>0.84000000000000064</c:v>
                </c:pt>
                <c:pt idx="167">
                  <c:v>0.84500000000000064</c:v>
                </c:pt>
                <c:pt idx="168">
                  <c:v>0.85000000000000064</c:v>
                </c:pt>
                <c:pt idx="169">
                  <c:v>0.85500000000000065</c:v>
                </c:pt>
                <c:pt idx="170">
                  <c:v>0.86000000000000065</c:v>
                </c:pt>
                <c:pt idx="171">
                  <c:v>0.86500000000000066</c:v>
                </c:pt>
                <c:pt idx="172">
                  <c:v>0.87000000000000066</c:v>
                </c:pt>
                <c:pt idx="173">
                  <c:v>0.87500000000000067</c:v>
                </c:pt>
                <c:pt idx="174">
                  <c:v>0.88000000000000067</c:v>
                </c:pt>
                <c:pt idx="175">
                  <c:v>0.88500000000000068</c:v>
                </c:pt>
                <c:pt idx="176">
                  <c:v>0.89000000000000068</c:v>
                </c:pt>
                <c:pt idx="177">
                  <c:v>0.89500000000000068</c:v>
                </c:pt>
                <c:pt idx="178">
                  <c:v>0.90000000000000069</c:v>
                </c:pt>
                <c:pt idx="179">
                  <c:v>0.90500000000000069</c:v>
                </c:pt>
                <c:pt idx="180">
                  <c:v>0.9100000000000007</c:v>
                </c:pt>
                <c:pt idx="181">
                  <c:v>0.9150000000000007</c:v>
                </c:pt>
                <c:pt idx="182">
                  <c:v>0.92000000000000071</c:v>
                </c:pt>
                <c:pt idx="183">
                  <c:v>0.92500000000000071</c:v>
                </c:pt>
                <c:pt idx="184">
                  <c:v>0.93000000000000071</c:v>
                </c:pt>
                <c:pt idx="185">
                  <c:v>0.93500000000000072</c:v>
                </c:pt>
                <c:pt idx="186">
                  <c:v>0.94000000000000072</c:v>
                </c:pt>
                <c:pt idx="187">
                  <c:v>0.94500000000000073</c:v>
                </c:pt>
                <c:pt idx="188">
                  <c:v>0.95000000000000073</c:v>
                </c:pt>
                <c:pt idx="189">
                  <c:v>0.95500000000000074</c:v>
                </c:pt>
                <c:pt idx="190">
                  <c:v>0.96000000000000074</c:v>
                </c:pt>
                <c:pt idx="191">
                  <c:v>0.96500000000000075</c:v>
                </c:pt>
                <c:pt idx="192">
                  <c:v>0.97000000000000075</c:v>
                </c:pt>
                <c:pt idx="193">
                  <c:v>0.97500000000000075</c:v>
                </c:pt>
                <c:pt idx="194">
                  <c:v>0.98000000000000076</c:v>
                </c:pt>
                <c:pt idx="195">
                  <c:v>0.98500000000000076</c:v>
                </c:pt>
                <c:pt idx="196">
                  <c:v>0.99000000000000077</c:v>
                </c:pt>
                <c:pt idx="197">
                  <c:v>0.99500000000000077</c:v>
                </c:pt>
                <c:pt idx="198">
                  <c:v>1.0000000000000007</c:v>
                </c:pt>
              </c:numCache>
            </c:numRef>
          </c:xVal>
          <c:yVal>
            <c:numRef>
              <c:f>grazing_effect_inputs!$J$3:$J$203</c:f>
              <c:numCache>
                <c:formatCode>0.0000</c:formatCode>
                <c:ptCount val="201"/>
                <c:pt idx="0">
                  <c:v>244.47499999999999</c:v>
                </c:pt>
                <c:pt idx="1">
                  <c:v>241.71250000000001</c:v>
                </c:pt>
                <c:pt idx="2">
                  <c:v>238.95</c:v>
                </c:pt>
                <c:pt idx="3">
                  <c:v>236.1875</c:v>
                </c:pt>
                <c:pt idx="4">
                  <c:v>233.42499999999998</c:v>
                </c:pt>
                <c:pt idx="5">
                  <c:v>230.66249999999999</c:v>
                </c:pt>
                <c:pt idx="6">
                  <c:v>227.89999999999998</c:v>
                </c:pt>
                <c:pt idx="7">
                  <c:v>225.13749999999999</c:v>
                </c:pt>
                <c:pt idx="8">
                  <c:v>222.375</c:v>
                </c:pt>
                <c:pt idx="9">
                  <c:v>219.61250000000001</c:v>
                </c:pt>
                <c:pt idx="10">
                  <c:v>216.85000000000002</c:v>
                </c:pt>
                <c:pt idx="11">
                  <c:v>214.08750000000001</c:v>
                </c:pt>
                <c:pt idx="12">
                  <c:v>211.32500000000002</c:v>
                </c:pt>
                <c:pt idx="13">
                  <c:v>208.5625</c:v>
                </c:pt>
                <c:pt idx="14">
                  <c:v>205.79999999999998</c:v>
                </c:pt>
                <c:pt idx="15">
                  <c:v>203.03749999999999</c:v>
                </c:pt>
                <c:pt idx="16">
                  <c:v>200.27499999999998</c:v>
                </c:pt>
                <c:pt idx="17">
                  <c:v>197.51249999999999</c:v>
                </c:pt>
                <c:pt idx="18">
                  <c:v>194.74999999999997</c:v>
                </c:pt>
                <c:pt idx="19">
                  <c:v>191.98749999999998</c:v>
                </c:pt>
                <c:pt idx="20">
                  <c:v>189.22499999999997</c:v>
                </c:pt>
                <c:pt idx="21">
                  <c:v>186.46249999999998</c:v>
                </c:pt>
                <c:pt idx="22">
                  <c:v>183.7</c:v>
                </c:pt>
                <c:pt idx="23">
                  <c:v>180.93749999999997</c:v>
                </c:pt>
                <c:pt idx="24">
                  <c:v>178.17499999999998</c:v>
                </c:pt>
                <c:pt idx="25">
                  <c:v>175.41249999999997</c:v>
                </c:pt>
                <c:pt idx="26">
                  <c:v>172.64999999999998</c:v>
                </c:pt>
                <c:pt idx="27">
                  <c:v>169.88749999999996</c:v>
                </c:pt>
                <c:pt idx="28">
                  <c:v>167.12499999999997</c:v>
                </c:pt>
                <c:pt idx="29">
                  <c:v>164.36249999999995</c:v>
                </c:pt>
                <c:pt idx="30">
                  <c:v>161.59999999999997</c:v>
                </c:pt>
                <c:pt idx="31">
                  <c:v>158.83749999999998</c:v>
                </c:pt>
                <c:pt idx="32">
                  <c:v>156.07499999999996</c:v>
                </c:pt>
                <c:pt idx="33">
                  <c:v>153.31249999999997</c:v>
                </c:pt>
                <c:pt idx="34">
                  <c:v>150.54999999999995</c:v>
                </c:pt>
                <c:pt idx="35">
                  <c:v>147.78749999999997</c:v>
                </c:pt>
                <c:pt idx="36">
                  <c:v>145.02499999999995</c:v>
                </c:pt>
                <c:pt idx="37">
                  <c:v>142.26249999999996</c:v>
                </c:pt>
                <c:pt idx="38">
                  <c:v>139.49999999999994</c:v>
                </c:pt>
                <c:pt idx="39">
                  <c:v>136.73749999999995</c:v>
                </c:pt>
                <c:pt idx="40">
                  <c:v>133.97499999999997</c:v>
                </c:pt>
                <c:pt idx="41">
                  <c:v>131.21249999999995</c:v>
                </c:pt>
                <c:pt idx="42">
                  <c:v>128.44999999999996</c:v>
                </c:pt>
                <c:pt idx="43">
                  <c:v>125.68749999999996</c:v>
                </c:pt>
                <c:pt idx="44">
                  <c:v>122.92499999999993</c:v>
                </c:pt>
                <c:pt idx="45">
                  <c:v>120.16249999999992</c:v>
                </c:pt>
                <c:pt idx="46">
                  <c:v>117.39999999999992</c:v>
                </c:pt>
                <c:pt idx="47">
                  <c:v>114.63749999999992</c:v>
                </c:pt>
                <c:pt idx="48">
                  <c:v>111.87499999999994</c:v>
                </c:pt>
                <c:pt idx="49">
                  <c:v>109.11249999999994</c:v>
                </c:pt>
                <c:pt idx="50">
                  <c:v>106.34999999999994</c:v>
                </c:pt>
                <c:pt idx="51">
                  <c:v>103.58749999999995</c:v>
                </c:pt>
                <c:pt idx="52">
                  <c:v>100.82499999999995</c:v>
                </c:pt>
                <c:pt idx="53">
                  <c:v>98.062499999999943</c:v>
                </c:pt>
                <c:pt idx="54">
                  <c:v>95.299999999999912</c:v>
                </c:pt>
                <c:pt idx="55">
                  <c:v>92.537499999999909</c:v>
                </c:pt>
                <c:pt idx="56">
                  <c:v>89.774999999999906</c:v>
                </c:pt>
                <c:pt idx="57">
                  <c:v>87.012499999999903</c:v>
                </c:pt>
                <c:pt idx="58">
                  <c:v>84.249999999999915</c:v>
                </c:pt>
                <c:pt idx="59">
                  <c:v>81.487499999999912</c:v>
                </c:pt>
                <c:pt idx="60">
                  <c:v>78.724999999999909</c:v>
                </c:pt>
                <c:pt idx="61">
                  <c:v>75.962499999999906</c:v>
                </c:pt>
                <c:pt idx="62">
                  <c:v>73.199999999999903</c:v>
                </c:pt>
                <c:pt idx="63">
                  <c:v>70.437499999999901</c:v>
                </c:pt>
                <c:pt idx="64">
                  <c:v>67.674999999999898</c:v>
                </c:pt>
                <c:pt idx="65">
                  <c:v>64.912499999999895</c:v>
                </c:pt>
                <c:pt idx="66">
                  <c:v>62.149999999999899</c:v>
                </c:pt>
                <c:pt idx="67">
                  <c:v>59.387499999999896</c:v>
                </c:pt>
                <c:pt idx="68">
                  <c:v>56.624999999999901</c:v>
                </c:pt>
                <c:pt idx="69">
                  <c:v>53.862499999999898</c:v>
                </c:pt>
                <c:pt idx="70">
                  <c:v>51.099999999999895</c:v>
                </c:pt>
                <c:pt idx="71">
                  <c:v>48.337499999999892</c:v>
                </c:pt>
                <c:pt idx="72">
                  <c:v>45.574999999999896</c:v>
                </c:pt>
                <c:pt idx="73">
                  <c:v>42.812499999999893</c:v>
                </c:pt>
                <c:pt idx="74">
                  <c:v>40.049999999999891</c:v>
                </c:pt>
                <c:pt idx="75">
                  <c:v>37.287499999999859</c:v>
                </c:pt>
                <c:pt idx="76">
                  <c:v>34.524999999999864</c:v>
                </c:pt>
                <c:pt idx="77">
                  <c:v>31.762499999999861</c:v>
                </c:pt>
                <c:pt idx="78">
                  <c:v>28.999999999999858</c:v>
                </c:pt>
                <c:pt idx="79">
                  <c:v>26.237499999999859</c:v>
                </c:pt>
                <c:pt idx="80">
                  <c:v>23.474999999999856</c:v>
                </c:pt>
                <c:pt idx="81">
                  <c:v>20.712499999999856</c:v>
                </c:pt>
                <c:pt idx="82">
                  <c:v>17.949999999999854</c:v>
                </c:pt>
                <c:pt idx="83">
                  <c:v>15.187499999999854</c:v>
                </c:pt>
                <c:pt idx="84">
                  <c:v>12.424999999999853</c:v>
                </c:pt>
                <c:pt idx="85">
                  <c:v>9.6624999999998522</c:v>
                </c:pt>
                <c:pt idx="86">
                  <c:v>6.8999999999998511</c:v>
                </c:pt>
                <c:pt idx="87">
                  <c:v>4.1374999999998501</c:v>
                </c:pt>
                <c:pt idx="88">
                  <c:v>1.3749999999998486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0-274A-BB5A-3FE740D85775}"/>
            </c:ext>
          </c:extLst>
        </c:ser>
        <c:ser>
          <c:idx val="2"/>
          <c:order val="1"/>
          <c:tx>
            <c:strRef>
              <c:f>grazing_effect_inputs!$K$2</c:f>
              <c:strCache>
                <c:ptCount val="1"/>
                <c:pt idx="0">
                  <c:v>grzeff = 2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grazing_effect_inputs!$E$3:$E$203</c:f>
              <c:numCache>
                <c:formatCode>0.0000</c:formatCode>
                <c:ptCount val="201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3.0000000000000002E-2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4.9999999999999996E-2</c:v>
                </c:pt>
                <c:pt idx="9">
                  <c:v>5.4999999999999993E-2</c:v>
                </c:pt>
                <c:pt idx="10">
                  <c:v>5.9999999999999991E-2</c:v>
                </c:pt>
                <c:pt idx="11">
                  <c:v>6.4999999999999988E-2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9.0000000000000011E-2</c:v>
                </c:pt>
                <c:pt idx="17">
                  <c:v>9.5000000000000015E-2</c:v>
                </c:pt>
                <c:pt idx="18">
                  <c:v>0.10000000000000002</c:v>
                </c:pt>
                <c:pt idx="19">
                  <c:v>0.10500000000000002</c:v>
                </c:pt>
                <c:pt idx="20">
                  <c:v>0.11000000000000003</c:v>
                </c:pt>
                <c:pt idx="21">
                  <c:v>0.11500000000000003</c:v>
                </c:pt>
                <c:pt idx="22">
                  <c:v>0.12000000000000004</c:v>
                </c:pt>
                <c:pt idx="23">
                  <c:v>0.12500000000000003</c:v>
                </c:pt>
                <c:pt idx="24">
                  <c:v>0.13000000000000003</c:v>
                </c:pt>
                <c:pt idx="25">
                  <c:v>0.13500000000000004</c:v>
                </c:pt>
                <c:pt idx="26">
                  <c:v>0.14000000000000004</c:v>
                </c:pt>
                <c:pt idx="27">
                  <c:v>0.14500000000000005</c:v>
                </c:pt>
                <c:pt idx="28">
                  <c:v>0.15000000000000005</c:v>
                </c:pt>
                <c:pt idx="29">
                  <c:v>0.15500000000000005</c:v>
                </c:pt>
                <c:pt idx="30">
                  <c:v>0.16000000000000006</c:v>
                </c:pt>
                <c:pt idx="31">
                  <c:v>0.16500000000000006</c:v>
                </c:pt>
                <c:pt idx="32">
                  <c:v>0.17000000000000007</c:v>
                </c:pt>
                <c:pt idx="33">
                  <c:v>0.17500000000000007</c:v>
                </c:pt>
                <c:pt idx="34">
                  <c:v>0.18000000000000008</c:v>
                </c:pt>
                <c:pt idx="35">
                  <c:v>0.18500000000000008</c:v>
                </c:pt>
                <c:pt idx="36">
                  <c:v>0.19000000000000009</c:v>
                </c:pt>
                <c:pt idx="37">
                  <c:v>0.19500000000000009</c:v>
                </c:pt>
                <c:pt idx="38">
                  <c:v>0.20000000000000009</c:v>
                </c:pt>
                <c:pt idx="39">
                  <c:v>0.2050000000000001</c:v>
                </c:pt>
                <c:pt idx="40">
                  <c:v>0.2100000000000001</c:v>
                </c:pt>
                <c:pt idx="41">
                  <c:v>0.21500000000000011</c:v>
                </c:pt>
                <c:pt idx="42">
                  <c:v>0.22000000000000011</c:v>
                </c:pt>
                <c:pt idx="43">
                  <c:v>0.22500000000000012</c:v>
                </c:pt>
                <c:pt idx="44">
                  <c:v>0.23000000000000012</c:v>
                </c:pt>
                <c:pt idx="45">
                  <c:v>0.23500000000000013</c:v>
                </c:pt>
                <c:pt idx="46">
                  <c:v>0.24000000000000013</c:v>
                </c:pt>
                <c:pt idx="47">
                  <c:v>0.24500000000000013</c:v>
                </c:pt>
                <c:pt idx="48">
                  <c:v>0.25000000000000011</c:v>
                </c:pt>
                <c:pt idx="49">
                  <c:v>0.25500000000000012</c:v>
                </c:pt>
                <c:pt idx="50">
                  <c:v>0.26000000000000012</c:v>
                </c:pt>
                <c:pt idx="51">
                  <c:v>0.26500000000000012</c:v>
                </c:pt>
                <c:pt idx="52">
                  <c:v>0.27000000000000013</c:v>
                </c:pt>
                <c:pt idx="53">
                  <c:v>0.27500000000000013</c:v>
                </c:pt>
                <c:pt idx="54">
                  <c:v>0.28000000000000014</c:v>
                </c:pt>
                <c:pt idx="55">
                  <c:v>0.28500000000000014</c:v>
                </c:pt>
                <c:pt idx="56">
                  <c:v>0.29000000000000015</c:v>
                </c:pt>
                <c:pt idx="57">
                  <c:v>0.29500000000000015</c:v>
                </c:pt>
                <c:pt idx="58">
                  <c:v>0.30000000000000016</c:v>
                </c:pt>
                <c:pt idx="59">
                  <c:v>0.30500000000000016</c:v>
                </c:pt>
                <c:pt idx="60">
                  <c:v>0.31000000000000016</c:v>
                </c:pt>
                <c:pt idx="61">
                  <c:v>0.31500000000000017</c:v>
                </c:pt>
                <c:pt idx="62">
                  <c:v>0.32000000000000017</c:v>
                </c:pt>
                <c:pt idx="63">
                  <c:v>0.32500000000000018</c:v>
                </c:pt>
                <c:pt idx="64">
                  <c:v>0.33000000000000018</c:v>
                </c:pt>
                <c:pt idx="65">
                  <c:v>0.33500000000000019</c:v>
                </c:pt>
                <c:pt idx="66">
                  <c:v>0.34000000000000019</c:v>
                </c:pt>
                <c:pt idx="67">
                  <c:v>0.3450000000000002</c:v>
                </c:pt>
                <c:pt idx="68">
                  <c:v>0.3500000000000002</c:v>
                </c:pt>
                <c:pt idx="69">
                  <c:v>0.3550000000000002</c:v>
                </c:pt>
                <c:pt idx="70">
                  <c:v>0.36000000000000021</c:v>
                </c:pt>
                <c:pt idx="71">
                  <c:v>0.36500000000000021</c:v>
                </c:pt>
                <c:pt idx="72">
                  <c:v>0.37000000000000022</c:v>
                </c:pt>
                <c:pt idx="73">
                  <c:v>0.37500000000000022</c:v>
                </c:pt>
                <c:pt idx="74">
                  <c:v>0.38000000000000023</c:v>
                </c:pt>
                <c:pt idx="75">
                  <c:v>0.38500000000000023</c:v>
                </c:pt>
                <c:pt idx="76">
                  <c:v>0.39000000000000024</c:v>
                </c:pt>
                <c:pt idx="77">
                  <c:v>0.39500000000000024</c:v>
                </c:pt>
                <c:pt idx="78">
                  <c:v>0.40000000000000024</c:v>
                </c:pt>
                <c:pt idx="79">
                  <c:v>0.40500000000000025</c:v>
                </c:pt>
                <c:pt idx="80">
                  <c:v>0.41000000000000025</c:v>
                </c:pt>
                <c:pt idx="81">
                  <c:v>0.41500000000000026</c:v>
                </c:pt>
                <c:pt idx="82">
                  <c:v>0.42000000000000026</c:v>
                </c:pt>
                <c:pt idx="83">
                  <c:v>0.42500000000000027</c:v>
                </c:pt>
                <c:pt idx="84">
                  <c:v>0.43000000000000027</c:v>
                </c:pt>
                <c:pt idx="85">
                  <c:v>0.43500000000000028</c:v>
                </c:pt>
                <c:pt idx="86">
                  <c:v>0.44000000000000028</c:v>
                </c:pt>
                <c:pt idx="87">
                  <c:v>0.44500000000000028</c:v>
                </c:pt>
                <c:pt idx="88">
                  <c:v>0.45000000000000029</c:v>
                </c:pt>
                <c:pt idx="89">
                  <c:v>0.45500000000000029</c:v>
                </c:pt>
                <c:pt idx="90">
                  <c:v>0.4600000000000003</c:v>
                </c:pt>
                <c:pt idx="91">
                  <c:v>0.4650000000000003</c:v>
                </c:pt>
                <c:pt idx="92">
                  <c:v>0.47000000000000031</c:v>
                </c:pt>
                <c:pt idx="93">
                  <c:v>0.47500000000000031</c:v>
                </c:pt>
                <c:pt idx="94">
                  <c:v>0.48000000000000032</c:v>
                </c:pt>
                <c:pt idx="95">
                  <c:v>0.48500000000000032</c:v>
                </c:pt>
                <c:pt idx="96">
                  <c:v>0.49000000000000032</c:v>
                </c:pt>
                <c:pt idx="97">
                  <c:v>0.49500000000000033</c:v>
                </c:pt>
                <c:pt idx="98">
                  <c:v>0.50000000000000033</c:v>
                </c:pt>
                <c:pt idx="99">
                  <c:v>0.50500000000000034</c:v>
                </c:pt>
                <c:pt idx="100">
                  <c:v>0.51000000000000034</c:v>
                </c:pt>
                <c:pt idx="101">
                  <c:v>0.51500000000000035</c:v>
                </c:pt>
                <c:pt idx="102">
                  <c:v>0.52000000000000035</c:v>
                </c:pt>
                <c:pt idx="103">
                  <c:v>0.52500000000000036</c:v>
                </c:pt>
                <c:pt idx="104">
                  <c:v>0.53000000000000036</c:v>
                </c:pt>
                <c:pt idx="105">
                  <c:v>0.53500000000000036</c:v>
                </c:pt>
                <c:pt idx="106">
                  <c:v>0.54000000000000037</c:v>
                </c:pt>
                <c:pt idx="107">
                  <c:v>0.54500000000000037</c:v>
                </c:pt>
                <c:pt idx="108">
                  <c:v>0.55000000000000038</c:v>
                </c:pt>
                <c:pt idx="109">
                  <c:v>0.55500000000000038</c:v>
                </c:pt>
                <c:pt idx="110">
                  <c:v>0.56000000000000039</c:v>
                </c:pt>
                <c:pt idx="111">
                  <c:v>0.56500000000000039</c:v>
                </c:pt>
                <c:pt idx="112">
                  <c:v>0.5700000000000004</c:v>
                </c:pt>
                <c:pt idx="113">
                  <c:v>0.5750000000000004</c:v>
                </c:pt>
                <c:pt idx="114">
                  <c:v>0.5800000000000004</c:v>
                </c:pt>
                <c:pt idx="115">
                  <c:v>0.58500000000000041</c:v>
                </c:pt>
                <c:pt idx="116">
                  <c:v>0.59000000000000041</c:v>
                </c:pt>
                <c:pt idx="117">
                  <c:v>0.59500000000000042</c:v>
                </c:pt>
                <c:pt idx="118">
                  <c:v>0.60000000000000042</c:v>
                </c:pt>
                <c:pt idx="119">
                  <c:v>0.60500000000000043</c:v>
                </c:pt>
                <c:pt idx="120">
                  <c:v>0.61000000000000043</c:v>
                </c:pt>
                <c:pt idx="121">
                  <c:v>0.61500000000000044</c:v>
                </c:pt>
                <c:pt idx="122">
                  <c:v>0.62000000000000044</c:v>
                </c:pt>
                <c:pt idx="123">
                  <c:v>0.62500000000000044</c:v>
                </c:pt>
                <c:pt idx="124">
                  <c:v>0.63000000000000045</c:v>
                </c:pt>
                <c:pt idx="125">
                  <c:v>0.63500000000000045</c:v>
                </c:pt>
                <c:pt idx="126">
                  <c:v>0.64000000000000046</c:v>
                </c:pt>
                <c:pt idx="127">
                  <c:v>0.64500000000000046</c:v>
                </c:pt>
                <c:pt idx="128">
                  <c:v>0.65000000000000047</c:v>
                </c:pt>
                <c:pt idx="129">
                  <c:v>0.65500000000000047</c:v>
                </c:pt>
                <c:pt idx="130">
                  <c:v>0.66000000000000048</c:v>
                </c:pt>
                <c:pt idx="131">
                  <c:v>0.66500000000000048</c:v>
                </c:pt>
                <c:pt idx="132">
                  <c:v>0.67000000000000048</c:v>
                </c:pt>
                <c:pt idx="133">
                  <c:v>0.67500000000000049</c:v>
                </c:pt>
                <c:pt idx="134">
                  <c:v>0.68000000000000049</c:v>
                </c:pt>
                <c:pt idx="135">
                  <c:v>0.6850000000000005</c:v>
                </c:pt>
                <c:pt idx="136">
                  <c:v>0.6900000000000005</c:v>
                </c:pt>
                <c:pt idx="137">
                  <c:v>0.69500000000000051</c:v>
                </c:pt>
                <c:pt idx="138">
                  <c:v>0.70000000000000051</c:v>
                </c:pt>
                <c:pt idx="139">
                  <c:v>0.70500000000000052</c:v>
                </c:pt>
                <c:pt idx="140">
                  <c:v>0.71000000000000052</c:v>
                </c:pt>
                <c:pt idx="141">
                  <c:v>0.71500000000000052</c:v>
                </c:pt>
                <c:pt idx="142">
                  <c:v>0.72000000000000053</c:v>
                </c:pt>
                <c:pt idx="143">
                  <c:v>0.72500000000000053</c:v>
                </c:pt>
                <c:pt idx="144">
                  <c:v>0.73000000000000054</c:v>
                </c:pt>
                <c:pt idx="145">
                  <c:v>0.73500000000000054</c:v>
                </c:pt>
                <c:pt idx="146">
                  <c:v>0.74000000000000055</c:v>
                </c:pt>
                <c:pt idx="147">
                  <c:v>0.74500000000000055</c:v>
                </c:pt>
                <c:pt idx="148">
                  <c:v>0.75000000000000056</c:v>
                </c:pt>
                <c:pt idx="149">
                  <c:v>0.75500000000000056</c:v>
                </c:pt>
                <c:pt idx="150">
                  <c:v>0.76000000000000056</c:v>
                </c:pt>
                <c:pt idx="151">
                  <c:v>0.76500000000000057</c:v>
                </c:pt>
                <c:pt idx="152">
                  <c:v>0.77000000000000057</c:v>
                </c:pt>
                <c:pt idx="153">
                  <c:v>0.77500000000000058</c:v>
                </c:pt>
                <c:pt idx="154">
                  <c:v>0.78000000000000058</c:v>
                </c:pt>
                <c:pt idx="155">
                  <c:v>0.78500000000000059</c:v>
                </c:pt>
                <c:pt idx="156">
                  <c:v>0.79000000000000059</c:v>
                </c:pt>
                <c:pt idx="157">
                  <c:v>0.7950000000000006</c:v>
                </c:pt>
                <c:pt idx="158">
                  <c:v>0.8000000000000006</c:v>
                </c:pt>
                <c:pt idx="159">
                  <c:v>0.8050000000000006</c:v>
                </c:pt>
                <c:pt idx="160">
                  <c:v>0.81000000000000061</c:v>
                </c:pt>
                <c:pt idx="161">
                  <c:v>0.81500000000000061</c:v>
                </c:pt>
                <c:pt idx="162">
                  <c:v>0.82000000000000062</c:v>
                </c:pt>
                <c:pt idx="163">
                  <c:v>0.82500000000000062</c:v>
                </c:pt>
                <c:pt idx="164">
                  <c:v>0.83000000000000063</c:v>
                </c:pt>
                <c:pt idx="165">
                  <c:v>0.83500000000000063</c:v>
                </c:pt>
                <c:pt idx="166">
                  <c:v>0.84000000000000064</c:v>
                </c:pt>
                <c:pt idx="167">
                  <c:v>0.84500000000000064</c:v>
                </c:pt>
                <c:pt idx="168">
                  <c:v>0.85000000000000064</c:v>
                </c:pt>
                <c:pt idx="169">
                  <c:v>0.85500000000000065</c:v>
                </c:pt>
                <c:pt idx="170">
                  <c:v>0.86000000000000065</c:v>
                </c:pt>
                <c:pt idx="171">
                  <c:v>0.86500000000000066</c:v>
                </c:pt>
                <c:pt idx="172">
                  <c:v>0.87000000000000066</c:v>
                </c:pt>
                <c:pt idx="173">
                  <c:v>0.87500000000000067</c:v>
                </c:pt>
                <c:pt idx="174">
                  <c:v>0.88000000000000067</c:v>
                </c:pt>
                <c:pt idx="175">
                  <c:v>0.88500000000000068</c:v>
                </c:pt>
                <c:pt idx="176">
                  <c:v>0.89000000000000068</c:v>
                </c:pt>
                <c:pt idx="177">
                  <c:v>0.89500000000000068</c:v>
                </c:pt>
                <c:pt idx="178">
                  <c:v>0.90000000000000069</c:v>
                </c:pt>
                <c:pt idx="179">
                  <c:v>0.90500000000000069</c:v>
                </c:pt>
                <c:pt idx="180">
                  <c:v>0.9100000000000007</c:v>
                </c:pt>
                <c:pt idx="181">
                  <c:v>0.9150000000000007</c:v>
                </c:pt>
                <c:pt idx="182">
                  <c:v>0.92000000000000071</c:v>
                </c:pt>
                <c:pt idx="183">
                  <c:v>0.92500000000000071</c:v>
                </c:pt>
                <c:pt idx="184">
                  <c:v>0.93000000000000071</c:v>
                </c:pt>
                <c:pt idx="185">
                  <c:v>0.93500000000000072</c:v>
                </c:pt>
                <c:pt idx="186">
                  <c:v>0.94000000000000072</c:v>
                </c:pt>
                <c:pt idx="187">
                  <c:v>0.94500000000000073</c:v>
                </c:pt>
                <c:pt idx="188">
                  <c:v>0.95000000000000073</c:v>
                </c:pt>
                <c:pt idx="189">
                  <c:v>0.95500000000000074</c:v>
                </c:pt>
                <c:pt idx="190">
                  <c:v>0.96000000000000074</c:v>
                </c:pt>
                <c:pt idx="191">
                  <c:v>0.96500000000000075</c:v>
                </c:pt>
                <c:pt idx="192">
                  <c:v>0.97000000000000075</c:v>
                </c:pt>
                <c:pt idx="193">
                  <c:v>0.97500000000000075</c:v>
                </c:pt>
                <c:pt idx="194">
                  <c:v>0.98000000000000076</c:v>
                </c:pt>
                <c:pt idx="195">
                  <c:v>0.98500000000000076</c:v>
                </c:pt>
                <c:pt idx="196">
                  <c:v>0.99000000000000077</c:v>
                </c:pt>
                <c:pt idx="197">
                  <c:v>0.99500000000000077</c:v>
                </c:pt>
                <c:pt idx="198">
                  <c:v>1.0000000000000007</c:v>
                </c:pt>
              </c:numCache>
            </c:numRef>
          </c:xVal>
          <c:yVal>
            <c:numRef>
              <c:f>grazing_effect_inputs!$K$3:$K$203</c:f>
              <c:numCache>
                <c:formatCode>0.0000</c:formatCode>
                <c:ptCount val="201"/>
                <c:pt idx="0">
                  <c:v>271.38788863699995</c:v>
                </c:pt>
                <c:pt idx="1">
                  <c:v>281.78398486543745</c:v>
                </c:pt>
                <c:pt idx="2">
                  <c:v>291.95885619199998</c:v>
                </c:pt>
                <c:pt idx="3">
                  <c:v>301.89615183593753</c:v>
                </c:pt>
                <c:pt idx="4">
                  <c:v>311.58003609700006</c:v>
                </c:pt>
                <c:pt idx="5">
                  <c:v>320.99518835543751</c:v>
                </c:pt>
                <c:pt idx="6">
                  <c:v>330.12680307200003</c:v>
                </c:pt>
                <c:pt idx="7">
                  <c:v>338.96058978793752</c:v>
                </c:pt>
                <c:pt idx="8">
                  <c:v>347.48277312499999</c:v>
                </c:pt>
                <c:pt idx="9">
                  <c:v>355.68009278543747</c:v>
                </c:pt>
                <c:pt idx="10">
                  <c:v>363.53980355199997</c:v>
                </c:pt>
                <c:pt idx="11">
                  <c:v>371.04967528793748</c:v>
                </c:pt>
                <c:pt idx="12">
                  <c:v>378.19799293700004</c:v>
                </c:pt>
                <c:pt idx="13">
                  <c:v>384.97355652343754</c:v>
                </c:pt>
                <c:pt idx="14">
                  <c:v>391.36568115199992</c:v>
                </c:pt>
                <c:pt idx="15">
                  <c:v>397.36419700793755</c:v>
                </c:pt>
                <c:pt idx="16">
                  <c:v>402.95944935699998</c:v>
                </c:pt>
                <c:pt idx="17">
                  <c:v>408.14229854543743</c:v>
                </c:pt>
                <c:pt idx="18">
                  <c:v>412.90412000000003</c:v>
                </c:pt>
                <c:pt idx="19">
                  <c:v>417.23680422793757</c:v>
                </c:pt>
                <c:pt idx="20">
                  <c:v>421.13275681700009</c:v>
                </c:pt>
                <c:pt idx="21">
                  <c:v>424.58489843543759</c:v>
                </c:pt>
                <c:pt idx="22">
                  <c:v>427.586664832</c:v>
                </c:pt>
                <c:pt idx="23">
                  <c:v>430.1320068359376</c:v>
                </c:pt>
                <c:pt idx="24">
                  <c:v>432.21539035699999</c:v>
                </c:pt>
                <c:pt idx="25">
                  <c:v>433.83179638543749</c:v>
                </c:pt>
                <c:pt idx="26">
                  <c:v>434.97672099199997</c:v>
                </c:pt>
                <c:pt idx="27">
                  <c:v>435.6461753279375</c:v>
                </c:pt>
                <c:pt idx="28">
                  <c:v>435.83668562500003</c:v>
                </c:pt>
                <c:pt idx="29">
                  <c:v>435.54529319543735</c:v>
                </c:pt>
                <c:pt idx="30">
                  <c:v>434.76955443200001</c:v>
                </c:pt>
                <c:pt idx="31">
                  <c:v>433.50754080793752</c:v>
                </c:pt>
                <c:pt idx="32">
                  <c:v>431.75783887699998</c:v>
                </c:pt>
                <c:pt idx="33">
                  <c:v>429.5195502734374</c:v>
                </c:pt>
                <c:pt idx="34">
                  <c:v>426.79229171200001</c:v>
                </c:pt>
                <c:pt idx="35">
                  <c:v>423.57619498793758</c:v>
                </c:pt>
                <c:pt idx="36">
                  <c:v>419.87190697699998</c:v>
                </c:pt>
                <c:pt idx="37">
                  <c:v>415.68058963543746</c:v>
                </c:pt>
                <c:pt idx="38">
                  <c:v>411.00391999999994</c:v>
                </c:pt>
                <c:pt idx="39">
                  <c:v>405.84409018793752</c:v>
                </c:pt>
                <c:pt idx="40">
                  <c:v>400.20380739699988</c:v>
                </c:pt>
                <c:pt idx="41">
                  <c:v>394.08629390543734</c:v>
                </c:pt>
                <c:pt idx="42">
                  <c:v>387.49528707199983</c:v>
                </c:pt>
                <c:pt idx="43">
                  <c:v>380.43503933593729</c:v>
                </c:pt>
                <c:pt idx="44">
                  <c:v>372.91031821699977</c:v>
                </c:pt>
                <c:pt idx="45">
                  <c:v>364.92640631543713</c:v>
                </c:pt>
                <c:pt idx="46">
                  <c:v>356.48910131199972</c:v>
                </c:pt>
                <c:pt idx="47">
                  <c:v>347.60471596793735</c:v>
                </c:pt>
                <c:pt idx="48">
                  <c:v>338.2800781249997</c:v>
                </c:pt>
                <c:pt idx="49">
                  <c:v>328.52253070543725</c:v>
                </c:pt>
                <c:pt idx="50">
                  <c:v>318.33993171199978</c:v>
                </c:pt>
                <c:pt idx="51">
                  <c:v>307.74065422793728</c:v>
                </c:pt>
                <c:pt idx="52">
                  <c:v>296.73358641699969</c:v>
                </c:pt>
                <c:pt idx="53">
                  <c:v>285.32813152343721</c:v>
                </c:pt>
                <c:pt idx="54">
                  <c:v>273.5342078719998</c:v>
                </c:pt>
                <c:pt idx="55">
                  <c:v>261.36224886793735</c:v>
                </c:pt>
                <c:pt idx="56">
                  <c:v>248.82320299699961</c:v>
                </c:pt>
                <c:pt idx="57">
                  <c:v>235.92853382543709</c:v>
                </c:pt>
                <c:pt idx="58">
                  <c:v>222.69021999999961</c:v>
                </c:pt>
                <c:pt idx="59">
                  <c:v>209.12075524793707</c:v>
                </c:pt>
                <c:pt idx="60">
                  <c:v>195.23314837699957</c:v>
                </c:pt>
                <c:pt idx="61">
                  <c:v>181.04092327543697</c:v>
                </c:pt>
                <c:pt idx="62">
                  <c:v>166.5581189119994</c:v>
                </c:pt>
                <c:pt idx="63">
                  <c:v>151.79928933593686</c:v>
                </c:pt>
                <c:pt idx="64">
                  <c:v>136.77950367699935</c:v>
                </c:pt>
                <c:pt idx="65">
                  <c:v>121.5143461454369</c:v>
                </c:pt>
                <c:pt idx="66">
                  <c:v>106.01991603199947</c:v>
                </c:pt>
                <c:pt idx="67">
                  <c:v>90.312827707936947</c:v>
                </c:pt>
                <c:pt idx="68">
                  <c:v>74.410210624999408</c:v>
                </c:pt>
                <c:pt idx="69">
                  <c:v>58.329709315436943</c:v>
                </c:pt>
                <c:pt idx="70">
                  <c:v>42.089483391999231</c:v>
                </c:pt>
                <c:pt idx="71">
                  <c:v>25.708207547936809</c:v>
                </c:pt>
                <c:pt idx="72">
                  <c:v>9.2050715569992878</c:v>
                </c:pt>
                <c:pt idx="73">
                  <c:v>5.7757812499999988</c:v>
                </c:pt>
                <c:pt idx="74">
                  <c:v>5.7307399999999982</c:v>
                </c:pt>
                <c:pt idx="75">
                  <c:v>5.6842412499999968</c:v>
                </c:pt>
                <c:pt idx="76">
                  <c:v>5.6362849999999991</c:v>
                </c:pt>
                <c:pt idx="77">
                  <c:v>5.5868712499999971</c:v>
                </c:pt>
                <c:pt idx="78">
                  <c:v>5.5359999999999996</c:v>
                </c:pt>
                <c:pt idx="79">
                  <c:v>5.4836712499999987</c:v>
                </c:pt>
                <c:pt idx="80">
                  <c:v>5.4298849999999996</c:v>
                </c:pt>
                <c:pt idx="81">
                  <c:v>5.3746412499999972</c:v>
                </c:pt>
                <c:pt idx="82">
                  <c:v>5.3179399999999966</c:v>
                </c:pt>
                <c:pt idx="83">
                  <c:v>5.2597812499999952</c:v>
                </c:pt>
                <c:pt idx="84">
                  <c:v>5.2001649999999966</c:v>
                </c:pt>
                <c:pt idx="85">
                  <c:v>5.1390912499999972</c:v>
                </c:pt>
                <c:pt idx="86">
                  <c:v>5.076559999999998</c:v>
                </c:pt>
                <c:pt idx="87">
                  <c:v>5.0125712499999979</c:v>
                </c:pt>
                <c:pt idx="88">
                  <c:v>4.9471249999999971</c:v>
                </c:pt>
                <c:pt idx="89">
                  <c:v>4.8802212499999955</c:v>
                </c:pt>
                <c:pt idx="90">
                  <c:v>4.8118599999999958</c:v>
                </c:pt>
                <c:pt idx="91">
                  <c:v>4.7420412499999944</c:v>
                </c:pt>
                <c:pt idx="92">
                  <c:v>4.6707649999999958</c:v>
                </c:pt>
                <c:pt idx="93">
                  <c:v>4.5980312499999956</c:v>
                </c:pt>
                <c:pt idx="94">
                  <c:v>4.5238399999999972</c:v>
                </c:pt>
                <c:pt idx="95">
                  <c:v>4.4481912499999954</c:v>
                </c:pt>
                <c:pt idx="96">
                  <c:v>4.3710849999999963</c:v>
                </c:pt>
                <c:pt idx="97">
                  <c:v>4.2925212499999938</c:v>
                </c:pt>
                <c:pt idx="98">
                  <c:v>4.2124999999999941</c:v>
                </c:pt>
                <c:pt idx="99">
                  <c:v>4.1310212499999936</c:v>
                </c:pt>
                <c:pt idx="100">
                  <c:v>4.048084999999995</c:v>
                </c:pt>
                <c:pt idx="101">
                  <c:v>3.9636912499999934</c:v>
                </c:pt>
                <c:pt idx="102">
                  <c:v>3.877839999999996</c:v>
                </c:pt>
                <c:pt idx="103">
                  <c:v>3.7905312499999946</c:v>
                </c:pt>
                <c:pt idx="104">
                  <c:v>3.7017649999999938</c:v>
                </c:pt>
                <c:pt idx="105">
                  <c:v>3.6115412499999935</c:v>
                </c:pt>
                <c:pt idx="106">
                  <c:v>3.5198599999999916</c:v>
                </c:pt>
                <c:pt idx="107">
                  <c:v>3.4267212499999911</c:v>
                </c:pt>
                <c:pt idx="108">
                  <c:v>3.3321249999999925</c:v>
                </c:pt>
                <c:pt idx="109">
                  <c:v>3.2360712499999922</c:v>
                </c:pt>
                <c:pt idx="110">
                  <c:v>3.1385599999999938</c:v>
                </c:pt>
                <c:pt idx="111">
                  <c:v>3.0395912499999937</c:v>
                </c:pt>
                <c:pt idx="112">
                  <c:v>2.9391649999999916</c:v>
                </c:pt>
                <c:pt idx="113">
                  <c:v>2.8372812499999926</c:v>
                </c:pt>
                <c:pt idx="114">
                  <c:v>2.7339399999999903</c:v>
                </c:pt>
                <c:pt idx="115">
                  <c:v>2.6291412499999889</c:v>
                </c:pt>
                <c:pt idx="116">
                  <c:v>2.5228849999999925</c:v>
                </c:pt>
                <c:pt idx="117">
                  <c:v>2.4151712499999922</c:v>
                </c:pt>
                <c:pt idx="118">
                  <c:v>2.3059999999999925</c:v>
                </c:pt>
                <c:pt idx="119">
                  <c:v>2.1953712499999911</c:v>
                </c:pt>
                <c:pt idx="120">
                  <c:v>2.0832849999999903</c:v>
                </c:pt>
                <c:pt idx="121">
                  <c:v>1.96974124999999</c:v>
                </c:pt>
                <c:pt idx="122">
                  <c:v>1.8547399999999903</c:v>
                </c:pt>
                <c:pt idx="123">
                  <c:v>1.7382812499999889</c:v>
                </c:pt>
                <c:pt idx="124">
                  <c:v>1.6203649999999881</c:v>
                </c:pt>
                <c:pt idx="125">
                  <c:v>1.50099124999999</c:v>
                </c:pt>
                <c:pt idx="126">
                  <c:v>1.3801599999999903</c:v>
                </c:pt>
                <c:pt idx="127">
                  <c:v>1.2578712499999889</c:v>
                </c:pt>
                <c:pt idx="128">
                  <c:v>1.1341249999999881</c:v>
                </c:pt>
                <c:pt idx="129">
                  <c:v>1.0089212499999878</c:v>
                </c:pt>
                <c:pt idx="130">
                  <c:v>0.88225999999998583</c:v>
                </c:pt>
                <c:pt idx="131">
                  <c:v>0.75414124999998666</c:v>
                </c:pt>
                <c:pt idx="132">
                  <c:v>0.62456499999998805</c:v>
                </c:pt>
                <c:pt idx="133">
                  <c:v>0.4935312499999856</c:v>
                </c:pt>
                <c:pt idx="134">
                  <c:v>0.36103999999998804</c:v>
                </c:pt>
                <c:pt idx="135">
                  <c:v>0.22709124999998664</c:v>
                </c:pt>
                <c:pt idx="136">
                  <c:v>9.1684999999985806E-2</c:v>
                </c:pt>
                <c:pt idx="137">
                  <c:v>2.0000000000000001E-4</c:v>
                </c:pt>
                <c:pt idx="138">
                  <c:v>2.0000000000000001E-4</c:v>
                </c:pt>
                <c:pt idx="139">
                  <c:v>2.0000000000000001E-4</c:v>
                </c:pt>
                <c:pt idx="140">
                  <c:v>2.0000000000000001E-4</c:v>
                </c:pt>
                <c:pt idx="141">
                  <c:v>2.0000000000000001E-4</c:v>
                </c:pt>
                <c:pt idx="142">
                  <c:v>2.0000000000000001E-4</c:v>
                </c:pt>
                <c:pt idx="143">
                  <c:v>2.0000000000000001E-4</c:v>
                </c:pt>
                <c:pt idx="144">
                  <c:v>2.0000000000000001E-4</c:v>
                </c:pt>
                <c:pt idx="145">
                  <c:v>2.0000000000000001E-4</c:v>
                </c:pt>
                <c:pt idx="146">
                  <c:v>2.0000000000000001E-4</c:v>
                </c:pt>
                <c:pt idx="147">
                  <c:v>2.0000000000000001E-4</c:v>
                </c:pt>
                <c:pt idx="148">
                  <c:v>2.0000000000000001E-4</c:v>
                </c:pt>
                <c:pt idx="149">
                  <c:v>2.0000000000000001E-4</c:v>
                </c:pt>
                <c:pt idx="150">
                  <c:v>2.0000000000000001E-4</c:v>
                </c:pt>
                <c:pt idx="151">
                  <c:v>2.0000000000000001E-4</c:v>
                </c:pt>
                <c:pt idx="152">
                  <c:v>2.0000000000000001E-4</c:v>
                </c:pt>
                <c:pt idx="153">
                  <c:v>2.0000000000000001E-4</c:v>
                </c:pt>
                <c:pt idx="154">
                  <c:v>2.0000000000000001E-4</c:v>
                </c:pt>
                <c:pt idx="155">
                  <c:v>2.0000000000000001E-4</c:v>
                </c:pt>
                <c:pt idx="156">
                  <c:v>2.0000000000000001E-4</c:v>
                </c:pt>
                <c:pt idx="157">
                  <c:v>2.0000000000000001E-4</c:v>
                </c:pt>
                <c:pt idx="158">
                  <c:v>2.0000000000000001E-4</c:v>
                </c:pt>
                <c:pt idx="159">
                  <c:v>2.0000000000000001E-4</c:v>
                </c:pt>
                <c:pt idx="160">
                  <c:v>2.0000000000000001E-4</c:v>
                </c:pt>
                <c:pt idx="161">
                  <c:v>2.0000000000000001E-4</c:v>
                </c:pt>
                <c:pt idx="162">
                  <c:v>2.0000000000000001E-4</c:v>
                </c:pt>
                <c:pt idx="163">
                  <c:v>2.0000000000000001E-4</c:v>
                </c:pt>
                <c:pt idx="164">
                  <c:v>2.0000000000000001E-4</c:v>
                </c:pt>
                <c:pt idx="165">
                  <c:v>2.0000000000000001E-4</c:v>
                </c:pt>
                <c:pt idx="166">
                  <c:v>2.0000000000000001E-4</c:v>
                </c:pt>
                <c:pt idx="167">
                  <c:v>2.0000000000000001E-4</c:v>
                </c:pt>
                <c:pt idx="168">
                  <c:v>2.0000000000000001E-4</c:v>
                </c:pt>
                <c:pt idx="169">
                  <c:v>2.0000000000000001E-4</c:v>
                </c:pt>
                <c:pt idx="170">
                  <c:v>2.0000000000000001E-4</c:v>
                </c:pt>
                <c:pt idx="171">
                  <c:v>2.0000000000000001E-4</c:v>
                </c:pt>
                <c:pt idx="172">
                  <c:v>2.0000000000000001E-4</c:v>
                </c:pt>
                <c:pt idx="173">
                  <c:v>2.0000000000000001E-4</c:v>
                </c:pt>
                <c:pt idx="174">
                  <c:v>2.0000000000000001E-4</c:v>
                </c:pt>
                <c:pt idx="175">
                  <c:v>2.0000000000000001E-4</c:v>
                </c:pt>
                <c:pt idx="176">
                  <c:v>2.0000000000000001E-4</c:v>
                </c:pt>
                <c:pt idx="177">
                  <c:v>2.0000000000000001E-4</c:v>
                </c:pt>
                <c:pt idx="178">
                  <c:v>2.0000000000000001E-4</c:v>
                </c:pt>
                <c:pt idx="179">
                  <c:v>2.0000000000000001E-4</c:v>
                </c:pt>
                <c:pt idx="180">
                  <c:v>2.0000000000000001E-4</c:v>
                </c:pt>
                <c:pt idx="181">
                  <c:v>2.0000000000000001E-4</c:v>
                </c:pt>
                <c:pt idx="182">
                  <c:v>2.0000000000000001E-4</c:v>
                </c:pt>
                <c:pt idx="183">
                  <c:v>2.0000000000000001E-4</c:v>
                </c:pt>
                <c:pt idx="184">
                  <c:v>2.0000000000000001E-4</c:v>
                </c:pt>
                <c:pt idx="185">
                  <c:v>2.0000000000000001E-4</c:v>
                </c:pt>
                <c:pt idx="186">
                  <c:v>2.0000000000000001E-4</c:v>
                </c:pt>
                <c:pt idx="187">
                  <c:v>2.0000000000000001E-4</c:v>
                </c:pt>
                <c:pt idx="188">
                  <c:v>2.0000000000000001E-4</c:v>
                </c:pt>
                <c:pt idx="189">
                  <c:v>2.0000000000000001E-4</c:v>
                </c:pt>
                <c:pt idx="190">
                  <c:v>2.0000000000000001E-4</c:v>
                </c:pt>
                <c:pt idx="191">
                  <c:v>2.0000000000000001E-4</c:v>
                </c:pt>
                <c:pt idx="192">
                  <c:v>2.0000000000000001E-4</c:v>
                </c:pt>
                <c:pt idx="193">
                  <c:v>2.0000000000000001E-4</c:v>
                </c:pt>
                <c:pt idx="194">
                  <c:v>2.0000000000000001E-4</c:v>
                </c:pt>
                <c:pt idx="195">
                  <c:v>2.0000000000000001E-4</c:v>
                </c:pt>
                <c:pt idx="196">
                  <c:v>2.0000000000000001E-4</c:v>
                </c:pt>
                <c:pt idx="197">
                  <c:v>2.0000000000000001E-4</c:v>
                </c:pt>
                <c:pt idx="198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0-274A-BB5A-3FE740D85775}"/>
            </c:ext>
          </c:extLst>
        </c:ser>
        <c:ser>
          <c:idx val="3"/>
          <c:order val="2"/>
          <c:tx>
            <c:strRef>
              <c:f>grazing_effect_inputs!$L$2</c:f>
              <c:strCache>
                <c:ptCount val="1"/>
                <c:pt idx="0">
                  <c:v>grzeff = 3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none"/>
          </c:marker>
          <c:xVal>
            <c:numRef>
              <c:f>grazing_effect_inputs!$E$3:$E$203</c:f>
              <c:numCache>
                <c:formatCode>0.0000</c:formatCode>
                <c:ptCount val="201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3.0000000000000002E-2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4.9999999999999996E-2</c:v>
                </c:pt>
                <c:pt idx="9">
                  <c:v>5.4999999999999993E-2</c:v>
                </c:pt>
                <c:pt idx="10">
                  <c:v>5.9999999999999991E-2</c:v>
                </c:pt>
                <c:pt idx="11">
                  <c:v>6.4999999999999988E-2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9.0000000000000011E-2</c:v>
                </c:pt>
                <c:pt idx="17">
                  <c:v>9.5000000000000015E-2</c:v>
                </c:pt>
                <c:pt idx="18">
                  <c:v>0.10000000000000002</c:v>
                </c:pt>
                <c:pt idx="19">
                  <c:v>0.10500000000000002</c:v>
                </c:pt>
                <c:pt idx="20">
                  <c:v>0.11000000000000003</c:v>
                </c:pt>
                <c:pt idx="21">
                  <c:v>0.11500000000000003</c:v>
                </c:pt>
                <c:pt idx="22">
                  <c:v>0.12000000000000004</c:v>
                </c:pt>
                <c:pt idx="23">
                  <c:v>0.12500000000000003</c:v>
                </c:pt>
                <c:pt idx="24">
                  <c:v>0.13000000000000003</c:v>
                </c:pt>
                <c:pt idx="25">
                  <c:v>0.13500000000000004</c:v>
                </c:pt>
                <c:pt idx="26">
                  <c:v>0.14000000000000004</c:v>
                </c:pt>
                <c:pt idx="27">
                  <c:v>0.14500000000000005</c:v>
                </c:pt>
                <c:pt idx="28">
                  <c:v>0.15000000000000005</c:v>
                </c:pt>
                <c:pt idx="29">
                  <c:v>0.15500000000000005</c:v>
                </c:pt>
                <c:pt idx="30">
                  <c:v>0.16000000000000006</c:v>
                </c:pt>
                <c:pt idx="31">
                  <c:v>0.16500000000000006</c:v>
                </c:pt>
                <c:pt idx="32">
                  <c:v>0.17000000000000007</c:v>
                </c:pt>
                <c:pt idx="33">
                  <c:v>0.17500000000000007</c:v>
                </c:pt>
                <c:pt idx="34">
                  <c:v>0.18000000000000008</c:v>
                </c:pt>
                <c:pt idx="35">
                  <c:v>0.18500000000000008</c:v>
                </c:pt>
                <c:pt idx="36">
                  <c:v>0.19000000000000009</c:v>
                </c:pt>
                <c:pt idx="37">
                  <c:v>0.19500000000000009</c:v>
                </c:pt>
                <c:pt idx="38">
                  <c:v>0.20000000000000009</c:v>
                </c:pt>
                <c:pt idx="39">
                  <c:v>0.2050000000000001</c:v>
                </c:pt>
                <c:pt idx="40">
                  <c:v>0.2100000000000001</c:v>
                </c:pt>
                <c:pt idx="41">
                  <c:v>0.21500000000000011</c:v>
                </c:pt>
                <c:pt idx="42">
                  <c:v>0.22000000000000011</c:v>
                </c:pt>
                <c:pt idx="43">
                  <c:v>0.22500000000000012</c:v>
                </c:pt>
                <c:pt idx="44">
                  <c:v>0.23000000000000012</c:v>
                </c:pt>
                <c:pt idx="45">
                  <c:v>0.23500000000000013</c:v>
                </c:pt>
                <c:pt idx="46">
                  <c:v>0.24000000000000013</c:v>
                </c:pt>
                <c:pt idx="47">
                  <c:v>0.24500000000000013</c:v>
                </c:pt>
                <c:pt idx="48">
                  <c:v>0.25000000000000011</c:v>
                </c:pt>
                <c:pt idx="49">
                  <c:v>0.25500000000000012</c:v>
                </c:pt>
                <c:pt idx="50">
                  <c:v>0.26000000000000012</c:v>
                </c:pt>
                <c:pt idx="51">
                  <c:v>0.26500000000000012</c:v>
                </c:pt>
                <c:pt idx="52">
                  <c:v>0.27000000000000013</c:v>
                </c:pt>
                <c:pt idx="53">
                  <c:v>0.27500000000000013</c:v>
                </c:pt>
                <c:pt idx="54">
                  <c:v>0.28000000000000014</c:v>
                </c:pt>
                <c:pt idx="55">
                  <c:v>0.28500000000000014</c:v>
                </c:pt>
                <c:pt idx="56">
                  <c:v>0.29000000000000015</c:v>
                </c:pt>
                <c:pt idx="57">
                  <c:v>0.29500000000000015</c:v>
                </c:pt>
                <c:pt idx="58">
                  <c:v>0.30000000000000016</c:v>
                </c:pt>
                <c:pt idx="59">
                  <c:v>0.30500000000000016</c:v>
                </c:pt>
                <c:pt idx="60">
                  <c:v>0.31000000000000016</c:v>
                </c:pt>
                <c:pt idx="61">
                  <c:v>0.31500000000000017</c:v>
                </c:pt>
                <c:pt idx="62">
                  <c:v>0.32000000000000017</c:v>
                </c:pt>
                <c:pt idx="63">
                  <c:v>0.32500000000000018</c:v>
                </c:pt>
                <c:pt idx="64">
                  <c:v>0.33000000000000018</c:v>
                </c:pt>
                <c:pt idx="65">
                  <c:v>0.33500000000000019</c:v>
                </c:pt>
                <c:pt idx="66">
                  <c:v>0.34000000000000019</c:v>
                </c:pt>
                <c:pt idx="67">
                  <c:v>0.3450000000000002</c:v>
                </c:pt>
                <c:pt idx="68">
                  <c:v>0.3500000000000002</c:v>
                </c:pt>
                <c:pt idx="69">
                  <c:v>0.3550000000000002</c:v>
                </c:pt>
                <c:pt idx="70">
                  <c:v>0.36000000000000021</c:v>
                </c:pt>
                <c:pt idx="71">
                  <c:v>0.36500000000000021</c:v>
                </c:pt>
                <c:pt idx="72">
                  <c:v>0.37000000000000022</c:v>
                </c:pt>
                <c:pt idx="73">
                  <c:v>0.37500000000000022</c:v>
                </c:pt>
                <c:pt idx="74">
                  <c:v>0.38000000000000023</c:v>
                </c:pt>
                <c:pt idx="75">
                  <c:v>0.38500000000000023</c:v>
                </c:pt>
                <c:pt idx="76">
                  <c:v>0.39000000000000024</c:v>
                </c:pt>
                <c:pt idx="77">
                  <c:v>0.39500000000000024</c:v>
                </c:pt>
                <c:pt idx="78">
                  <c:v>0.40000000000000024</c:v>
                </c:pt>
                <c:pt idx="79">
                  <c:v>0.40500000000000025</c:v>
                </c:pt>
                <c:pt idx="80">
                  <c:v>0.41000000000000025</c:v>
                </c:pt>
                <c:pt idx="81">
                  <c:v>0.41500000000000026</c:v>
                </c:pt>
                <c:pt idx="82">
                  <c:v>0.42000000000000026</c:v>
                </c:pt>
                <c:pt idx="83">
                  <c:v>0.42500000000000027</c:v>
                </c:pt>
                <c:pt idx="84">
                  <c:v>0.43000000000000027</c:v>
                </c:pt>
                <c:pt idx="85">
                  <c:v>0.43500000000000028</c:v>
                </c:pt>
                <c:pt idx="86">
                  <c:v>0.44000000000000028</c:v>
                </c:pt>
                <c:pt idx="87">
                  <c:v>0.44500000000000028</c:v>
                </c:pt>
                <c:pt idx="88">
                  <c:v>0.45000000000000029</c:v>
                </c:pt>
                <c:pt idx="89">
                  <c:v>0.45500000000000029</c:v>
                </c:pt>
                <c:pt idx="90">
                  <c:v>0.4600000000000003</c:v>
                </c:pt>
                <c:pt idx="91">
                  <c:v>0.4650000000000003</c:v>
                </c:pt>
                <c:pt idx="92">
                  <c:v>0.47000000000000031</c:v>
                </c:pt>
                <c:pt idx="93">
                  <c:v>0.47500000000000031</c:v>
                </c:pt>
                <c:pt idx="94">
                  <c:v>0.48000000000000032</c:v>
                </c:pt>
                <c:pt idx="95">
                  <c:v>0.48500000000000032</c:v>
                </c:pt>
                <c:pt idx="96">
                  <c:v>0.49000000000000032</c:v>
                </c:pt>
                <c:pt idx="97">
                  <c:v>0.49500000000000033</c:v>
                </c:pt>
                <c:pt idx="98">
                  <c:v>0.50000000000000033</c:v>
                </c:pt>
                <c:pt idx="99">
                  <c:v>0.50500000000000034</c:v>
                </c:pt>
                <c:pt idx="100">
                  <c:v>0.51000000000000034</c:v>
                </c:pt>
                <c:pt idx="101">
                  <c:v>0.51500000000000035</c:v>
                </c:pt>
                <c:pt idx="102">
                  <c:v>0.52000000000000035</c:v>
                </c:pt>
                <c:pt idx="103">
                  <c:v>0.52500000000000036</c:v>
                </c:pt>
                <c:pt idx="104">
                  <c:v>0.53000000000000036</c:v>
                </c:pt>
                <c:pt idx="105">
                  <c:v>0.53500000000000036</c:v>
                </c:pt>
                <c:pt idx="106">
                  <c:v>0.54000000000000037</c:v>
                </c:pt>
                <c:pt idx="107">
                  <c:v>0.54500000000000037</c:v>
                </c:pt>
                <c:pt idx="108">
                  <c:v>0.55000000000000038</c:v>
                </c:pt>
                <c:pt idx="109">
                  <c:v>0.55500000000000038</c:v>
                </c:pt>
                <c:pt idx="110">
                  <c:v>0.56000000000000039</c:v>
                </c:pt>
                <c:pt idx="111">
                  <c:v>0.56500000000000039</c:v>
                </c:pt>
                <c:pt idx="112">
                  <c:v>0.5700000000000004</c:v>
                </c:pt>
                <c:pt idx="113">
                  <c:v>0.5750000000000004</c:v>
                </c:pt>
                <c:pt idx="114">
                  <c:v>0.5800000000000004</c:v>
                </c:pt>
                <c:pt idx="115">
                  <c:v>0.58500000000000041</c:v>
                </c:pt>
                <c:pt idx="116">
                  <c:v>0.59000000000000041</c:v>
                </c:pt>
                <c:pt idx="117">
                  <c:v>0.59500000000000042</c:v>
                </c:pt>
                <c:pt idx="118">
                  <c:v>0.60000000000000042</c:v>
                </c:pt>
                <c:pt idx="119">
                  <c:v>0.60500000000000043</c:v>
                </c:pt>
                <c:pt idx="120">
                  <c:v>0.61000000000000043</c:v>
                </c:pt>
                <c:pt idx="121">
                  <c:v>0.61500000000000044</c:v>
                </c:pt>
                <c:pt idx="122">
                  <c:v>0.62000000000000044</c:v>
                </c:pt>
                <c:pt idx="123">
                  <c:v>0.62500000000000044</c:v>
                </c:pt>
                <c:pt idx="124">
                  <c:v>0.63000000000000045</c:v>
                </c:pt>
                <c:pt idx="125">
                  <c:v>0.63500000000000045</c:v>
                </c:pt>
                <c:pt idx="126">
                  <c:v>0.64000000000000046</c:v>
                </c:pt>
                <c:pt idx="127">
                  <c:v>0.64500000000000046</c:v>
                </c:pt>
                <c:pt idx="128">
                  <c:v>0.65000000000000047</c:v>
                </c:pt>
                <c:pt idx="129">
                  <c:v>0.65500000000000047</c:v>
                </c:pt>
                <c:pt idx="130">
                  <c:v>0.66000000000000048</c:v>
                </c:pt>
                <c:pt idx="131">
                  <c:v>0.66500000000000048</c:v>
                </c:pt>
                <c:pt idx="132">
                  <c:v>0.67000000000000048</c:v>
                </c:pt>
                <c:pt idx="133">
                  <c:v>0.67500000000000049</c:v>
                </c:pt>
                <c:pt idx="134">
                  <c:v>0.68000000000000049</c:v>
                </c:pt>
                <c:pt idx="135">
                  <c:v>0.6850000000000005</c:v>
                </c:pt>
                <c:pt idx="136">
                  <c:v>0.6900000000000005</c:v>
                </c:pt>
                <c:pt idx="137">
                  <c:v>0.69500000000000051</c:v>
                </c:pt>
                <c:pt idx="138">
                  <c:v>0.70000000000000051</c:v>
                </c:pt>
                <c:pt idx="139">
                  <c:v>0.70500000000000052</c:v>
                </c:pt>
                <c:pt idx="140">
                  <c:v>0.71000000000000052</c:v>
                </c:pt>
                <c:pt idx="141">
                  <c:v>0.71500000000000052</c:v>
                </c:pt>
                <c:pt idx="142">
                  <c:v>0.72000000000000053</c:v>
                </c:pt>
                <c:pt idx="143">
                  <c:v>0.72500000000000053</c:v>
                </c:pt>
                <c:pt idx="144">
                  <c:v>0.73000000000000054</c:v>
                </c:pt>
                <c:pt idx="145">
                  <c:v>0.73500000000000054</c:v>
                </c:pt>
                <c:pt idx="146">
                  <c:v>0.74000000000000055</c:v>
                </c:pt>
                <c:pt idx="147">
                  <c:v>0.74500000000000055</c:v>
                </c:pt>
                <c:pt idx="148">
                  <c:v>0.75000000000000056</c:v>
                </c:pt>
                <c:pt idx="149">
                  <c:v>0.75500000000000056</c:v>
                </c:pt>
                <c:pt idx="150">
                  <c:v>0.76000000000000056</c:v>
                </c:pt>
                <c:pt idx="151">
                  <c:v>0.76500000000000057</c:v>
                </c:pt>
                <c:pt idx="152">
                  <c:v>0.77000000000000057</c:v>
                </c:pt>
                <c:pt idx="153">
                  <c:v>0.77500000000000058</c:v>
                </c:pt>
                <c:pt idx="154">
                  <c:v>0.78000000000000058</c:v>
                </c:pt>
                <c:pt idx="155">
                  <c:v>0.78500000000000059</c:v>
                </c:pt>
                <c:pt idx="156">
                  <c:v>0.79000000000000059</c:v>
                </c:pt>
                <c:pt idx="157">
                  <c:v>0.7950000000000006</c:v>
                </c:pt>
                <c:pt idx="158">
                  <c:v>0.8000000000000006</c:v>
                </c:pt>
                <c:pt idx="159">
                  <c:v>0.8050000000000006</c:v>
                </c:pt>
                <c:pt idx="160">
                  <c:v>0.81000000000000061</c:v>
                </c:pt>
                <c:pt idx="161">
                  <c:v>0.81500000000000061</c:v>
                </c:pt>
                <c:pt idx="162">
                  <c:v>0.82000000000000062</c:v>
                </c:pt>
                <c:pt idx="163">
                  <c:v>0.82500000000000062</c:v>
                </c:pt>
                <c:pt idx="164">
                  <c:v>0.83000000000000063</c:v>
                </c:pt>
                <c:pt idx="165">
                  <c:v>0.83500000000000063</c:v>
                </c:pt>
                <c:pt idx="166">
                  <c:v>0.84000000000000064</c:v>
                </c:pt>
                <c:pt idx="167">
                  <c:v>0.84500000000000064</c:v>
                </c:pt>
                <c:pt idx="168">
                  <c:v>0.85000000000000064</c:v>
                </c:pt>
                <c:pt idx="169">
                  <c:v>0.85500000000000065</c:v>
                </c:pt>
                <c:pt idx="170">
                  <c:v>0.86000000000000065</c:v>
                </c:pt>
                <c:pt idx="171">
                  <c:v>0.86500000000000066</c:v>
                </c:pt>
                <c:pt idx="172">
                  <c:v>0.87000000000000066</c:v>
                </c:pt>
                <c:pt idx="173">
                  <c:v>0.87500000000000067</c:v>
                </c:pt>
                <c:pt idx="174">
                  <c:v>0.88000000000000067</c:v>
                </c:pt>
                <c:pt idx="175">
                  <c:v>0.88500000000000068</c:v>
                </c:pt>
                <c:pt idx="176">
                  <c:v>0.89000000000000068</c:v>
                </c:pt>
                <c:pt idx="177">
                  <c:v>0.89500000000000068</c:v>
                </c:pt>
                <c:pt idx="178">
                  <c:v>0.90000000000000069</c:v>
                </c:pt>
                <c:pt idx="179">
                  <c:v>0.90500000000000069</c:v>
                </c:pt>
                <c:pt idx="180">
                  <c:v>0.9100000000000007</c:v>
                </c:pt>
                <c:pt idx="181">
                  <c:v>0.9150000000000007</c:v>
                </c:pt>
                <c:pt idx="182">
                  <c:v>0.92000000000000071</c:v>
                </c:pt>
                <c:pt idx="183">
                  <c:v>0.92500000000000071</c:v>
                </c:pt>
                <c:pt idx="184">
                  <c:v>0.93000000000000071</c:v>
                </c:pt>
                <c:pt idx="185">
                  <c:v>0.93500000000000072</c:v>
                </c:pt>
                <c:pt idx="186">
                  <c:v>0.94000000000000072</c:v>
                </c:pt>
                <c:pt idx="187">
                  <c:v>0.94500000000000073</c:v>
                </c:pt>
                <c:pt idx="188">
                  <c:v>0.95000000000000073</c:v>
                </c:pt>
                <c:pt idx="189">
                  <c:v>0.95500000000000074</c:v>
                </c:pt>
                <c:pt idx="190">
                  <c:v>0.96000000000000074</c:v>
                </c:pt>
                <c:pt idx="191">
                  <c:v>0.96500000000000075</c:v>
                </c:pt>
                <c:pt idx="192">
                  <c:v>0.97000000000000075</c:v>
                </c:pt>
                <c:pt idx="193">
                  <c:v>0.97500000000000075</c:v>
                </c:pt>
                <c:pt idx="194">
                  <c:v>0.98000000000000076</c:v>
                </c:pt>
                <c:pt idx="195">
                  <c:v>0.98500000000000076</c:v>
                </c:pt>
                <c:pt idx="196">
                  <c:v>0.99000000000000077</c:v>
                </c:pt>
                <c:pt idx="197">
                  <c:v>0.99500000000000077</c:v>
                </c:pt>
                <c:pt idx="198">
                  <c:v>1.0000000000000007</c:v>
                </c:pt>
              </c:numCache>
            </c:numRef>
          </c:xVal>
          <c:yVal>
            <c:numRef>
              <c:f>grazing_effect_inputs!$L$3:$L$203</c:f>
              <c:numCache>
                <c:formatCode>0.0000</c:formatCode>
                <c:ptCount val="201"/>
                <c:pt idx="0">
                  <c:v>264.661</c:v>
                </c:pt>
                <c:pt idx="1">
                  <c:v>271.54974999999996</c:v>
                </c:pt>
                <c:pt idx="2">
                  <c:v>278.14399999999995</c:v>
                </c:pt>
                <c:pt idx="3">
                  <c:v>284.44375000000002</c:v>
                </c:pt>
                <c:pt idx="4">
                  <c:v>290.44900000000001</c:v>
                </c:pt>
                <c:pt idx="5">
                  <c:v>296.15974999999997</c:v>
                </c:pt>
                <c:pt idx="6">
                  <c:v>301.57600000000002</c:v>
                </c:pt>
                <c:pt idx="7">
                  <c:v>306.69774999999998</c:v>
                </c:pt>
                <c:pt idx="8">
                  <c:v>311.52499999999998</c:v>
                </c:pt>
                <c:pt idx="9">
                  <c:v>316.05775</c:v>
                </c:pt>
                <c:pt idx="10">
                  <c:v>320.29599999999999</c:v>
                </c:pt>
                <c:pt idx="11">
                  <c:v>324.23975000000002</c:v>
                </c:pt>
                <c:pt idx="12">
                  <c:v>327.88900000000007</c:v>
                </c:pt>
                <c:pt idx="13">
                  <c:v>331.24374999999998</c:v>
                </c:pt>
                <c:pt idx="14">
                  <c:v>334.30399999999997</c:v>
                </c:pt>
                <c:pt idx="15">
                  <c:v>337.06975</c:v>
                </c:pt>
                <c:pt idx="16">
                  <c:v>339.541</c:v>
                </c:pt>
                <c:pt idx="17">
                  <c:v>341.71774999999991</c:v>
                </c:pt>
                <c:pt idx="18">
                  <c:v>343.6</c:v>
                </c:pt>
                <c:pt idx="19">
                  <c:v>345.18774999999999</c:v>
                </c:pt>
                <c:pt idx="20">
                  <c:v>346.48100000000005</c:v>
                </c:pt>
                <c:pt idx="21">
                  <c:v>347.47975000000002</c:v>
                </c:pt>
                <c:pt idx="22">
                  <c:v>348.18399999999997</c:v>
                </c:pt>
                <c:pt idx="23">
                  <c:v>348.59375000000006</c:v>
                </c:pt>
                <c:pt idx="24">
                  <c:v>348.709</c:v>
                </c:pt>
                <c:pt idx="25">
                  <c:v>348.52974999999998</c:v>
                </c:pt>
                <c:pt idx="26">
                  <c:v>348.05599999999998</c:v>
                </c:pt>
                <c:pt idx="27">
                  <c:v>347.28774999999996</c:v>
                </c:pt>
                <c:pt idx="28">
                  <c:v>346.22500000000002</c:v>
                </c:pt>
                <c:pt idx="29">
                  <c:v>344.86774999999994</c:v>
                </c:pt>
                <c:pt idx="30">
                  <c:v>343.21599999999995</c:v>
                </c:pt>
                <c:pt idx="31">
                  <c:v>341.26974999999999</c:v>
                </c:pt>
                <c:pt idx="32">
                  <c:v>339.029</c:v>
                </c:pt>
                <c:pt idx="33">
                  <c:v>336.49374999999992</c:v>
                </c:pt>
                <c:pt idx="34">
                  <c:v>333.66399999999999</c:v>
                </c:pt>
                <c:pt idx="35">
                  <c:v>330.53975000000003</c:v>
                </c:pt>
                <c:pt idx="36">
                  <c:v>327.12099999999998</c:v>
                </c:pt>
                <c:pt idx="37">
                  <c:v>323.40775000000002</c:v>
                </c:pt>
                <c:pt idx="38">
                  <c:v>319.39999999999998</c:v>
                </c:pt>
                <c:pt idx="39">
                  <c:v>315.09774999999996</c:v>
                </c:pt>
                <c:pt idx="40">
                  <c:v>310.50099999999992</c:v>
                </c:pt>
                <c:pt idx="41">
                  <c:v>305.60974999999991</c:v>
                </c:pt>
                <c:pt idx="42">
                  <c:v>300.42399999999986</c:v>
                </c:pt>
                <c:pt idx="43">
                  <c:v>294.94374999999985</c:v>
                </c:pt>
                <c:pt idx="44">
                  <c:v>289.16899999999981</c:v>
                </c:pt>
                <c:pt idx="45">
                  <c:v>283.09974999999974</c:v>
                </c:pt>
                <c:pt idx="46">
                  <c:v>276.73599999999976</c:v>
                </c:pt>
                <c:pt idx="47">
                  <c:v>270.07774999999987</c:v>
                </c:pt>
                <c:pt idx="48">
                  <c:v>263.12499999999977</c:v>
                </c:pt>
                <c:pt idx="49">
                  <c:v>255.87774999999979</c:v>
                </c:pt>
                <c:pt idx="50">
                  <c:v>248.33599999999984</c:v>
                </c:pt>
                <c:pt idx="51">
                  <c:v>240.49974999999978</c:v>
                </c:pt>
                <c:pt idx="52">
                  <c:v>232.36899999999977</c:v>
                </c:pt>
                <c:pt idx="53">
                  <c:v>223.94374999999977</c:v>
                </c:pt>
                <c:pt idx="54">
                  <c:v>215.22399999999979</c:v>
                </c:pt>
                <c:pt idx="55">
                  <c:v>206.20974999999987</c:v>
                </c:pt>
                <c:pt idx="56">
                  <c:v>196.90099999999973</c:v>
                </c:pt>
                <c:pt idx="57">
                  <c:v>187.2977499999997</c:v>
                </c:pt>
                <c:pt idx="58">
                  <c:v>177.39999999999966</c:v>
                </c:pt>
                <c:pt idx="59">
                  <c:v>167.20774999999966</c:v>
                </c:pt>
                <c:pt idx="60">
                  <c:v>156.72099999999966</c:v>
                </c:pt>
                <c:pt idx="61">
                  <c:v>145.93974999999958</c:v>
                </c:pt>
                <c:pt idx="62">
                  <c:v>134.86399999999955</c:v>
                </c:pt>
                <c:pt idx="63">
                  <c:v>123.49374999999951</c:v>
                </c:pt>
                <c:pt idx="64">
                  <c:v>111.82899999999951</c:v>
                </c:pt>
                <c:pt idx="65">
                  <c:v>99.869749999999542</c:v>
                </c:pt>
                <c:pt idx="66">
                  <c:v>87.615999999999588</c:v>
                </c:pt>
                <c:pt idx="67">
                  <c:v>75.067749999999549</c:v>
                </c:pt>
                <c:pt idx="68">
                  <c:v>62.224999999999532</c:v>
                </c:pt>
                <c:pt idx="69">
                  <c:v>49.087749999999545</c:v>
                </c:pt>
                <c:pt idx="70">
                  <c:v>35.655999999999352</c:v>
                </c:pt>
                <c:pt idx="71">
                  <c:v>21.929749999999416</c:v>
                </c:pt>
                <c:pt idx="72">
                  <c:v>7.9089999999993887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0-274A-BB5A-3FE740D85775}"/>
            </c:ext>
          </c:extLst>
        </c:ser>
        <c:ser>
          <c:idx val="4"/>
          <c:order val="3"/>
          <c:tx>
            <c:strRef>
              <c:f>grazing_effect_inputs!$M$2</c:f>
              <c:strCache>
                <c:ptCount val="1"/>
                <c:pt idx="0">
                  <c:v>grzeff = 4</c:v>
                </c:pt>
              </c:strCache>
            </c:strRef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grazing_effect_inputs!$E$3:$E$203</c:f>
              <c:numCache>
                <c:formatCode>0.0000</c:formatCode>
                <c:ptCount val="201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3.0000000000000002E-2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4.9999999999999996E-2</c:v>
                </c:pt>
                <c:pt idx="9">
                  <c:v>5.4999999999999993E-2</c:v>
                </c:pt>
                <c:pt idx="10">
                  <c:v>5.9999999999999991E-2</c:v>
                </c:pt>
                <c:pt idx="11">
                  <c:v>6.4999999999999988E-2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9.0000000000000011E-2</c:v>
                </c:pt>
                <c:pt idx="17">
                  <c:v>9.5000000000000015E-2</c:v>
                </c:pt>
                <c:pt idx="18">
                  <c:v>0.10000000000000002</c:v>
                </c:pt>
                <c:pt idx="19">
                  <c:v>0.10500000000000002</c:v>
                </c:pt>
                <c:pt idx="20">
                  <c:v>0.11000000000000003</c:v>
                </c:pt>
                <c:pt idx="21">
                  <c:v>0.11500000000000003</c:v>
                </c:pt>
                <c:pt idx="22">
                  <c:v>0.12000000000000004</c:v>
                </c:pt>
                <c:pt idx="23">
                  <c:v>0.12500000000000003</c:v>
                </c:pt>
                <c:pt idx="24">
                  <c:v>0.13000000000000003</c:v>
                </c:pt>
                <c:pt idx="25">
                  <c:v>0.13500000000000004</c:v>
                </c:pt>
                <c:pt idx="26">
                  <c:v>0.14000000000000004</c:v>
                </c:pt>
                <c:pt idx="27">
                  <c:v>0.14500000000000005</c:v>
                </c:pt>
                <c:pt idx="28">
                  <c:v>0.15000000000000005</c:v>
                </c:pt>
                <c:pt idx="29">
                  <c:v>0.15500000000000005</c:v>
                </c:pt>
                <c:pt idx="30">
                  <c:v>0.16000000000000006</c:v>
                </c:pt>
                <c:pt idx="31">
                  <c:v>0.16500000000000006</c:v>
                </c:pt>
                <c:pt idx="32">
                  <c:v>0.17000000000000007</c:v>
                </c:pt>
                <c:pt idx="33">
                  <c:v>0.17500000000000007</c:v>
                </c:pt>
                <c:pt idx="34">
                  <c:v>0.18000000000000008</c:v>
                </c:pt>
                <c:pt idx="35">
                  <c:v>0.18500000000000008</c:v>
                </c:pt>
                <c:pt idx="36">
                  <c:v>0.19000000000000009</c:v>
                </c:pt>
                <c:pt idx="37">
                  <c:v>0.19500000000000009</c:v>
                </c:pt>
                <c:pt idx="38">
                  <c:v>0.20000000000000009</c:v>
                </c:pt>
                <c:pt idx="39">
                  <c:v>0.2050000000000001</c:v>
                </c:pt>
                <c:pt idx="40">
                  <c:v>0.2100000000000001</c:v>
                </c:pt>
                <c:pt idx="41">
                  <c:v>0.21500000000000011</c:v>
                </c:pt>
                <c:pt idx="42">
                  <c:v>0.22000000000000011</c:v>
                </c:pt>
                <c:pt idx="43">
                  <c:v>0.22500000000000012</c:v>
                </c:pt>
                <c:pt idx="44">
                  <c:v>0.23000000000000012</c:v>
                </c:pt>
                <c:pt idx="45">
                  <c:v>0.23500000000000013</c:v>
                </c:pt>
                <c:pt idx="46">
                  <c:v>0.24000000000000013</c:v>
                </c:pt>
                <c:pt idx="47">
                  <c:v>0.24500000000000013</c:v>
                </c:pt>
                <c:pt idx="48">
                  <c:v>0.25000000000000011</c:v>
                </c:pt>
                <c:pt idx="49">
                  <c:v>0.25500000000000012</c:v>
                </c:pt>
                <c:pt idx="50">
                  <c:v>0.26000000000000012</c:v>
                </c:pt>
                <c:pt idx="51">
                  <c:v>0.26500000000000012</c:v>
                </c:pt>
                <c:pt idx="52">
                  <c:v>0.27000000000000013</c:v>
                </c:pt>
                <c:pt idx="53">
                  <c:v>0.27500000000000013</c:v>
                </c:pt>
                <c:pt idx="54">
                  <c:v>0.28000000000000014</c:v>
                </c:pt>
                <c:pt idx="55">
                  <c:v>0.28500000000000014</c:v>
                </c:pt>
                <c:pt idx="56">
                  <c:v>0.29000000000000015</c:v>
                </c:pt>
                <c:pt idx="57">
                  <c:v>0.29500000000000015</c:v>
                </c:pt>
                <c:pt idx="58">
                  <c:v>0.30000000000000016</c:v>
                </c:pt>
                <c:pt idx="59">
                  <c:v>0.30500000000000016</c:v>
                </c:pt>
                <c:pt idx="60">
                  <c:v>0.31000000000000016</c:v>
                </c:pt>
                <c:pt idx="61">
                  <c:v>0.31500000000000017</c:v>
                </c:pt>
                <c:pt idx="62">
                  <c:v>0.32000000000000017</c:v>
                </c:pt>
                <c:pt idx="63">
                  <c:v>0.32500000000000018</c:v>
                </c:pt>
                <c:pt idx="64">
                  <c:v>0.33000000000000018</c:v>
                </c:pt>
                <c:pt idx="65">
                  <c:v>0.33500000000000019</c:v>
                </c:pt>
                <c:pt idx="66">
                  <c:v>0.34000000000000019</c:v>
                </c:pt>
                <c:pt idx="67">
                  <c:v>0.3450000000000002</c:v>
                </c:pt>
                <c:pt idx="68">
                  <c:v>0.3500000000000002</c:v>
                </c:pt>
                <c:pt idx="69">
                  <c:v>0.3550000000000002</c:v>
                </c:pt>
                <c:pt idx="70">
                  <c:v>0.36000000000000021</c:v>
                </c:pt>
                <c:pt idx="71">
                  <c:v>0.36500000000000021</c:v>
                </c:pt>
                <c:pt idx="72">
                  <c:v>0.37000000000000022</c:v>
                </c:pt>
                <c:pt idx="73">
                  <c:v>0.37500000000000022</c:v>
                </c:pt>
                <c:pt idx="74">
                  <c:v>0.38000000000000023</c:v>
                </c:pt>
                <c:pt idx="75">
                  <c:v>0.38500000000000023</c:v>
                </c:pt>
                <c:pt idx="76">
                  <c:v>0.39000000000000024</c:v>
                </c:pt>
                <c:pt idx="77">
                  <c:v>0.39500000000000024</c:v>
                </c:pt>
                <c:pt idx="78">
                  <c:v>0.40000000000000024</c:v>
                </c:pt>
                <c:pt idx="79">
                  <c:v>0.40500000000000025</c:v>
                </c:pt>
                <c:pt idx="80">
                  <c:v>0.41000000000000025</c:v>
                </c:pt>
                <c:pt idx="81">
                  <c:v>0.41500000000000026</c:v>
                </c:pt>
                <c:pt idx="82">
                  <c:v>0.42000000000000026</c:v>
                </c:pt>
                <c:pt idx="83">
                  <c:v>0.42500000000000027</c:v>
                </c:pt>
                <c:pt idx="84">
                  <c:v>0.43000000000000027</c:v>
                </c:pt>
                <c:pt idx="85">
                  <c:v>0.43500000000000028</c:v>
                </c:pt>
                <c:pt idx="86">
                  <c:v>0.44000000000000028</c:v>
                </c:pt>
                <c:pt idx="87">
                  <c:v>0.44500000000000028</c:v>
                </c:pt>
                <c:pt idx="88">
                  <c:v>0.45000000000000029</c:v>
                </c:pt>
                <c:pt idx="89">
                  <c:v>0.45500000000000029</c:v>
                </c:pt>
                <c:pt idx="90">
                  <c:v>0.4600000000000003</c:v>
                </c:pt>
                <c:pt idx="91">
                  <c:v>0.4650000000000003</c:v>
                </c:pt>
                <c:pt idx="92">
                  <c:v>0.47000000000000031</c:v>
                </c:pt>
                <c:pt idx="93">
                  <c:v>0.47500000000000031</c:v>
                </c:pt>
                <c:pt idx="94">
                  <c:v>0.48000000000000032</c:v>
                </c:pt>
                <c:pt idx="95">
                  <c:v>0.48500000000000032</c:v>
                </c:pt>
                <c:pt idx="96">
                  <c:v>0.49000000000000032</c:v>
                </c:pt>
                <c:pt idx="97">
                  <c:v>0.49500000000000033</c:v>
                </c:pt>
                <c:pt idx="98">
                  <c:v>0.50000000000000033</c:v>
                </c:pt>
                <c:pt idx="99">
                  <c:v>0.50500000000000034</c:v>
                </c:pt>
                <c:pt idx="100">
                  <c:v>0.51000000000000034</c:v>
                </c:pt>
                <c:pt idx="101">
                  <c:v>0.51500000000000035</c:v>
                </c:pt>
                <c:pt idx="102">
                  <c:v>0.52000000000000035</c:v>
                </c:pt>
                <c:pt idx="103">
                  <c:v>0.52500000000000036</c:v>
                </c:pt>
                <c:pt idx="104">
                  <c:v>0.53000000000000036</c:v>
                </c:pt>
                <c:pt idx="105">
                  <c:v>0.53500000000000036</c:v>
                </c:pt>
                <c:pt idx="106">
                  <c:v>0.54000000000000037</c:v>
                </c:pt>
                <c:pt idx="107">
                  <c:v>0.54500000000000037</c:v>
                </c:pt>
                <c:pt idx="108">
                  <c:v>0.55000000000000038</c:v>
                </c:pt>
                <c:pt idx="109">
                  <c:v>0.55500000000000038</c:v>
                </c:pt>
                <c:pt idx="110">
                  <c:v>0.56000000000000039</c:v>
                </c:pt>
                <c:pt idx="111">
                  <c:v>0.56500000000000039</c:v>
                </c:pt>
                <c:pt idx="112">
                  <c:v>0.5700000000000004</c:v>
                </c:pt>
                <c:pt idx="113">
                  <c:v>0.5750000000000004</c:v>
                </c:pt>
                <c:pt idx="114">
                  <c:v>0.5800000000000004</c:v>
                </c:pt>
                <c:pt idx="115">
                  <c:v>0.58500000000000041</c:v>
                </c:pt>
                <c:pt idx="116">
                  <c:v>0.59000000000000041</c:v>
                </c:pt>
                <c:pt idx="117">
                  <c:v>0.59500000000000042</c:v>
                </c:pt>
                <c:pt idx="118">
                  <c:v>0.60000000000000042</c:v>
                </c:pt>
                <c:pt idx="119">
                  <c:v>0.60500000000000043</c:v>
                </c:pt>
                <c:pt idx="120">
                  <c:v>0.61000000000000043</c:v>
                </c:pt>
                <c:pt idx="121">
                  <c:v>0.61500000000000044</c:v>
                </c:pt>
                <c:pt idx="122">
                  <c:v>0.62000000000000044</c:v>
                </c:pt>
                <c:pt idx="123">
                  <c:v>0.62500000000000044</c:v>
                </c:pt>
                <c:pt idx="124">
                  <c:v>0.63000000000000045</c:v>
                </c:pt>
                <c:pt idx="125">
                  <c:v>0.63500000000000045</c:v>
                </c:pt>
                <c:pt idx="126">
                  <c:v>0.64000000000000046</c:v>
                </c:pt>
                <c:pt idx="127">
                  <c:v>0.64500000000000046</c:v>
                </c:pt>
                <c:pt idx="128">
                  <c:v>0.65000000000000047</c:v>
                </c:pt>
                <c:pt idx="129">
                  <c:v>0.65500000000000047</c:v>
                </c:pt>
                <c:pt idx="130">
                  <c:v>0.66000000000000048</c:v>
                </c:pt>
                <c:pt idx="131">
                  <c:v>0.66500000000000048</c:v>
                </c:pt>
                <c:pt idx="132">
                  <c:v>0.67000000000000048</c:v>
                </c:pt>
                <c:pt idx="133">
                  <c:v>0.67500000000000049</c:v>
                </c:pt>
                <c:pt idx="134">
                  <c:v>0.68000000000000049</c:v>
                </c:pt>
                <c:pt idx="135">
                  <c:v>0.6850000000000005</c:v>
                </c:pt>
                <c:pt idx="136">
                  <c:v>0.6900000000000005</c:v>
                </c:pt>
                <c:pt idx="137">
                  <c:v>0.69500000000000051</c:v>
                </c:pt>
                <c:pt idx="138">
                  <c:v>0.70000000000000051</c:v>
                </c:pt>
                <c:pt idx="139">
                  <c:v>0.70500000000000052</c:v>
                </c:pt>
                <c:pt idx="140">
                  <c:v>0.71000000000000052</c:v>
                </c:pt>
                <c:pt idx="141">
                  <c:v>0.71500000000000052</c:v>
                </c:pt>
                <c:pt idx="142">
                  <c:v>0.72000000000000053</c:v>
                </c:pt>
                <c:pt idx="143">
                  <c:v>0.72500000000000053</c:v>
                </c:pt>
                <c:pt idx="144">
                  <c:v>0.73000000000000054</c:v>
                </c:pt>
                <c:pt idx="145">
                  <c:v>0.73500000000000054</c:v>
                </c:pt>
                <c:pt idx="146">
                  <c:v>0.74000000000000055</c:v>
                </c:pt>
                <c:pt idx="147">
                  <c:v>0.74500000000000055</c:v>
                </c:pt>
                <c:pt idx="148">
                  <c:v>0.75000000000000056</c:v>
                </c:pt>
                <c:pt idx="149">
                  <c:v>0.75500000000000056</c:v>
                </c:pt>
                <c:pt idx="150">
                  <c:v>0.76000000000000056</c:v>
                </c:pt>
                <c:pt idx="151">
                  <c:v>0.76500000000000057</c:v>
                </c:pt>
                <c:pt idx="152">
                  <c:v>0.77000000000000057</c:v>
                </c:pt>
                <c:pt idx="153">
                  <c:v>0.77500000000000058</c:v>
                </c:pt>
                <c:pt idx="154">
                  <c:v>0.78000000000000058</c:v>
                </c:pt>
                <c:pt idx="155">
                  <c:v>0.78500000000000059</c:v>
                </c:pt>
                <c:pt idx="156">
                  <c:v>0.79000000000000059</c:v>
                </c:pt>
                <c:pt idx="157">
                  <c:v>0.7950000000000006</c:v>
                </c:pt>
                <c:pt idx="158">
                  <c:v>0.8000000000000006</c:v>
                </c:pt>
                <c:pt idx="159">
                  <c:v>0.8050000000000006</c:v>
                </c:pt>
                <c:pt idx="160">
                  <c:v>0.81000000000000061</c:v>
                </c:pt>
                <c:pt idx="161">
                  <c:v>0.81500000000000061</c:v>
                </c:pt>
                <c:pt idx="162">
                  <c:v>0.82000000000000062</c:v>
                </c:pt>
                <c:pt idx="163">
                  <c:v>0.82500000000000062</c:v>
                </c:pt>
                <c:pt idx="164">
                  <c:v>0.83000000000000063</c:v>
                </c:pt>
                <c:pt idx="165">
                  <c:v>0.83500000000000063</c:v>
                </c:pt>
                <c:pt idx="166">
                  <c:v>0.84000000000000064</c:v>
                </c:pt>
                <c:pt idx="167">
                  <c:v>0.84500000000000064</c:v>
                </c:pt>
                <c:pt idx="168">
                  <c:v>0.85000000000000064</c:v>
                </c:pt>
                <c:pt idx="169">
                  <c:v>0.85500000000000065</c:v>
                </c:pt>
                <c:pt idx="170">
                  <c:v>0.86000000000000065</c:v>
                </c:pt>
                <c:pt idx="171">
                  <c:v>0.86500000000000066</c:v>
                </c:pt>
                <c:pt idx="172">
                  <c:v>0.87000000000000066</c:v>
                </c:pt>
                <c:pt idx="173">
                  <c:v>0.87500000000000067</c:v>
                </c:pt>
                <c:pt idx="174">
                  <c:v>0.88000000000000067</c:v>
                </c:pt>
                <c:pt idx="175">
                  <c:v>0.88500000000000068</c:v>
                </c:pt>
                <c:pt idx="176">
                  <c:v>0.89000000000000068</c:v>
                </c:pt>
                <c:pt idx="177">
                  <c:v>0.89500000000000068</c:v>
                </c:pt>
                <c:pt idx="178">
                  <c:v>0.90000000000000069</c:v>
                </c:pt>
                <c:pt idx="179">
                  <c:v>0.90500000000000069</c:v>
                </c:pt>
                <c:pt idx="180">
                  <c:v>0.9100000000000007</c:v>
                </c:pt>
                <c:pt idx="181">
                  <c:v>0.9150000000000007</c:v>
                </c:pt>
                <c:pt idx="182">
                  <c:v>0.92000000000000071</c:v>
                </c:pt>
                <c:pt idx="183">
                  <c:v>0.92500000000000071</c:v>
                </c:pt>
                <c:pt idx="184">
                  <c:v>0.93000000000000071</c:v>
                </c:pt>
                <c:pt idx="185">
                  <c:v>0.93500000000000072</c:v>
                </c:pt>
                <c:pt idx="186">
                  <c:v>0.94000000000000072</c:v>
                </c:pt>
                <c:pt idx="187">
                  <c:v>0.94500000000000073</c:v>
                </c:pt>
                <c:pt idx="188">
                  <c:v>0.95000000000000073</c:v>
                </c:pt>
                <c:pt idx="189">
                  <c:v>0.95500000000000074</c:v>
                </c:pt>
                <c:pt idx="190">
                  <c:v>0.96000000000000074</c:v>
                </c:pt>
                <c:pt idx="191">
                  <c:v>0.96500000000000075</c:v>
                </c:pt>
                <c:pt idx="192">
                  <c:v>0.97000000000000075</c:v>
                </c:pt>
                <c:pt idx="193">
                  <c:v>0.97500000000000075</c:v>
                </c:pt>
                <c:pt idx="194">
                  <c:v>0.98000000000000076</c:v>
                </c:pt>
                <c:pt idx="195">
                  <c:v>0.98500000000000076</c:v>
                </c:pt>
                <c:pt idx="196">
                  <c:v>0.99000000000000077</c:v>
                </c:pt>
                <c:pt idx="197">
                  <c:v>0.99500000000000077</c:v>
                </c:pt>
                <c:pt idx="198">
                  <c:v>1.0000000000000007</c:v>
                </c:pt>
              </c:numCache>
            </c:numRef>
          </c:xVal>
          <c:yVal>
            <c:numRef>
              <c:f>grazing_effect_inputs!$M$3:$M$203</c:f>
              <c:numCache>
                <c:formatCode>0.0000</c:formatCode>
                <c:ptCount val="201"/>
                <c:pt idx="0">
                  <c:v>499.5</c:v>
                </c:pt>
                <c:pt idx="1">
                  <c:v>499.25</c:v>
                </c:pt>
                <c:pt idx="2">
                  <c:v>499</c:v>
                </c:pt>
                <c:pt idx="3">
                  <c:v>498.75</c:v>
                </c:pt>
                <c:pt idx="4">
                  <c:v>498.5</c:v>
                </c:pt>
                <c:pt idx="5">
                  <c:v>498.25</c:v>
                </c:pt>
                <c:pt idx="6">
                  <c:v>498</c:v>
                </c:pt>
                <c:pt idx="7">
                  <c:v>497.75</c:v>
                </c:pt>
                <c:pt idx="8">
                  <c:v>497.5</c:v>
                </c:pt>
                <c:pt idx="9">
                  <c:v>497.25</c:v>
                </c:pt>
                <c:pt idx="10">
                  <c:v>497</c:v>
                </c:pt>
                <c:pt idx="11">
                  <c:v>496.75</c:v>
                </c:pt>
                <c:pt idx="12">
                  <c:v>496.5</c:v>
                </c:pt>
                <c:pt idx="13">
                  <c:v>496.25</c:v>
                </c:pt>
                <c:pt idx="14">
                  <c:v>496</c:v>
                </c:pt>
                <c:pt idx="15">
                  <c:v>495.75</c:v>
                </c:pt>
                <c:pt idx="16">
                  <c:v>495.5</c:v>
                </c:pt>
                <c:pt idx="17">
                  <c:v>495.25</c:v>
                </c:pt>
                <c:pt idx="18">
                  <c:v>495</c:v>
                </c:pt>
                <c:pt idx="19">
                  <c:v>494.75</c:v>
                </c:pt>
                <c:pt idx="20">
                  <c:v>494.5</c:v>
                </c:pt>
                <c:pt idx="21">
                  <c:v>494.25</c:v>
                </c:pt>
                <c:pt idx="22">
                  <c:v>494</c:v>
                </c:pt>
                <c:pt idx="23">
                  <c:v>493.75</c:v>
                </c:pt>
                <c:pt idx="24">
                  <c:v>493.5</c:v>
                </c:pt>
                <c:pt idx="25">
                  <c:v>493.25</c:v>
                </c:pt>
                <c:pt idx="26">
                  <c:v>493</c:v>
                </c:pt>
                <c:pt idx="27">
                  <c:v>492.75</c:v>
                </c:pt>
                <c:pt idx="28">
                  <c:v>492.5</c:v>
                </c:pt>
                <c:pt idx="29">
                  <c:v>492.25</c:v>
                </c:pt>
                <c:pt idx="30">
                  <c:v>492</c:v>
                </c:pt>
                <c:pt idx="31">
                  <c:v>491.75</c:v>
                </c:pt>
                <c:pt idx="32">
                  <c:v>491.5</c:v>
                </c:pt>
                <c:pt idx="33">
                  <c:v>491.25</c:v>
                </c:pt>
                <c:pt idx="34">
                  <c:v>491</c:v>
                </c:pt>
                <c:pt idx="35">
                  <c:v>490.75</c:v>
                </c:pt>
                <c:pt idx="36">
                  <c:v>490.5</c:v>
                </c:pt>
                <c:pt idx="37">
                  <c:v>490.25</c:v>
                </c:pt>
                <c:pt idx="38">
                  <c:v>490</c:v>
                </c:pt>
                <c:pt idx="39">
                  <c:v>489.75</c:v>
                </c:pt>
                <c:pt idx="40">
                  <c:v>489.5</c:v>
                </c:pt>
                <c:pt idx="41">
                  <c:v>489.25</c:v>
                </c:pt>
                <c:pt idx="42">
                  <c:v>489</c:v>
                </c:pt>
                <c:pt idx="43">
                  <c:v>488.75</c:v>
                </c:pt>
                <c:pt idx="44">
                  <c:v>488.5</c:v>
                </c:pt>
                <c:pt idx="45">
                  <c:v>488.25</c:v>
                </c:pt>
                <c:pt idx="46">
                  <c:v>488</c:v>
                </c:pt>
                <c:pt idx="47">
                  <c:v>487.75</c:v>
                </c:pt>
                <c:pt idx="48">
                  <c:v>487.5</c:v>
                </c:pt>
                <c:pt idx="49">
                  <c:v>487.25</c:v>
                </c:pt>
                <c:pt idx="50">
                  <c:v>487</c:v>
                </c:pt>
                <c:pt idx="51">
                  <c:v>486.75</c:v>
                </c:pt>
                <c:pt idx="52">
                  <c:v>486.5</c:v>
                </c:pt>
                <c:pt idx="53">
                  <c:v>486.25</c:v>
                </c:pt>
                <c:pt idx="54">
                  <c:v>486</c:v>
                </c:pt>
                <c:pt idx="55">
                  <c:v>485.75</c:v>
                </c:pt>
                <c:pt idx="56">
                  <c:v>485.5</c:v>
                </c:pt>
                <c:pt idx="57">
                  <c:v>485.25</c:v>
                </c:pt>
                <c:pt idx="58">
                  <c:v>485</c:v>
                </c:pt>
                <c:pt idx="59">
                  <c:v>484.75</c:v>
                </c:pt>
                <c:pt idx="60">
                  <c:v>484.5</c:v>
                </c:pt>
                <c:pt idx="61">
                  <c:v>484.25</c:v>
                </c:pt>
                <c:pt idx="62">
                  <c:v>484</c:v>
                </c:pt>
                <c:pt idx="63">
                  <c:v>483.75</c:v>
                </c:pt>
                <c:pt idx="64">
                  <c:v>483.5</c:v>
                </c:pt>
                <c:pt idx="65">
                  <c:v>483.25</c:v>
                </c:pt>
                <c:pt idx="66">
                  <c:v>483</c:v>
                </c:pt>
                <c:pt idx="67">
                  <c:v>482.75</c:v>
                </c:pt>
                <c:pt idx="68">
                  <c:v>482.5</c:v>
                </c:pt>
                <c:pt idx="69">
                  <c:v>482.25</c:v>
                </c:pt>
                <c:pt idx="70">
                  <c:v>482</c:v>
                </c:pt>
                <c:pt idx="71">
                  <c:v>481.75</c:v>
                </c:pt>
                <c:pt idx="72">
                  <c:v>481.5</c:v>
                </c:pt>
                <c:pt idx="73">
                  <c:v>481.25</c:v>
                </c:pt>
                <c:pt idx="74">
                  <c:v>481</c:v>
                </c:pt>
                <c:pt idx="75">
                  <c:v>480.75</c:v>
                </c:pt>
                <c:pt idx="76">
                  <c:v>480.5</c:v>
                </c:pt>
                <c:pt idx="77">
                  <c:v>480.25</c:v>
                </c:pt>
                <c:pt idx="78">
                  <c:v>480</c:v>
                </c:pt>
                <c:pt idx="79">
                  <c:v>479.75</c:v>
                </c:pt>
                <c:pt idx="80">
                  <c:v>479.5</c:v>
                </c:pt>
                <c:pt idx="81">
                  <c:v>479.25</c:v>
                </c:pt>
                <c:pt idx="82">
                  <c:v>479</c:v>
                </c:pt>
                <c:pt idx="83">
                  <c:v>478.75</c:v>
                </c:pt>
                <c:pt idx="84">
                  <c:v>478.5</c:v>
                </c:pt>
                <c:pt idx="85">
                  <c:v>478.25</c:v>
                </c:pt>
                <c:pt idx="86">
                  <c:v>478</c:v>
                </c:pt>
                <c:pt idx="87">
                  <c:v>477.75</c:v>
                </c:pt>
                <c:pt idx="88">
                  <c:v>477.5</c:v>
                </c:pt>
                <c:pt idx="89">
                  <c:v>477.25</c:v>
                </c:pt>
                <c:pt idx="90">
                  <c:v>477</c:v>
                </c:pt>
                <c:pt idx="91">
                  <c:v>476.75</c:v>
                </c:pt>
                <c:pt idx="92">
                  <c:v>476.5</c:v>
                </c:pt>
                <c:pt idx="93">
                  <c:v>476.25</c:v>
                </c:pt>
                <c:pt idx="94">
                  <c:v>476</c:v>
                </c:pt>
                <c:pt idx="95">
                  <c:v>475.75</c:v>
                </c:pt>
                <c:pt idx="96">
                  <c:v>475.5</c:v>
                </c:pt>
                <c:pt idx="97">
                  <c:v>475.25</c:v>
                </c:pt>
                <c:pt idx="98">
                  <c:v>475</c:v>
                </c:pt>
                <c:pt idx="99">
                  <c:v>474.75</c:v>
                </c:pt>
                <c:pt idx="100">
                  <c:v>474.5</c:v>
                </c:pt>
                <c:pt idx="101">
                  <c:v>474.25</c:v>
                </c:pt>
                <c:pt idx="102">
                  <c:v>474</c:v>
                </c:pt>
                <c:pt idx="103">
                  <c:v>473.75</c:v>
                </c:pt>
                <c:pt idx="104">
                  <c:v>473.5</c:v>
                </c:pt>
                <c:pt idx="105">
                  <c:v>473.25</c:v>
                </c:pt>
                <c:pt idx="106">
                  <c:v>473</c:v>
                </c:pt>
                <c:pt idx="107">
                  <c:v>472.75</c:v>
                </c:pt>
                <c:pt idx="108">
                  <c:v>472.5</c:v>
                </c:pt>
                <c:pt idx="109">
                  <c:v>472.25</c:v>
                </c:pt>
                <c:pt idx="110">
                  <c:v>472</c:v>
                </c:pt>
                <c:pt idx="111">
                  <c:v>471.75</c:v>
                </c:pt>
                <c:pt idx="112">
                  <c:v>471.5</c:v>
                </c:pt>
                <c:pt idx="113">
                  <c:v>471.25</c:v>
                </c:pt>
                <c:pt idx="114">
                  <c:v>471</c:v>
                </c:pt>
                <c:pt idx="115">
                  <c:v>470.75</c:v>
                </c:pt>
                <c:pt idx="116">
                  <c:v>470.5</c:v>
                </c:pt>
                <c:pt idx="117">
                  <c:v>470.25</c:v>
                </c:pt>
                <c:pt idx="118">
                  <c:v>470</c:v>
                </c:pt>
                <c:pt idx="119">
                  <c:v>469.75</c:v>
                </c:pt>
                <c:pt idx="120">
                  <c:v>469.5</c:v>
                </c:pt>
                <c:pt idx="121">
                  <c:v>469.25</c:v>
                </c:pt>
                <c:pt idx="122">
                  <c:v>469</c:v>
                </c:pt>
                <c:pt idx="123">
                  <c:v>468.75</c:v>
                </c:pt>
                <c:pt idx="124">
                  <c:v>468.5</c:v>
                </c:pt>
                <c:pt idx="125">
                  <c:v>468.25</c:v>
                </c:pt>
                <c:pt idx="126">
                  <c:v>468</c:v>
                </c:pt>
                <c:pt idx="127">
                  <c:v>467.75</c:v>
                </c:pt>
                <c:pt idx="128">
                  <c:v>467.49999999999994</c:v>
                </c:pt>
                <c:pt idx="129">
                  <c:v>467.25</c:v>
                </c:pt>
                <c:pt idx="130">
                  <c:v>466.99999999999994</c:v>
                </c:pt>
                <c:pt idx="131">
                  <c:v>466.75</c:v>
                </c:pt>
                <c:pt idx="132">
                  <c:v>466.49999999999994</c:v>
                </c:pt>
                <c:pt idx="133">
                  <c:v>466.25</c:v>
                </c:pt>
                <c:pt idx="134">
                  <c:v>465.99999999999994</c:v>
                </c:pt>
                <c:pt idx="135">
                  <c:v>465.75</c:v>
                </c:pt>
                <c:pt idx="136">
                  <c:v>465.49999999999994</c:v>
                </c:pt>
                <c:pt idx="137">
                  <c:v>465.25</c:v>
                </c:pt>
                <c:pt idx="138">
                  <c:v>464.99999999999994</c:v>
                </c:pt>
                <c:pt idx="139">
                  <c:v>464.75</c:v>
                </c:pt>
                <c:pt idx="140">
                  <c:v>464.49999999999994</c:v>
                </c:pt>
                <c:pt idx="141">
                  <c:v>464.25</c:v>
                </c:pt>
                <c:pt idx="142">
                  <c:v>463.99999999999994</c:v>
                </c:pt>
                <c:pt idx="143">
                  <c:v>463.75</c:v>
                </c:pt>
                <c:pt idx="144">
                  <c:v>463.49999999999994</c:v>
                </c:pt>
                <c:pt idx="145">
                  <c:v>463.25</c:v>
                </c:pt>
                <c:pt idx="146">
                  <c:v>462.99999999999994</c:v>
                </c:pt>
                <c:pt idx="147">
                  <c:v>462.75</c:v>
                </c:pt>
                <c:pt idx="148">
                  <c:v>462.49999999999994</c:v>
                </c:pt>
                <c:pt idx="149">
                  <c:v>462.24999999999994</c:v>
                </c:pt>
                <c:pt idx="150">
                  <c:v>461.99999999999994</c:v>
                </c:pt>
                <c:pt idx="151">
                  <c:v>461.75</c:v>
                </c:pt>
                <c:pt idx="152">
                  <c:v>461.49999999999994</c:v>
                </c:pt>
                <c:pt idx="153">
                  <c:v>461.24999999999994</c:v>
                </c:pt>
                <c:pt idx="154">
                  <c:v>460.99999999999994</c:v>
                </c:pt>
                <c:pt idx="155">
                  <c:v>460.75</c:v>
                </c:pt>
                <c:pt idx="156">
                  <c:v>460.49999999999994</c:v>
                </c:pt>
                <c:pt idx="157">
                  <c:v>460.24999999999994</c:v>
                </c:pt>
                <c:pt idx="158">
                  <c:v>459.99999999999994</c:v>
                </c:pt>
                <c:pt idx="159">
                  <c:v>459.75</c:v>
                </c:pt>
                <c:pt idx="160">
                  <c:v>459.49999999999994</c:v>
                </c:pt>
                <c:pt idx="161">
                  <c:v>459.24999999999994</c:v>
                </c:pt>
                <c:pt idx="162">
                  <c:v>458.99999999999994</c:v>
                </c:pt>
                <c:pt idx="163">
                  <c:v>458.75</c:v>
                </c:pt>
                <c:pt idx="164">
                  <c:v>458.49999999999994</c:v>
                </c:pt>
                <c:pt idx="165">
                  <c:v>458.24999999999994</c:v>
                </c:pt>
                <c:pt idx="166">
                  <c:v>457.99999999999994</c:v>
                </c:pt>
                <c:pt idx="167">
                  <c:v>457.75</c:v>
                </c:pt>
                <c:pt idx="168">
                  <c:v>457.49999999999994</c:v>
                </c:pt>
                <c:pt idx="169">
                  <c:v>457.24999999999994</c:v>
                </c:pt>
                <c:pt idx="170">
                  <c:v>456.99999999999994</c:v>
                </c:pt>
                <c:pt idx="171">
                  <c:v>456.75</c:v>
                </c:pt>
                <c:pt idx="172">
                  <c:v>456.49999999999994</c:v>
                </c:pt>
                <c:pt idx="173">
                  <c:v>456.24999999999994</c:v>
                </c:pt>
                <c:pt idx="174">
                  <c:v>455.99999999999994</c:v>
                </c:pt>
                <c:pt idx="175">
                  <c:v>455.75</c:v>
                </c:pt>
                <c:pt idx="176">
                  <c:v>455.49999999999994</c:v>
                </c:pt>
                <c:pt idx="177">
                  <c:v>455.24999999999994</c:v>
                </c:pt>
                <c:pt idx="178">
                  <c:v>454.99999999999994</c:v>
                </c:pt>
                <c:pt idx="179">
                  <c:v>454.75</c:v>
                </c:pt>
                <c:pt idx="180">
                  <c:v>454.49999999999994</c:v>
                </c:pt>
                <c:pt idx="181">
                  <c:v>454.24999999999994</c:v>
                </c:pt>
                <c:pt idx="182">
                  <c:v>453.99999999999994</c:v>
                </c:pt>
                <c:pt idx="183">
                  <c:v>453.75</c:v>
                </c:pt>
                <c:pt idx="184">
                  <c:v>453.49999999999994</c:v>
                </c:pt>
                <c:pt idx="185">
                  <c:v>453.24999999999994</c:v>
                </c:pt>
                <c:pt idx="186">
                  <c:v>452.99999999999994</c:v>
                </c:pt>
                <c:pt idx="187">
                  <c:v>452.75</c:v>
                </c:pt>
                <c:pt idx="188">
                  <c:v>452.49999999999994</c:v>
                </c:pt>
                <c:pt idx="189">
                  <c:v>452.24999999999994</c:v>
                </c:pt>
                <c:pt idx="190">
                  <c:v>451.99999999999994</c:v>
                </c:pt>
                <c:pt idx="191">
                  <c:v>451.75</c:v>
                </c:pt>
                <c:pt idx="192">
                  <c:v>451.49999999999994</c:v>
                </c:pt>
                <c:pt idx="193">
                  <c:v>451.24999999999994</c:v>
                </c:pt>
                <c:pt idx="194">
                  <c:v>450.99999999999994</c:v>
                </c:pt>
                <c:pt idx="195">
                  <c:v>450.75</c:v>
                </c:pt>
                <c:pt idx="196">
                  <c:v>450.49999999999994</c:v>
                </c:pt>
                <c:pt idx="197">
                  <c:v>450.24999999999994</c:v>
                </c:pt>
                <c:pt idx="198">
                  <c:v>449.99999999999994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30-274A-BB5A-3FE740D85775}"/>
            </c:ext>
          </c:extLst>
        </c:ser>
        <c:ser>
          <c:idx val="5"/>
          <c:order val="4"/>
          <c:tx>
            <c:strRef>
              <c:f>grazing_effect_inputs!$N$2</c:f>
              <c:strCache>
                <c:ptCount val="1"/>
                <c:pt idx="0">
                  <c:v>grzeff = 5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grazing_effect_inputs!$E$3:$E$203</c:f>
              <c:numCache>
                <c:formatCode>0.0000</c:formatCode>
                <c:ptCount val="201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3.0000000000000002E-2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4.9999999999999996E-2</c:v>
                </c:pt>
                <c:pt idx="9">
                  <c:v>5.4999999999999993E-2</c:v>
                </c:pt>
                <c:pt idx="10">
                  <c:v>5.9999999999999991E-2</c:v>
                </c:pt>
                <c:pt idx="11">
                  <c:v>6.4999999999999988E-2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9.0000000000000011E-2</c:v>
                </c:pt>
                <c:pt idx="17">
                  <c:v>9.5000000000000015E-2</c:v>
                </c:pt>
                <c:pt idx="18">
                  <c:v>0.10000000000000002</c:v>
                </c:pt>
                <c:pt idx="19">
                  <c:v>0.10500000000000002</c:v>
                </c:pt>
                <c:pt idx="20">
                  <c:v>0.11000000000000003</c:v>
                </c:pt>
                <c:pt idx="21">
                  <c:v>0.11500000000000003</c:v>
                </c:pt>
                <c:pt idx="22">
                  <c:v>0.12000000000000004</c:v>
                </c:pt>
                <c:pt idx="23">
                  <c:v>0.12500000000000003</c:v>
                </c:pt>
                <c:pt idx="24">
                  <c:v>0.13000000000000003</c:v>
                </c:pt>
                <c:pt idx="25">
                  <c:v>0.13500000000000004</c:v>
                </c:pt>
                <c:pt idx="26">
                  <c:v>0.14000000000000004</c:v>
                </c:pt>
                <c:pt idx="27">
                  <c:v>0.14500000000000005</c:v>
                </c:pt>
                <c:pt idx="28">
                  <c:v>0.15000000000000005</c:v>
                </c:pt>
                <c:pt idx="29">
                  <c:v>0.15500000000000005</c:v>
                </c:pt>
                <c:pt idx="30">
                  <c:v>0.16000000000000006</c:v>
                </c:pt>
                <c:pt idx="31">
                  <c:v>0.16500000000000006</c:v>
                </c:pt>
                <c:pt idx="32">
                  <c:v>0.17000000000000007</c:v>
                </c:pt>
                <c:pt idx="33">
                  <c:v>0.17500000000000007</c:v>
                </c:pt>
                <c:pt idx="34">
                  <c:v>0.18000000000000008</c:v>
                </c:pt>
                <c:pt idx="35">
                  <c:v>0.18500000000000008</c:v>
                </c:pt>
                <c:pt idx="36">
                  <c:v>0.19000000000000009</c:v>
                </c:pt>
                <c:pt idx="37">
                  <c:v>0.19500000000000009</c:v>
                </c:pt>
                <c:pt idx="38">
                  <c:v>0.20000000000000009</c:v>
                </c:pt>
                <c:pt idx="39">
                  <c:v>0.2050000000000001</c:v>
                </c:pt>
                <c:pt idx="40">
                  <c:v>0.2100000000000001</c:v>
                </c:pt>
                <c:pt idx="41">
                  <c:v>0.21500000000000011</c:v>
                </c:pt>
                <c:pt idx="42">
                  <c:v>0.22000000000000011</c:v>
                </c:pt>
                <c:pt idx="43">
                  <c:v>0.22500000000000012</c:v>
                </c:pt>
                <c:pt idx="44">
                  <c:v>0.23000000000000012</c:v>
                </c:pt>
                <c:pt idx="45">
                  <c:v>0.23500000000000013</c:v>
                </c:pt>
                <c:pt idx="46">
                  <c:v>0.24000000000000013</c:v>
                </c:pt>
                <c:pt idx="47">
                  <c:v>0.24500000000000013</c:v>
                </c:pt>
                <c:pt idx="48">
                  <c:v>0.25000000000000011</c:v>
                </c:pt>
                <c:pt idx="49">
                  <c:v>0.25500000000000012</c:v>
                </c:pt>
                <c:pt idx="50">
                  <c:v>0.26000000000000012</c:v>
                </c:pt>
                <c:pt idx="51">
                  <c:v>0.26500000000000012</c:v>
                </c:pt>
                <c:pt idx="52">
                  <c:v>0.27000000000000013</c:v>
                </c:pt>
                <c:pt idx="53">
                  <c:v>0.27500000000000013</c:v>
                </c:pt>
                <c:pt idx="54">
                  <c:v>0.28000000000000014</c:v>
                </c:pt>
                <c:pt idx="55">
                  <c:v>0.28500000000000014</c:v>
                </c:pt>
                <c:pt idx="56">
                  <c:v>0.29000000000000015</c:v>
                </c:pt>
                <c:pt idx="57">
                  <c:v>0.29500000000000015</c:v>
                </c:pt>
                <c:pt idx="58">
                  <c:v>0.30000000000000016</c:v>
                </c:pt>
                <c:pt idx="59">
                  <c:v>0.30500000000000016</c:v>
                </c:pt>
                <c:pt idx="60">
                  <c:v>0.31000000000000016</c:v>
                </c:pt>
                <c:pt idx="61">
                  <c:v>0.31500000000000017</c:v>
                </c:pt>
                <c:pt idx="62">
                  <c:v>0.32000000000000017</c:v>
                </c:pt>
                <c:pt idx="63">
                  <c:v>0.32500000000000018</c:v>
                </c:pt>
                <c:pt idx="64">
                  <c:v>0.33000000000000018</c:v>
                </c:pt>
                <c:pt idx="65">
                  <c:v>0.33500000000000019</c:v>
                </c:pt>
                <c:pt idx="66">
                  <c:v>0.34000000000000019</c:v>
                </c:pt>
                <c:pt idx="67">
                  <c:v>0.3450000000000002</c:v>
                </c:pt>
                <c:pt idx="68">
                  <c:v>0.3500000000000002</c:v>
                </c:pt>
                <c:pt idx="69">
                  <c:v>0.3550000000000002</c:v>
                </c:pt>
                <c:pt idx="70">
                  <c:v>0.36000000000000021</c:v>
                </c:pt>
                <c:pt idx="71">
                  <c:v>0.36500000000000021</c:v>
                </c:pt>
                <c:pt idx="72">
                  <c:v>0.37000000000000022</c:v>
                </c:pt>
                <c:pt idx="73">
                  <c:v>0.37500000000000022</c:v>
                </c:pt>
                <c:pt idx="74">
                  <c:v>0.38000000000000023</c:v>
                </c:pt>
                <c:pt idx="75">
                  <c:v>0.38500000000000023</c:v>
                </c:pt>
                <c:pt idx="76">
                  <c:v>0.39000000000000024</c:v>
                </c:pt>
                <c:pt idx="77">
                  <c:v>0.39500000000000024</c:v>
                </c:pt>
                <c:pt idx="78">
                  <c:v>0.40000000000000024</c:v>
                </c:pt>
                <c:pt idx="79">
                  <c:v>0.40500000000000025</c:v>
                </c:pt>
                <c:pt idx="80">
                  <c:v>0.41000000000000025</c:v>
                </c:pt>
                <c:pt idx="81">
                  <c:v>0.41500000000000026</c:v>
                </c:pt>
                <c:pt idx="82">
                  <c:v>0.42000000000000026</c:v>
                </c:pt>
                <c:pt idx="83">
                  <c:v>0.42500000000000027</c:v>
                </c:pt>
                <c:pt idx="84">
                  <c:v>0.43000000000000027</c:v>
                </c:pt>
                <c:pt idx="85">
                  <c:v>0.43500000000000028</c:v>
                </c:pt>
                <c:pt idx="86">
                  <c:v>0.44000000000000028</c:v>
                </c:pt>
                <c:pt idx="87">
                  <c:v>0.44500000000000028</c:v>
                </c:pt>
                <c:pt idx="88">
                  <c:v>0.45000000000000029</c:v>
                </c:pt>
                <c:pt idx="89">
                  <c:v>0.45500000000000029</c:v>
                </c:pt>
                <c:pt idx="90">
                  <c:v>0.4600000000000003</c:v>
                </c:pt>
                <c:pt idx="91">
                  <c:v>0.4650000000000003</c:v>
                </c:pt>
                <c:pt idx="92">
                  <c:v>0.47000000000000031</c:v>
                </c:pt>
                <c:pt idx="93">
                  <c:v>0.47500000000000031</c:v>
                </c:pt>
                <c:pt idx="94">
                  <c:v>0.48000000000000032</c:v>
                </c:pt>
                <c:pt idx="95">
                  <c:v>0.48500000000000032</c:v>
                </c:pt>
                <c:pt idx="96">
                  <c:v>0.49000000000000032</c:v>
                </c:pt>
                <c:pt idx="97">
                  <c:v>0.49500000000000033</c:v>
                </c:pt>
                <c:pt idx="98">
                  <c:v>0.50000000000000033</c:v>
                </c:pt>
                <c:pt idx="99">
                  <c:v>0.50500000000000034</c:v>
                </c:pt>
                <c:pt idx="100">
                  <c:v>0.51000000000000034</c:v>
                </c:pt>
                <c:pt idx="101">
                  <c:v>0.51500000000000035</c:v>
                </c:pt>
                <c:pt idx="102">
                  <c:v>0.52000000000000035</c:v>
                </c:pt>
                <c:pt idx="103">
                  <c:v>0.52500000000000036</c:v>
                </c:pt>
                <c:pt idx="104">
                  <c:v>0.53000000000000036</c:v>
                </c:pt>
                <c:pt idx="105">
                  <c:v>0.53500000000000036</c:v>
                </c:pt>
                <c:pt idx="106">
                  <c:v>0.54000000000000037</c:v>
                </c:pt>
                <c:pt idx="107">
                  <c:v>0.54500000000000037</c:v>
                </c:pt>
                <c:pt idx="108">
                  <c:v>0.55000000000000038</c:v>
                </c:pt>
                <c:pt idx="109">
                  <c:v>0.55500000000000038</c:v>
                </c:pt>
                <c:pt idx="110">
                  <c:v>0.56000000000000039</c:v>
                </c:pt>
                <c:pt idx="111">
                  <c:v>0.56500000000000039</c:v>
                </c:pt>
                <c:pt idx="112">
                  <c:v>0.5700000000000004</c:v>
                </c:pt>
                <c:pt idx="113">
                  <c:v>0.5750000000000004</c:v>
                </c:pt>
                <c:pt idx="114">
                  <c:v>0.5800000000000004</c:v>
                </c:pt>
                <c:pt idx="115">
                  <c:v>0.58500000000000041</c:v>
                </c:pt>
                <c:pt idx="116">
                  <c:v>0.59000000000000041</c:v>
                </c:pt>
                <c:pt idx="117">
                  <c:v>0.59500000000000042</c:v>
                </c:pt>
                <c:pt idx="118">
                  <c:v>0.60000000000000042</c:v>
                </c:pt>
                <c:pt idx="119">
                  <c:v>0.60500000000000043</c:v>
                </c:pt>
                <c:pt idx="120">
                  <c:v>0.61000000000000043</c:v>
                </c:pt>
                <c:pt idx="121">
                  <c:v>0.61500000000000044</c:v>
                </c:pt>
                <c:pt idx="122">
                  <c:v>0.62000000000000044</c:v>
                </c:pt>
                <c:pt idx="123">
                  <c:v>0.62500000000000044</c:v>
                </c:pt>
                <c:pt idx="124">
                  <c:v>0.63000000000000045</c:v>
                </c:pt>
                <c:pt idx="125">
                  <c:v>0.63500000000000045</c:v>
                </c:pt>
                <c:pt idx="126">
                  <c:v>0.64000000000000046</c:v>
                </c:pt>
                <c:pt idx="127">
                  <c:v>0.64500000000000046</c:v>
                </c:pt>
                <c:pt idx="128">
                  <c:v>0.65000000000000047</c:v>
                </c:pt>
                <c:pt idx="129">
                  <c:v>0.65500000000000047</c:v>
                </c:pt>
                <c:pt idx="130">
                  <c:v>0.66000000000000048</c:v>
                </c:pt>
                <c:pt idx="131">
                  <c:v>0.66500000000000048</c:v>
                </c:pt>
                <c:pt idx="132">
                  <c:v>0.67000000000000048</c:v>
                </c:pt>
                <c:pt idx="133">
                  <c:v>0.67500000000000049</c:v>
                </c:pt>
                <c:pt idx="134">
                  <c:v>0.68000000000000049</c:v>
                </c:pt>
                <c:pt idx="135">
                  <c:v>0.6850000000000005</c:v>
                </c:pt>
                <c:pt idx="136">
                  <c:v>0.6900000000000005</c:v>
                </c:pt>
                <c:pt idx="137">
                  <c:v>0.69500000000000051</c:v>
                </c:pt>
                <c:pt idx="138">
                  <c:v>0.70000000000000051</c:v>
                </c:pt>
                <c:pt idx="139">
                  <c:v>0.70500000000000052</c:v>
                </c:pt>
                <c:pt idx="140">
                  <c:v>0.71000000000000052</c:v>
                </c:pt>
                <c:pt idx="141">
                  <c:v>0.71500000000000052</c:v>
                </c:pt>
                <c:pt idx="142">
                  <c:v>0.72000000000000053</c:v>
                </c:pt>
                <c:pt idx="143">
                  <c:v>0.72500000000000053</c:v>
                </c:pt>
                <c:pt idx="144">
                  <c:v>0.73000000000000054</c:v>
                </c:pt>
                <c:pt idx="145">
                  <c:v>0.73500000000000054</c:v>
                </c:pt>
                <c:pt idx="146">
                  <c:v>0.74000000000000055</c:v>
                </c:pt>
                <c:pt idx="147">
                  <c:v>0.74500000000000055</c:v>
                </c:pt>
                <c:pt idx="148">
                  <c:v>0.75000000000000056</c:v>
                </c:pt>
                <c:pt idx="149">
                  <c:v>0.75500000000000056</c:v>
                </c:pt>
                <c:pt idx="150">
                  <c:v>0.76000000000000056</c:v>
                </c:pt>
                <c:pt idx="151">
                  <c:v>0.76500000000000057</c:v>
                </c:pt>
                <c:pt idx="152">
                  <c:v>0.77000000000000057</c:v>
                </c:pt>
                <c:pt idx="153">
                  <c:v>0.77500000000000058</c:v>
                </c:pt>
                <c:pt idx="154">
                  <c:v>0.78000000000000058</c:v>
                </c:pt>
                <c:pt idx="155">
                  <c:v>0.78500000000000059</c:v>
                </c:pt>
                <c:pt idx="156">
                  <c:v>0.79000000000000059</c:v>
                </c:pt>
                <c:pt idx="157">
                  <c:v>0.7950000000000006</c:v>
                </c:pt>
                <c:pt idx="158">
                  <c:v>0.8000000000000006</c:v>
                </c:pt>
                <c:pt idx="159">
                  <c:v>0.8050000000000006</c:v>
                </c:pt>
                <c:pt idx="160">
                  <c:v>0.81000000000000061</c:v>
                </c:pt>
                <c:pt idx="161">
                  <c:v>0.81500000000000061</c:v>
                </c:pt>
                <c:pt idx="162">
                  <c:v>0.82000000000000062</c:v>
                </c:pt>
                <c:pt idx="163">
                  <c:v>0.82500000000000062</c:v>
                </c:pt>
                <c:pt idx="164">
                  <c:v>0.83000000000000063</c:v>
                </c:pt>
                <c:pt idx="165">
                  <c:v>0.83500000000000063</c:v>
                </c:pt>
                <c:pt idx="166">
                  <c:v>0.84000000000000064</c:v>
                </c:pt>
                <c:pt idx="167">
                  <c:v>0.84500000000000064</c:v>
                </c:pt>
                <c:pt idx="168">
                  <c:v>0.85000000000000064</c:v>
                </c:pt>
                <c:pt idx="169">
                  <c:v>0.85500000000000065</c:v>
                </c:pt>
                <c:pt idx="170">
                  <c:v>0.86000000000000065</c:v>
                </c:pt>
                <c:pt idx="171">
                  <c:v>0.86500000000000066</c:v>
                </c:pt>
                <c:pt idx="172">
                  <c:v>0.87000000000000066</c:v>
                </c:pt>
                <c:pt idx="173">
                  <c:v>0.87500000000000067</c:v>
                </c:pt>
                <c:pt idx="174">
                  <c:v>0.88000000000000067</c:v>
                </c:pt>
                <c:pt idx="175">
                  <c:v>0.88500000000000068</c:v>
                </c:pt>
                <c:pt idx="176">
                  <c:v>0.89000000000000068</c:v>
                </c:pt>
                <c:pt idx="177">
                  <c:v>0.89500000000000068</c:v>
                </c:pt>
                <c:pt idx="178">
                  <c:v>0.90000000000000069</c:v>
                </c:pt>
                <c:pt idx="179">
                  <c:v>0.90500000000000069</c:v>
                </c:pt>
                <c:pt idx="180">
                  <c:v>0.9100000000000007</c:v>
                </c:pt>
                <c:pt idx="181">
                  <c:v>0.9150000000000007</c:v>
                </c:pt>
                <c:pt idx="182">
                  <c:v>0.92000000000000071</c:v>
                </c:pt>
                <c:pt idx="183">
                  <c:v>0.92500000000000071</c:v>
                </c:pt>
                <c:pt idx="184">
                  <c:v>0.93000000000000071</c:v>
                </c:pt>
                <c:pt idx="185">
                  <c:v>0.93500000000000072</c:v>
                </c:pt>
                <c:pt idx="186">
                  <c:v>0.94000000000000072</c:v>
                </c:pt>
                <c:pt idx="187">
                  <c:v>0.94500000000000073</c:v>
                </c:pt>
                <c:pt idx="188">
                  <c:v>0.95000000000000073</c:v>
                </c:pt>
                <c:pt idx="189">
                  <c:v>0.95500000000000074</c:v>
                </c:pt>
                <c:pt idx="190">
                  <c:v>0.96000000000000074</c:v>
                </c:pt>
                <c:pt idx="191">
                  <c:v>0.96500000000000075</c:v>
                </c:pt>
                <c:pt idx="192">
                  <c:v>0.97000000000000075</c:v>
                </c:pt>
                <c:pt idx="193">
                  <c:v>0.97500000000000075</c:v>
                </c:pt>
                <c:pt idx="194">
                  <c:v>0.98000000000000076</c:v>
                </c:pt>
                <c:pt idx="195">
                  <c:v>0.98500000000000076</c:v>
                </c:pt>
                <c:pt idx="196">
                  <c:v>0.99000000000000077</c:v>
                </c:pt>
                <c:pt idx="197">
                  <c:v>0.99500000000000077</c:v>
                </c:pt>
                <c:pt idx="198">
                  <c:v>1.0000000000000007</c:v>
                </c:pt>
              </c:numCache>
            </c:numRef>
          </c:xVal>
          <c:yVal>
            <c:numRef>
              <c:f>grazing_effect_inputs!$N$3:$N$203</c:f>
              <c:numCache>
                <c:formatCode>0.0000</c:formatCode>
                <c:ptCount val="201"/>
                <c:pt idx="0">
                  <c:v>512.19579149999993</c:v>
                </c:pt>
                <c:pt idx="1">
                  <c:v>518.06585881249998</c:v>
                </c:pt>
                <c:pt idx="2">
                  <c:v>523.78433200000006</c:v>
                </c:pt>
                <c:pt idx="3">
                  <c:v>529.35142968750006</c:v>
                </c:pt>
                <c:pt idx="4">
                  <c:v>534.76737050000008</c:v>
                </c:pt>
                <c:pt idx="5">
                  <c:v>540.03237306250003</c:v>
                </c:pt>
                <c:pt idx="6">
                  <c:v>545.14665600000001</c:v>
                </c:pt>
                <c:pt idx="7">
                  <c:v>550.11043793750002</c:v>
                </c:pt>
                <c:pt idx="8">
                  <c:v>554.92393749999997</c:v>
                </c:pt>
                <c:pt idx="9">
                  <c:v>559.58737331250006</c:v>
                </c:pt>
                <c:pt idx="10">
                  <c:v>564.10096399999998</c:v>
                </c:pt>
                <c:pt idx="11">
                  <c:v>568.46492818750005</c:v>
                </c:pt>
                <c:pt idx="12">
                  <c:v>572.67948449999994</c:v>
                </c:pt>
                <c:pt idx="13">
                  <c:v>576.74485156250012</c:v>
                </c:pt>
                <c:pt idx="14">
                  <c:v>580.66124799999989</c:v>
                </c:pt>
                <c:pt idx="15">
                  <c:v>584.42889243750017</c:v>
                </c:pt>
                <c:pt idx="16">
                  <c:v>588.04800350000005</c:v>
                </c:pt>
                <c:pt idx="17">
                  <c:v>591.51879981250011</c:v>
                </c:pt>
                <c:pt idx="18">
                  <c:v>594.8415</c:v>
                </c:pt>
                <c:pt idx="19">
                  <c:v>598.01632268750018</c:v>
                </c:pt>
                <c:pt idx="20">
                  <c:v>601.04348650000009</c:v>
                </c:pt>
                <c:pt idx="21">
                  <c:v>603.92321006250017</c:v>
                </c:pt>
                <c:pt idx="22">
                  <c:v>606.65571199999999</c:v>
                </c:pt>
                <c:pt idx="23">
                  <c:v>609.24121093750011</c:v>
                </c:pt>
                <c:pt idx="24">
                  <c:v>611.67992549999997</c:v>
                </c:pt>
                <c:pt idx="25">
                  <c:v>613.97207431250013</c:v>
                </c:pt>
                <c:pt idx="26">
                  <c:v>616.11787600000002</c:v>
                </c:pt>
                <c:pt idx="27">
                  <c:v>618.11754918750012</c:v>
                </c:pt>
                <c:pt idx="28">
                  <c:v>619.97131250000007</c:v>
                </c:pt>
                <c:pt idx="29">
                  <c:v>621.67938456249988</c:v>
                </c:pt>
                <c:pt idx="30">
                  <c:v>623.24198400000012</c:v>
                </c:pt>
                <c:pt idx="31">
                  <c:v>624.65932943750011</c:v>
                </c:pt>
                <c:pt idx="32">
                  <c:v>625.93163950000007</c:v>
                </c:pt>
                <c:pt idx="33">
                  <c:v>627.05913281250002</c:v>
                </c:pt>
                <c:pt idx="34">
                  <c:v>628.04202800000007</c:v>
                </c:pt>
                <c:pt idx="35">
                  <c:v>628.88054368750011</c:v>
                </c:pt>
                <c:pt idx="36">
                  <c:v>629.57489850000002</c:v>
                </c:pt>
                <c:pt idx="37">
                  <c:v>630.12531106250003</c:v>
                </c:pt>
                <c:pt idx="38">
                  <c:v>630.53199999999993</c:v>
                </c:pt>
                <c:pt idx="39">
                  <c:v>630.79518393750016</c:v>
                </c:pt>
                <c:pt idx="40">
                  <c:v>630.91508149999993</c:v>
                </c:pt>
                <c:pt idx="41">
                  <c:v>630.89191131249993</c:v>
                </c:pt>
                <c:pt idx="42">
                  <c:v>630.72589199999993</c:v>
                </c:pt>
                <c:pt idx="43">
                  <c:v>630.41724218750005</c:v>
                </c:pt>
                <c:pt idx="44">
                  <c:v>629.96618050000006</c:v>
                </c:pt>
                <c:pt idx="45">
                  <c:v>629.37292556249997</c:v>
                </c:pt>
                <c:pt idx="46">
                  <c:v>628.63769600000001</c:v>
                </c:pt>
                <c:pt idx="47">
                  <c:v>627.76071043750005</c:v>
                </c:pt>
                <c:pt idx="48">
                  <c:v>626.7421875</c:v>
                </c:pt>
                <c:pt idx="49">
                  <c:v>625.58234581250008</c:v>
                </c:pt>
                <c:pt idx="50">
                  <c:v>624.28140400000007</c:v>
                </c:pt>
                <c:pt idx="51">
                  <c:v>622.83958068750019</c:v>
                </c:pt>
                <c:pt idx="52">
                  <c:v>621.25709449999999</c:v>
                </c:pt>
                <c:pt idx="53">
                  <c:v>619.53416406250005</c:v>
                </c:pt>
                <c:pt idx="54">
                  <c:v>617.67100800000003</c:v>
                </c:pt>
                <c:pt idx="55">
                  <c:v>615.66784493750004</c:v>
                </c:pt>
                <c:pt idx="56">
                  <c:v>613.52489349999996</c:v>
                </c:pt>
                <c:pt idx="57">
                  <c:v>611.24237231249992</c:v>
                </c:pt>
                <c:pt idx="58">
                  <c:v>608.82050000000004</c:v>
                </c:pt>
                <c:pt idx="59">
                  <c:v>606.25949518750008</c:v>
                </c:pt>
                <c:pt idx="60">
                  <c:v>603.55957649999993</c:v>
                </c:pt>
                <c:pt idx="61">
                  <c:v>600.72096256249995</c:v>
                </c:pt>
                <c:pt idx="62">
                  <c:v>597.7438719999999</c:v>
                </c:pt>
                <c:pt idx="63">
                  <c:v>594.62852343749989</c:v>
                </c:pt>
                <c:pt idx="64">
                  <c:v>591.37513549999983</c:v>
                </c:pt>
                <c:pt idx="65">
                  <c:v>587.98392681249982</c:v>
                </c:pt>
                <c:pt idx="66">
                  <c:v>584.45511599999986</c:v>
                </c:pt>
                <c:pt idx="67">
                  <c:v>580.78892168749996</c:v>
                </c:pt>
                <c:pt idx="68">
                  <c:v>576.98556249999979</c:v>
                </c:pt>
                <c:pt idx="69">
                  <c:v>573.0452570624999</c:v>
                </c:pt>
                <c:pt idx="70">
                  <c:v>568.96822399999985</c:v>
                </c:pt>
                <c:pt idx="71">
                  <c:v>564.75468193749998</c:v>
                </c:pt>
                <c:pt idx="72">
                  <c:v>560.40484949999984</c:v>
                </c:pt>
                <c:pt idx="73">
                  <c:v>555.91894531249989</c:v>
                </c:pt>
                <c:pt idx="74">
                  <c:v>551.29718799999978</c:v>
                </c:pt>
                <c:pt idx="75">
                  <c:v>546.53979618749963</c:v>
                </c:pt>
                <c:pt idx="76">
                  <c:v>541.64698849999991</c:v>
                </c:pt>
                <c:pt idx="77">
                  <c:v>536.61898356249969</c:v>
                </c:pt>
                <c:pt idx="78">
                  <c:v>531.4559999999999</c:v>
                </c:pt>
                <c:pt idx="79">
                  <c:v>526.15825643749986</c:v>
                </c:pt>
                <c:pt idx="80">
                  <c:v>520.7259714999999</c:v>
                </c:pt>
                <c:pt idx="81">
                  <c:v>515.15936381249981</c:v>
                </c:pt>
                <c:pt idx="82">
                  <c:v>509.45865199999963</c:v>
                </c:pt>
                <c:pt idx="83">
                  <c:v>503.62405468749955</c:v>
                </c:pt>
                <c:pt idx="84">
                  <c:v>497.65579049999963</c:v>
                </c:pt>
                <c:pt idx="85">
                  <c:v>491.55407806249968</c:v>
                </c:pt>
                <c:pt idx="86">
                  <c:v>485.31913599999979</c:v>
                </c:pt>
                <c:pt idx="87">
                  <c:v>478.95118293749977</c:v>
                </c:pt>
                <c:pt idx="88">
                  <c:v>472.45043749999968</c:v>
                </c:pt>
                <c:pt idx="89">
                  <c:v>465.81711831249953</c:v>
                </c:pt>
                <c:pt idx="90">
                  <c:v>459.05144399999961</c:v>
                </c:pt>
                <c:pt idx="91">
                  <c:v>452.15363318749945</c:v>
                </c:pt>
                <c:pt idx="92">
                  <c:v>445.12390449999958</c:v>
                </c:pt>
                <c:pt idx="93">
                  <c:v>437.96247656249955</c:v>
                </c:pt>
                <c:pt idx="94">
                  <c:v>430.66956799999969</c:v>
                </c:pt>
                <c:pt idx="95">
                  <c:v>423.24539743749955</c:v>
                </c:pt>
                <c:pt idx="96">
                  <c:v>415.69018349999959</c:v>
                </c:pt>
                <c:pt idx="97">
                  <c:v>408.00414481249942</c:v>
                </c:pt>
                <c:pt idx="98">
                  <c:v>400.18749999999937</c:v>
                </c:pt>
                <c:pt idx="99">
                  <c:v>392.24046768749935</c:v>
                </c:pt>
                <c:pt idx="100">
                  <c:v>384.16326649999945</c:v>
                </c:pt>
                <c:pt idx="101">
                  <c:v>375.95611506249935</c:v>
                </c:pt>
                <c:pt idx="102">
                  <c:v>367.61923199999961</c:v>
                </c:pt>
                <c:pt idx="103">
                  <c:v>359.1528359374995</c:v>
                </c:pt>
                <c:pt idx="104">
                  <c:v>350.55714549999936</c:v>
                </c:pt>
                <c:pt idx="105">
                  <c:v>341.83237931249937</c:v>
                </c:pt>
                <c:pt idx="106">
                  <c:v>332.97875599999918</c:v>
                </c:pt>
                <c:pt idx="107">
                  <c:v>323.99649418749914</c:v>
                </c:pt>
                <c:pt idx="108">
                  <c:v>314.88581249999925</c:v>
                </c:pt>
                <c:pt idx="109">
                  <c:v>305.64692956249922</c:v>
                </c:pt>
                <c:pt idx="110">
                  <c:v>296.28006399999941</c:v>
                </c:pt>
                <c:pt idx="111">
                  <c:v>286.78543443749936</c:v>
                </c:pt>
                <c:pt idx="112">
                  <c:v>277.16325949999919</c:v>
                </c:pt>
                <c:pt idx="113">
                  <c:v>267.41375781249928</c:v>
                </c:pt>
                <c:pt idx="114">
                  <c:v>257.53714799999909</c:v>
                </c:pt>
                <c:pt idx="115">
                  <c:v>247.53364868749895</c:v>
                </c:pt>
                <c:pt idx="116">
                  <c:v>237.4034784999993</c:v>
                </c:pt>
                <c:pt idx="117">
                  <c:v>227.14685606249927</c:v>
                </c:pt>
                <c:pt idx="118">
                  <c:v>216.7639999999993</c:v>
                </c:pt>
                <c:pt idx="119">
                  <c:v>206.25512893749917</c:v>
                </c:pt>
                <c:pt idx="120">
                  <c:v>195.62046149999907</c:v>
                </c:pt>
                <c:pt idx="121">
                  <c:v>184.86021631249906</c:v>
                </c:pt>
                <c:pt idx="122">
                  <c:v>173.97461199999907</c:v>
                </c:pt>
                <c:pt idx="123">
                  <c:v>162.96386718749895</c:v>
                </c:pt>
                <c:pt idx="124">
                  <c:v>151.82820049999887</c:v>
                </c:pt>
                <c:pt idx="125">
                  <c:v>140.56783056249907</c:v>
                </c:pt>
                <c:pt idx="126">
                  <c:v>129.18297599999909</c:v>
                </c:pt>
                <c:pt idx="127">
                  <c:v>117.67385543749897</c:v>
                </c:pt>
                <c:pt idx="128">
                  <c:v>106.04068749999887</c:v>
                </c:pt>
                <c:pt idx="129">
                  <c:v>94.283690812498847</c:v>
                </c:pt>
                <c:pt idx="130">
                  <c:v>82.403083999998671</c:v>
                </c:pt>
                <c:pt idx="131">
                  <c:v>70.399085687498754</c:v>
                </c:pt>
                <c:pt idx="132">
                  <c:v>58.271914499998879</c:v>
                </c:pt>
                <c:pt idx="133">
                  <c:v>46.021789062498655</c:v>
                </c:pt>
                <c:pt idx="134">
                  <c:v>33.648927999998882</c:v>
                </c:pt>
                <c:pt idx="135">
                  <c:v>21.153549937498756</c:v>
                </c:pt>
                <c:pt idx="136">
                  <c:v>8.5358734999986776</c:v>
                </c:pt>
                <c:pt idx="137">
                  <c:v>1.8610000000000002E-2</c:v>
                </c:pt>
                <c:pt idx="138">
                  <c:v>1.8599999999999998E-2</c:v>
                </c:pt>
                <c:pt idx="139">
                  <c:v>1.8589999999999999E-2</c:v>
                </c:pt>
                <c:pt idx="140">
                  <c:v>1.8579999999999999E-2</c:v>
                </c:pt>
                <c:pt idx="141">
                  <c:v>1.857E-2</c:v>
                </c:pt>
                <c:pt idx="142">
                  <c:v>1.856E-2</c:v>
                </c:pt>
                <c:pt idx="143">
                  <c:v>1.8550000000000001E-2</c:v>
                </c:pt>
                <c:pt idx="144">
                  <c:v>1.8539999999999997E-2</c:v>
                </c:pt>
                <c:pt idx="145">
                  <c:v>1.8530000000000001E-2</c:v>
                </c:pt>
                <c:pt idx="146">
                  <c:v>1.8519999999999998E-2</c:v>
                </c:pt>
                <c:pt idx="147">
                  <c:v>1.8509999999999999E-2</c:v>
                </c:pt>
                <c:pt idx="148">
                  <c:v>1.8499999999999999E-2</c:v>
                </c:pt>
                <c:pt idx="149">
                  <c:v>1.8489999999999999E-2</c:v>
                </c:pt>
                <c:pt idx="150">
                  <c:v>1.848E-2</c:v>
                </c:pt>
                <c:pt idx="151">
                  <c:v>1.847E-2</c:v>
                </c:pt>
                <c:pt idx="152">
                  <c:v>1.8460000000000001E-2</c:v>
                </c:pt>
                <c:pt idx="153">
                  <c:v>1.8449999999999998E-2</c:v>
                </c:pt>
                <c:pt idx="154">
                  <c:v>1.8439999999999998E-2</c:v>
                </c:pt>
                <c:pt idx="155">
                  <c:v>1.8429999999999998E-2</c:v>
                </c:pt>
                <c:pt idx="156">
                  <c:v>1.8419999999999999E-2</c:v>
                </c:pt>
                <c:pt idx="157">
                  <c:v>1.8409999999999999E-2</c:v>
                </c:pt>
                <c:pt idx="158">
                  <c:v>1.84E-2</c:v>
                </c:pt>
                <c:pt idx="159">
                  <c:v>1.839E-2</c:v>
                </c:pt>
                <c:pt idx="160">
                  <c:v>1.8380000000000001E-2</c:v>
                </c:pt>
                <c:pt idx="161">
                  <c:v>1.8369999999999997E-2</c:v>
                </c:pt>
                <c:pt idx="162">
                  <c:v>1.8359999999999998E-2</c:v>
                </c:pt>
                <c:pt idx="163">
                  <c:v>1.8350000000000002E-2</c:v>
                </c:pt>
                <c:pt idx="164">
                  <c:v>1.8339999999999999E-2</c:v>
                </c:pt>
                <c:pt idx="165">
                  <c:v>1.8329999999999999E-2</c:v>
                </c:pt>
                <c:pt idx="166">
                  <c:v>1.8319999999999999E-2</c:v>
                </c:pt>
                <c:pt idx="167">
                  <c:v>1.831E-2</c:v>
                </c:pt>
                <c:pt idx="168">
                  <c:v>1.83E-2</c:v>
                </c:pt>
                <c:pt idx="169">
                  <c:v>1.8289999999999997E-2</c:v>
                </c:pt>
                <c:pt idx="170">
                  <c:v>1.8279999999999998E-2</c:v>
                </c:pt>
                <c:pt idx="171">
                  <c:v>1.8270000000000002E-2</c:v>
                </c:pt>
                <c:pt idx="172">
                  <c:v>1.8259999999999998E-2</c:v>
                </c:pt>
                <c:pt idx="173">
                  <c:v>1.8249999999999999E-2</c:v>
                </c:pt>
                <c:pt idx="174">
                  <c:v>1.8239999999999999E-2</c:v>
                </c:pt>
                <c:pt idx="175">
                  <c:v>1.823E-2</c:v>
                </c:pt>
                <c:pt idx="176">
                  <c:v>1.822E-2</c:v>
                </c:pt>
                <c:pt idx="177">
                  <c:v>1.8209999999999997E-2</c:v>
                </c:pt>
                <c:pt idx="178">
                  <c:v>1.8199999999999997E-2</c:v>
                </c:pt>
                <c:pt idx="179">
                  <c:v>1.8190000000000001E-2</c:v>
                </c:pt>
                <c:pt idx="180">
                  <c:v>1.8179999999999998E-2</c:v>
                </c:pt>
                <c:pt idx="181">
                  <c:v>1.8169999999999999E-2</c:v>
                </c:pt>
                <c:pt idx="182">
                  <c:v>1.8159999999999999E-2</c:v>
                </c:pt>
                <c:pt idx="183">
                  <c:v>1.8149999999999999E-2</c:v>
                </c:pt>
                <c:pt idx="184">
                  <c:v>1.814E-2</c:v>
                </c:pt>
                <c:pt idx="185">
                  <c:v>1.8129999999999997E-2</c:v>
                </c:pt>
                <c:pt idx="186">
                  <c:v>1.8119999999999997E-2</c:v>
                </c:pt>
                <c:pt idx="187">
                  <c:v>1.8110000000000001E-2</c:v>
                </c:pt>
                <c:pt idx="188">
                  <c:v>1.8099999999999998E-2</c:v>
                </c:pt>
                <c:pt idx="189">
                  <c:v>1.8089999999999998E-2</c:v>
                </c:pt>
                <c:pt idx="190">
                  <c:v>1.8079999999999999E-2</c:v>
                </c:pt>
                <c:pt idx="191">
                  <c:v>1.8069999999999999E-2</c:v>
                </c:pt>
                <c:pt idx="192">
                  <c:v>1.806E-2</c:v>
                </c:pt>
                <c:pt idx="193">
                  <c:v>1.8049999999999997E-2</c:v>
                </c:pt>
                <c:pt idx="194">
                  <c:v>1.8039999999999997E-2</c:v>
                </c:pt>
                <c:pt idx="195">
                  <c:v>1.8030000000000001E-2</c:v>
                </c:pt>
                <c:pt idx="196">
                  <c:v>1.8019999999999998E-2</c:v>
                </c:pt>
                <c:pt idx="197">
                  <c:v>1.8009999999999998E-2</c:v>
                </c:pt>
                <c:pt idx="198">
                  <c:v>1.7999999999999999E-2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30-274A-BB5A-3FE740D85775}"/>
            </c:ext>
          </c:extLst>
        </c:ser>
        <c:ser>
          <c:idx val="6"/>
          <c:order val="5"/>
          <c:tx>
            <c:strRef>
              <c:f>grazing_effect_inputs!$O$2</c:f>
              <c:strCache>
                <c:ptCount val="1"/>
                <c:pt idx="0">
                  <c:v>grzeff = 6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grazing_effect_inputs!$E$3:$E$203</c:f>
              <c:numCache>
                <c:formatCode>0.0000</c:formatCode>
                <c:ptCount val="201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3.0000000000000002E-2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4.9999999999999996E-2</c:v>
                </c:pt>
                <c:pt idx="9">
                  <c:v>5.4999999999999993E-2</c:v>
                </c:pt>
                <c:pt idx="10">
                  <c:v>5.9999999999999991E-2</c:v>
                </c:pt>
                <c:pt idx="11">
                  <c:v>6.4999999999999988E-2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9.0000000000000011E-2</c:v>
                </c:pt>
                <c:pt idx="17">
                  <c:v>9.5000000000000015E-2</c:v>
                </c:pt>
                <c:pt idx="18">
                  <c:v>0.10000000000000002</c:v>
                </c:pt>
                <c:pt idx="19">
                  <c:v>0.10500000000000002</c:v>
                </c:pt>
                <c:pt idx="20">
                  <c:v>0.11000000000000003</c:v>
                </c:pt>
                <c:pt idx="21">
                  <c:v>0.11500000000000003</c:v>
                </c:pt>
                <c:pt idx="22">
                  <c:v>0.12000000000000004</c:v>
                </c:pt>
                <c:pt idx="23">
                  <c:v>0.12500000000000003</c:v>
                </c:pt>
                <c:pt idx="24">
                  <c:v>0.13000000000000003</c:v>
                </c:pt>
                <c:pt idx="25">
                  <c:v>0.13500000000000004</c:v>
                </c:pt>
                <c:pt idx="26">
                  <c:v>0.14000000000000004</c:v>
                </c:pt>
                <c:pt idx="27">
                  <c:v>0.14500000000000005</c:v>
                </c:pt>
                <c:pt idx="28">
                  <c:v>0.15000000000000005</c:v>
                </c:pt>
                <c:pt idx="29">
                  <c:v>0.15500000000000005</c:v>
                </c:pt>
                <c:pt idx="30">
                  <c:v>0.16000000000000006</c:v>
                </c:pt>
                <c:pt idx="31">
                  <c:v>0.16500000000000006</c:v>
                </c:pt>
                <c:pt idx="32">
                  <c:v>0.17000000000000007</c:v>
                </c:pt>
                <c:pt idx="33">
                  <c:v>0.17500000000000007</c:v>
                </c:pt>
                <c:pt idx="34">
                  <c:v>0.18000000000000008</c:v>
                </c:pt>
                <c:pt idx="35">
                  <c:v>0.18500000000000008</c:v>
                </c:pt>
                <c:pt idx="36">
                  <c:v>0.19000000000000009</c:v>
                </c:pt>
                <c:pt idx="37">
                  <c:v>0.19500000000000009</c:v>
                </c:pt>
                <c:pt idx="38">
                  <c:v>0.20000000000000009</c:v>
                </c:pt>
                <c:pt idx="39">
                  <c:v>0.2050000000000001</c:v>
                </c:pt>
                <c:pt idx="40">
                  <c:v>0.2100000000000001</c:v>
                </c:pt>
                <c:pt idx="41">
                  <c:v>0.21500000000000011</c:v>
                </c:pt>
                <c:pt idx="42">
                  <c:v>0.22000000000000011</c:v>
                </c:pt>
                <c:pt idx="43">
                  <c:v>0.22500000000000012</c:v>
                </c:pt>
                <c:pt idx="44">
                  <c:v>0.23000000000000012</c:v>
                </c:pt>
                <c:pt idx="45">
                  <c:v>0.23500000000000013</c:v>
                </c:pt>
                <c:pt idx="46">
                  <c:v>0.24000000000000013</c:v>
                </c:pt>
                <c:pt idx="47">
                  <c:v>0.24500000000000013</c:v>
                </c:pt>
                <c:pt idx="48">
                  <c:v>0.25000000000000011</c:v>
                </c:pt>
                <c:pt idx="49">
                  <c:v>0.25500000000000012</c:v>
                </c:pt>
                <c:pt idx="50">
                  <c:v>0.26000000000000012</c:v>
                </c:pt>
                <c:pt idx="51">
                  <c:v>0.26500000000000012</c:v>
                </c:pt>
                <c:pt idx="52">
                  <c:v>0.27000000000000013</c:v>
                </c:pt>
                <c:pt idx="53">
                  <c:v>0.27500000000000013</c:v>
                </c:pt>
                <c:pt idx="54">
                  <c:v>0.28000000000000014</c:v>
                </c:pt>
                <c:pt idx="55">
                  <c:v>0.28500000000000014</c:v>
                </c:pt>
                <c:pt idx="56">
                  <c:v>0.29000000000000015</c:v>
                </c:pt>
                <c:pt idx="57">
                  <c:v>0.29500000000000015</c:v>
                </c:pt>
                <c:pt idx="58">
                  <c:v>0.30000000000000016</c:v>
                </c:pt>
                <c:pt idx="59">
                  <c:v>0.30500000000000016</c:v>
                </c:pt>
                <c:pt idx="60">
                  <c:v>0.31000000000000016</c:v>
                </c:pt>
                <c:pt idx="61">
                  <c:v>0.31500000000000017</c:v>
                </c:pt>
                <c:pt idx="62">
                  <c:v>0.32000000000000017</c:v>
                </c:pt>
                <c:pt idx="63">
                  <c:v>0.32500000000000018</c:v>
                </c:pt>
                <c:pt idx="64">
                  <c:v>0.33000000000000018</c:v>
                </c:pt>
                <c:pt idx="65">
                  <c:v>0.33500000000000019</c:v>
                </c:pt>
                <c:pt idx="66">
                  <c:v>0.34000000000000019</c:v>
                </c:pt>
                <c:pt idx="67">
                  <c:v>0.3450000000000002</c:v>
                </c:pt>
                <c:pt idx="68">
                  <c:v>0.3500000000000002</c:v>
                </c:pt>
                <c:pt idx="69">
                  <c:v>0.3550000000000002</c:v>
                </c:pt>
                <c:pt idx="70">
                  <c:v>0.36000000000000021</c:v>
                </c:pt>
                <c:pt idx="71">
                  <c:v>0.36500000000000021</c:v>
                </c:pt>
                <c:pt idx="72">
                  <c:v>0.37000000000000022</c:v>
                </c:pt>
                <c:pt idx="73">
                  <c:v>0.37500000000000022</c:v>
                </c:pt>
                <c:pt idx="74">
                  <c:v>0.38000000000000023</c:v>
                </c:pt>
                <c:pt idx="75">
                  <c:v>0.38500000000000023</c:v>
                </c:pt>
                <c:pt idx="76">
                  <c:v>0.39000000000000024</c:v>
                </c:pt>
                <c:pt idx="77">
                  <c:v>0.39500000000000024</c:v>
                </c:pt>
                <c:pt idx="78">
                  <c:v>0.40000000000000024</c:v>
                </c:pt>
                <c:pt idx="79">
                  <c:v>0.40500000000000025</c:v>
                </c:pt>
                <c:pt idx="80">
                  <c:v>0.41000000000000025</c:v>
                </c:pt>
                <c:pt idx="81">
                  <c:v>0.41500000000000026</c:v>
                </c:pt>
                <c:pt idx="82">
                  <c:v>0.42000000000000026</c:v>
                </c:pt>
                <c:pt idx="83">
                  <c:v>0.42500000000000027</c:v>
                </c:pt>
                <c:pt idx="84">
                  <c:v>0.43000000000000027</c:v>
                </c:pt>
                <c:pt idx="85">
                  <c:v>0.43500000000000028</c:v>
                </c:pt>
                <c:pt idx="86">
                  <c:v>0.44000000000000028</c:v>
                </c:pt>
                <c:pt idx="87">
                  <c:v>0.44500000000000028</c:v>
                </c:pt>
                <c:pt idx="88">
                  <c:v>0.45000000000000029</c:v>
                </c:pt>
                <c:pt idx="89">
                  <c:v>0.45500000000000029</c:v>
                </c:pt>
                <c:pt idx="90">
                  <c:v>0.4600000000000003</c:v>
                </c:pt>
                <c:pt idx="91">
                  <c:v>0.4650000000000003</c:v>
                </c:pt>
                <c:pt idx="92">
                  <c:v>0.47000000000000031</c:v>
                </c:pt>
                <c:pt idx="93">
                  <c:v>0.47500000000000031</c:v>
                </c:pt>
                <c:pt idx="94">
                  <c:v>0.48000000000000032</c:v>
                </c:pt>
                <c:pt idx="95">
                  <c:v>0.48500000000000032</c:v>
                </c:pt>
                <c:pt idx="96">
                  <c:v>0.49000000000000032</c:v>
                </c:pt>
                <c:pt idx="97">
                  <c:v>0.49500000000000033</c:v>
                </c:pt>
                <c:pt idx="98">
                  <c:v>0.50000000000000033</c:v>
                </c:pt>
                <c:pt idx="99">
                  <c:v>0.50500000000000034</c:v>
                </c:pt>
                <c:pt idx="100">
                  <c:v>0.51000000000000034</c:v>
                </c:pt>
                <c:pt idx="101">
                  <c:v>0.51500000000000035</c:v>
                </c:pt>
                <c:pt idx="102">
                  <c:v>0.52000000000000035</c:v>
                </c:pt>
                <c:pt idx="103">
                  <c:v>0.52500000000000036</c:v>
                </c:pt>
                <c:pt idx="104">
                  <c:v>0.53000000000000036</c:v>
                </c:pt>
                <c:pt idx="105">
                  <c:v>0.53500000000000036</c:v>
                </c:pt>
                <c:pt idx="106">
                  <c:v>0.54000000000000037</c:v>
                </c:pt>
                <c:pt idx="107">
                  <c:v>0.54500000000000037</c:v>
                </c:pt>
                <c:pt idx="108">
                  <c:v>0.55000000000000038</c:v>
                </c:pt>
                <c:pt idx="109">
                  <c:v>0.55500000000000038</c:v>
                </c:pt>
                <c:pt idx="110">
                  <c:v>0.56000000000000039</c:v>
                </c:pt>
                <c:pt idx="111">
                  <c:v>0.56500000000000039</c:v>
                </c:pt>
                <c:pt idx="112">
                  <c:v>0.5700000000000004</c:v>
                </c:pt>
                <c:pt idx="113">
                  <c:v>0.5750000000000004</c:v>
                </c:pt>
                <c:pt idx="114">
                  <c:v>0.5800000000000004</c:v>
                </c:pt>
                <c:pt idx="115">
                  <c:v>0.58500000000000041</c:v>
                </c:pt>
                <c:pt idx="116">
                  <c:v>0.59000000000000041</c:v>
                </c:pt>
                <c:pt idx="117">
                  <c:v>0.59500000000000042</c:v>
                </c:pt>
                <c:pt idx="118">
                  <c:v>0.60000000000000042</c:v>
                </c:pt>
                <c:pt idx="119">
                  <c:v>0.60500000000000043</c:v>
                </c:pt>
                <c:pt idx="120">
                  <c:v>0.61000000000000043</c:v>
                </c:pt>
                <c:pt idx="121">
                  <c:v>0.61500000000000044</c:v>
                </c:pt>
                <c:pt idx="122">
                  <c:v>0.62000000000000044</c:v>
                </c:pt>
                <c:pt idx="123">
                  <c:v>0.62500000000000044</c:v>
                </c:pt>
                <c:pt idx="124">
                  <c:v>0.63000000000000045</c:v>
                </c:pt>
                <c:pt idx="125">
                  <c:v>0.63500000000000045</c:v>
                </c:pt>
                <c:pt idx="126">
                  <c:v>0.64000000000000046</c:v>
                </c:pt>
                <c:pt idx="127">
                  <c:v>0.64500000000000046</c:v>
                </c:pt>
                <c:pt idx="128">
                  <c:v>0.65000000000000047</c:v>
                </c:pt>
                <c:pt idx="129">
                  <c:v>0.65500000000000047</c:v>
                </c:pt>
                <c:pt idx="130">
                  <c:v>0.66000000000000048</c:v>
                </c:pt>
                <c:pt idx="131">
                  <c:v>0.66500000000000048</c:v>
                </c:pt>
                <c:pt idx="132">
                  <c:v>0.67000000000000048</c:v>
                </c:pt>
                <c:pt idx="133">
                  <c:v>0.67500000000000049</c:v>
                </c:pt>
                <c:pt idx="134">
                  <c:v>0.68000000000000049</c:v>
                </c:pt>
                <c:pt idx="135">
                  <c:v>0.6850000000000005</c:v>
                </c:pt>
                <c:pt idx="136">
                  <c:v>0.6900000000000005</c:v>
                </c:pt>
                <c:pt idx="137">
                  <c:v>0.69500000000000051</c:v>
                </c:pt>
                <c:pt idx="138">
                  <c:v>0.70000000000000051</c:v>
                </c:pt>
                <c:pt idx="139">
                  <c:v>0.70500000000000052</c:v>
                </c:pt>
                <c:pt idx="140">
                  <c:v>0.71000000000000052</c:v>
                </c:pt>
                <c:pt idx="141">
                  <c:v>0.71500000000000052</c:v>
                </c:pt>
                <c:pt idx="142">
                  <c:v>0.72000000000000053</c:v>
                </c:pt>
                <c:pt idx="143">
                  <c:v>0.72500000000000053</c:v>
                </c:pt>
                <c:pt idx="144">
                  <c:v>0.73000000000000054</c:v>
                </c:pt>
                <c:pt idx="145">
                  <c:v>0.73500000000000054</c:v>
                </c:pt>
                <c:pt idx="146">
                  <c:v>0.74000000000000055</c:v>
                </c:pt>
                <c:pt idx="147">
                  <c:v>0.74500000000000055</c:v>
                </c:pt>
                <c:pt idx="148">
                  <c:v>0.75000000000000056</c:v>
                </c:pt>
                <c:pt idx="149">
                  <c:v>0.75500000000000056</c:v>
                </c:pt>
                <c:pt idx="150">
                  <c:v>0.76000000000000056</c:v>
                </c:pt>
                <c:pt idx="151">
                  <c:v>0.76500000000000057</c:v>
                </c:pt>
                <c:pt idx="152">
                  <c:v>0.77000000000000057</c:v>
                </c:pt>
                <c:pt idx="153">
                  <c:v>0.77500000000000058</c:v>
                </c:pt>
                <c:pt idx="154">
                  <c:v>0.78000000000000058</c:v>
                </c:pt>
                <c:pt idx="155">
                  <c:v>0.78500000000000059</c:v>
                </c:pt>
                <c:pt idx="156">
                  <c:v>0.79000000000000059</c:v>
                </c:pt>
                <c:pt idx="157">
                  <c:v>0.7950000000000006</c:v>
                </c:pt>
                <c:pt idx="158">
                  <c:v>0.8000000000000006</c:v>
                </c:pt>
                <c:pt idx="159">
                  <c:v>0.8050000000000006</c:v>
                </c:pt>
                <c:pt idx="160">
                  <c:v>0.81000000000000061</c:v>
                </c:pt>
                <c:pt idx="161">
                  <c:v>0.81500000000000061</c:v>
                </c:pt>
                <c:pt idx="162">
                  <c:v>0.82000000000000062</c:v>
                </c:pt>
                <c:pt idx="163">
                  <c:v>0.82500000000000062</c:v>
                </c:pt>
                <c:pt idx="164">
                  <c:v>0.83000000000000063</c:v>
                </c:pt>
                <c:pt idx="165">
                  <c:v>0.83500000000000063</c:v>
                </c:pt>
                <c:pt idx="166">
                  <c:v>0.84000000000000064</c:v>
                </c:pt>
                <c:pt idx="167">
                  <c:v>0.84500000000000064</c:v>
                </c:pt>
                <c:pt idx="168">
                  <c:v>0.85000000000000064</c:v>
                </c:pt>
                <c:pt idx="169">
                  <c:v>0.85500000000000065</c:v>
                </c:pt>
                <c:pt idx="170">
                  <c:v>0.86000000000000065</c:v>
                </c:pt>
                <c:pt idx="171">
                  <c:v>0.86500000000000066</c:v>
                </c:pt>
                <c:pt idx="172">
                  <c:v>0.87000000000000066</c:v>
                </c:pt>
                <c:pt idx="173">
                  <c:v>0.87500000000000067</c:v>
                </c:pt>
                <c:pt idx="174">
                  <c:v>0.88000000000000067</c:v>
                </c:pt>
                <c:pt idx="175">
                  <c:v>0.88500000000000068</c:v>
                </c:pt>
                <c:pt idx="176">
                  <c:v>0.89000000000000068</c:v>
                </c:pt>
                <c:pt idx="177">
                  <c:v>0.89500000000000068</c:v>
                </c:pt>
                <c:pt idx="178">
                  <c:v>0.90000000000000069</c:v>
                </c:pt>
                <c:pt idx="179">
                  <c:v>0.90500000000000069</c:v>
                </c:pt>
                <c:pt idx="180">
                  <c:v>0.9100000000000007</c:v>
                </c:pt>
                <c:pt idx="181">
                  <c:v>0.9150000000000007</c:v>
                </c:pt>
                <c:pt idx="182">
                  <c:v>0.92000000000000071</c:v>
                </c:pt>
                <c:pt idx="183">
                  <c:v>0.92500000000000071</c:v>
                </c:pt>
                <c:pt idx="184">
                  <c:v>0.93000000000000071</c:v>
                </c:pt>
                <c:pt idx="185">
                  <c:v>0.93500000000000072</c:v>
                </c:pt>
                <c:pt idx="186">
                  <c:v>0.94000000000000072</c:v>
                </c:pt>
                <c:pt idx="187">
                  <c:v>0.94500000000000073</c:v>
                </c:pt>
                <c:pt idx="188">
                  <c:v>0.95000000000000073</c:v>
                </c:pt>
                <c:pt idx="189">
                  <c:v>0.95500000000000074</c:v>
                </c:pt>
                <c:pt idx="190">
                  <c:v>0.96000000000000074</c:v>
                </c:pt>
                <c:pt idx="191">
                  <c:v>0.96500000000000075</c:v>
                </c:pt>
                <c:pt idx="192">
                  <c:v>0.97000000000000075</c:v>
                </c:pt>
                <c:pt idx="193">
                  <c:v>0.97500000000000075</c:v>
                </c:pt>
                <c:pt idx="194">
                  <c:v>0.98000000000000076</c:v>
                </c:pt>
                <c:pt idx="195">
                  <c:v>0.98500000000000076</c:v>
                </c:pt>
                <c:pt idx="196">
                  <c:v>0.99000000000000077</c:v>
                </c:pt>
                <c:pt idx="197">
                  <c:v>0.99500000000000077</c:v>
                </c:pt>
                <c:pt idx="198">
                  <c:v>1.0000000000000007</c:v>
                </c:pt>
              </c:numCache>
            </c:numRef>
          </c:xVal>
          <c:yVal>
            <c:numRef>
              <c:f>grazing_effect_inputs!$O$3:$O$203</c:f>
              <c:numCache>
                <c:formatCode>0.0000</c:formatCode>
                <c:ptCount val="201"/>
                <c:pt idx="0">
                  <c:v>488.46105</c:v>
                </c:pt>
                <c:pt idx="1">
                  <c:v>482.69986250000005</c:v>
                </c:pt>
                <c:pt idx="2">
                  <c:v>476.94419999999997</c:v>
                </c:pt>
                <c:pt idx="3">
                  <c:v>471.19406250000003</c:v>
                </c:pt>
                <c:pt idx="4">
                  <c:v>465.44944999999996</c:v>
                </c:pt>
                <c:pt idx="5">
                  <c:v>459.71036250000003</c:v>
                </c:pt>
                <c:pt idx="6">
                  <c:v>453.97679999999997</c:v>
                </c:pt>
                <c:pt idx="7">
                  <c:v>448.2487625</c:v>
                </c:pt>
                <c:pt idx="8">
                  <c:v>442.52625</c:v>
                </c:pt>
                <c:pt idx="9">
                  <c:v>436.80926250000005</c:v>
                </c:pt>
                <c:pt idx="10">
                  <c:v>431.09780000000006</c:v>
                </c:pt>
                <c:pt idx="11">
                  <c:v>425.39186250000006</c:v>
                </c:pt>
                <c:pt idx="12">
                  <c:v>419.69145000000003</c:v>
                </c:pt>
                <c:pt idx="13">
                  <c:v>413.99656250000004</c:v>
                </c:pt>
                <c:pt idx="14">
                  <c:v>408.30719999999997</c:v>
                </c:pt>
                <c:pt idx="15">
                  <c:v>402.62336249999998</c:v>
                </c:pt>
                <c:pt idx="16">
                  <c:v>396.94504999999992</c:v>
                </c:pt>
                <c:pt idx="17">
                  <c:v>391.27226250000001</c:v>
                </c:pt>
                <c:pt idx="18">
                  <c:v>385.60499999999996</c:v>
                </c:pt>
                <c:pt idx="19">
                  <c:v>379.9432625</c:v>
                </c:pt>
                <c:pt idx="20">
                  <c:v>374.28704999999991</c:v>
                </c:pt>
                <c:pt idx="21">
                  <c:v>368.63636249999996</c:v>
                </c:pt>
                <c:pt idx="22">
                  <c:v>362.99119999999999</c:v>
                </c:pt>
                <c:pt idx="23">
                  <c:v>357.35156249999994</c:v>
                </c:pt>
                <c:pt idx="24">
                  <c:v>351.71744999999999</c:v>
                </c:pt>
                <c:pt idx="25">
                  <c:v>346.08886249999995</c:v>
                </c:pt>
                <c:pt idx="26">
                  <c:v>340.46579999999994</c:v>
                </c:pt>
                <c:pt idx="27">
                  <c:v>334.84826249999992</c:v>
                </c:pt>
                <c:pt idx="28">
                  <c:v>329.23624999999993</c:v>
                </c:pt>
                <c:pt idx="29">
                  <c:v>323.62976249999991</c:v>
                </c:pt>
                <c:pt idx="30">
                  <c:v>318.02879999999993</c:v>
                </c:pt>
                <c:pt idx="31">
                  <c:v>312.43336249999999</c:v>
                </c:pt>
                <c:pt idx="32">
                  <c:v>306.8434499999999</c:v>
                </c:pt>
                <c:pt idx="33">
                  <c:v>301.25906249999997</c:v>
                </c:pt>
                <c:pt idx="34">
                  <c:v>295.6801999999999</c:v>
                </c:pt>
                <c:pt idx="35">
                  <c:v>290.10686249999992</c:v>
                </c:pt>
                <c:pt idx="36">
                  <c:v>284.53904999999992</c:v>
                </c:pt>
                <c:pt idx="37">
                  <c:v>278.97676249999995</c:v>
                </c:pt>
                <c:pt idx="38">
                  <c:v>273.4199999999999</c:v>
                </c:pt>
                <c:pt idx="39">
                  <c:v>267.86876249999995</c:v>
                </c:pt>
                <c:pt idx="40">
                  <c:v>262.32304999999991</c:v>
                </c:pt>
                <c:pt idx="41">
                  <c:v>256.78286249999991</c:v>
                </c:pt>
                <c:pt idx="42">
                  <c:v>251.24819999999991</c:v>
                </c:pt>
                <c:pt idx="43">
                  <c:v>245.71906249999992</c:v>
                </c:pt>
                <c:pt idx="44">
                  <c:v>240.19544999999985</c:v>
                </c:pt>
                <c:pt idx="45">
                  <c:v>234.67736249999984</c:v>
                </c:pt>
                <c:pt idx="46">
                  <c:v>229.16479999999984</c:v>
                </c:pt>
                <c:pt idx="47">
                  <c:v>223.65776249999985</c:v>
                </c:pt>
                <c:pt idx="48">
                  <c:v>218.15624999999989</c:v>
                </c:pt>
                <c:pt idx="49">
                  <c:v>212.6602624999999</c:v>
                </c:pt>
                <c:pt idx="50">
                  <c:v>207.16979999999987</c:v>
                </c:pt>
                <c:pt idx="51">
                  <c:v>201.68486249999989</c:v>
                </c:pt>
                <c:pt idx="52">
                  <c:v>196.2054499999999</c:v>
                </c:pt>
                <c:pt idx="53">
                  <c:v>190.73156249999988</c:v>
                </c:pt>
                <c:pt idx="54">
                  <c:v>185.26319999999981</c:v>
                </c:pt>
                <c:pt idx="55">
                  <c:v>179.80036249999984</c:v>
                </c:pt>
                <c:pt idx="56">
                  <c:v>174.34304999999981</c:v>
                </c:pt>
                <c:pt idx="57">
                  <c:v>168.89126249999981</c:v>
                </c:pt>
                <c:pt idx="58">
                  <c:v>163.44499999999982</c:v>
                </c:pt>
                <c:pt idx="59">
                  <c:v>158.00426249999984</c:v>
                </c:pt>
                <c:pt idx="60">
                  <c:v>152.56904999999981</c:v>
                </c:pt>
                <c:pt idx="61">
                  <c:v>147.13936249999983</c:v>
                </c:pt>
                <c:pt idx="62">
                  <c:v>141.71519999999981</c:v>
                </c:pt>
                <c:pt idx="63">
                  <c:v>136.29656249999982</c:v>
                </c:pt>
                <c:pt idx="64">
                  <c:v>130.88344999999981</c:v>
                </c:pt>
                <c:pt idx="65">
                  <c:v>125.47586249999981</c:v>
                </c:pt>
                <c:pt idx="66">
                  <c:v>120.07379999999981</c:v>
                </c:pt>
                <c:pt idx="67">
                  <c:v>114.6772624999998</c:v>
                </c:pt>
                <c:pt idx="68">
                  <c:v>109.28624999999981</c:v>
                </c:pt>
                <c:pt idx="69">
                  <c:v>103.9007624999998</c:v>
                </c:pt>
                <c:pt idx="70">
                  <c:v>98.520799999999795</c:v>
                </c:pt>
                <c:pt idx="71">
                  <c:v>93.146362499999796</c:v>
                </c:pt>
                <c:pt idx="72">
                  <c:v>87.777449999999803</c:v>
                </c:pt>
                <c:pt idx="73">
                  <c:v>82.414062499999801</c:v>
                </c:pt>
                <c:pt idx="74">
                  <c:v>77.056199999999791</c:v>
                </c:pt>
                <c:pt idx="75">
                  <c:v>71.70386249999973</c:v>
                </c:pt>
                <c:pt idx="76">
                  <c:v>66.357049999999731</c:v>
                </c:pt>
                <c:pt idx="77">
                  <c:v>61.015762499999731</c:v>
                </c:pt>
                <c:pt idx="78">
                  <c:v>55.679999999999723</c:v>
                </c:pt>
                <c:pt idx="79">
                  <c:v>50.349762499999727</c:v>
                </c:pt>
                <c:pt idx="80">
                  <c:v>45.025049999999723</c:v>
                </c:pt>
                <c:pt idx="81">
                  <c:v>39.705862499999725</c:v>
                </c:pt>
                <c:pt idx="82">
                  <c:v>34.392199999999718</c:v>
                </c:pt>
                <c:pt idx="83">
                  <c:v>29.084062499999721</c:v>
                </c:pt>
                <c:pt idx="84">
                  <c:v>23.781449999999719</c:v>
                </c:pt>
                <c:pt idx="85">
                  <c:v>18.484362499999719</c:v>
                </c:pt>
                <c:pt idx="86">
                  <c:v>13.192799999999714</c:v>
                </c:pt>
                <c:pt idx="87">
                  <c:v>7.9067624999997133</c:v>
                </c:pt>
                <c:pt idx="88">
                  <c:v>2.6262499999997106</c:v>
                </c:pt>
                <c:pt idx="89">
                  <c:v>1.9089999999999999E-2</c:v>
                </c:pt>
                <c:pt idx="90">
                  <c:v>1.908E-2</c:v>
                </c:pt>
                <c:pt idx="91">
                  <c:v>1.907E-2</c:v>
                </c:pt>
                <c:pt idx="92">
                  <c:v>1.9060000000000001E-2</c:v>
                </c:pt>
                <c:pt idx="93">
                  <c:v>1.9050000000000001E-2</c:v>
                </c:pt>
                <c:pt idx="94">
                  <c:v>1.9039999999999998E-2</c:v>
                </c:pt>
                <c:pt idx="95">
                  <c:v>1.9030000000000002E-2</c:v>
                </c:pt>
                <c:pt idx="96">
                  <c:v>1.9019999999999999E-2</c:v>
                </c:pt>
                <c:pt idx="97">
                  <c:v>1.9009999999999999E-2</c:v>
                </c:pt>
                <c:pt idx="98">
                  <c:v>1.9E-2</c:v>
                </c:pt>
                <c:pt idx="99">
                  <c:v>1.899E-2</c:v>
                </c:pt>
                <c:pt idx="100">
                  <c:v>1.898E-2</c:v>
                </c:pt>
                <c:pt idx="101">
                  <c:v>1.8970000000000001E-2</c:v>
                </c:pt>
                <c:pt idx="102">
                  <c:v>1.8960000000000001E-2</c:v>
                </c:pt>
                <c:pt idx="103">
                  <c:v>1.8950000000000002E-2</c:v>
                </c:pt>
                <c:pt idx="104">
                  <c:v>1.8939999999999999E-2</c:v>
                </c:pt>
                <c:pt idx="105">
                  <c:v>1.8929999999999999E-2</c:v>
                </c:pt>
                <c:pt idx="106">
                  <c:v>1.8919999999999999E-2</c:v>
                </c:pt>
                <c:pt idx="107">
                  <c:v>1.891E-2</c:v>
                </c:pt>
                <c:pt idx="108">
                  <c:v>1.89E-2</c:v>
                </c:pt>
                <c:pt idx="109">
                  <c:v>1.8890000000000001E-2</c:v>
                </c:pt>
                <c:pt idx="110">
                  <c:v>1.8880000000000001E-2</c:v>
                </c:pt>
                <c:pt idx="111">
                  <c:v>1.8870000000000001E-2</c:v>
                </c:pt>
                <c:pt idx="112">
                  <c:v>1.8859999999999998E-2</c:v>
                </c:pt>
                <c:pt idx="113">
                  <c:v>1.8850000000000002E-2</c:v>
                </c:pt>
                <c:pt idx="114">
                  <c:v>1.8839999999999999E-2</c:v>
                </c:pt>
                <c:pt idx="115">
                  <c:v>1.883E-2</c:v>
                </c:pt>
                <c:pt idx="116">
                  <c:v>1.882E-2</c:v>
                </c:pt>
                <c:pt idx="117">
                  <c:v>1.881E-2</c:v>
                </c:pt>
                <c:pt idx="118">
                  <c:v>1.8800000000000001E-2</c:v>
                </c:pt>
                <c:pt idx="119">
                  <c:v>1.8790000000000001E-2</c:v>
                </c:pt>
                <c:pt idx="120">
                  <c:v>1.8779999999999998E-2</c:v>
                </c:pt>
                <c:pt idx="121">
                  <c:v>1.8770000000000002E-2</c:v>
                </c:pt>
                <c:pt idx="122">
                  <c:v>1.8759999999999999E-2</c:v>
                </c:pt>
                <c:pt idx="123">
                  <c:v>1.8749999999999999E-2</c:v>
                </c:pt>
                <c:pt idx="124">
                  <c:v>1.874E-2</c:v>
                </c:pt>
                <c:pt idx="125">
                  <c:v>1.873E-2</c:v>
                </c:pt>
                <c:pt idx="126">
                  <c:v>1.8720000000000001E-2</c:v>
                </c:pt>
                <c:pt idx="127">
                  <c:v>1.8710000000000001E-2</c:v>
                </c:pt>
                <c:pt idx="128">
                  <c:v>1.8699999999999998E-2</c:v>
                </c:pt>
                <c:pt idx="129">
                  <c:v>1.8690000000000002E-2</c:v>
                </c:pt>
                <c:pt idx="130">
                  <c:v>1.8679999999999999E-2</c:v>
                </c:pt>
                <c:pt idx="131">
                  <c:v>1.8669999999999999E-2</c:v>
                </c:pt>
                <c:pt idx="132">
                  <c:v>1.866E-2</c:v>
                </c:pt>
                <c:pt idx="133">
                  <c:v>1.865E-2</c:v>
                </c:pt>
                <c:pt idx="134">
                  <c:v>1.864E-2</c:v>
                </c:pt>
                <c:pt idx="135">
                  <c:v>1.8630000000000001E-2</c:v>
                </c:pt>
                <c:pt idx="136">
                  <c:v>1.8619999999999998E-2</c:v>
                </c:pt>
                <c:pt idx="137">
                  <c:v>1.8610000000000002E-2</c:v>
                </c:pt>
                <c:pt idx="138">
                  <c:v>1.8599999999999998E-2</c:v>
                </c:pt>
                <c:pt idx="139">
                  <c:v>1.8589999999999999E-2</c:v>
                </c:pt>
                <c:pt idx="140">
                  <c:v>1.8579999999999999E-2</c:v>
                </c:pt>
                <c:pt idx="141">
                  <c:v>1.857E-2</c:v>
                </c:pt>
                <c:pt idx="142">
                  <c:v>1.856E-2</c:v>
                </c:pt>
                <c:pt idx="143">
                  <c:v>1.8550000000000001E-2</c:v>
                </c:pt>
                <c:pt idx="144">
                  <c:v>1.8539999999999997E-2</c:v>
                </c:pt>
                <c:pt idx="145">
                  <c:v>1.8530000000000001E-2</c:v>
                </c:pt>
                <c:pt idx="146">
                  <c:v>1.8519999999999998E-2</c:v>
                </c:pt>
                <c:pt idx="147">
                  <c:v>1.8509999999999999E-2</c:v>
                </c:pt>
                <c:pt idx="148">
                  <c:v>1.8499999999999999E-2</c:v>
                </c:pt>
                <c:pt idx="149">
                  <c:v>1.8489999999999999E-2</c:v>
                </c:pt>
                <c:pt idx="150">
                  <c:v>1.848E-2</c:v>
                </c:pt>
                <c:pt idx="151">
                  <c:v>1.847E-2</c:v>
                </c:pt>
                <c:pt idx="152">
                  <c:v>1.8460000000000001E-2</c:v>
                </c:pt>
                <c:pt idx="153">
                  <c:v>1.8449999999999998E-2</c:v>
                </c:pt>
                <c:pt idx="154">
                  <c:v>1.8439999999999998E-2</c:v>
                </c:pt>
                <c:pt idx="155">
                  <c:v>1.8429999999999998E-2</c:v>
                </c:pt>
                <c:pt idx="156">
                  <c:v>1.8419999999999999E-2</c:v>
                </c:pt>
                <c:pt idx="157">
                  <c:v>1.8409999999999999E-2</c:v>
                </c:pt>
                <c:pt idx="158">
                  <c:v>1.84E-2</c:v>
                </c:pt>
                <c:pt idx="159">
                  <c:v>1.839E-2</c:v>
                </c:pt>
                <c:pt idx="160">
                  <c:v>1.8380000000000001E-2</c:v>
                </c:pt>
                <c:pt idx="161">
                  <c:v>1.8369999999999997E-2</c:v>
                </c:pt>
                <c:pt idx="162">
                  <c:v>1.8359999999999998E-2</c:v>
                </c:pt>
                <c:pt idx="163">
                  <c:v>1.8350000000000002E-2</c:v>
                </c:pt>
                <c:pt idx="164">
                  <c:v>1.8339999999999999E-2</c:v>
                </c:pt>
                <c:pt idx="165">
                  <c:v>1.8329999999999999E-2</c:v>
                </c:pt>
                <c:pt idx="166">
                  <c:v>1.8319999999999999E-2</c:v>
                </c:pt>
                <c:pt idx="167">
                  <c:v>1.831E-2</c:v>
                </c:pt>
                <c:pt idx="168">
                  <c:v>1.83E-2</c:v>
                </c:pt>
                <c:pt idx="169">
                  <c:v>1.8289999999999997E-2</c:v>
                </c:pt>
                <c:pt idx="170">
                  <c:v>1.8279999999999998E-2</c:v>
                </c:pt>
                <c:pt idx="171">
                  <c:v>1.8270000000000002E-2</c:v>
                </c:pt>
                <c:pt idx="172">
                  <c:v>1.8259999999999998E-2</c:v>
                </c:pt>
                <c:pt idx="173">
                  <c:v>1.8249999999999999E-2</c:v>
                </c:pt>
                <c:pt idx="174">
                  <c:v>1.8239999999999999E-2</c:v>
                </c:pt>
                <c:pt idx="175">
                  <c:v>1.823E-2</c:v>
                </c:pt>
                <c:pt idx="176">
                  <c:v>1.822E-2</c:v>
                </c:pt>
                <c:pt idx="177">
                  <c:v>1.8209999999999997E-2</c:v>
                </c:pt>
                <c:pt idx="178">
                  <c:v>1.8199999999999997E-2</c:v>
                </c:pt>
                <c:pt idx="179">
                  <c:v>1.8190000000000001E-2</c:v>
                </c:pt>
                <c:pt idx="180">
                  <c:v>1.8179999999999998E-2</c:v>
                </c:pt>
                <c:pt idx="181">
                  <c:v>1.8169999999999999E-2</c:v>
                </c:pt>
                <c:pt idx="182">
                  <c:v>1.8159999999999999E-2</c:v>
                </c:pt>
                <c:pt idx="183">
                  <c:v>1.8149999999999999E-2</c:v>
                </c:pt>
                <c:pt idx="184">
                  <c:v>1.814E-2</c:v>
                </c:pt>
                <c:pt idx="185">
                  <c:v>1.8129999999999997E-2</c:v>
                </c:pt>
                <c:pt idx="186">
                  <c:v>1.8119999999999997E-2</c:v>
                </c:pt>
                <c:pt idx="187">
                  <c:v>1.8110000000000001E-2</c:v>
                </c:pt>
                <c:pt idx="188">
                  <c:v>1.8099999999999998E-2</c:v>
                </c:pt>
                <c:pt idx="189">
                  <c:v>1.8089999999999998E-2</c:v>
                </c:pt>
                <c:pt idx="190">
                  <c:v>1.8079999999999999E-2</c:v>
                </c:pt>
                <c:pt idx="191">
                  <c:v>1.8069999999999999E-2</c:v>
                </c:pt>
                <c:pt idx="192">
                  <c:v>1.806E-2</c:v>
                </c:pt>
                <c:pt idx="193">
                  <c:v>1.8049999999999997E-2</c:v>
                </c:pt>
                <c:pt idx="194">
                  <c:v>1.8039999999999997E-2</c:v>
                </c:pt>
                <c:pt idx="195">
                  <c:v>1.8030000000000001E-2</c:v>
                </c:pt>
                <c:pt idx="196">
                  <c:v>1.8019999999999998E-2</c:v>
                </c:pt>
                <c:pt idx="197">
                  <c:v>1.8009999999999998E-2</c:v>
                </c:pt>
                <c:pt idx="198">
                  <c:v>1.7999999999999999E-2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30-274A-BB5A-3FE740D85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510208"/>
        <c:axId val="1"/>
      </c:scatterChart>
      <c:valAx>
        <c:axId val="189651020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Grazing intensity (flgrem)</a:t>
                </a:r>
              </a:p>
            </c:rich>
          </c:tx>
          <c:layout>
            <c:manualLayout>
              <c:xMode val="edge"/>
              <c:yMode val="edge"/>
              <c:x val="0.29878112796876"/>
              <c:y val="0.8741722057470089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Belowground production output (g/m2)</a:t>
                </a:r>
              </a:p>
            </c:rich>
          </c:tx>
          <c:layout>
            <c:manualLayout>
              <c:xMode val="edge"/>
              <c:yMode val="edge"/>
              <c:x val="3.2520325203252036E-2"/>
              <c:y val="0.2317881855677131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5102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0837853872266752"/>
          <c:y val="0.25218179305529581"/>
          <c:w val="0.16708127852018662"/>
          <c:h val="0.417404347126006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Effect of grazing on root/shoot ratio</a:t>
            </a:r>
          </a:p>
        </c:rich>
      </c:tx>
      <c:layout>
        <c:manualLayout>
          <c:xMode val="edge"/>
          <c:yMode val="edge"/>
          <c:x val="0.22834666094753722"/>
          <c:y val="3.63037144628766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0644301185236"/>
          <c:y val="0.22112282488534216"/>
          <c:w val="0.51968553888327662"/>
          <c:h val="0.55115689187839023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grazing_effect_inputs!$S$2</c:f>
              <c:strCache>
                <c:ptCount val="1"/>
                <c:pt idx="0">
                  <c:v>grzeff = 2 or 3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grazing_effect_inputs!$E$3:$E$203</c:f>
              <c:numCache>
                <c:formatCode>0.0000</c:formatCode>
                <c:ptCount val="201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3.0000000000000002E-2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4.9999999999999996E-2</c:v>
                </c:pt>
                <c:pt idx="9">
                  <c:v>5.4999999999999993E-2</c:v>
                </c:pt>
                <c:pt idx="10">
                  <c:v>5.9999999999999991E-2</c:v>
                </c:pt>
                <c:pt idx="11">
                  <c:v>6.4999999999999988E-2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9.0000000000000011E-2</c:v>
                </c:pt>
                <c:pt idx="17">
                  <c:v>9.5000000000000015E-2</c:v>
                </c:pt>
                <c:pt idx="18">
                  <c:v>0.10000000000000002</c:v>
                </c:pt>
                <c:pt idx="19">
                  <c:v>0.10500000000000002</c:v>
                </c:pt>
                <c:pt idx="20">
                  <c:v>0.11000000000000003</c:v>
                </c:pt>
                <c:pt idx="21">
                  <c:v>0.11500000000000003</c:v>
                </c:pt>
                <c:pt idx="22">
                  <c:v>0.12000000000000004</c:v>
                </c:pt>
                <c:pt idx="23">
                  <c:v>0.12500000000000003</c:v>
                </c:pt>
                <c:pt idx="24">
                  <c:v>0.13000000000000003</c:v>
                </c:pt>
                <c:pt idx="25">
                  <c:v>0.13500000000000004</c:v>
                </c:pt>
                <c:pt idx="26">
                  <c:v>0.14000000000000004</c:v>
                </c:pt>
                <c:pt idx="27">
                  <c:v>0.14500000000000005</c:v>
                </c:pt>
                <c:pt idx="28">
                  <c:v>0.15000000000000005</c:v>
                </c:pt>
                <c:pt idx="29">
                  <c:v>0.15500000000000005</c:v>
                </c:pt>
                <c:pt idx="30">
                  <c:v>0.16000000000000006</c:v>
                </c:pt>
                <c:pt idx="31">
                  <c:v>0.16500000000000006</c:v>
                </c:pt>
                <c:pt idx="32">
                  <c:v>0.17000000000000007</c:v>
                </c:pt>
                <c:pt idx="33">
                  <c:v>0.17500000000000007</c:v>
                </c:pt>
                <c:pt idx="34">
                  <c:v>0.18000000000000008</c:v>
                </c:pt>
                <c:pt idx="35">
                  <c:v>0.18500000000000008</c:v>
                </c:pt>
                <c:pt idx="36">
                  <c:v>0.19000000000000009</c:v>
                </c:pt>
                <c:pt idx="37">
                  <c:v>0.19500000000000009</c:v>
                </c:pt>
                <c:pt idx="38">
                  <c:v>0.20000000000000009</c:v>
                </c:pt>
                <c:pt idx="39">
                  <c:v>0.2050000000000001</c:v>
                </c:pt>
                <c:pt idx="40">
                  <c:v>0.2100000000000001</c:v>
                </c:pt>
                <c:pt idx="41">
                  <c:v>0.21500000000000011</c:v>
                </c:pt>
                <c:pt idx="42">
                  <c:v>0.22000000000000011</c:v>
                </c:pt>
                <c:pt idx="43">
                  <c:v>0.22500000000000012</c:v>
                </c:pt>
                <c:pt idx="44">
                  <c:v>0.23000000000000012</c:v>
                </c:pt>
                <c:pt idx="45">
                  <c:v>0.23500000000000013</c:v>
                </c:pt>
                <c:pt idx="46">
                  <c:v>0.24000000000000013</c:v>
                </c:pt>
                <c:pt idx="47">
                  <c:v>0.24500000000000013</c:v>
                </c:pt>
                <c:pt idx="48">
                  <c:v>0.25000000000000011</c:v>
                </c:pt>
                <c:pt idx="49">
                  <c:v>0.25500000000000012</c:v>
                </c:pt>
                <c:pt idx="50">
                  <c:v>0.26000000000000012</c:v>
                </c:pt>
                <c:pt idx="51">
                  <c:v>0.26500000000000012</c:v>
                </c:pt>
                <c:pt idx="52">
                  <c:v>0.27000000000000013</c:v>
                </c:pt>
                <c:pt idx="53">
                  <c:v>0.27500000000000013</c:v>
                </c:pt>
                <c:pt idx="54">
                  <c:v>0.28000000000000014</c:v>
                </c:pt>
                <c:pt idx="55">
                  <c:v>0.28500000000000014</c:v>
                </c:pt>
                <c:pt idx="56">
                  <c:v>0.29000000000000015</c:v>
                </c:pt>
                <c:pt idx="57">
                  <c:v>0.29500000000000015</c:v>
                </c:pt>
                <c:pt idx="58">
                  <c:v>0.30000000000000016</c:v>
                </c:pt>
                <c:pt idx="59">
                  <c:v>0.30500000000000016</c:v>
                </c:pt>
                <c:pt idx="60">
                  <c:v>0.31000000000000016</c:v>
                </c:pt>
                <c:pt idx="61">
                  <c:v>0.31500000000000017</c:v>
                </c:pt>
                <c:pt idx="62">
                  <c:v>0.32000000000000017</c:v>
                </c:pt>
                <c:pt idx="63">
                  <c:v>0.32500000000000018</c:v>
                </c:pt>
                <c:pt idx="64">
                  <c:v>0.33000000000000018</c:v>
                </c:pt>
                <c:pt idx="65">
                  <c:v>0.33500000000000019</c:v>
                </c:pt>
                <c:pt idx="66">
                  <c:v>0.34000000000000019</c:v>
                </c:pt>
                <c:pt idx="67">
                  <c:v>0.3450000000000002</c:v>
                </c:pt>
                <c:pt idx="68">
                  <c:v>0.3500000000000002</c:v>
                </c:pt>
                <c:pt idx="69">
                  <c:v>0.3550000000000002</c:v>
                </c:pt>
                <c:pt idx="70">
                  <c:v>0.36000000000000021</c:v>
                </c:pt>
                <c:pt idx="71">
                  <c:v>0.36500000000000021</c:v>
                </c:pt>
                <c:pt idx="72">
                  <c:v>0.37000000000000022</c:v>
                </c:pt>
                <c:pt idx="73">
                  <c:v>0.37500000000000022</c:v>
                </c:pt>
                <c:pt idx="74">
                  <c:v>0.38000000000000023</c:v>
                </c:pt>
                <c:pt idx="75">
                  <c:v>0.38500000000000023</c:v>
                </c:pt>
                <c:pt idx="76">
                  <c:v>0.39000000000000024</c:v>
                </c:pt>
                <c:pt idx="77">
                  <c:v>0.39500000000000024</c:v>
                </c:pt>
                <c:pt idx="78">
                  <c:v>0.40000000000000024</c:v>
                </c:pt>
                <c:pt idx="79">
                  <c:v>0.40500000000000025</c:v>
                </c:pt>
                <c:pt idx="80">
                  <c:v>0.41000000000000025</c:v>
                </c:pt>
                <c:pt idx="81">
                  <c:v>0.41500000000000026</c:v>
                </c:pt>
                <c:pt idx="82">
                  <c:v>0.42000000000000026</c:v>
                </c:pt>
                <c:pt idx="83">
                  <c:v>0.42500000000000027</c:v>
                </c:pt>
                <c:pt idx="84">
                  <c:v>0.43000000000000027</c:v>
                </c:pt>
                <c:pt idx="85">
                  <c:v>0.43500000000000028</c:v>
                </c:pt>
                <c:pt idx="86">
                  <c:v>0.44000000000000028</c:v>
                </c:pt>
                <c:pt idx="87">
                  <c:v>0.44500000000000028</c:v>
                </c:pt>
                <c:pt idx="88">
                  <c:v>0.45000000000000029</c:v>
                </c:pt>
                <c:pt idx="89">
                  <c:v>0.45500000000000029</c:v>
                </c:pt>
                <c:pt idx="90">
                  <c:v>0.4600000000000003</c:v>
                </c:pt>
                <c:pt idx="91">
                  <c:v>0.4650000000000003</c:v>
                </c:pt>
                <c:pt idx="92">
                  <c:v>0.47000000000000031</c:v>
                </c:pt>
                <c:pt idx="93">
                  <c:v>0.47500000000000031</c:v>
                </c:pt>
                <c:pt idx="94">
                  <c:v>0.48000000000000032</c:v>
                </c:pt>
                <c:pt idx="95">
                  <c:v>0.48500000000000032</c:v>
                </c:pt>
                <c:pt idx="96">
                  <c:v>0.49000000000000032</c:v>
                </c:pt>
                <c:pt idx="97">
                  <c:v>0.49500000000000033</c:v>
                </c:pt>
                <c:pt idx="98">
                  <c:v>0.50000000000000033</c:v>
                </c:pt>
                <c:pt idx="99">
                  <c:v>0.50500000000000034</c:v>
                </c:pt>
                <c:pt idx="100">
                  <c:v>0.51000000000000034</c:v>
                </c:pt>
                <c:pt idx="101">
                  <c:v>0.51500000000000035</c:v>
                </c:pt>
                <c:pt idx="102">
                  <c:v>0.52000000000000035</c:v>
                </c:pt>
                <c:pt idx="103">
                  <c:v>0.52500000000000036</c:v>
                </c:pt>
                <c:pt idx="104">
                  <c:v>0.53000000000000036</c:v>
                </c:pt>
                <c:pt idx="105">
                  <c:v>0.53500000000000036</c:v>
                </c:pt>
                <c:pt idx="106">
                  <c:v>0.54000000000000037</c:v>
                </c:pt>
                <c:pt idx="107">
                  <c:v>0.54500000000000037</c:v>
                </c:pt>
                <c:pt idx="108">
                  <c:v>0.55000000000000038</c:v>
                </c:pt>
                <c:pt idx="109">
                  <c:v>0.55500000000000038</c:v>
                </c:pt>
                <c:pt idx="110">
                  <c:v>0.56000000000000039</c:v>
                </c:pt>
                <c:pt idx="111">
                  <c:v>0.56500000000000039</c:v>
                </c:pt>
                <c:pt idx="112">
                  <c:v>0.5700000000000004</c:v>
                </c:pt>
                <c:pt idx="113">
                  <c:v>0.5750000000000004</c:v>
                </c:pt>
                <c:pt idx="114">
                  <c:v>0.5800000000000004</c:v>
                </c:pt>
                <c:pt idx="115">
                  <c:v>0.58500000000000041</c:v>
                </c:pt>
                <c:pt idx="116">
                  <c:v>0.59000000000000041</c:v>
                </c:pt>
                <c:pt idx="117">
                  <c:v>0.59500000000000042</c:v>
                </c:pt>
                <c:pt idx="118">
                  <c:v>0.60000000000000042</c:v>
                </c:pt>
                <c:pt idx="119">
                  <c:v>0.60500000000000043</c:v>
                </c:pt>
                <c:pt idx="120">
                  <c:v>0.61000000000000043</c:v>
                </c:pt>
                <c:pt idx="121">
                  <c:v>0.61500000000000044</c:v>
                </c:pt>
                <c:pt idx="122">
                  <c:v>0.62000000000000044</c:v>
                </c:pt>
                <c:pt idx="123">
                  <c:v>0.62500000000000044</c:v>
                </c:pt>
                <c:pt idx="124">
                  <c:v>0.63000000000000045</c:v>
                </c:pt>
                <c:pt idx="125">
                  <c:v>0.63500000000000045</c:v>
                </c:pt>
                <c:pt idx="126">
                  <c:v>0.64000000000000046</c:v>
                </c:pt>
                <c:pt idx="127">
                  <c:v>0.64500000000000046</c:v>
                </c:pt>
                <c:pt idx="128">
                  <c:v>0.65000000000000047</c:v>
                </c:pt>
                <c:pt idx="129">
                  <c:v>0.65500000000000047</c:v>
                </c:pt>
                <c:pt idx="130">
                  <c:v>0.66000000000000048</c:v>
                </c:pt>
                <c:pt idx="131">
                  <c:v>0.66500000000000048</c:v>
                </c:pt>
                <c:pt idx="132">
                  <c:v>0.67000000000000048</c:v>
                </c:pt>
                <c:pt idx="133">
                  <c:v>0.67500000000000049</c:v>
                </c:pt>
                <c:pt idx="134">
                  <c:v>0.68000000000000049</c:v>
                </c:pt>
                <c:pt idx="135">
                  <c:v>0.6850000000000005</c:v>
                </c:pt>
                <c:pt idx="136">
                  <c:v>0.6900000000000005</c:v>
                </c:pt>
                <c:pt idx="137">
                  <c:v>0.69500000000000051</c:v>
                </c:pt>
                <c:pt idx="138">
                  <c:v>0.70000000000000051</c:v>
                </c:pt>
                <c:pt idx="139">
                  <c:v>0.70500000000000052</c:v>
                </c:pt>
                <c:pt idx="140">
                  <c:v>0.71000000000000052</c:v>
                </c:pt>
                <c:pt idx="141">
                  <c:v>0.71500000000000052</c:v>
                </c:pt>
                <c:pt idx="142">
                  <c:v>0.72000000000000053</c:v>
                </c:pt>
                <c:pt idx="143">
                  <c:v>0.72500000000000053</c:v>
                </c:pt>
                <c:pt idx="144">
                  <c:v>0.73000000000000054</c:v>
                </c:pt>
                <c:pt idx="145">
                  <c:v>0.73500000000000054</c:v>
                </c:pt>
                <c:pt idx="146">
                  <c:v>0.74000000000000055</c:v>
                </c:pt>
                <c:pt idx="147">
                  <c:v>0.74500000000000055</c:v>
                </c:pt>
                <c:pt idx="148">
                  <c:v>0.75000000000000056</c:v>
                </c:pt>
                <c:pt idx="149">
                  <c:v>0.75500000000000056</c:v>
                </c:pt>
                <c:pt idx="150">
                  <c:v>0.76000000000000056</c:v>
                </c:pt>
                <c:pt idx="151">
                  <c:v>0.76500000000000057</c:v>
                </c:pt>
                <c:pt idx="152">
                  <c:v>0.77000000000000057</c:v>
                </c:pt>
                <c:pt idx="153">
                  <c:v>0.77500000000000058</c:v>
                </c:pt>
                <c:pt idx="154">
                  <c:v>0.78000000000000058</c:v>
                </c:pt>
                <c:pt idx="155">
                  <c:v>0.78500000000000059</c:v>
                </c:pt>
                <c:pt idx="156">
                  <c:v>0.79000000000000059</c:v>
                </c:pt>
                <c:pt idx="157">
                  <c:v>0.7950000000000006</c:v>
                </c:pt>
                <c:pt idx="158">
                  <c:v>0.8000000000000006</c:v>
                </c:pt>
                <c:pt idx="159">
                  <c:v>0.8050000000000006</c:v>
                </c:pt>
                <c:pt idx="160">
                  <c:v>0.81000000000000061</c:v>
                </c:pt>
                <c:pt idx="161">
                  <c:v>0.81500000000000061</c:v>
                </c:pt>
                <c:pt idx="162">
                  <c:v>0.82000000000000062</c:v>
                </c:pt>
                <c:pt idx="163">
                  <c:v>0.82500000000000062</c:v>
                </c:pt>
                <c:pt idx="164">
                  <c:v>0.83000000000000063</c:v>
                </c:pt>
                <c:pt idx="165">
                  <c:v>0.83500000000000063</c:v>
                </c:pt>
                <c:pt idx="166">
                  <c:v>0.84000000000000064</c:v>
                </c:pt>
                <c:pt idx="167">
                  <c:v>0.84500000000000064</c:v>
                </c:pt>
                <c:pt idx="168">
                  <c:v>0.85000000000000064</c:v>
                </c:pt>
                <c:pt idx="169">
                  <c:v>0.85500000000000065</c:v>
                </c:pt>
                <c:pt idx="170">
                  <c:v>0.86000000000000065</c:v>
                </c:pt>
                <c:pt idx="171">
                  <c:v>0.86500000000000066</c:v>
                </c:pt>
                <c:pt idx="172">
                  <c:v>0.87000000000000066</c:v>
                </c:pt>
                <c:pt idx="173">
                  <c:v>0.87500000000000067</c:v>
                </c:pt>
                <c:pt idx="174">
                  <c:v>0.88000000000000067</c:v>
                </c:pt>
                <c:pt idx="175">
                  <c:v>0.88500000000000068</c:v>
                </c:pt>
                <c:pt idx="176">
                  <c:v>0.89000000000000068</c:v>
                </c:pt>
                <c:pt idx="177">
                  <c:v>0.89500000000000068</c:v>
                </c:pt>
                <c:pt idx="178">
                  <c:v>0.90000000000000069</c:v>
                </c:pt>
                <c:pt idx="179">
                  <c:v>0.90500000000000069</c:v>
                </c:pt>
                <c:pt idx="180">
                  <c:v>0.9100000000000007</c:v>
                </c:pt>
                <c:pt idx="181">
                  <c:v>0.9150000000000007</c:v>
                </c:pt>
                <c:pt idx="182">
                  <c:v>0.92000000000000071</c:v>
                </c:pt>
                <c:pt idx="183">
                  <c:v>0.92500000000000071</c:v>
                </c:pt>
                <c:pt idx="184">
                  <c:v>0.93000000000000071</c:v>
                </c:pt>
                <c:pt idx="185">
                  <c:v>0.93500000000000072</c:v>
                </c:pt>
                <c:pt idx="186">
                  <c:v>0.94000000000000072</c:v>
                </c:pt>
                <c:pt idx="187">
                  <c:v>0.94500000000000073</c:v>
                </c:pt>
                <c:pt idx="188">
                  <c:v>0.95000000000000073</c:v>
                </c:pt>
                <c:pt idx="189">
                  <c:v>0.95500000000000074</c:v>
                </c:pt>
                <c:pt idx="190">
                  <c:v>0.96000000000000074</c:v>
                </c:pt>
                <c:pt idx="191">
                  <c:v>0.96500000000000075</c:v>
                </c:pt>
                <c:pt idx="192">
                  <c:v>0.97000000000000075</c:v>
                </c:pt>
                <c:pt idx="193">
                  <c:v>0.97500000000000075</c:v>
                </c:pt>
                <c:pt idx="194">
                  <c:v>0.98000000000000076</c:v>
                </c:pt>
                <c:pt idx="195">
                  <c:v>0.98500000000000076</c:v>
                </c:pt>
                <c:pt idx="196">
                  <c:v>0.99000000000000077</c:v>
                </c:pt>
                <c:pt idx="197">
                  <c:v>0.99500000000000077</c:v>
                </c:pt>
                <c:pt idx="198">
                  <c:v>1.0000000000000007</c:v>
                </c:pt>
              </c:numCache>
            </c:numRef>
          </c:xVal>
          <c:yVal>
            <c:numRef>
              <c:f>grazing_effect_inputs!$S$3:$S$203</c:f>
              <c:numCache>
                <c:formatCode>0.00000</c:formatCode>
                <c:ptCount val="201"/>
                <c:pt idx="0">
                  <c:v>0.52932199999999996</c:v>
                </c:pt>
                <c:pt idx="1">
                  <c:v>0.54309949999999996</c:v>
                </c:pt>
                <c:pt idx="2">
                  <c:v>0.55628799999999989</c:v>
                </c:pt>
                <c:pt idx="3">
                  <c:v>0.56888749999999999</c:v>
                </c:pt>
                <c:pt idx="4">
                  <c:v>0.58089800000000003</c:v>
                </c:pt>
                <c:pt idx="5">
                  <c:v>0.5923195</c:v>
                </c:pt>
                <c:pt idx="6">
                  <c:v>0.60315200000000002</c:v>
                </c:pt>
                <c:pt idx="7">
                  <c:v>0.61339549999999998</c:v>
                </c:pt>
                <c:pt idx="8">
                  <c:v>0.62304999999999999</c:v>
                </c:pt>
                <c:pt idx="9">
                  <c:v>0.63211549999999994</c:v>
                </c:pt>
                <c:pt idx="10">
                  <c:v>0.64059199999999994</c:v>
                </c:pt>
                <c:pt idx="11">
                  <c:v>0.64847949999999999</c:v>
                </c:pt>
                <c:pt idx="12">
                  <c:v>0.65577800000000008</c:v>
                </c:pt>
                <c:pt idx="13">
                  <c:v>0.66248750000000001</c:v>
                </c:pt>
                <c:pt idx="14">
                  <c:v>0.66860799999999998</c:v>
                </c:pt>
                <c:pt idx="15">
                  <c:v>0.6741395</c:v>
                </c:pt>
                <c:pt idx="16">
                  <c:v>0.67908199999999996</c:v>
                </c:pt>
                <c:pt idx="17">
                  <c:v>0.68343549999999986</c:v>
                </c:pt>
                <c:pt idx="18">
                  <c:v>0.68720000000000003</c:v>
                </c:pt>
                <c:pt idx="19">
                  <c:v>0.69037550000000003</c:v>
                </c:pt>
                <c:pt idx="20">
                  <c:v>0.69296200000000008</c:v>
                </c:pt>
                <c:pt idx="21">
                  <c:v>0.69495950000000006</c:v>
                </c:pt>
                <c:pt idx="22">
                  <c:v>0.69636799999999999</c:v>
                </c:pt>
                <c:pt idx="23">
                  <c:v>0.69718750000000007</c:v>
                </c:pt>
                <c:pt idx="24">
                  <c:v>0.69741799999999998</c:v>
                </c:pt>
                <c:pt idx="25">
                  <c:v>0.69705949999999994</c:v>
                </c:pt>
                <c:pt idx="26">
                  <c:v>0.69611199999999995</c:v>
                </c:pt>
                <c:pt idx="27">
                  <c:v>0.6945754999999999</c:v>
                </c:pt>
                <c:pt idx="28">
                  <c:v>0.69245000000000001</c:v>
                </c:pt>
                <c:pt idx="29">
                  <c:v>0.68973549999999983</c:v>
                </c:pt>
                <c:pt idx="30">
                  <c:v>0.68643199999999993</c:v>
                </c:pt>
                <c:pt idx="31">
                  <c:v>0.68253949999999997</c:v>
                </c:pt>
                <c:pt idx="32">
                  <c:v>0.67805799999999994</c:v>
                </c:pt>
                <c:pt idx="33">
                  <c:v>0.67298749999999985</c:v>
                </c:pt>
                <c:pt idx="34">
                  <c:v>0.66732799999999992</c:v>
                </c:pt>
                <c:pt idx="35">
                  <c:v>0.66107950000000004</c:v>
                </c:pt>
                <c:pt idx="36">
                  <c:v>0.65424199999999999</c:v>
                </c:pt>
                <c:pt idx="37">
                  <c:v>0.64681549999999999</c:v>
                </c:pt>
                <c:pt idx="38">
                  <c:v>0.63879999999999992</c:v>
                </c:pt>
                <c:pt idx="39">
                  <c:v>0.63019549999999991</c:v>
                </c:pt>
                <c:pt idx="40">
                  <c:v>0.62100199999999983</c:v>
                </c:pt>
                <c:pt idx="41">
                  <c:v>0.6112194999999998</c:v>
                </c:pt>
                <c:pt idx="42">
                  <c:v>0.60084799999999972</c:v>
                </c:pt>
                <c:pt idx="43">
                  <c:v>0.58988749999999968</c:v>
                </c:pt>
                <c:pt idx="44">
                  <c:v>0.57833799999999957</c:v>
                </c:pt>
                <c:pt idx="45">
                  <c:v>0.56619949999999952</c:v>
                </c:pt>
                <c:pt idx="46">
                  <c:v>0.55347199999999952</c:v>
                </c:pt>
                <c:pt idx="47">
                  <c:v>0.54015549999999968</c:v>
                </c:pt>
                <c:pt idx="48">
                  <c:v>0.52624999999999955</c:v>
                </c:pt>
                <c:pt idx="49">
                  <c:v>0.51175549999999959</c:v>
                </c:pt>
                <c:pt idx="50">
                  <c:v>0.49667199999999961</c:v>
                </c:pt>
                <c:pt idx="51">
                  <c:v>0.48099949999999958</c:v>
                </c:pt>
                <c:pt idx="52">
                  <c:v>0.46473799999999954</c:v>
                </c:pt>
                <c:pt idx="53">
                  <c:v>0.44788749999999955</c:v>
                </c:pt>
                <c:pt idx="54">
                  <c:v>0.43044799999999966</c:v>
                </c:pt>
                <c:pt idx="55">
                  <c:v>0.41241949999999972</c:v>
                </c:pt>
                <c:pt idx="56">
                  <c:v>0.39380199999999943</c:v>
                </c:pt>
                <c:pt idx="57">
                  <c:v>0.37459549999999942</c:v>
                </c:pt>
                <c:pt idx="58">
                  <c:v>0.35479999999999934</c:v>
                </c:pt>
                <c:pt idx="59">
                  <c:v>0.33441549999999931</c:v>
                </c:pt>
                <c:pt idx="60">
                  <c:v>0.31344199999999933</c:v>
                </c:pt>
                <c:pt idx="61">
                  <c:v>0.29187949999999918</c:v>
                </c:pt>
                <c:pt idx="62">
                  <c:v>0.26972799999999908</c:v>
                </c:pt>
                <c:pt idx="63">
                  <c:v>0.24698749999999903</c:v>
                </c:pt>
                <c:pt idx="64">
                  <c:v>0.22365799999999902</c:v>
                </c:pt>
                <c:pt idx="65">
                  <c:v>0.19973949999999907</c:v>
                </c:pt>
                <c:pt idx="66">
                  <c:v>0.17523199999999917</c:v>
                </c:pt>
                <c:pt idx="67">
                  <c:v>0.15013549999999909</c:v>
                </c:pt>
                <c:pt idx="68">
                  <c:v>0.12444999999999905</c:v>
                </c:pt>
                <c:pt idx="69">
                  <c:v>9.8175499999999083E-2</c:v>
                </c:pt>
                <c:pt idx="70">
                  <c:v>7.131199999999871E-2</c:v>
                </c:pt>
                <c:pt idx="71">
                  <c:v>4.385949999999883E-2</c:v>
                </c:pt>
                <c:pt idx="72">
                  <c:v>1.5817999999998777E-2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1.0000000000000002E-2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C-0D40-A9FB-C018288FF5C4}"/>
            </c:ext>
          </c:extLst>
        </c:ser>
        <c:ser>
          <c:idx val="1"/>
          <c:order val="1"/>
          <c:tx>
            <c:strRef>
              <c:f>grazing_effect_inputs!$U$2</c:f>
              <c:strCache>
                <c:ptCount val="1"/>
                <c:pt idx="0">
                  <c:v>grzeff = 4, 5, or 6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grazing_effect_inputs!$E$3:$E$203</c:f>
              <c:numCache>
                <c:formatCode>0.0000</c:formatCode>
                <c:ptCount val="201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3.0000000000000002E-2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4.9999999999999996E-2</c:v>
                </c:pt>
                <c:pt idx="9">
                  <c:v>5.4999999999999993E-2</c:v>
                </c:pt>
                <c:pt idx="10">
                  <c:v>5.9999999999999991E-2</c:v>
                </c:pt>
                <c:pt idx="11">
                  <c:v>6.4999999999999988E-2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9.0000000000000011E-2</c:v>
                </c:pt>
                <c:pt idx="17">
                  <c:v>9.5000000000000015E-2</c:v>
                </c:pt>
                <c:pt idx="18">
                  <c:v>0.10000000000000002</c:v>
                </c:pt>
                <c:pt idx="19">
                  <c:v>0.10500000000000002</c:v>
                </c:pt>
                <c:pt idx="20">
                  <c:v>0.11000000000000003</c:v>
                </c:pt>
                <c:pt idx="21">
                  <c:v>0.11500000000000003</c:v>
                </c:pt>
                <c:pt idx="22">
                  <c:v>0.12000000000000004</c:v>
                </c:pt>
                <c:pt idx="23">
                  <c:v>0.12500000000000003</c:v>
                </c:pt>
                <c:pt idx="24">
                  <c:v>0.13000000000000003</c:v>
                </c:pt>
                <c:pt idx="25">
                  <c:v>0.13500000000000004</c:v>
                </c:pt>
                <c:pt idx="26">
                  <c:v>0.14000000000000004</c:v>
                </c:pt>
                <c:pt idx="27">
                  <c:v>0.14500000000000005</c:v>
                </c:pt>
                <c:pt idx="28">
                  <c:v>0.15000000000000005</c:v>
                </c:pt>
                <c:pt idx="29">
                  <c:v>0.15500000000000005</c:v>
                </c:pt>
                <c:pt idx="30">
                  <c:v>0.16000000000000006</c:v>
                </c:pt>
                <c:pt idx="31">
                  <c:v>0.16500000000000006</c:v>
                </c:pt>
                <c:pt idx="32">
                  <c:v>0.17000000000000007</c:v>
                </c:pt>
                <c:pt idx="33">
                  <c:v>0.17500000000000007</c:v>
                </c:pt>
                <c:pt idx="34">
                  <c:v>0.18000000000000008</c:v>
                </c:pt>
                <c:pt idx="35">
                  <c:v>0.18500000000000008</c:v>
                </c:pt>
                <c:pt idx="36">
                  <c:v>0.19000000000000009</c:v>
                </c:pt>
                <c:pt idx="37">
                  <c:v>0.19500000000000009</c:v>
                </c:pt>
                <c:pt idx="38">
                  <c:v>0.20000000000000009</c:v>
                </c:pt>
                <c:pt idx="39">
                  <c:v>0.2050000000000001</c:v>
                </c:pt>
                <c:pt idx="40">
                  <c:v>0.2100000000000001</c:v>
                </c:pt>
                <c:pt idx="41">
                  <c:v>0.21500000000000011</c:v>
                </c:pt>
                <c:pt idx="42">
                  <c:v>0.22000000000000011</c:v>
                </c:pt>
                <c:pt idx="43">
                  <c:v>0.22500000000000012</c:v>
                </c:pt>
                <c:pt idx="44">
                  <c:v>0.23000000000000012</c:v>
                </c:pt>
                <c:pt idx="45">
                  <c:v>0.23500000000000013</c:v>
                </c:pt>
                <c:pt idx="46">
                  <c:v>0.24000000000000013</c:v>
                </c:pt>
                <c:pt idx="47">
                  <c:v>0.24500000000000013</c:v>
                </c:pt>
                <c:pt idx="48">
                  <c:v>0.25000000000000011</c:v>
                </c:pt>
                <c:pt idx="49">
                  <c:v>0.25500000000000012</c:v>
                </c:pt>
                <c:pt idx="50">
                  <c:v>0.26000000000000012</c:v>
                </c:pt>
                <c:pt idx="51">
                  <c:v>0.26500000000000012</c:v>
                </c:pt>
                <c:pt idx="52">
                  <c:v>0.27000000000000013</c:v>
                </c:pt>
                <c:pt idx="53">
                  <c:v>0.27500000000000013</c:v>
                </c:pt>
                <c:pt idx="54">
                  <c:v>0.28000000000000014</c:v>
                </c:pt>
                <c:pt idx="55">
                  <c:v>0.28500000000000014</c:v>
                </c:pt>
                <c:pt idx="56">
                  <c:v>0.29000000000000015</c:v>
                </c:pt>
                <c:pt idx="57">
                  <c:v>0.29500000000000015</c:v>
                </c:pt>
                <c:pt idx="58">
                  <c:v>0.30000000000000016</c:v>
                </c:pt>
                <c:pt idx="59">
                  <c:v>0.30500000000000016</c:v>
                </c:pt>
                <c:pt idx="60">
                  <c:v>0.31000000000000016</c:v>
                </c:pt>
                <c:pt idx="61">
                  <c:v>0.31500000000000017</c:v>
                </c:pt>
                <c:pt idx="62">
                  <c:v>0.32000000000000017</c:v>
                </c:pt>
                <c:pt idx="63">
                  <c:v>0.32500000000000018</c:v>
                </c:pt>
                <c:pt idx="64">
                  <c:v>0.33000000000000018</c:v>
                </c:pt>
                <c:pt idx="65">
                  <c:v>0.33500000000000019</c:v>
                </c:pt>
                <c:pt idx="66">
                  <c:v>0.34000000000000019</c:v>
                </c:pt>
                <c:pt idx="67">
                  <c:v>0.3450000000000002</c:v>
                </c:pt>
                <c:pt idx="68">
                  <c:v>0.3500000000000002</c:v>
                </c:pt>
                <c:pt idx="69">
                  <c:v>0.3550000000000002</c:v>
                </c:pt>
                <c:pt idx="70">
                  <c:v>0.36000000000000021</c:v>
                </c:pt>
                <c:pt idx="71">
                  <c:v>0.36500000000000021</c:v>
                </c:pt>
                <c:pt idx="72">
                  <c:v>0.37000000000000022</c:v>
                </c:pt>
                <c:pt idx="73">
                  <c:v>0.37500000000000022</c:v>
                </c:pt>
                <c:pt idx="74">
                  <c:v>0.38000000000000023</c:v>
                </c:pt>
                <c:pt idx="75">
                  <c:v>0.38500000000000023</c:v>
                </c:pt>
                <c:pt idx="76">
                  <c:v>0.39000000000000024</c:v>
                </c:pt>
                <c:pt idx="77">
                  <c:v>0.39500000000000024</c:v>
                </c:pt>
                <c:pt idx="78">
                  <c:v>0.40000000000000024</c:v>
                </c:pt>
                <c:pt idx="79">
                  <c:v>0.40500000000000025</c:v>
                </c:pt>
                <c:pt idx="80">
                  <c:v>0.41000000000000025</c:v>
                </c:pt>
                <c:pt idx="81">
                  <c:v>0.41500000000000026</c:v>
                </c:pt>
                <c:pt idx="82">
                  <c:v>0.42000000000000026</c:v>
                </c:pt>
                <c:pt idx="83">
                  <c:v>0.42500000000000027</c:v>
                </c:pt>
                <c:pt idx="84">
                  <c:v>0.43000000000000027</c:v>
                </c:pt>
                <c:pt idx="85">
                  <c:v>0.43500000000000028</c:v>
                </c:pt>
                <c:pt idx="86">
                  <c:v>0.44000000000000028</c:v>
                </c:pt>
                <c:pt idx="87">
                  <c:v>0.44500000000000028</c:v>
                </c:pt>
                <c:pt idx="88">
                  <c:v>0.45000000000000029</c:v>
                </c:pt>
                <c:pt idx="89">
                  <c:v>0.45500000000000029</c:v>
                </c:pt>
                <c:pt idx="90">
                  <c:v>0.4600000000000003</c:v>
                </c:pt>
                <c:pt idx="91">
                  <c:v>0.4650000000000003</c:v>
                </c:pt>
                <c:pt idx="92">
                  <c:v>0.47000000000000031</c:v>
                </c:pt>
                <c:pt idx="93">
                  <c:v>0.47500000000000031</c:v>
                </c:pt>
                <c:pt idx="94">
                  <c:v>0.48000000000000032</c:v>
                </c:pt>
                <c:pt idx="95">
                  <c:v>0.48500000000000032</c:v>
                </c:pt>
                <c:pt idx="96">
                  <c:v>0.49000000000000032</c:v>
                </c:pt>
                <c:pt idx="97">
                  <c:v>0.49500000000000033</c:v>
                </c:pt>
                <c:pt idx="98">
                  <c:v>0.50000000000000033</c:v>
                </c:pt>
                <c:pt idx="99">
                  <c:v>0.50500000000000034</c:v>
                </c:pt>
                <c:pt idx="100">
                  <c:v>0.51000000000000034</c:v>
                </c:pt>
                <c:pt idx="101">
                  <c:v>0.51500000000000035</c:v>
                </c:pt>
                <c:pt idx="102">
                  <c:v>0.52000000000000035</c:v>
                </c:pt>
                <c:pt idx="103">
                  <c:v>0.52500000000000036</c:v>
                </c:pt>
                <c:pt idx="104">
                  <c:v>0.53000000000000036</c:v>
                </c:pt>
                <c:pt idx="105">
                  <c:v>0.53500000000000036</c:v>
                </c:pt>
                <c:pt idx="106">
                  <c:v>0.54000000000000037</c:v>
                </c:pt>
                <c:pt idx="107">
                  <c:v>0.54500000000000037</c:v>
                </c:pt>
                <c:pt idx="108">
                  <c:v>0.55000000000000038</c:v>
                </c:pt>
                <c:pt idx="109">
                  <c:v>0.55500000000000038</c:v>
                </c:pt>
                <c:pt idx="110">
                  <c:v>0.56000000000000039</c:v>
                </c:pt>
                <c:pt idx="111">
                  <c:v>0.56500000000000039</c:v>
                </c:pt>
                <c:pt idx="112">
                  <c:v>0.5700000000000004</c:v>
                </c:pt>
                <c:pt idx="113">
                  <c:v>0.5750000000000004</c:v>
                </c:pt>
                <c:pt idx="114">
                  <c:v>0.5800000000000004</c:v>
                </c:pt>
                <c:pt idx="115">
                  <c:v>0.58500000000000041</c:v>
                </c:pt>
                <c:pt idx="116">
                  <c:v>0.59000000000000041</c:v>
                </c:pt>
                <c:pt idx="117">
                  <c:v>0.59500000000000042</c:v>
                </c:pt>
                <c:pt idx="118">
                  <c:v>0.60000000000000042</c:v>
                </c:pt>
                <c:pt idx="119">
                  <c:v>0.60500000000000043</c:v>
                </c:pt>
                <c:pt idx="120">
                  <c:v>0.61000000000000043</c:v>
                </c:pt>
                <c:pt idx="121">
                  <c:v>0.61500000000000044</c:v>
                </c:pt>
                <c:pt idx="122">
                  <c:v>0.62000000000000044</c:v>
                </c:pt>
                <c:pt idx="123">
                  <c:v>0.62500000000000044</c:v>
                </c:pt>
                <c:pt idx="124">
                  <c:v>0.63000000000000045</c:v>
                </c:pt>
                <c:pt idx="125">
                  <c:v>0.63500000000000045</c:v>
                </c:pt>
                <c:pt idx="126">
                  <c:v>0.64000000000000046</c:v>
                </c:pt>
                <c:pt idx="127">
                  <c:v>0.64500000000000046</c:v>
                </c:pt>
                <c:pt idx="128">
                  <c:v>0.65000000000000047</c:v>
                </c:pt>
                <c:pt idx="129">
                  <c:v>0.65500000000000047</c:v>
                </c:pt>
                <c:pt idx="130">
                  <c:v>0.66000000000000048</c:v>
                </c:pt>
                <c:pt idx="131">
                  <c:v>0.66500000000000048</c:v>
                </c:pt>
                <c:pt idx="132">
                  <c:v>0.67000000000000048</c:v>
                </c:pt>
                <c:pt idx="133">
                  <c:v>0.67500000000000049</c:v>
                </c:pt>
                <c:pt idx="134">
                  <c:v>0.68000000000000049</c:v>
                </c:pt>
                <c:pt idx="135">
                  <c:v>0.6850000000000005</c:v>
                </c:pt>
                <c:pt idx="136">
                  <c:v>0.6900000000000005</c:v>
                </c:pt>
                <c:pt idx="137">
                  <c:v>0.69500000000000051</c:v>
                </c:pt>
                <c:pt idx="138">
                  <c:v>0.70000000000000051</c:v>
                </c:pt>
                <c:pt idx="139">
                  <c:v>0.70500000000000052</c:v>
                </c:pt>
                <c:pt idx="140">
                  <c:v>0.71000000000000052</c:v>
                </c:pt>
                <c:pt idx="141">
                  <c:v>0.71500000000000052</c:v>
                </c:pt>
                <c:pt idx="142">
                  <c:v>0.72000000000000053</c:v>
                </c:pt>
                <c:pt idx="143">
                  <c:v>0.72500000000000053</c:v>
                </c:pt>
                <c:pt idx="144">
                  <c:v>0.73000000000000054</c:v>
                </c:pt>
                <c:pt idx="145">
                  <c:v>0.73500000000000054</c:v>
                </c:pt>
                <c:pt idx="146">
                  <c:v>0.74000000000000055</c:v>
                </c:pt>
                <c:pt idx="147">
                  <c:v>0.74500000000000055</c:v>
                </c:pt>
                <c:pt idx="148">
                  <c:v>0.75000000000000056</c:v>
                </c:pt>
                <c:pt idx="149">
                  <c:v>0.75500000000000056</c:v>
                </c:pt>
                <c:pt idx="150">
                  <c:v>0.76000000000000056</c:v>
                </c:pt>
                <c:pt idx="151">
                  <c:v>0.76500000000000057</c:v>
                </c:pt>
                <c:pt idx="152">
                  <c:v>0.77000000000000057</c:v>
                </c:pt>
                <c:pt idx="153">
                  <c:v>0.77500000000000058</c:v>
                </c:pt>
                <c:pt idx="154">
                  <c:v>0.78000000000000058</c:v>
                </c:pt>
                <c:pt idx="155">
                  <c:v>0.78500000000000059</c:v>
                </c:pt>
                <c:pt idx="156">
                  <c:v>0.79000000000000059</c:v>
                </c:pt>
                <c:pt idx="157">
                  <c:v>0.7950000000000006</c:v>
                </c:pt>
                <c:pt idx="158">
                  <c:v>0.8000000000000006</c:v>
                </c:pt>
                <c:pt idx="159">
                  <c:v>0.8050000000000006</c:v>
                </c:pt>
                <c:pt idx="160">
                  <c:v>0.81000000000000061</c:v>
                </c:pt>
                <c:pt idx="161">
                  <c:v>0.81500000000000061</c:v>
                </c:pt>
                <c:pt idx="162">
                  <c:v>0.82000000000000062</c:v>
                </c:pt>
                <c:pt idx="163">
                  <c:v>0.82500000000000062</c:v>
                </c:pt>
                <c:pt idx="164">
                  <c:v>0.83000000000000063</c:v>
                </c:pt>
                <c:pt idx="165">
                  <c:v>0.83500000000000063</c:v>
                </c:pt>
                <c:pt idx="166">
                  <c:v>0.84000000000000064</c:v>
                </c:pt>
                <c:pt idx="167">
                  <c:v>0.84500000000000064</c:v>
                </c:pt>
                <c:pt idx="168">
                  <c:v>0.85000000000000064</c:v>
                </c:pt>
                <c:pt idx="169">
                  <c:v>0.85500000000000065</c:v>
                </c:pt>
                <c:pt idx="170">
                  <c:v>0.86000000000000065</c:v>
                </c:pt>
                <c:pt idx="171">
                  <c:v>0.86500000000000066</c:v>
                </c:pt>
                <c:pt idx="172">
                  <c:v>0.87000000000000066</c:v>
                </c:pt>
                <c:pt idx="173">
                  <c:v>0.87500000000000067</c:v>
                </c:pt>
                <c:pt idx="174">
                  <c:v>0.88000000000000067</c:v>
                </c:pt>
                <c:pt idx="175">
                  <c:v>0.88500000000000068</c:v>
                </c:pt>
                <c:pt idx="176">
                  <c:v>0.89000000000000068</c:v>
                </c:pt>
                <c:pt idx="177">
                  <c:v>0.89500000000000068</c:v>
                </c:pt>
                <c:pt idx="178">
                  <c:v>0.90000000000000069</c:v>
                </c:pt>
                <c:pt idx="179">
                  <c:v>0.90500000000000069</c:v>
                </c:pt>
                <c:pt idx="180">
                  <c:v>0.9100000000000007</c:v>
                </c:pt>
                <c:pt idx="181">
                  <c:v>0.9150000000000007</c:v>
                </c:pt>
                <c:pt idx="182">
                  <c:v>0.92000000000000071</c:v>
                </c:pt>
                <c:pt idx="183">
                  <c:v>0.92500000000000071</c:v>
                </c:pt>
                <c:pt idx="184">
                  <c:v>0.93000000000000071</c:v>
                </c:pt>
                <c:pt idx="185">
                  <c:v>0.93500000000000072</c:v>
                </c:pt>
                <c:pt idx="186">
                  <c:v>0.94000000000000072</c:v>
                </c:pt>
                <c:pt idx="187">
                  <c:v>0.94500000000000073</c:v>
                </c:pt>
                <c:pt idx="188">
                  <c:v>0.95000000000000073</c:v>
                </c:pt>
                <c:pt idx="189">
                  <c:v>0.95500000000000074</c:v>
                </c:pt>
                <c:pt idx="190">
                  <c:v>0.96000000000000074</c:v>
                </c:pt>
                <c:pt idx="191">
                  <c:v>0.96500000000000075</c:v>
                </c:pt>
                <c:pt idx="192">
                  <c:v>0.97000000000000075</c:v>
                </c:pt>
                <c:pt idx="193">
                  <c:v>0.97500000000000075</c:v>
                </c:pt>
                <c:pt idx="194">
                  <c:v>0.98000000000000076</c:v>
                </c:pt>
                <c:pt idx="195">
                  <c:v>0.98500000000000076</c:v>
                </c:pt>
                <c:pt idx="196">
                  <c:v>0.99000000000000077</c:v>
                </c:pt>
                <c:pt idx="197">
                  <c:v>0.99500000000000077</c:v>
                </c:pt>
                <c:pt idx="198">
                  <c:v>1.0000000000000007</c:v>
                </c:pt>
              </c:numCache>
            </c:numRef>
          </c:xVal>
          <c:yVal>
            <c:numRef>
              <c:f>grazing_effect_inputs!$U$3:$U$203</c:f>
              <c:numCache>
                <c:formatCode>0.00000</c:formatCode>
                <c:ptCount val="201"/>
                <c:pt idx="0">
                  <c:v>0.999</c:v>
                </c:pt>
                <c:pt idx="1">
                  <c:v>0.99850000000000005</c:v>
                </c:pt>
                <c:pt idx="2">
                  <c:v>0.998</c:v>
                </c:pt>
                <c:pt idx="3">
                  <c:v>0.99750000000000005</c:v>
                </c:pt>
                <c:pt idx="4">
                  <c:v>0.997</c:v>
                </c:pt>
                <c:pt idx="5">
                  <c:v>0.99650000000000005</c:v>
                </c:pt>
                <c:pt idx="6">
                  <c:v>0.996</c:v>
                </c:pt>
                <c:pt idx="7">
                  <c:v>0.99550000000000005</c:v>
                </c:pt>
                <c:pt idx="8">
                  <c:v>0.995</c:v>
                </c:pt>
                <c:pt idx="9">
                  <c:v>0.99450000000000005</c:v>
                </c:pt>
                <c:pt idx="10">
                  <c:v>0.99399999999999999</c:v>
                </c:pt>
                <c:pt idx="11">
                  <c:v>0.99350000000000005</c:v>
                </c:pt>
                <c:pt idx="12">
                  <c:v>0.99299999999999999</c:v>
                </c:pt>
                <c:pt idx="13">
                  <c:v>0.99250000000000005</c:v>
                </c:pt>
                <c:pt idx="14">
                  <c:v>0.99199999999999999</c:v>
                </c:pt>
                <c:pt idx="15">
                  <c:v>0.99150000000000005</c:v>
                </c:pt>
                <c:pt idx="16">
                  <c:v>0.99099999999999999</c:v>
                </c:pt>
                <c:pt idx="17">
                  <c:v>0.99050000000000005</c:v>
                </c:pt>
                <c:pt idx="18">
                  <c:v>0.99</c:v>
                </c:pt>
                <c:pt idx="19">
                  <c:v>0.98950000000000005</c:v>
                </c:pt>
                <c:pt idx="20">
                  <c:v>0.98899999999999999</c:v>
                </c:pt>
                <c:pt idx="21">
                  <c:v>0.98850000000000005</c:v>
                </c:pt>
                <c:pt idx="22">
                  <c:v>0.98799999999999999</c:v>
                </c:pt>
                <c:pt idx="23">
                  <c:v>0.98750000000000004</c:v>
                </c:pt>
                <c:pt idx="24">
                  <c:v>0.98699999999999999</c:v>
                </c:pt>
                <c:pt idx="25">
                  <c:v>0.98650000000000004</c:v>
                </c:pt>
                <c:pt idx="26">
                  <c:v>0.98599999999999999</c:v>
                </c:pt>
                <c:pt idx="27">
                  <c:v>0.98550000000000004</c:v>
                </c:pt>
                <c:pt idx="28">
                  <c:v>0.98499999999999999</c:v>
                </c:pt>
                <c:pt idx="29">
                  <c:v>0.98450000000000004</c:v>
                </c:pt>
                <c:pt idx="30">
                  <c:v>0.98399999999999999</c:v>
                </c:pt>
                <c:pt idx="31">
                  <c:v>0.98350000000000004</c:v>
                </c:pt>
                <c:pt idx="32">
                  <c:v>0.98299999999999998</c:v>
                </c:pt>
                <c:pt idx="33">
                  <c:v>0.98250000000000004</c:v>
                </c:pt>
                <c:pt idx="34">
                  <c:v>0.98199999999999998</c:v>
                </c:pt>
                <c:pt idx="35">
                  <c:v>0.98150000000000004</c:v>
                </c:pt>
                <c:pt idx="36">
                  <c:v>0.98099999999999998</c:v>
                </c:pt>
                <c:pt idx="37">
                  <c:v>0.98050000000000004</c:v>
                </c:pt>
                <c:pt idx="38">
                  <c:v>0.98</c:v>
                </c:pt>
                <c:pt idx="39">
                  <c:v>0.97950000000000004</c:v>
                </c:pt>
                <c:pt idx="40">
                  <c:v>0.97899999999999998</c:v>
                </c:pt>
                <c:pt idx="41">
                  <c:v>0.97850000000000004</c:v>
                </c:pt>
                <c:pt idx="42">
                  <c:v>0.97799999999999998</c:v>
                </c:pt>
                <c:pt idx="43">
                  <c:v>0.97750000000000004</c:v>
                </c:pt>
                <c:pt idx="44">
                  <c:v>0.97699999999999998</c:v>
                </c:pt>
                <c:pt idx="45">
                  <c:v>0.97650000000000003</c:v>
                </c:pt>
                <c:pt idx="46">
                  <c:v>0.97599999999999998</c:v>
                </c:pt>
                <c:pt idx="47">
                  <c:v>0.97550000000000003</c:v>
                </c:pt>
                <c:pt idx="48">
                  <c:v>0.97499999999999998</c:v>
                </c:pt>
                <c:pt idx="49">
                  <c:v>0.97450000000000003</c:v>
                </c:pt>
                <c:pt idx="50">
                  <c:v>0.97399999999999998</c:v>
                </c:pt>
                <c:pt idx="51">
                  <c:v>0.97350000000000003</c:v>
                </c:pt>
                <c:pt idx="52">
                  <c:v>0.97299999999999998</c:v>
                </c:pt>
                <c:pt idx="53">
                  <c:v>0.97250000000000003</c:v>
                </c:pt>
                <c:pt idx="54">
                  <c:v>0.97199999999999998</c:v>
                </c:pt>
                <c:pt idx="55">
                  <c:v>0.97150000000000003</c:v>
                </c:pt>
                <c:pt idx="56">
                  <c:v>0.97099999999999997</c:v>
                </c:pt>
                <c:pt idx="57">
                  <c:v>0.97050000000000003</c:v>
                </c:pt>
                <c:pt idx="58">
                  <c:v>0.97</c:v>
                </c:pt>
                <c:pt idx="59">
                  <c:v>0.96950000000000003</c:v>
                </c:pt>
                <c:pt idx="60">
                  <c:v>0.96899999999999997</c:v>
                </c:pt>
                <c:pt idx="61">
                  <c:v>0.96850000000000003</c:v>
                </c:pt>
                <c:pt idx="62">
                  <c:v>0.96799999999999997</c:v>
                </c:pt>
                <c:pt idx="63">
                  <c:v>0.96750000000000003</c:v>
                </c:pt>
                <c:pt idx="64">
                  <c:v>0.96699999999999997</c:v>
                </c:pt>
                <c:pt idx="65">
                  <c:v>0.96650000000000003</c:v>
                </c:pt>
                <c:pt idx="66">
                  <c:v>0.96599999999999997</c:v>
                </c:pt>
                <c:pt idx="67">
                  <c:v>0.96550000000000002</c:v>
                </c:pt>
                <c:pt idx="68">
                  <c:v>0.96499999999999997</c:v>
                </c:pt>
                <c:pt idx="69">
                  <c:v>0.96450000000000002</c:v>
                </c:pt>
                <c:pt idx="70">
                  <c:v>0.96399999999999997</c:v>
                </c:pt>
                <c:pt idx="71">
                  <c:v>0.96350000000000002</c:v>
                </c:pt>
                <c:pt idx="72">
                  <c:v>0.96299999999999997</c:v>
                </c:pt>
                <c:pt idx="73">
                  <c:v>0.96250000000000002</c:v>
                </c:pt>
                <c:pt idx="74">
                  <c:v>0.96199999999999997</c:v>
                </c:pt>
                <c:pt idx="75">
                  <c:v>0.96150000000000002</c:v>
                </c:pt>
                <c:pt idx="76">
                  <c:v>0.96099999999999997</c:v>
                </c:pt>
                <c:pt idx="77">
                  <c:v>0.96050000000000002</c:v>
                </c:pt>
                <c:pt idx="78">
                  <c:v>0.96</c:v>
                </c:pt>
                <c:pt idx="79">
                  <c:v>0.95950000000000002</c:v>
                </c:pt>
                <c:pt idx="80">
                  <c:v>0.95899999999999996</c:v>
                </c:pt>
                <c:pt idx="81">
                  <c:v>0.95850000000000002</c:v>
                </c:pt>
                <c:pt idx="82">
                  <c:v>0.95799999999999996</c:v>
                </c:pt>
                <c:pt idx="83">
                  <c:v>0.95750000000000002</c:v>
                </c:pt>
                <c:pt idx="84">
                  <c:v>0.95699999999999996</c:v>
                </c:pt>
                <c:pt idx="85">
                  <c:v>0.95650000000000002</c:v>
                </c:pt>
                <c:pt idx="86">
                  <c:v>0.95599999999999996</c:v>
                </c:pt>
                <c:pt idx="87">
                  <c:v>0.95550000000000002</c:v>
                </c:pt>
                <c:pt idx="88">
                  <c:v>0.95499999999999996</c:v>
                </c:pt>
                <c:pt idx="89">
                  <c:v>0.95450000000000002</c:v>
                </c:pt>
                <c:pt idx="90">
                  <c:v>0.95399999999999996</c:v>
                </c:pt>
                <c:pt idx="91">
                  <c:v>0.95350000000000001</c:v>
                </c:pt>
                <c:pt idx="92">
                  <c:v>0.95299999999999996</c:v>
                </c:pt>
                <c:pt idx="93">
                  <c:v>0.95250000000000001</c:v>
                </c:pt>
                <c:pt idx="94">
                  <c:v>0.95199999999999996</c:v>
                </c:pt>
                <c:pt idx="95">
                  <c:v>0.95150000000000001</c:v>
                </c:pt>
                <c:pt idx="96">
                  <c:v>0.95099999999999996</c:v>
                </c:pt>
                <c:pt idx="97">
                  <c:v>0.95050000000000001</c:v>
                </c:pt>
                <c:pt idx="98">
                  <c:v>0.95</c:v>
                </c:pt>
                <c:pt idx="99">
                  <c:v>0.94950000000000001</c:v>
                </c:pt>
                <c:pt idx="100">
                  <c:v>0.94899999999999995</c:v>
                </c:pt>
                <c:pt idx="101">
                  <c:v>0.94850000000000001</c:v>
                </c:pt>
                <c:pt idx="102">
                  <c:v>0.94799999999999995</c:v>
                </c:pt>
                <c:pt idx="103">
                  <c:v>0.94750000000000001</c:v>
                </c:pt>
                <c:pt idx="104">
                  <c:v>0.94699999999999995</c:v>
                </c:pt>
                <c:pt idx="105">
                  <c:v>0.94650000000000001</c:v>
                </c:pt>
                <c:pt idx="106">
                  <c:v>0.94599999999999995</c:v>
                </c:pt>
                <c:pt idx="107">
                  <c:v>0.94550000000000001</c:v>
                </c:pt>
                <c:pt idx="108">
                  <c:v>0.94499999999999995</c:v>
                </c:pt>
                <c:pt idx="109">
                  <c:v>0.94450000000000001</c:v>
                </c:pt>
                <c:pt idx="110">
                  <c:v>0.94399999999999995</c:v>
                </c:pt>
                <c:pt idx="111">
                  <c:v>0.94350000000000001</c:v>
                </c:pt>
                <c:pt idx="112">
                  <c:v>0.94299999999999995</c:v>
                </c:pt>
                <c:pt idx="113">
                  <c:v>0.9425</c:v>
                </c:pt>
                <c:pt idx="114">
                  <c:v>0.94199999999999995</c:v>
                </c:pt>
                <c:pt idx="115">
                  <c:v>0.9415</c:v>
                </c:pt>
                <c:pt idx="116">
                  <c:v>0.94099999999999995</c:v>
                </c:pt>
                <c:pt idx="117">
                  <c:v>0.9405</c:v>
                </c:pt>
                <c:pt idx="118">
                  <c:v>0.94</c:v>
                </c:pt>
                <c:pt idx="119">
                  <c:v>0.9395</c:v>
                </c:pt>
                <c:pt idx="120">
                  <c:v>0.93899999999999995</c:v>
                </c:pt>
                <c:pt idx="121">
                  <c:v>0.9385</c:v>
                </c:pt>
                <c:pt idx="122">
                  <c:v>0.93799999999999994</c:v>
                </c:pt>
                <c:pt idx="123">
                  <c:v>0.9375</c:v>
                </c:pt>
                <c:pt idx="124">
                  <c:v>0.93700000000000006</c:v>
                </c:pt>
                <c:pt idx="125">
                  <c:v>0.9365</c:v>
                </c:pt>
                <c:pt idx="126">
                  <c:v>0.93600000000000005</c:v>
                </c:pt>
                <c:pt idx="127">
                  <c:v>0.9355</c:v>
                </c:pt>
                <c:pt idx="128">
                  <c:v>0.93499999999999983</c:v>
                </c:pt>
                <c:pt idx="129">
                  <c:v>0.9345</c:v>
                </c:pt>
                <c:pt idx="130">
                  <c:v>0.93399999999999994</c:v>
                </c:pt>
                <c:pt idx="131">
                  <c:v>0.9335</c:v>
                </c:pt>
                <c:pt idx="132">
                  <c:v>0.93299999999999994</c:v>
                </c:pt>
                <c:pt idx="133">
                  <c:v>0.9325</c:v>
                </c:pt>
                <c:pt idx="134">
                  <c:v>0.93199999999999994</c:v>
                </c:pt>
                <c:pt idx="135">
                  <c:v>0.93149999999999999</c:v>
                </c:pt>
                <c:pt idx="136">
                  <c:v>0.93099999999999994</c:v>
                </c:pt>
                <c:pt idx="137">
                  <c:v>0.93049999999999999</c:v>
                </c:pt>
                <c:pt idx="138">
                  <c:v>0.92999999999999994</c:v>
                </c:pt>
                <c:pt idx="139">
                  <c:v>0.92949999999999999</c:v>
                </c:pt>
                <c:pt idx="140">
                  <c:v>0.92899999999999994</c:v>
                </c:pt>
                <c:pt idx="141">
                  <c:v>0.92849999999999999</c:v>
                </c:pt>
                <c:pt idx="142">
                  <c:v>0.92799999999999994</c:v>
                </c:pt>
                <c:pt idx="143">
                  <c:v>0.92749999999999999</c:v>
                </c:pt>
                <c:pt idx="144">
                  <c:v>0.92699999999999994</c:v>
                </c:pt>
                <c:pt idx="145">
                  <c:v>0.92649999999999999</c:v>
                </c:pt>
                <c:pt idx="146">
                  <c:v>0.92599999999999993</c:v>
                </c:pt>
                <c:pt idx="147">
                  <c:v>0.92549999999999999</c:v>
                </c:pt>
                <c:pt idx="148">
                  <c:v>0.92499999999999993</c:v>
                </c:pt>
                <c:pt idx="149">
                  <c:v>0.92449999999999988</c:v>
                </c:pt>
                <c:pt idx="150">
                  <c:v>0.92399999999999993</c:v>
                </c:pt>
                <c:pt idx="151">
                  <c:v>0.92349999999999999</c:v>
                </c:pt>
                <c:pt idx="152">
                  <c:v>0.92299999999999993</c:v>
                </c:pt>
                <c:pt idx="153">
                  <c:v>0.92249999999999988</c:v>
                </c:pt>
                <c:pt idx="154">
                  <c:v>0.92199999999999993</c:v>
                </c:pt>
                <c:pt idx="155">
                  <c:v>0.92149999999999999</c:v>
                </c:pt>
                <c:pt idx="156">
                  <c:v>0.92099999999999993</c:v>
                </c:pt>
                <c:pt idx="157">
                  <c:v>0.92049999999999987</c:v>
                </c:pt>
                <c:pt idx="158">
                  <c:v>0.91999999999999993</c:v>
                </c:pt>
                <c:pt idx="159">
                  <c:v>0.91949999999999998</c:v>
                </c:pt>
                <c:pt idx="160">
                  <c:v>0.91899999999999993</c:v>
                </c:pt>
                <c:pt idx="161">
                  <c:v>0.91849999999999987</c:v>
                </c:pt>
                <c:pt idx="162">
                  <c:v>0.91799999999999993</c:v>
                </c:pt>
                <c:pt idx="163">
                  <c:v>0.91749999999999998</c:v>
                </c:pt>
                <c:pt idx="164">
                  <c:v>0.91699999999999993</c:v>
                </c:pt>
                <c:pt idx="165">
                  <c:v>0.91649999999999987</c:v>
                </c:pt>
                <c:pt idx="166">
                  <c:v>0.91599999999999993</c:v>
                </c:pt>
                <c:pt idx="167">
                  <c:v>0.91549999999999998</c:v>
                </c:pt>
                <c:pt idx="168">
                  <c:v>0.91499999999999992</c:v>
                </c:pt>
                <c:pt idx="169">
                  <c:v>0.91449999999999987</c:v>
                </c:pt>
                <c:pt idx="170">
                  <c:v>0.91399999999999992</c:v>
                </c:pt>
                <c:pt idx="171">
                  <c:v>0.91349999999999998</c:v>
                </c:pt>
                <c:pt idx="172">
                  <c:v>0.91299999999999992</c:v>
                </c:pt>
                <c:pt idx="173">
                  <c:v>0.91249999999999987</c:v>
                </c:pt>
                <c:pt idx="174">
                  <c:v>0.91199999999999992</c:v>
                </c:pt>
                <c:pt idx="175">
                  <c:v>0.91149999999999998</c:v>
                </c:pt>
                <c:pt idx="176">
                  <c:v>0.91099999999999992</c:v>
                </c:pt>
                <c:pt idx="177">
                  <c:v>0.91049999999999986</c:v>
                </c:pt>
                <c:pt idx="178">
                  <c:v>0.90999999999999992</c:v>
                </c:pt>
                <c:pt idx="179">
                  <c:v>0.90949999999999998</c:v>
                </c:pt>
                <c:pt idx="180">
                  <c:v>0.90899999999999992</c:v>
                </c:pt>
                <c:pt idx="181">
                  <c:v>0.90849999999999986</c:v>
                </c:pt>
                <c:pt idx="182">
                  <c:v>0.90799999999999992</c:v>
                </c:pt>
                <c:pt idx="183">
                  <c:v>0.90749999999999997</c:v>
                </c:pt>
                <c:pt idx="184">
                  <c:v>0.90699999999999992</c:v>
                </c:pt>
                <c:pt idx="185">
                  <c:v>0.90649999999999986</c:v>
                </c:pt>
                <c:pt idx="186">
                  <c:v>0.90599999999999992</c:v>
                </c:pt>
                <c:pt idx="187">
                  <c:v>0.90549999999999997</c:v>
                </c:pt>
                <c:pt idx="188">
                  <c:v>0.90499999999999992</c:v>
                </c:pt>
                <c:pt idx="189">
                  <c:v>0.90449999999999986</c:v>
                </c:pt>
                <c:pt idx="190">
                  <c:v>0.90399999999999991</c:v>
                </c:pt>
                <c:pt idx="191">
                  <c:v>0.90349999999999997</c:v>
                </c:pt>
                <c:pt idx="192">
                  <c:v>0.90299999999999991</c:v>
                </c:pt>
                <c:pt idx="193">
                  <c:v>0.90249999999999986</c:v>
                </c:pt>
                <c:pt idx="194">
                  <c:v>0.90199999999999991</c:v>
                </c:pt>
                <c:pt idx="195">
                  <c:v>0.90149999999999997</c:v>
                </c:pt>
                <c:pt idx="196">
                  <c:v>0.90099999999999991</c:v>
                </c:pt>
                <c:pt idx="197">
                  <c:v>0.90049999999999986</c:v>
                </c:pt>
                <c:pt idx="198">
                  <c:v>0.89999999999999991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C-0D40-A9FB-C018288FF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839648"/>
        <c:axId val="1"/>
      </c:scatterChart>
      <c:valAx>
        <c:axId val="189683964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Grazing intensity (flgrem)</a:t>
                </a:r>
              </a:p>
            </c:rich>
          </c:tx>
          <c:layout>
            <c:manualLayout>
              <c:xMode val="edge"/>
              <c:yMode val="edge"/>
              <c:x val="0.24803170031761593"/>
              <c:y val="0.8745902878645023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Root/Shoot ratio</a:t>
                </a:r>
              </a:p>
            </c:rich>
          </c:tx>
          <c:layout>
            <c:manualLayout>
              <c:xMode val="edge"/>
              <c:yMode val="edge"/>
              <c:x val="3.1496062992125984E-2"/>
              <c:y val="0.3201331872350907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839648"/>
        <c:crossesAt val="-2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2708247417572391"/>
          <c:y val="0.39225440771667852"/>
          <c:w val="0.23765478929368322"/>
          <c:h val="0.142246103897257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CO2 effect on transpiration and production</a:t>
            </a:r>
          </a:p>
        </c:rich>
      </c:tx>
      <c:layout>
        <c:manualLayout>
          <c:xMode val="edge"/>
          <c:yMode val="edge"/>
          <c:x val="0.16463457311738472"/>
          <c:y val="3.64237497339859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47185132401892"/>
          <c:y val="0.22185430463576158"/>
          <c:w val="0.55691167451027879"/>
          <c:h val="0.5496688741721854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CO2_effect_inputs!$E$1</c:f>
              <c:strCache>
                <c:ptCount val="1"/>
                <c:pt idx="0">
                  <c:v>transpiration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CO2_effect_inputs!$D$2:$D$82</c:f>
              <c:numCache>
                <c:formatCode>0.0000</c:formatCode>
                <c:ptCount val="8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</c:numCache>
            </c:numRef>
          </c:xVal>
          <c:yVal>
            <c:numRef>
              <c:f>CO2_effect_inputs!$E$2:$E$82</c:f>
              <c:numCache>
                <c:formatCode>0.0000</c:formatCode>
                <c:ptCount val="81"/>
                <c:pt idx="0">
                  <c:v>1.2018387305144009</c:v>
                </c:pt>
                <c:pt idx="1">
                  <c:v>1.1842413985415516</c:v>
                </c:pt>
                <c:pt idx="2">
                  <c:v>1.1674628495769173</c:v>
                </c:pt>
                <c:pt idx="3">
                  <c:v>1.1514302652219883</c:v>
                </c:pt>
                <c:pt idx="4">
                  <c:v>1.1360801290559526</c:v>
                </c:pt>
                <c:pt idx="5">
                  <c:v>1.1213567067925605</c:v>
                </c:pt>
                <c:pt idx="6">
                  <c:v>1.1072108247009687</c:v>
                </c:pt>
                <c:pt idx="7">
                  <c:v>1.0935988786953745</c:v>
                </c:pt>
                <c:pt idx="8">
                  <c:v>1.0804820237218407</c:v>
                </c:pt>
                <c:pt idx="9">
                  <c:v>1.0678255054543486</c:v>
                </c:pt>
                <c:pt idx="10">
                  <c:v>1.0555981053341119</c:v>
                </c:pt>
                <c:pt idx="11">
                  <c:v>1.0437716766395229</c:v>
                </c:pt>
                <c:pt idx="12">
                  <c:v>1.0323207542362416</c:v>
                </c:pt>
                <c:pt idx="13">
                  <c:v>1.0212222243966282</c:v>
                </c:pt>
                <c:pt idx="14">
                  <c:v>1.0104550439236568</c:v>
                </c:pt>
                <c:pt idx="15">
                  <c:v>1</c:v>
                </c:pt>
                <c:pt idx="16">
                  <c:v>0.98983950387566355</c:v>
                </c:pt>
                <c:pt idx="17">
                  <c:v>0.97995741282900417</c:v>
                </c:pt>
                <c:pt idx="18">
                  <c:v>0.97033887587534529</c:v>
                </c:pt>
                <c:pt idx="19">
                  <c:v>0.96097019952067952</c:v>
                </c:pt>
                <c:pt idx="20">
                  <c:v>0.95183873051440104</c:v>
                </c:pt>
                <c:pt idx="21">
                  <c:v>0.94293275308172064</c:v>
                </c:pt>
                <c:pt idx="22">
                  <c:v>0.93424139854155153</c:v>
                </c:pt>
                <c:pt idx="23">
                  <c:v>0.92575456556071711</c:v>
                </c:pt>
                <c:pt idx="24">
                  <c:v>0.91746284957691726</c:v>
                </c:pt>
                <c:pt idx="25">
                  <c:v>0.90935748015382289</c:v>
                </c:pt>
                <c:pt idx="26">
                  <c:v>0.90143026522198844</c:v>
                </c:pt>
                <c:pt idx="27">
                  <c:v>0.8936735413168323</c:v>
                </c:pt>
                <c:pt idx="28">
                  <c:v>0.88608012905595257</c:v>
                </c:pt>
                <c:pt idx="29">
                  <c:v>0.87864329320743961</c:v>
                </c:pt>
                <c:pt idx="30">
                  <c:v>0.8713567067925605</c:v>
                </c:pt>
                <c:pt idx="31">
                  <c:v>0.8642144187433678</c:v>
                </c:pt>
                <c:pt idx="32">
                  <c:v>0.85721082470096854</c:v>
                </c:pt>
                <c:pt idx="33">
                  <c:v>0.8503406405954419</c:v>
                </c:pt>
                <c:pt idx="34">
                  <c:v>0.84359887869537453</c:v>
                </c:pt>
                <c:pt idx="35">
                  <c:v>0.83698082585507672</c:v>
                </c:pt>
                <c:pt idx="36">
                  <c:v>0.83048202372184055</c:v>
                </c:pt>
                <c:pt idx="37">
                  <c:v>0.82409825069505627</c:v>
                </c:pt>
                <c:pt idx="38">
                  <c:v>0.81782550545434862</c:v>
                </c:pt>
                <c:pt idx="39">
                  <c:v>0.81165999189578131</c:v>
                </c:pt>
                <c:pt idx="40">
                  <c:v>0.80559810533411202</c:v>
                </c:pt>
                <c:pt idx="41">
                  <c:v>0.79963641984552003</c:v>
                </c:pt>
                <c:pt idx="42">
                  <c:v>0.79377167663952286</c:v>
                </c:pt>
                <c:pt idx="43">
                  <c:v>0.78800077336126251</c:v>
                </c:pt>
                <c:pt idx="44">
                  <c:v>0.78232075423624159</c:v>
                </c:pt>
                <c:pt idx="45">
                  <c:v>0.776728800979128</c:v>
                </c:pt>
                <c:pt idx="46">
                  <c:v>0.77122222439662824</c:v>
                </c:pt>
                <c:pt idx="47">
                  <c:v>0.76579845662179846</c:v>
                </c:pt>
                <c:pt idx="48">
                  <c:v>0.76045504392365681</c:v>
                </c:pt>
                <c:pt idx="49">
                  <c:v>0.75518964004169931</c:v>
                </c:pt>
                <c:pt idx="50">
                  <c:v>0.75</c:v>
                </c:pt>
                <c:pt idx="51">
                  <c:v>0.74488397436007114</c:v>
                </c:pt>
                <c:pt idx="52">
                  <c:v>0.73983950387566355</c:v>
                </c:pt>
                <c:pt idx="53">
                  <c:v>0.7348646145162373</c:v>
                </c:pt>
                <c:pt idx="54">
                  <c:v>0.72995741282900417</c:v>
                </c:pt>
                <c:pt idx="55">
                  <c:v>0.72511608161227148</c:v>
                </c:pt>
                <c:pt idx="56">
                  <c:v>0.72033887587534529</c:v>
                </c:pt>
                <c:pt idx="57">
                  <c:v>0.71562411906251633</c:v>
                </c:pt>
                <c:pt idx="58">
                  <c:v>0.71097019952067952</c:v>
                </c:pt>
                <c:pt idx="59">
                  <c:v>0.70637556719196593</c:v>
                </c:pt>
                <c:pt idx="60">
                  <c:v>0.70183873051440104</c:v>
                </c:pt>
                <c:pt idx="61">
                  <c:v>0.69735825351508551</c:v>
                </c:pt>
                <c:pt idx="62">
                  <c:v>0.69293275308172064</c:v>
                </c:pt>
                <c:pt idx="63">
                  <c:v>0.68856089639951046</c:v>
                </c:pt>
                <c:pt idx="64">
                  <c:v>0.68424139854155153</c:v>
                </c:pt>
                <c:pt idx="65">
                  <c:v>0.67997302020181616</c:v>
                </c:pt>
                <c:pt idx="66">
                  <c:v>0.67575456556071711</c:v>
                </c:pt>
                <c:pt idx="67">
                  <c:v>0.6715848802740596</c:v>
                </c:pt>
                <c:pt idx="68">
                  <c:v>0.66746284957691726</c:v>
                </c:pt>
                <c:pt idx="69">
                  <c:v>0.66338739649464218</c:v>
                </c:pt>
                <c:pt idx="70">
                  <c:v>0.65935748015382289</c:v>
                </c:pt>
                <c:pt idx="71">
                  <c:v>0.6553720941865675</c:v>
                </c:pt>
                <c:pt idx="72">
                  <c:v>0.65143026522198844</c:v>
                </c:pt>
                <c:pt idx="73">
                  <c:v>0.64753105145923384</c:v>
                </c:pt>
                <c:pt idx="74">
                  <c:v>0.6436735413168323</c:v>
                </c:pt>
                <c:pt idx="75">
                  <c:v>0.63985685215350463</c:v>
                </c:pt>
                <c:pt idx="76">
                  <c:v>0.63608012905595257</c:v>
                </c:pt>
                <c:pt idx="77">
                  <c:v>0.63234254368945975</c:v>
                </c:pt>
                <c:pt idx="78">
                  <c:v>0.62864329320743961</c:v>
                </c:pt>
                <c:pt idx="79">
                  <c:v>0.62498159921633922</c:v>
                </c:pt>
                <c:pt idx="80">
                  <c:v>0.6213567067925605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6-CE47-8BC2-F34B3D87A227}"/>
            </c:ext>
          </c:extLst>
        </c:ser>
        <c:ser>
          <c:idx val="1"/>
          <c:order val="1"/>
          <c:tx>
            <c:strRef>
              <c:f>CO2_effect_inputs!$F$1</c:f>
              <c:strCache>
                <c:ptCount val="1"/>
                <c:pt idx="0">
                  <c:v>production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CO2_effect_inputs!$D$2:$D$82</c:f>
              <c:numCache>
                <c:formatCode>0.0000</c:formatCode>
                <c:ptCount val="8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</c:numCache>
            </c:numRef>
          </c:xVal>
          <c:yVal>
            <c:numRef>
              <c:f>CO2_effect_inputs!$F$2:$F$82</c:f>
              <c:numCache>
                <c:formatCode>0.0000</c:formatCode>
                <c:ptCount val="81"/>
                <c:pt idx="0">
                  <c:v>0.79816126948559896</c:v>
                </c:pt>
                <c:pt idx="1">
                  <c:v>0.81575860145844847</c:v>
                </c:pt>
                <c:pt idx="2">
                  <c:v>0.83253715042308274</c:v>
                </c:pt>
                <c:pt idx="3">
                  <c:v>0.84856973477801168</c:v>
                </c:pt>
                <c:pt idx="4">
                  <c:v>0.86391987094404743</c:v>
                </c:pt>
                <c:pt idx="5">
                  <c:v>0.87864329320743961</c:v>
                </c:pt>
                <c:pt idx="6">
                  <c:v>0.89278917529903146</c:v>
                </c:pt>
                <c:pt idx="7">
                  <c:v>0.90640112130462558</c:v>
                </c:pt>
                <c:pt idx="8">
                  <c:v>0.91951797627815945</c:v>
                </c:pt>
                <c:pt idx="9">
                  <c:v>0.93217449454565149</c:v>
                </c:pt>
                <c:pt idx="10">
                  <c:v>0.94440189466588798</c:v>
                </c:pt>
                <c:pt idx="11">
                  <c:v>0.95622832336047714</c:v>
                </c:pt>
                <c:pt idx="12">
                  <c:v>0.96767924576375841</c:v>
                </c:pt>
                <c:pt idx="13">
                  <c:v>0.97877777560337176</c:v>
                </c:pt>
                <c:pt idx="14">
                  <c:v>0.98954495607634319</c:v>
                </c:pt>
                <c:pt idx="15">
                  <c:v>1</c:v>
                </c:pt>
                <c:pt idx="16">
                  <c:v>1.0101604961243364</c:v>
                </c:pt>
                <c:pt idx="17">
                  <c:v>1.0200425871709959</c:v>
                </c:pt>
                <c:pt idx="18">
                  <c:v>1.0296611241246547</c:v>
                </c:pt>
                <c:pt idx="19">
                  <c:v>1.0390298004793206</c:v>
                </c:pt>
                <c:pt idx="20">
                  <c:v>1.0481612694855988</c:v>
                </c:pt>
                <c:pt idx="21">
                  <c:v>1.0570672469182794</c:v>
                </c:pt>
                <c:pt idx="22">
                  <c:v>1.0657586014584484</c:v>
                </c:pt>
                <c:pt idx="23">
                  <c:v>1.0742454344392829</c:v>
                </c:pt>
                <c:pt idx="24">
                  <c:v>1.0825371504230827</c:v>
                </c:pt>
                <c:pt idx="25">
                  <c:v>1.0906425198461771</c:v>
                </c:pt>
                <c:pt idx="26">
                  <c:v>1.0985697347780117</c:v>
                </c:pt>
                <c:pt idx="27">
                  <c:v>1.1063264586831676</c:v>
                </c:pt>
                <c:pt idx="28">
                  <c:v>1.1139198709440474</c:v>
                </c:pt>
                <c:pt idx="29">
                  <c:v>1.1213567067925605</c:v>
                </c:pt>
                <c:pt idx="30">
                  <c:v>1.1286432932074395</c:v>
                </c:pt>
                <c:pt idx="31">
                  <c:v>1.1357855812566322</c:v>
                </c:pt>
                <c:pt idx="32">
                  <c:v>1.1427891752990313</c:v>
                </c:pt>
                <c:pt idx="33">
                  <c:v>1.1496593594045581</c:v>
                </c:pt>
                <c:pt idx="34">
                  <c:v>1.1564011213046255</c:v>
                </c:pt>
                <c:pt idx="35">
                  <c:v>1.1630191741449232</c:v>
                </c:pt>
                <c:pt idx="36">
                  <c:v>1.1695179762781593</c:v>
                </c:pt>
                <c:pt idx="37">
                  <c:v>1.1759017493049437</c:v>
                </c:pt>
                <c:pt idx="38">
                  <c:v>1.1821744945456514</c:v>
                </c:pt>
                <c:pt idx="39">
                  <c:v>1.1883400081042188</c:v>
                </c:pt>
                <c:pt idx="40">
                  <c:v>1.1944018946658881</c:v>
                </c:pt>
                <c:pt idx="41">
                  <c:v>1.2003635801544799</c:v>
                </c:pt>
                <c:pt idx="42">
                  <c:v>1.2062283233604771</c:v>
                </c:pt>
                <c:pt idx="43">
                  <c:v>1.2119992266387376</c:v>
                </c:pt>
                <c:pt idx="44">
                  <c:v>1.2176792457637584</c:v>
                </c:pt>
                <c:pt idx="45">
                  <c:v>1.223271199020872</c:v>
                </c:pt>
                <c:pt idx="46">
                  <c:v>1.2287777756033718</c:v>
                </c:pt>
                <c:pt idx="47">
                  <c:v>1.2342015433782014</c:v>
                </c:pt>
                <c:pt idx="48">
                  <c:v>1.2395449560763432</c:v>
                </c:pt>
                <c:pt idx="49">
                  <c:v>1.2448103599583007</c:v>
                </c:pt>
                <c:pt idx="50">
                  <c:v>1.25</c:v>
                </c:pt>
                <c:pt idx="51">
                  <c:v>1.255116025639929</c:v>
                </c:pt>
                <c:pt idx="52">
                  <c:v>1.2601604961243364</c:v>
                </c:pt>
                <c:pt idx="53">
                  <c:v>1.2651353854837626</c:v>
                </c:pt>
                <c:pt idx="54">
                  <c:v>1.2700425871709959</c:v>
                </c:pt>
                <c:pt idx="55">
                  <c:v>1.2748839183877285</c:v>
                </c:pt>
                <c:pt idx="56">
                  <c:v>1.2796611241246547</c:v>
                </c:pt>
                <c:pt idx="57">
                  <c:v>1.2843758809374837</c:v>
                </c:pt>
                <c:pt idx="58">
                  <c:v>1.2890298004793204</c:v>
                </c:pt>
                <c:pt idx="59">
                  <c:v>1.2936244328080342</c:v>
                </c:pt>
                <c:pt idx="60">
                  <c:v>1.2981612694855991</c:v>
                </c:pt>
                <c:pt idx="61">
                  <c:v>1.3026417464849145</c:v>
                </c:pt>
                <c:pt idx="62">
                  <c:v>1.3070672469182794</c:v>
                </c:pt>
                <c:pt idx="63">
                  <c:v>1.3114391036004895</c:v>
                </c:pt>
                <c:pt idx="64">
                  <c:v>1.3157586014584486</c:v>
                </c:pt>
                <c:pt idx="65">
                  <c:v>1.3200269797981838</c:v>
                </c:pt>
                <c:pt idx="66">
                  <c:v>1.3242454344392829</c:v>
                </c:pt>
                <c:pt idx="67">
                  <c:v>1.3284151197259404</c:v>
                </c:pt>
                <c:pt idx="68">
                  <c:v>1.3325371504230827</c:v>
                </c:pt>
                <c:pt idx="69">
                  <c:v>1.3366126035053578</c:v>
                </c:pt>
                <c:pt idx="70">
                  <c:v>1.3406425198461771</c:v>
                </c:pt>
                <c:pt idx="71">
                  <c:v>1.3446279058134325</c:v>
                </c:pt>
                <c:pt idx="72">
                  <c:v>1.3485697347780117</c:v>
                </c:pt>
                <c:pt idx="73">
                  <c:v>1.3524689485407662</c:v>
                </c:pt>
                <c:pt idx="74">
                  <c:v>1.3563264586831676</c:v>
                </c:pt>
                <c:pt idx="75">
                  <c:v>1.3601431478464954</c:v>
                </c:pt>
                <c:pt idx="76">
                  <c:v>1.3639198709440474</c:v>
                </c:pt>
                <c:pt idx="77">
                  <c:v>1.3676574563105404</c:v>
                </c:pt>
                <c:pt idx="78">
                  <c:v>1.3713567067925605</c:v>
                </c:pt>
                <c:pt idx="79">
                  <c:v>1.3750184007836608</c:v>
                </c:pt>
                <c:pt idx="80">
                  <c:v>1.3786432932074395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6-CE47-8BC2-F34B3D87A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231296"/>
        <c:axId val="1"/>
      </c:scatterChart>
      <c:valAx>
        <c:axId val="1896231296"/>
        <c:scaling>
          <c:orientation val="minMax"/>
          <c:max val="1000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CO2 concentration (ppm)</a:t>
                </a:r>
              </a:p>
            </c:rich>
          </c:tx>
          <c:layout>
            <c:manualLayout>
              <c:xMode val="edge"/>
              <c:yMode val="edge"/>
              <c:x val="0.27032584341591448"/>
              <c:y val="0.8741723771015108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0"/>
      </c:valAx>
      <c:valAx>
        <c:axId val="1"/>
        <c:scaling>
          <c:orientation val="minMax"/>
          <c:max val="1.5"/>
          <c:min val="0.5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CO2 effect</a:t>
                </a:r>
              </a:p>
            </c:rich>
          </c:tx>
          <c:layout>
            <c:manualLayout>
              <c:xMode val="edge"/>
              <c:yMode val="edge"/>
              <c:x val="3.2520325203252036E-2"/>
              <c:y val="0.3841058948712491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231296"/>
        <c:crossesAt val="-20"/>
        <c:crossBetween val="midCat"/>
        <c:majorUnit val="0.1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7698499000761279"/>
          <c:y val="0.38962294911300638"/>
          <c:w val="0.19608454006501269"/>
          <c:h val="0.142861748008102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Effect of relative water content on wfunc</a:t>
            </a:r>
          </a:p>
        </c:rich>
      </c:tx>
      <c:layout>
        <c:manualLayout>
          <c:xMode val="edge"/>
          <c:yMode val="edge"/>
          <c:x val="0.18495977636941721"/>
          <c:y val="3.64239697310563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24418080733297"/>
          <c:y val="0.22185430463576158"/>
          <c:w val="0.63211507581276161"/>
          <c:h val="0.54966887417218546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defac_inputs!$L$1</c:f>
              <c:strCache>
                <c:ptCount val="1"/>
                <c:pt idx="0">
                  <c:v>idef =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defac_inputs!$K$2:$K$102</c:f>
              <c:numCache>
                <c:formatCode>0.0000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defac_inputs!$L$2:$L$102</c:f>
              <c:numCache>
                <c:formatCode>General</c:formatCode>
                <c:ptCount val="101"/>
                <c:pt idx="0">
                  <c:v>9.0909090909090912E-2</c:v>
                </c:pt>
                <c:pt idx="1">
                  <c:v>9.59909814321903E-2</c:v>
                </c:pt>
                <c:pt idx="2">
                  <c:v>0.10132529054989982</c:v>
                </c:pt>
                <c:pt idx="3">
                  <c:v>0.10692097190725815</c:v>
                </c:pt>
                <c:pt idx="4">
                  <c:v>0.11278689108608288</c:v>
                </c:pt>
                <c:pt idx="5">
                  <c:v>0.11893177091110381</c:v>
                </c:pt>
                <c:pt idx="6">
                  <c:v>0.12536413170559013</c:v>
                </c:pt>
                <c:pt idx="7">
                  <c:v>0.13209222650777341</c:v>
                </c:pt>
                <c:pt idx="8">
                  <c:v>0.13912397133818369</c:v>
                </c:pt>
                <c:pt idx="9">
                  <c:v>0.14646687069837114</c:v>
                </c:pt>
                <c:pt idx="10">
                  <c:v>0.15412793858325299</c:v>
                </c:pt>
                <c:pt idx="11">
                  <c:v>0.16211361540200359</c:v>
                </c:pt>
                <c:pt idx="12">
                  <c:v>0.17042968132502931</c:v>
                </c:pt>
                <c:pt idx="13">
                  <c:v>0.17908116670567181</c:v>
                </c:pt>
                <c:pt idx="14">
                  <c:v>0.18807226036281025</c:v>
                </c:pt>
                <c:pt idx="15">
                  <c:v>0.19740621665183689</c:v>
                </c:pt>
                <c:pt idx="16">
                  <c:v>0.20708526239327107</c:v>
                </c:pt>
                <c:pt idx="17">
                  <c:v>0.21711050486664679</c:v>
                </c:pt>
                <c:pt idx="18">
                  <c:v>0.22748184220776146</c:v>
                </c:pt>
                <c:pt idx="19">
                  <c:v>0.23819787766490494</c:v>
                </c:pt>
                <c:pt idx="20">
                  <c:v>0.24925583926889794</c:v>
                </c:pt>
                <c:pt idx="21">
                  <c:v>0.26065150654703184</c:v>
                </c:pt>
                <c:pt idx="22">
                  <c:v>0.27237914595666335</c:v>
                </c:pt>
                <c:pt idx="23">
                  <c:v>0.28443145672484577</c:v>
                </c:pt>
                <c:pt idx="24">
                  <c:v>0.29679952875104643</c:v>
                </c:pt>
                <c:pt idx="25">
                  <c:v>0.30947281415657713</c:v>
                </c:pt>
                <c:pt idx="26">
                  <c:v>0.32243911394384572</c:v>
                </c:pt>
                <c:pt idx="27">
                  <c:v>0.33568458105932142</c:v>
                </c:pt>
                <c:pt idx="28">
                  <c:v>0.34919374093628647</c:v>
                </c:pt>
                <c:pt idx="29">
                  <c:v>0.36294953032901128</c:v>
                </c:pt>
                <c:pt idx="30">
                  <c:v>0.37693335494296032</c:v>
                </c:pt>
                <c:pt idx="31">
                  <c:v>0.39112516602213943</c:v>
                </c:pt>
                <c:pt idx="32">
                  <c:v>0.40550355568283836</c:v>
                </c:pt>
                <c:pt idx="33">
                  <c:v>0.42004587039278335</c:v>
                </c:pt>
                <c:pt idx="34">
                  <c:v>0.43472834159754842</c:v>
                </c:pt>
                <c:pt idx="35">
                  <c:v>0.44952623210455411</c:v>
                </c:pt>
                <c:pt idx="36">
                  <c:v>0.46441399646223019</c:v>
                </c:pt>
                <c:pt idx="37">
                  <c:v>0.4793654532310434</c:v>
                </c:pt>
                <c:pt idx="38">
                  <c:v>0.49435396674652532</c:v>
                </c:pt>
                <c:pt idx="39">
                  <c:v>0.50935263573332368</c:v>
                </c:pt>
                <c:pt idx="40">
                  <c:v>0.52433448595293541</c:v>
                </c:pt>
                <c:pt idx="41">
                  <c:v>0.53927266396302398</c:v>
                </c:pt>
                <c:pt idx="42">
                  <c:v>0.55414062903724659</c:v>
                </c:pt>
                <c:pt idx="43">
                  <c:v>0.56891234034244897</c:v>
                </c:pt>
                <c:pt idx="44">
                  <c:v>0.58356243659303231</c:v>
                </c:pt>
                <c:pt idx="45">
                  <c:v>0.59806640559541235</c:v>
                </c:pt>
                <c:pt idx="46">
                  <c:v>0.612400741351247</c:v>
                </c:pt>
                <c:pt idx="47">
                  <c:v>0.62654308669672842</c:v>
                </c:pt>
                <c:pt idx="48">
                  <c:v>0.64047235980518202</c:v>
                </c:pt>
                <c:pt idx="49">
                  <c:v>0.65416886325883483</c:v>
                </c:pt>
                <c:pt idx="50">
                  <c:v>0.66761437478974339</c:v>
                </c:pt>
                <c:pt idx="51">
                  <c:v>0.68079221918645805</c:v>
                </c:pt>
                <c:pt idx="52">
                  <c:v>0.69368732124971</c:v>
                </c:pt>
                <c:pt idx="53">
                  <c:v>0.70628624004611973</c:v>
                </c:pt>
                <c:pt idx="54">
                  <c:v>0.71857718504408197</c:v>
                </c:pt>
                <c:pt idx="55">
                  <c:v>0.73055001501297934</c:v>
                </c:pt>
                <c:pt idx="56">
                  <c:v>0.74219622082008152</c:v>
                </c:pt>
                <c:pt idx="57">
                  <c:v>0.75350889346540251</c:v>
                </c:pt>
                <c:pt idx="58">
                  <c:v>0.76448267885190702</c:v>
                </c:pt>
                <c:pt idx="59">
                  <c:v>0.7751137208971286</c:v>
                </c:pt>
                <c:pt idx="60">
                  <c:v>0.78539959465445608</c:v>
                </c:pt>
                <c:pt idx="61">
                  <c:v>0.79533923113138372</c:v>
                </c:pt>
                <c:pt idx="62">
                  <c:v>0.80493283547224637</c:v>
                </c:pt>
                <c:pt idx="63">
                  <c:v>0.81418180011946717</c:v>
                </c:pt>
                <c:pt idx="64">
                  <c:v>0.82308861448563408</c:v>
                </c:pt>
                <c:pt idx="65">
                  <c:v>0.83165677256446635</c:v>
                </c:pt>
                <c:pt idx="66">
                  <c:v>0.83989067978751275</c:v>
                </c:pt>
                <c:pt idx="67">
                  <c:v>0.84779556030057601</c:v>
                </c:pt>
                <c:pt idx="68">
                  <c:v>0.85537736569423273</c:v>
                </c:pt>
                <c:pt idx="69">
                  <c:v>0.8626426860808204</c:v>
                </c:pt>
                <c:pt idx="70">
                  <c:v>0.86959866426960397</c:v>
                </c:pt>
                <c:pt idx="71">
                  <c:v>0.87625291365567326</c:v>
                </c:pt>
                <c:pt idx="72">
                  <c:v>0.88261344030895306</c:v>
                </c:pt>
                <c:pt idx="73">
                  <c:v>0.88868856962941911</c:v>
                </c:pt>
                <c:pt idx="74">
                  <c:v>0.89448687782456882</c:v>
                </c:pt>
                <c:pt idx="75">
                  <c:v>0.90001712836621028</c:v>
                </c:pt>
                <c:pt idx="76">
                  <c:v>0.90528821349613875</c:v>
                </c:pt>
                <c:pt idx="77">
                  <c:v>0.91030910077428262</c:v>
                </c:pt>
                <c:pt idx="78">
                  <c:v>0.91508878459816456</c:v>
                </c:pt>
                <c:pt idx="79">
                  <c:v>0.91963624256855347</c:v>
                </c:pt>
                <c:pt idx="80">
                  <c:v>0.92396039653227191</c:v>
                </c:pt>
                <c:pt idx="81">
                  <c:v>0.92807007809851516</c:v>
                </c:pt>
                <c:pt idx="82">
                  <c:v>0.93197399839882289</c:v>
                </c:pt>
                <c:pt idx="83">
                  <c:v>0.93568072184213902</c:v>
                </c:pt>
                <c:pt idx="84">
                  <c:v>0.93919864360427163</c:v>
                </c:pt>
                <c:pt idx="85">
                  <c:v>0.94253597058463212</c:v>
                </c:pt>
                <c:pt idx="86">
                  <c:v>0.9457007055615434</c:v>
                </c:pt>
                <c:pt idx="87">
                  <c:v>0.94870063427985551</c:v>
                </c:pt>
                <c:pt idx="88">
                  <c:v>0.95154331521035707</c:v>
                </c:pt>
                <c:pt idx="89">
                  <c:v>0.95423607172887193</c:v>
                </c:pt>
                <c:pt idx="90">
                  <c:v>0.956785986473356</c:v>
                </c:pt>
                <c:pt idx="91">
                  <c:v>0.95919989764927838</c:v>
                </c:pt>
                <c:pt idx="92">
                  <c:v>0.96148439706658784</c:v>
                </c:pt>
                <c:pt idx="93">
                  <c:v>0.96364582970526036</c:v>
                </c:pt>
                <c:pt idx="94">
                  <c:v>0.96569029462048295</c:v>
                </c:pt>
                <c:pt idx="95">
                  <c:v>0.9676236470126337</c:v>
                </c:pt>
                <c:pt idx="96">
                  <c:v>0.96945150130120405</c:v>
                </c:pt>
                <c:pt idx="97">
                  <c:v>0.97117923505545034</c:v>
                </c:pt>
                <c:pt idx="98">
                  <c:v>0.97281199364774074</c:v>
                </c:pt>
                <c:pt idx="99">
                  <c:v>0.97435469550818532</c:v>
                </c:pt>
                <c:pt idx="100">
                  <c:v>0.97581203787109783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5-CA42-9B1C-7B7AC1AFE162}"/>
            </c:ext>
          </c:extLst>
        </c:ser>
        <c:ser>
          <c:idx val="1"/>
          <c:order val="1"/>
          <c:tx>
            <c:strRef>
              <c:f>defac_inputs!$M$1</c:f>
              <c:strCache>
                <c:ptCount val="1"/>
                <c:pt idx="0">
                  <c:v>idef =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defac_inputs!$K$2:$K$102</c:f>
              <c:numCache>
                <c:formatCode>0.0000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defac_inputs!$M$2:$M$102</c:f>
              <c:numCache>
                <c:formatCode>General</c:formatCode>
                <c:ptCount val="101"/>
                <c:pt idx="0">
                  <c:v>3.2258064516129031E-2</c:v>
                </c:pt>
                <c:pt idx="1">
                  <c:v>3.5019684612994539E-2</c:v>
                </c:pt>
                <c:pt idx="2">
                  <c:v>3.8008442020093978E-2</c:v>
                </c:pt>
                <c:pt idx="3">
                  <c:v>4.1241373697474097E-2</c:v>
                </c:pt>
                <c:pt idx="4">
                  <c:v>4.4736504861601668E-2</c:v>
                </c:pt>
                <c:pt idx="5">
                  <c:v>4.8512854093704053E-2</c:v>
                </c:pt>
                <c:pt idx="6">
                  <c:v>5.2590427313413887E-2</c:v>
                </c:pt>
                <c:pt idx="7">
                  <c:v>5.6990198390618245E-2</c:v>
                </c:pt>
                <c:pt idx="8">
                  <c:v>6.173407394501703E-2</c:v>
                </c:pt>
                <c:pt idx="9">
                  <c:v>6.6844839674033096E-2</c:v>
                </c:pt>
                <c:pt idx="10">
                  <c:v>7.2346085368172566E-2</c:v>
                </c:pt>
                <c:pt idx="11">
                  <c:v>7.8262105634525111E-2</c:v>
                </c:pt>
                <c:pt idx="12">
                  <c:v>8.4617773272856453E-2</c:v>
                </c:pt>
                <c:pt idx="13">
                  <c:v>9.1438382256943826E-2</c:v>
                </c:pt>
                <c:pt idx="14">
                  <c:v>9.8749457391717449E-2</c:v>
                </c:pt>
                <c:pt idx="15">
                  <c:v>0.1065765279721326</c:v>
                </c:pt>
                <c:pt idx="16">
                  <c:v>0.11494486319172791</c:v>
                </c:pt>
                <c:pt idx="17">
                  <c:v>0.12387916766674767</c:v>
                </c:pt>
                <c:pt idx="18">
                  <c:v>0.13340323628264902</c:v>
                </c:pt>
                <c:pt idx="19">
                  <c:v>0.14353956865609521</c:v>
                </c:pt>
                <c:pt idx="20">
                  <c:v>0.15430894485127888</c:v>
                </c:pt>
                <c:pt idx="21">
                  <c:v>0.16572996559664283</c:v>
                </c:pt>
                <c:pt idx="22">
                  <c:v>0.17781856210238278</c:v>
                </c:pt>
                <c:pt idx="23">
                  <c:v>0.19058748264542824</c:v>
                </c:pt>
                <c:pt idx="24">
                  <c:v>0.2040457653071773</c:v>
                </c:pt>
                <c:pt idx="25">
                  <c:v>0.21819820853293334</c:v>
                </c:pt>
                <c:pt idx="26">
                  <c:v>0.23304485341503883</c:v>
                </c:pt>
                <c:pt idx="27">
                  <c:v>0.24858049364132426</c:v>
                </c:pt>
                <c:pt idx="28">
                  <c:v>0.26479423073157365</c:v>
                </c:pt>
                <c:pt idx="29">
                  <c:v>0.28166909332828621</c:v>
                </c:pt>
                <c:pt idx="30">
                  <c:v>0.29918173973381362</c:v>
                </c:pt>
                <c:pt idx="31">
                  <c:v>0.31730226242847259</c:v>
                </c:pt>
                <c:pt idx="32">
                  <c:v>0.33599411183149247</c:v>
                </c:pt>
                <c:pt idx="33">
                  <c:v>0.355214153999932</c:v>
                </c:pt>
                <c:pt idx="34">
                  <c:v>0.37491287329284528</c:v>
                </c:pt>
                <c:pt idx="35">
                  <c:v>0.39503472633774456</c:v>
                </c:pt>
                <c:pt idx="36">
                  <c:v>0.41551864809583122</c:v>
                </c:pt>
                <c:pt idx="37">
                  <c:v>0.43629870469504028</c:v>
                </c:pt>
                <c:pt idx="38">
                  <c:v>0.45730488132807562</c:v>
                </c:pt>
                <c:pt idx="39">
                  <c:v>0.47846398729426864</c:v>
                </c:pt>
                <c:pt idx="40">
                  <c:v>0.49970065462022639</c:v>
                </c:pt>
                <c:pt idx="41">
                  <c:v>0.52093840203014585</c:v>
                </c:pt>
                <c:pt idx="42">
                  <c:v>0.54210073270187598</c:v>
                </c:pt>
                <c:pt idx="43">
                  <c:v>0.56311223249653408</c:v>
                </c:pt>
                <c:pt idx="44">
                  <c:v>0.58389963532485867</c:v>
                </c:pt>
                <c:pt idx="45">
                  <c:v>0.60439282401446581</c:v>
                </c:pt>
                <c:pt idx="46">
                  <c:v>0.62452573833528346</c:v>
                </c:pt>
                <c:pt idx="47">
                  <c:v>0.64423716647150475</c:v>
                </c:pt>
                <c:pt idx="48">
                  <c:v>0.66347140185004494</c:v>
                </c:pt>
                <c:pt idx="49">
                  <c:v>0.68217875344342715</c:v>
                </c:pt>
                <c:pt idx="50">
                  <c:v>0.70031590403820398</c:v>
                </c:pt>
                <c:pt idx="51">
                  <c:v>0.71784611709934976</c:v>
                </c:pt>
                <c:pt idx="52">
                  <c:v>0.73473929842217678</c:v>
                </c:pt>
                <c:pt idx="53">
                  <c:v>0.75097192348032804</c:v>
                </c:pt>
                <c:pt idx="54">
                  <c:v>0.76652684507655455</c:v>
                </c:pt>
                <c:pt idx="55">
                  <c:v>0.7813929985010164</c:v>
                </c:pt>
                <c:pt idx="56">
                  <c:v>0.79556502290462261</c:v>
                </c:pt>
                <c:pt idx="57">
                  <c:v>0.80904281807940892</c:v>
                </c:pt>
                <c:pt idx="58">
                  <c:v>0.82183105543488277</c:v>
                </c:pt>
                <c:pt idx="59">
                  <c:v>0.83393866083347001</c:v>
                </c:pt>
                <c:pt idx="60">
                  <c:v>0.84537828527977199</c:v>
                </c:pt>
                <c:pt idx="61">
                  <c:v>0.85616577742646438</c:v>
                </c:pt>
                <c:pt idx="62">
                  <c:v>0.86631966963000762</c:v>
                </c:pt>
                <c:pt idx="63">
                  <c:v>0.87586068700536535</c:v>
                </c:pt>
                <c:pt idx="64">
                  <c:v>0.88481128670719544</c:v>
                </c:pt>
                <c:pt idx="65">
                  <c:v>0.89319523259342859</c:v>
                </c:pt>
                <c:pt idx="66">
                  <c:v>0.901037208566276</c:v>
                </c:pt>
                <c:pt idx="67">
                  <c:v>0.90836247227123879</c:v>
                </c:pt>
                <c:pt idx="68">
                  <c:v>0.91519654948153761</c:v>
                </c:pt>
                <c:pt idx="69">
                  <c:v>0.92156496840194613</c:v>
                </c:pt>
                <c:pt idx="70">
                  <c:v>0.92749303227842028</c:v>
                </c:pt>
                <c:pt idx="71">
                  <c:v>0.93300562807607779</c:v>
                </c:pt>
                <c:pt idx="72">
                  <c:v>0.93812706856091921</c:v>
                </c:pt>
                <c:pt idx="73">
                  <c:v>0.94288096486103146</c:v>
                </c:pt>
                <c:pt idx="74">
                  <c:v>0.94729012646161936</c:v>
                </c:pt>
                <c:pt idx="75">
                  <c:v>0.95137648557728394</c:v>
                </c:pt>
                <c:pt idx="76">
                  <c:v>0.95516104291913562</c:v>
                </c:pt>
                <c:pt idx="77">
                  <c:v>0.95866383201127392</c:v>
                </c:pt>
                <c:pt idx="78">
                  <c:v>0.96190389939171639</c:v>
                </c:pt>
                <c:pt idx="79">
                  <c:v>0.96489929824114917</c:v>
                </c:pt>
                <c:pt idx="80">
                  <c:v>0.9676670932059982</c:v>
                </c:pt>
                <c:pt idx="81">
                  <c:v>0.97022337441021578</c:v>
                </c:pt>
                <c:pt idx="82">
                  <c:v>0.97258327887512186</c:v>
                </c:pt>
                <c:pt idx="83">
                  <c:v>0.97476101778307078</c:v>
                </c:pt>
                <c:pt idx="84">
                  <c:v>0.97676990822468557</c:v>
                </c:pt>
                <c:pt idx="85">
                  <c:v>0.97862240825850189</c:v>
                </c:pt>
                <c:pt idx="86">
                  <c:v>0.98033015428462844</c:v>
                </c:pt>
                <c:pt idx="87">
                  <c:v>0.98190399989001398</c:v>
                </c:pt>
                <c:pt idx="88">
                  <c:v>0.98335405546216037</c:v>
                </c:pt>
                <c:pt idx="89">
                  <c:v>0.98468972799125165</c:v>
                </c:pt>
                <c:pt idx="90">
                  <c:v>0.98591976058854347</c:v>
                </c:pt>
                <c:pt idx="91">
                  <c:v>0.98705227134257212</c:v>
                </c:pt>
                <c:pt idx="92">
                  <c:v>0.98809479121548427</c:v>
                </c:pt>
                <c:pt idx="93">
                  <c:v>0.98905430075080802</c:v>
                </c:pt>
                <c:pt idx="94">
                  <c:v>0.98993726542249827</c:v>
                </c:pt>
                <c:pt idx="95">
                  <c:v>0.99074966950429655</c:v>
                </c:pt>
                <c:pt idx="96">
                  <c:v>0.99149704837947061</c:v>
                </c:pt>
                <c:pt idx="97">
                  <c:v>0.99218451924486584</c:v>
                </c:pt>
                <c:pt idx="98">
                  <c:v>0.99281681019089352</c:v>
                </c:pt>
                <c:pt idx="99">
                  <c:v>0.99339828766143878</c:v>
                </c:pt>
                <c:pt idx="100">
                  <c:v>0.99393298231547167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5-CA42-9B1C-7B7AC1AFE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116336"/>
        <c:axId val="1"/>
      </c:scatterChart>
      <c:valAx>
        <c:axId val="189611633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water content</a:t>
                </a:r>
              </a:p>
            </c:rich>
          </c:tx>
          <c:layout>
            <c:manualLayout>
              <c:xMode val="edge"/>
              <c:yMode val="edge"/>
              <c:x val="0.30691120926957305"/>
              <c:y val="0.8741722057470089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wfunc</a:t>
                </a:r>
              </a:p>
            </c:rich>
          </c:tx>
          <c:layout>
            <c:manualLayout>
              <c:xMode val="edge"/>
              <c:yMode val="edge"/>
              <c:x val="3.2520325203252036E-2"/>
              <c:y val="0.427152401404369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116336"/>
        <c:crosses val="autoZero"/>
        <c:crossBetween val="midCat"/>
        <c:majorUnit val="0.2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94931497563618"/>
          <c:y val="0.38696861348140216"/>
          <c:w val="0.14496757989251485"/>
          <c:h val="0.143482744324564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Effect on defac of varying wfunc</a:t>
            </a:r>
          </a:p>
        </c:rich>
      </c:tx>
      <c:layout>
        <c:manualLayout>
          <c:xMode val="edge"/>
          <c:yMode val="edge"/>
          <c:x val="0.24593538612551477"/>
          <c:y val="3.64239697310563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24418080733297"/>
          <c:y val="0.22185430463576158"/>
          <c:w val="0.49796846808400835"/>
          <c:h val="0.54966887417218546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defac_inputs!$P$1</c:f>
              <c:strCache>
                <c:ptCount val="1"/>
                <c:pt idx="0">
                  <c:v>tfunc = 0.6 idef = 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defac_inputs!$K$2:$K$102</c:f>
              <c:numCache>
                <c:formatCode>0.0000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defac_inputs!$P$2:$P$102</c:f>
              <c:numCache>
                <c:formatCode>General</c:formatCode>
                <c:ptCount val="101"/>
                <c:pt idx="0">
                  <c:v>5.4545454545454543E-2</c:v>
                </c:pt>
                <c:pt idx="1">
                  <c:v>5.7594588859314177E-2</c:v>
                </c:pt>
                <c:pt idx="2">
                  <c:v>6.0795174329939888E-2</c:v>
                </c:pt>
                <c:pt idx="3">
                  <c:v>6.4152583144354888E-2</c:v>
                </c:pt>
                <c:pt idx="4">
                  <c:v>6.7672134651649729E-2</c:v>
                </c:pt>
                <c:pt idx="5">
                  <c:v>7.1359062546662286E-2</c:v>
                </c:pt>
                <c:pt idx="6">
                  <c:v>7.5218479023354073E-2</c:v>
                </c:pt>
                <c:pt idx="7">
                  <c:v>7.9255335904664048E-2</c:v>
                </c:pt>
                <c:pt idx="8">
                  <c:v>8.347438280291021E-2</c:v>
                </c:pt>
                <c:pt idx="9">
                  <c:v>8.7880122419022683E-2</c:v>
                </c:pt>
                <c:pt idx="10">
                  <c:v>9.2476763149951791E-2</c:v>
                </c:pt>
                <c:pt idx="11">
                  <c:v>9.7268169241202143E-2</c:v>
                </c:pt>
                <c:pt idx="12">
                  <c:v>0.10225780879501759</c:v>
                </c:pt>
                <c:pt idx="13">
                  <c:v>0.10744870002340308</c:v>
                </c:pt>
                <c:pt idx="14">
                  <c:v>0.11284335621768614</c:v>
                </c:pt>
                <c:pt idx="15">
                  <c:v>0.11844372999110213</c:v>
                </c:pt>
                <c:pt idx="16">
                  <c:v>0.12425115743596264</c:v>
                </c:pt>
                <c:pt idx="17">
                  <c:v>0.13026630291998806</c:v>
                </c:pt>
                <c:pt idx="18">
                  <c:v>0.13648910532465688</c:v>
                </c:pt>
                <c:pt idx="19">
                  <c:v>0.14291872659894295</c:v>
                </c:pt>
                <c:pt idx="20">
                  <c:v>0.14955350356133876</c:v>
                </c:pt>
                <c:pt idx="21">
                  <c:v>0.15639090392821911</c:v>
                </c:pt>
                <c:pt idx="22">
                  <c:v>0.163427487573998</c:v>
                </c:pt>
                <c:pt idx="23">
                  <c:v>0.17065887403490745</c:v>
                </c:pt>
                <c:pt idx="24">
                  <c:v>0.17807971725062785</c:v>
                </c:pt>
                <c:pt idx="25">
                  <c:v>0.18568368849394626</c:v>
                </c:pt>
                <c:pt idx="26">
                  <c:v>0.19346346836630743</c:v>
                </c:pt>
                <c:pt idx="27">
                  <c:v>0.20141074863559286</c:v>
                </c:pt>
                <c:pt idx="28">
                  <c:v>0.20951624456177187</c:v>
                </c:pt>
                <c:pt idx="29">
                  <c:v>0.21776971819740676</c:v>
                </c:pt>
                <c:pt idx="30">
                  <c:v>0.22616001296577617</c:v>
                </c:pt>
                <c:pt idx="31">
                  <c:v>0.23467509961328364</c:v>
                </c:pt>
                <c:pt idx="32">
                  <c:v>0.243302133409703</c:v>
                </c:pt>
                <c:pt idx="33">
                  <c:v>0.25202752223566999</c:v>
                </c:pt>
                <c:pt idx="34">
                  <c:v>0.26083700495852902</c:v>
                </c:pt>
                <c:pt idx="35">
                  <c:v>0.26971573926273246</c:v>
                </c:pt>
                <c:pt idx="36">
                  <c:v>0.27864839787733808</c:v>
                </c:pt>
                <c:pt idx="37">
                  <c:v>0.28761927193862602</c:v>
                </c:pt>
                <c:pt idx="38">
                  <c:v>0.29661238004791518</c:v>
                </c:pt>
                <c:pt idx="39">
                  <c:v>0.30561158143999417</c:v>
                </c:pt>
                <c:pt idx="40">
                  <c:v>0.31460069157176124</c:v>
                </c:pt>
                <c:pt idx="41">
                  <c:v>0.3235635983778144</c:v>
                </c:pt>
                <c:pt idx="42">
                  <c:v>0.33248437742234793</c:v>
                </c:pt>
                <c:pt idx="43">
                  <c:v>0.34134740420546938</c:v>
                </c:pt>
                <c:pt idx="44">
                  <c:v>0.35013746195581935</c:v>
                </c:pt>
                <c:pt idx="45">
                  <c:v>0.35883984335724739</c:v>
                </c:pt>
                <c:pt idx="46">
                  <c:v>0.36744044481074817</c:v>
                </c:pt>
                <c:pt idx="47">
                  <c:v>0.37592585201803702</c:v>
                </c:pt>
                <c:pt idx="48">
                  <c:v>0.38428341588310921</c:v>
                </c:pt>
                <c:pt idx="49">
                  <c:v>0.39250131795530091</c:v>
                </c:pt>
                <c:pt idx="50">
                  <c:v>0.40056862487384604</c:v>
                </c:pt>
                <c:pt idx="51">
                  <c:v>0.40847533151187482</c:v>
                </c:pt>
                <c:pt idx="52">
                  <c:v>0.41621239274982597</c:v>
                </c:pt>
                <c:pt idx="53">
                  <c:v>0.42377174402767182</c:v>
                </c:pt>
                <c:pt idx="54">
                  <c:v>0.43114631102644918</c:v>
                </c:pt>
                <c:pt idx="55">
                  <c:v>0.43833000900778757</c:v>
                </c:pt>
                <c:pt idx="56">
                  <c:v>0.44531773249204892</c:v>
                </c:pt>
                <c:pt idx="57">
                  <c:v>0.45210533607924147</c:v>
                </c:pt>
                <c:pt idx="58">
                  <c:v>0.45868960731114417</c:v>
                </c:pt>
                <c:pt idx="59">
                  <c:v>0.46506823253827712</c:v>
                </c:pt>
                <c:pt idx="60">
                  <c:v>0.4712397567926736</c:v>
                </c:pt>
                <c:pt idx="61">
                  <c:v>0.4772035386788302</c:v>
                </c:pt>
                <c:pt idx="62">
                  <c:v>0.48295970128334781</c:v>
                </c:pt>
                <c:pt idx="63">
                  <c:v>0.48850908007168026</c:v>
                </c:pt>
                <c:pt idx="64">
                  <c:v>0.49385316869138041</c:v>
                </c:pt>
                <c:pt idx="65">
                  <c:v>0.49899406353867981</c:v>
                </c:pt>
                <c:pt idx="66">
                  <c:v>0.50393440787250765</c:v>
                </c:pt>
                <c:pt idx="67">
                  <c:v>0.50867733618034561</c:v>
                </c:pt>
                <c:pt idx="68">
                  <c:v>0.51322641941653957</c:v>
                </c:pt>
                <c:pt idx="69">
                  <c:v>0.51758561164849226</c:v>
                </c:pt>
                <c:pt idx="70">
                  <c:v>0.52175919856176234</c:v>
                </c:pt>
                <c:pt idx="71">
                  <c:v>0.52575174819340398</c:v>
                </c:pt>
                <c:pt idx="72">
                  <c:v>0.52956806418537183</c:v>
                </c:pt>
                <c:pt idx="73">
                  <c:v>0.53321314177765144</c:v>
                </c:pt>
                <c:pt idx="74">
                  <c:v>0.53669212669474131</c:v>
                </c:pt>
                <c:pt idx="75">
                  <c:v>0.54001027701972615</c:v>
                </c:pt>
                <c:pt idx="76">
                  <c:v>0.54317292809768325</c:v>
                </c:pt>
                <c:pt idx="77">
                  <c:v>0.54618546046456951</c:v>
                </c:pt>
                <c:pt idx="78">
                  <c:v>0.54905327075889876</c:v>
                </c:pt>
                <c:pt idx="79">
                  <c:v>0.55178174554113202</c:v>
                </c:pt>
                <c:pt idx="80">
                  <c:v>0.55437623791936308</c:v>
                </c:pt>
                <c:pt idx="81">
                  <c:v>0.5568420468591091</c:v>
                </c:pt>
                <c:pt idx="82">
                  <c:v>0.55918439903929373</c:v>
                </c:pt>
                <c:pt idx="83">
                  <c:v>0.56140843310528343</c:v>
                </c:pt>
                <c:pt idx="84">
                  <c:v>0.56351918616256291</c:v>
                </c:pt>
                <c:pt idx="85">
                  <c:v>0.56552158235077921</c:v>
                </c:pt>
                <c:pt idx="86">
                  <c:v>0.56742042333692599</c:v>
                </c:pt>
                <c:pt idx="87">
                  <c:v>0.56922038056791324</c:v>
                </c:pt>
                <c:pt idx="88">
                  <c:v>0.57092598912621417</c:v>
                </c:pt>
                <c:pt idx="89">
                  <c:v>0.57254164303732313</c:v>
                </c:pt>
                <c:pt idx="90">
                  <c:v>0.57407159188401358</c:v>
                </c:pt>
                <c:pt idx="91">
                  <c:v>0.57551993858956696</c:v>
                </c:pt>
                <c:pt idx="92">
                  <c:v>0.57689063823995268</c:v>
                </c:pt>
                <c:pt idx="93">
                  <c:v>0.57818749782315615</c:v>
                </c:pt>
                <c:pt idx="94">
                  <c:v>0.57941417677228979</c:v>
                </c:pt>
                <c:pt idx="95">
                  <c:v>0.58057418820758022</c:v>
                </c:pt>
                <c:pt idx="96">
                  <c:v>0.58167090078072237</c:v>
                </c:pt>
                <c:pt idx="97">
                  <c:v>0.58270754103327016</c:v>
                </c:pt>
                <c:pt idx="98">
                  <c:v>0.5836871961886444</c:v>
                </c:pt>
                <c:pt idx="99">
                  <c:v>0.58461281730491121</c:v>
                </c:pt>
                <c:pt idx="100">
                  <c:v>0.58548722272265863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E-9642-A826-F7151DF2433D}"/>
            </c:ext>
          </c:extLst>
        </c:ser>
        <c:ser>
          <c:idx val="1"/>
          <c:order val="1"/>
          <c:tx>
            <c:strRef>
              <c:f>defac_inputs!$Q$1</c:f>
              <c:strCache>
                <c:ptCount val="1"/>
                <c:pt idx="0">
                  <c:v>tfunc = 0.6 idef =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defac_inputs!$K$2:$K$102</c:f>
              <c:numCache>
                <c:formatCode>0.0000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defac_inputs!$Q$2:$Q$102</c:f>
              <c:numCache>
                <c:formatCode>General</c:formatCode>
                <c:ptCount val="101"/>
                <c:pt idx="0">
                  <c:v>1.9354838709677417E-2</c:v>
                </c:pt>
                <c:pt idx="1">
                  <c:v>2.1011810767796724E-2</c:v>
                </c:pt>
                <c:pt idx="2">
                  <c:v>2.2805065212056386E-2</c:v>
                </c:pt>
                <c:pt idx="3">
                  <c:v>2.4744824218484458E-2</c:v>
                </c:pt>
                <c:pt idx="4">
                  <c:v>2.6841902916961001E-2</c:v>
                </c:pt>
                <c:pt idx="5">
                  <c:v>2.9107712456222429E-2</c:v>
                </c:pt>
                <c:pt idx="6">
                  <c:v>3.1554256388048332E-2</c:v>
                </c:pt>
                <c:pt idx="7">
                  <c:v>3.4194119034370946E-2</c:v>
                </c:pt>
                <c:pt idx="8">
                  <c:v>3.704044436701022E-2</c:v>
                </c:pt>
                <c:pt idx="9">
                  <c:v>4.0106903804419856E-2</c:v>
                </c:pt>
                <c:pt idx="10">
                  <c:v>4.3407651220903537E-2</c:v>
                </c:pt>
                <c:pt idx="11">
                  <c:v>4.6957263380715063E-2</c:v>
                </c:pt>
                <c:pt idx="12">
                  <c:v>5.0770663963713873E-2</c:v>
                </c:pt>
                <c:pt idx="13">
                  <c:v>5.4863029354166294E-2</c:v>
                </c:pt>
                <c:pt idx="14">
                  <c:v>5.9249674435030465E-2</c:v>
                </c:pt>
                <c:pt idx="15">
                  <c:v>6.3945916783279558E-2</c:v>
                </c:pt>
                <c:pt idx="16">
                  <c:v>6.8966917915036743E-2</c:v>
                </c:pt>
                <c:pt idx="17">
                  <c:v>7.4327500600048599E-2</c:v>
                </c:pt>
                <c:pt idx="18">
                  <c:v>8.0041941769589411E-2</c:v>
                </c:pt>
                <c:pt idx="19">
                  <c:v>8.6123741193657122E-2</c:v>
                </c:pt>
                <c:pt idx="20">
                  <c:v>9.2585366910767325E-2</c:v>
                </c:pt>
                <c:pt idx="21">
                  <c:v>9.9437979357985692E-2</c:v>
                </c:pt>
                <c:pt idx="22">
                  <c:v>0.10669113726142966</c:v>
                </c:pt>
                <c:pt idx="23">
                  <c:v>0.11435248958725694</c:v>
                </c:pt>
                <c:pt idx="24">
                  <c:v>0.12242745918430638</c:v>
                </c:pt>
                <c:pt idx="25">
                  <c:v>0.13091892511976</c:v>
                </c:pt>
                <c:pt idx="26">
                  <c:v>0.13982691204902328</c:v>
                </c:pt>
                <c:pt idx="27">
                  <c:v>0.14914829618479455</c:v>
                </c:pt>
                <c:pt idx="28">
                  <c:v>0.1588765384389442</c:v>
                </c:pt>
                <c:pt idx="29">
                  <c:v>0.16900145599697172</c:v>
                </c:pt>
                <c:pt idx="30">
                  <c:v>0.17950904384028818</c:v>
                </c:pt>
                <c:pt idx="31">
                  <c:v>0.19038135745708354</c:v>
                </c:pt>
                <c:pt idx="32">
                  <c:v>0.20159646709889548</c:v>
                </c:pt>
                <c:pt idx="33">
                  <c:v>0.21312849239995921</c:v>
                </c:pt>
                <c:pt idx="34">
                  <c:v>0.22494772397570717</c:v>
                </c:pt>
                <c:pt idx="35">
                  <c:v>0.23702083580264671</c:v>
                </c:pt>
                <c:pt idx="36">
                  <c:v>0.24931118885749873</c:v>
                </c:pt>
                <c:pt idx="37">
                  <c:v>0.26177922281702415</c:v>
                </c:pt>
                <c:pt idx="38">
                  <c:v>0.27438292879684534</c:v>
                </c:pt>
                <c:pt idx="39">
                  <c:v>0.28707839237656119</c:v>
                </c:pt>
                <c:pt idx="40">
                  <c:v>0.29982039277213585</c:v>
                </c:pt>
                <c:pt idx="41">
                  <c:v>0.31256304121808748</c:v>
                </c:pt>
                <c:pt idx="42">
                  <c:v>0.32526043962112555</c:v>
                </c:pt>
                <c:pt idx="43">
                  <c:v>0.33786733949792042</c:v>
                </c:pt>
                <c:pt idx="44">
                  <c:v>0.35033978119491521</c:v>
                </c:pt>
                <c:pt idx="45">
                  <c:v>0.36263569440867949</c:v>
                </c:pt>
                <c:pt idx="46">
                  <c:v>0.37471544300117005</c:v>
                </c:pt>
                <c:pt idx="47">
                  <c:v>0.38654229988290284</c:v>
                </c:pt>
                <c:pt idx="48">
                  <c:v>0.39808284111002695</c:v>
                </c:pt>
                <c:pt idx="49">
                  <c:v>0.40930725206605628</c:v>
                </c:pt>
                <c:pt idx="50">
                  <c:v>0.42018954242292239</c:v>
                </c:pt>
                <c:pt idx="51">
                  <c:v>0.43070767025960982</c:v>
                </c:pt>
                <c:pt idx="52">
                  <c:v>0.44084357905330607</c:v>
                </c:pt>
                <c:pt idx="53">
                  <c:v>0.45058315408819682</c:v>
                </c:pt>
                <c:pt idx="54">
                  <c:v>0.45991610704593272</c:v>
                </c:pt>
                <c:pt idx="55">
                  <c:v>0.4688357991006098</c:v>
                </c:pt>
                <c:pt idx="56">
                  <c:v>0.47733901374277354</c:v>
                </c:pt>
                <c:pt idx="57">
                  <c:v>0.48542569084764531</c:v>
                </c:pt>
                <c:pt idx="58">
                  <c:v>0.49309863326092962</c:v>
                </c:pt>
                <c:pt idx="59">
                  <c:v>0.50036319650008199</c:v>
                </c:pt>
                <c:pt idx="60">
                  <c:v>0.50722697116786319</c:v>
                </c:pt>
                <c:pt idx="61">
                  <c:v>0.51369946645587861</c:v>
                </c:pt>
                <c:pt idx="62">
                  <c:v>0.51979180177800455</c:v>
                </c:pt>
                <c:pt idx="63">
                  <c:v>0.52551641220321921</c:v>
                </c:pt>
                <c:pt idx="64">
                  <c:v>0.53088677202431722</c:v>
                </c:pt>
                <c:pt idx="65">
                  <c:v>0.53591713955605713</c:v>
                </c:pt>
                <c:pt idx="66">
                  <c:v>0.5406223251397656</c:v>
                </c:pt>
                <c:pt idx="67">
                  <c:v>0.54501748336274325</c:v>
                </c:pt>
                <c:pt idx="68">
                  <c:v>0.54911792968892259</c:v>
                </c:pt>
                <c:pt idx="69">
                  <c:v>0.55293898104116768</c:v>
                </c:pt>
                <c:pt idx="70">
                  <c:v>0.55649581936705217</c:v>
                </c:pt>
                <c:pt idx="71">
                  <c:v>0.55980337684564663</c:v>
                </c:pt>
                <c:pt idx="72">
                  <c:v>0.56287624113655155</c:v>
                </c:pt>
                <c:pt idx="73">
                  <c:v>0.56572857891661887</c:v>
                </c:pt>
                <c:pt idx="74">
                  <c:v>0.56837407587697164</c:v>
                </c:pt>
                <c:pt idx="75">
                  <c:v>0.5708258913463703</c:v>
                </c:pt>
                <c:pt idx="76">
                  <c:v>0.57309662575148135</c:v>
                </c:pt>
                <c:pt idx="77">
                  <c:v>0.57519829920676435</c:v>
                </c:pt>
                <c:pt idx="78">
                  <c:v>0.57714233963502981</c:v>
                </c:pt>
                <c:pt idx="79">
                  <c:v>0.5789395789446895</c:v>
                </c:pt>
                <c:pt idx="80">
                  <c:v>0.58060025592359887</c:v>
                </c:pt>
                <c:pt idx="81">
                  <c:v>0.5821340246461294</c:v>
                </c:pt>
                <c:pt idx="82">
                  <c:v>0.58354996732507314</c:v>
                </c:pt>
                <c:pt idx="83">
                  <c:v>0.5848566106698424</c:v>
                </c:pt>
                <c:pt idx="84">
                  <c:v>0.58606194493481134</c:v>
                </c:pt>
                <c:pt idx="85">
                  <c:v>0.58717344495510115</c:v>
                </c:pt>
                <c:pt idx="86">
                  <c:v>0.58819809257077704</c:v>
                </c:pt>
                <c:pt idx="87">
                  <c:v>0.58914239993400841</c:v>
                </c:pt>
                <c:pt idx="88">
                  <c:v>0.59001243327729624</c:v>
                </c:pt>
                <c:pt idx="89">
                  <c:v>0.59081383679475097</c:v>
                </c:pt>
                <c:pt idx="90">
                  <c:v>0.59155185635312602</c:v>
                </c:pt>
                <c:pt idx="91">
                  <c:v>0.59223136280554323</c:v>
                </c:pt>
                <c:pt idx="92">
                  <c:v>0.5928568747292905</c:v>
                </c:pt>
                <c:pt idx="93">
                  <c:v>0.59343258045048475</c:v>
                </c:pt>
                <c:pt idx="94">
                  <c:v>0.59396235925349894</c:v>
                </c:pt>
                <c:pt idx="95">
                  <c:v>0.59444980170257788</c:v>
                </c:pt>
                <c:pt idx="96">
                  <c:v>0.5948982290276823</c:v>
                </c:pt>
                <c:pt idx="97">
                  <c:v>0.5953107115469195</c:v>
                </c:pt>
                <c:pt idx="98">
                  <c:v>0.59569008611453611</c:v>
                </c:pt>
                <c:pt idx="99">
                  <c:v>0.59603897259686323</c:v>
                </c:pt>
                <c:pt idx="100">
                  <c:v>0.59635978938928302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6E-9642-A826-F7151DF24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042512"/>
        <c:axId val="1"/>
      </c:scatterChart>
      <c:valAx>
        <c:axId val="189604251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water content</a:t>
                </a:r>
              </a:p>
            </c:rich>
          </c:tx>
          <c:layout>
            <c:manualLayout>
              <c:xMode val="edge"/>
              <c:yMode val="edge"/>
              <c:x val="0.23983782514990504"/>
              <c:y val="0.8741722057470089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defac</a:t>
                </a:r>
              </a:p>
            </c:rich>
          </c:tx>
          <c:layout>
            <c:manualLayout>
              <c:xMode val="edge"/>
              <c:yMode val="edge"/>
              <c:x val="3.2520325203252036E-2"/>
              <c:y val="0.4337750962947813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042512"/>
        <c:crossesAt val="-20"/>
        <c:crossBetween val="midCat"/>
        <c:majorUnit val="0.2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002671232096056"/>
          <c:y val="0.38696861348140216"/>
          <c:w val="0.26782146115735794"/>
          <c:h val="0.143482744324564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Effect on defac of varying tfunc</a:t>
            </a:r>
          </a:p>
        </c:rich>
      </c:tx>
      <c:layout>
        <c:manualLayout>
          <c:xMode val="edge"/>
          <c:yMode val="edge"/>
          <c:x val="0.25557819142701882"/>
          <c:y val="3.63036247624219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5957066862905"/>
          <c:y val="0.22112282488534216"/>
          <c:w val="0.59026427629813116"/>
          <c:h val="0.55115689187839023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defac_inputs!$T$1</c:f>
              <c:strCache>
                <c:ptCount val="1"/>
                <c:pt idx="0">
                  <c:v>wfunc = 0.5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defac_inputs!$G$2:$G$102</c:f>
              <c:numCache>
                <c:formatCode>0.0000</c:formatCode>
                <c:ptCount val="10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  <c:pt idx="81">
                  <c:v>20.5</c:v>
                </c:pt>
                <c:pt idx="82">
                  <c:v>21</c:v>
                </c:pt>
                <c:pt idx="83">
                  <c:v>21.5</c:v>
                </c:pt>
                <c:pt idx="84">
                  <c:v>22</c:v>
                </c:pt>
                <c:pt idx="85">
                  <c:v>22.5</c:v>
                </c:pt>
                <c:pt idx="86">
                  <c:v>23</c:v>
                </c:pt>
                <c:pt idx="87">
                  <c:v>23.5</c:v>
                </c:pt>
                <c:pt idx="88">
                  <c:v>24</c:v>
                </c:pt>
                <c:pt idx="89">
                  <c:v>24.5</c:v>
                </c:pt>
                <c:pt idx="90">
                  <c:v>25</c:v>
                </c:pt>
                <c:pt idx="91">
                  <c:v>25.5</c:v>
                </c:pt>
                <c:pt idx="92">
                  <c:v>26</c:v>
                </c:pt>
                <c:pt idx="93">
                  <c:v>26.5</c:v>
                </c:pt>
                <c:pt idx="94">
                  <c:v>27</c:v>
                </c:pt>
                <c:pt idx="95">
                  <c:v>27.5</c:v>
                </c:pt>
                <c:pt idx="96">
                  <c:v>28</c:v>
                </c:pt>
                <c:pt idx="97">
                  <c:v>28.5</c:v>
                </c:pt>
                <c:pt idx="98">
                  <c:v>29</c:v>
                </c:pt>
                <c:pt idx="99">
                  <c:v>29.5</c:v>
                </c:pt>
                <c:pt idx="100">
                  <c:v>30</c:v>
                </c:pt>
              </c:numCache>
            </c:numRef>
          </c:xVal>
          <c:yVal>
            <c:numRef>
              <c:f>defac_inputs!$T$2:$T$102</c:f>
              <c:numCache>
                <c:formatCode>General</c:formatCode>
                <c:ptCount val="101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5.6200000362001332E-3</c:v>
                </c:pt>
                <c:pt idx="16">
                  <c:v>6.9608701874963224E-3</c:v>
                </c:pt>
                <c:pt idx="17">
                  <c:v>8.3453477559880512E-3</c:v>
                </c:pt>
                <c:pt idx="18">
                  <c:v>9.7754871621269206E-3</c:v>
                </c:pt>
                <c:pt idx="19">
                  <c:v>1.1253466106703459E-2</c:v>
                </c:pt>
                <c:pt idx="20">
                  <c:v>1.2781594227836771E-2</c:v>
                </c:pt>
                <c:pt idx="21">
                  <c:v>1.4362322412456047E-2</c:v>
                </c:pt>
                <c:pt idx="22">
                  <c:v>1.5998252808335299E-2</c:v>
                </c:pt>
                <c:pt idx="23">
                  <c:v>1.7692149584185898E-2</c:v>
                </c:pt>
                <c:pt idx="24">
                  <c:v>1.9446950486200244E-2</c:v>
                </c:pt>
                <c:pt idx="25">
                  <c:v>2.1265779239548956E-2</c:v>
                </c:pt>
                <c:pt idx="26">
                  <c:v>2.3151958842379007E-2</c:v>
                </c:pt>
                <c:pt idx="27">
                  <c:v>2.5109025797480561E-2</c:v>
                </c:pt>
                <c:pt idx="28">
                  <c:v>2.7140745322524022E-2</c:v>
                </c:pt>
                <c:pt idx="29">
                  <c:v>2.9251127573033182E-2</c:v>
                </c:pt>
                <c:pt idx="30">
                  <c:v>3.1444444902335222E-2</c:v>
                </c:pt>
                <c:pt idx="31">
                  <c:v>3.3725250168696735E-2</c:v>
                </c:pt>
                <c:pt idx="32">
                  <c:v>3.6098396080586743E-2</c:v>
                </c:pt>
                <c:pt idx="33">
                  <c:v>3.8569055545107526E-2</c:v>
                </c:pt>
                <c:pt idx="34">
                  <c:v>4.1142742950365428E-2</c:v>
                </c:pt>
                <c:pt idx="35">
                  <c:v>4.3825336267818413E-2</c:v>
                </c:pt>
                <c:pt idx="36">
                  <c:v>4.662309980285579E-2</c:v>
                </c:pt>
                <c:pt idx="37">
                  <c:v>4.9542707347951229E-2</c:v>
                </c:pt>
                <c:pt idx="38">
                  <c:v>5.2591265398984816E-2</c:v>
                </c:pt>
                <c:pt idx="39">
                  <c:v>5.5776335977398006E-2</c:v>
                </c:pt>
                <c:pt idx="40">
                  <c:v>5.9105958453666216E-2</c:v>
                </c:pt>
                <c:pt idx="41">
                  <c:v>6.2588669585385864E-2</c:v>
                </c:pt>
                <c:pt idx="42">
                  <c:v>6.6233520759693368E-2</c:v>
                </c:pt>
                <c:pt idx="43">
                  <c:v>7.0050091157945762E-2</c:v>
                </c:pt>
                <c:pt idx="44">
                  <c:v>7.4048495233730444E-2</c:v>
                </c:pt>
                <c:pt idx="45">
                  <c:v>7.823938250706669E-2</c:v>
                </c:pt>
                <c:pt idx="46">
                  <c:v>8.2633927223454792E-2</c:v>
                </c:pt>
                <c:pt idx="47">
                  <c:v>8.7243804904766339E-2</c:v>
                </c:pt>
                <c:pt idx="48">
                  <c:v>9.2081152233798605E-2</c:v>
                </c:pt>
                <c:pt idx="49">
                  <c:v>9.7158506078197551E-2</c:v>
                </c:pt>
                <c:pt idx="50">
                  <c:v>0.10248871679768996</c:v>
                </c:pt>
                <c:pt idx="51">
                  <c:v>0.10808483033459869</c:v>
                </c:pt>
                <c:pt idx="52">
                  <c:v>0.113959933029428</c:v>
                </c:pt>
                <c:pt idx="53">
                  <c:v>0.12012695273050515</c:v>
                </c:pt>
                <c:pt idx="54">
                  <c:v>0.1265984097172817</c:v>
                </c:pt>
                <c:pt idx="55">
                  <c:v>0.13338611141205087</c:v>
                </c:pt>
                <c:pt idx="56">
                  <c:v>0.14050078603840988</c:v>
                </c:pt>
                <c:pt idx="57">
                  <c:v>0.14795165255380455</c:v>
                </c:pt>
                <c:pt idx="58">
                  <c:v>0.15574592760375294</c:v>
                </c:pt>
                <c:pt idx="59">
                  <c:v>0.163888275146468</c:v>
                </c:pt>
                <c:pt idx="60">
                  <c:v>0.1723802109018118</c:v>
                </c:pt>
                <c:pt idx="61">
                  <c:v>0.18121948180910066</c:v>
                </c:pt>
                <c:pt idx="62">
                  <c:v>0.19039944984166624</c:v>
                </c:pt>
                <c:pt idx="63">
                  <c:v>0.19990851901010437</c:v>
                </c:pt>
                <c:pt idx="64">
                  <c:v>0.20972965289896939</c:v>
                </c:pt>
                <c:pt idx="65">
                  <c:v>0.21984003589021692</c:v>
                </c:pt>
                <c:pt idx="66">
                  <c:v>0.23021093234727308</c:v>
                </c:pt>
                <c:pt idx="67">
                  <c:v>0.24080779260390439</c:v>
                </c:pt>
                <c:pt idx="68">
                  <c:v>0.25159064140707393</c:v>
                </c:pt>
                <c:pt idx="69">
                  <c:v>0.26251476350549269</c:v>
                </c:pt>
                <c:pt idx="70">
                  <c:v>0.27353167400318157</c:v>
                </c:pt>
                <c:pt idx="71">
                  <c:v>0.28459033126901356</c:v>
                </c:pt>
                <c:pt idx="72">
                  <c:v>0.29563852223314957</c:v>
                </c:pt>
                <c:pt idx="73">
                  <c:v>0.306624328753834</c:v>
                </c:pt>
                <c:pt idx="74">
                  <c:v>0.31749757345097634</c:v>
                </c:pt>
                <c:pt idx="75">
                  <c:v>0.32821114602846524</c:v>
                </c:pt>
                <c:pt idx="76">
                  <c:v>0.33872212611661318</c:v>
                </c:pt>
                <c:pt idx="77">
                  <c:v>0.34899264310247208</c:v>
                </c:pt>
                <c:pt idx="78">
                  <c:v>0.35899044272441727</c:v>
                </c:pt>
                <c:pt idx="79">
                  <c:v>0.36868915943379982</c:v>
                </c:pt>
                <c:pt idx="80">
                  <c:v>0.37806831846420602</c:v>
                </c:pt>
                <c:pt idx="81">
                  <c:v>0.3871131095006129</c:v>
                </c:pt>
                <c:pt idx="82">
                  <c:v>0.39581398384960997</c:v>
                </c:pt>
                <c:pt idx="83">
                  <c:v>0.40416612962637921</c:v>
                </c:pt>
                <c:pt idx="84">
                  <c:v>0.41216887623765314</c:v>
                </c:pt>
                <c:pt idx="85">
                  <c:v>0.41982507231925514</c:v>
                </c:pt>
                <c:pt idx="86">
                  <c:v>0.42714047219985013</c:v>
                </c:pt>
                <c:pt idx="87">
                  <c:v>0.43412315647907213</c:v>
                </c:pt>
                <c:pt idx="88">
                  <c:v>0.44078300352602157</c:v>
                </c:pt>
                <c:pt idx="89">
                  <c:v>0.44713122125674137</c:v>
                </c:pt>
                <c:pt idx="90">
                  <c:v>0.4531799426899642</c:v>
                </c:pt>
                <c:pt idx="91">
                  <c:v>0.45894188449427348</c:v>
                </c:pt>
                <c:pt idx="92">
                  <c:v>0.4644300648509308</c:v>
                </c:pt>
                <c:pt idx="93">
                  <c:v>0.46965757521395235</c:v>
                </c:pt>
                <c:pt idx="94">
                  <c:v>0.47463739968615803</c:v>
                </c:pt>
                <c:pt idx="95">
                  <c:v>0.47938227550113932</c:v>
                </c:pt>
                <c:pt idx="96">
                  <c:v>0.48390458829910649</c:v>
                </c:pt>
                <c:pt idx="97">
                  <c:v>0.48821629634579683</c:v>
                </c:pt>
                <c:pt idx="98">
                  <c:v>0.49232887844615164</c:v>
                </c:pt>
                <c:pt idx="99">
                  <c:v>0.49625330096218023</c:v>
                </c:pt>
                <c:pt idx="10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8-8C4C-8D9F-5DC7A4047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93104"/>
        <c:axId val="1"/>
      </c:scatterChart>
      <c:valAx>
        <c:axId val="1895893104"/>
        <c:scaling>
          <c:orientation val="minMax"/>
          <c:max val="30"/>
          <c:min val="-2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- degrees C</a:t>
                </a:r>
              </a:p>
            </c:rich>
          </c:tx>
          <c:layout>
            <c:manualLayout>
              <c:xMode val="edge"/>
              <c:yMode val="edge"/>
              <c:x val="0.26977699167847591"/>
              <c:y val="0.874590347542763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defac</a:t>
                </a:r>
              </a:p>
            </c:rich>
          </c:tx>
          <c:layout>
            <c:manualLayout>
              <c:xMode val="edge"/>
              <c:yMode val="edge"/>
              <c:x val="3.2454370132014958E-2"/>
              <c:y val="0.4323445560684224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893104"/>
        <c:crossesAt val="-20"/>
        <c:crossBetween val="midCat"/>
        <c:majorUnit val="0.2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8433816026005077"/>
          <c:y val="0.42425610014527365"/>
          <c:w val="0.18873136981257471"/>
          <c:h val="7.35954459435678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Annual N fixation in atmosphere</a:t>
            </a:r>
          </a:p>
        </c:rich>
      </c:tx>
      <c:layout>
        <c:manualLayout>
          <c:xMode val="edge"/>
          <c:yMode val="edge"/>
          <c:x val="0.27667295109238105"/>
          <c:y val="3.64237497339859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3230941341741"/>
          <c:y val="0.22185430463576158"/>
          <c:w val="0.64918682999232702"/>
          <c:h val="0.54966887417218546"/>
        </c:manualLayout>
      </c:layout>
      <c:scatterChart>
        <c:scatterStyle val="lineMarker"/>
        <c:varyColors val="0"/>
        <c:ser>
          <c:idx val="0"/>
          <c:order val="0"/>
          <c:tx>
            <c:strRef>
              <c:f>atmospheric_N_inputs!$E$1</c:f>
              <c:strCache>
                <c:ptCount val="1"/>
                <c:pt idx="0">
                  <c:v>N fixation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atmospheric_N_inputs!$D$2:$D$162</c:f>
              <c:numCache>
                <c:formatCode>0.0000</c:formatCode>
                <c:ptCount val="1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</c:numCache>
            </c:numRef>
          </c:xVal>
          <c:yVal>
            <c:numRef>
              <c:f>atmospheric_N_inputs!$E$2:$E$162</c:f>
              <c:numCache>
                <c:formatCode>0.0000</c:formatCode>
                <c:ptCount val="16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9.0000000000000011E-3</c:v>
                </c:pt>
                <c:pt idx="5">
                  <c:v>0.01</c:v>
                </c:pt>
                <c:pt idx="6">
                  <c:v>1.0999999999999999E-2</c:v>
                </c:pt>
                <c:pt idx="7">
                  <c:v>1.2E-2</c:v>
                </c:pt>
                <c:pt idx="8">
                  <c:v>1.3000000000000001E-2</c:v>
                </c:pt>
                <c:pt idx="9">
                  <c:v>1.4000000000000002E-2</c:v>
                </c:pt>
                <c:pt idx="10">
                  <c:v>1.4999999999999999E-2</c:v>
                </c:pt>
                <c:pt idx="11">
                  <c:v>1.6E-2</c:v>
                </c:pt>
                <c:pt idx="12">
                  <c:v>1.7000000000000001E-2</c:v>
                </c:pt>
                <c:pt idx="13">
                  <c:v>1.8000000000000002E-2</c:v>
                </c:pt>
                <c:pt idx="14">
                  <c:v>1.9E-2</c:v>
                </c:pt>
                <c:pt idx="15">
                  <c:v>0.02</c:v>
                </c:pt>
                <c:pt idx="16">
                  <c:v>2.1000000000000001E-2</c:v>
                </c:pt>
                <c:pt idx="17">
                  <c:v>2.2000000000000002E-2</c:v>
                </c:pt>
                <c:pt idx="18">
                  <c:v>2.3000000000000003E-2</c:v>
                </c:pt>
                <c:pt idx="19">
                  <c:v>2.4E-2</c:v>
                </c:pt>
                <c:pt idx="20">
                  <c:v>2.5000000000000001E-2</c:v>
                </c:pt>
                <c:pt idx="21">
                  <c:v>2.6000000000000002E-2</c:v>
                </c:pt>
                <c:pt idx="22">
                  <c:v>2.7E-2</c:v>
                </c:pt>
                <c:pt idx="23">
                  <c:v>2.8000000000000001E-2</c:v>
                </c:pt>
                <c:pt idx="24">
                  <c:v>2.9000000000000001E-2</c:v>
                </c:pt>
                <c:pt idx="25">
                  <c:v>3.0000000000000002E-2</c:v>
                </c:pt>
                <c:pt idx="26">
                  <c:v>3.1000000000000003E-2</c:v>
                </c:pt>
                <c:pt idx="27">
                  <c:v>3.2000000000000001E-2</c:v>
                </c:pt>
                <c:pt idx="28">
                  <c:v>3.3000000000000002E-2</c:v>
                </c:pt>
                <c:pt idx="29">
                  <c:v>3.4000000000000002E-2</c:v>
                </c:pt>
                <c:pt idx="30">
                  <c:v>3.4999999999999996E-2</c:v>
                </c:pt>
                <c:pt idx="31">
                  <c:v>3.5999999999999997E-2</c:v>
                </c:pt>
                <c:pt idx="32">
                  <c:v>3.6999999999999998E-2</c:v>
                </c:pt>
                <c:pt idx="33">
                  <c:v>3.7999999999999999E-2</c:v>
                </c:pt>
                <c:pt idx="34">
                  <c:v>3.9E-2</c:v>
                </c:pt>
                <c:pt idx="35">
                  <c:v>0.04</c:v>
                </c:pt>
                <c:pt idx="36">
                  <c:v>4.1000000000000002E-2</c:v>
                </c:pt>
                <c:pt idx="37">
                  <c:v>4.1999999999999996E-2</c:v>
                </c:pt>
                <c:pt idx="38">
                  <c:v>4.2999999999999997E-2</c:v>
                </c:pt>
                <c:pt idx="39">
                  <c:v>4.3999999999999997E-2</c:v>
                </c:pt>
                <c:pt idx="40">
                  <c:v>4.4999999999999998E-2</c:v>
                </c:pt>
                <c:pt idx="41">
                  <c:v>4.5999999999999999E-2</c:v>
                </c:pt>
                <c:pt idx="42">
                  <c:v>4.7E-2</c:v>
                </c:pt>
                <c:pt idx="43">
                  <c:v>4.8000000000000001E-2</c:v>
                </c:pt>
                <c:pt idx="44">
                  <c:v>4.8999999999999995E-2</c:v>
                </c:pt>
                <c:pt idx="45">
                  <c:v>4.9999999999999996E-2</c:v>
                </c:pt>
                <c:pt idx="46">
                  <c:v>5.0999999999999997E-2</c:v>
                </c:pt>
                <c:pt idx="47">
                  <c:v>5.1999999999999998E-2</c:v>
                </c:pt>
                <c:pt idx="48">
                  <c:v>5.2999999999999999E-2</c:v>
                </c:pt>
                <c:pt idx="49">
                  <c:v>5.3999999999999999E-2</c:v>
                </c:pt>
                <c:pt idx="50">
                  <c:v>5.5E-2</c:v>
                </c:pt>
                <c:pt idx="51">
                  <c:v>5.6000000000000001E-2</c:v>
                </c:pt>
                <c:pt idx="52">
                  <c:v>5.7000000000000002E-2</c:v>
                </c:pt>
                <c:pt idx="53">
                  <c:v>5.7999999999999996E-2</c:v>
                </c:pt>
                <c:pt idx="54">
                  <c:v>5.8999999999999997E-2</c:v>
                </c:pt>
                <c:pt idx="55">
                  <c:v>0.06</c:v>
                </c:pt>
                <c:pt idx="56">
                  <c:v>6.0999999999999999E-2</c:v>
                </c:pt>
                <c:pt idx="57">
                  <c:v>6.2E-2</c:v>
                </c:pt>
                <c:pt idx="58">
                  <c:v>6.3E-2</c:v>
                </c:pt>
                <c:pt idx="59">
                  <c:v>6.4000000000000001E-2</c:v>
                </c:pt>
                <c:pt idx="60">
                  <c:v>6.5000000000000002E-2</c:v>
                </c:pt>
                <c:pt idx="61">
                  <c:v>6.6000000000000003E-2</c:v>
                </c:pt>
                <c:pt idx="62">
                  <c:v>6.7000000000000004E-2</c:v>
                </c:pt>
                <c:pt idx="63">
                  <c:v>6.8000000000000005E-2</c:v>
                </c:pt>
                <c:pt idx="64">
                  <c:v>6.9000000000000006E-2</c:v>
                </c:pt>
                <c:pt idx="65">
                  <c:v>7.0000000000000007E-2</c:v>
                </c:pt>
                <c:pt idx="66">
                  <c:v>7.1000000000000008E-2</c:v>
                </c:pt>
                <c:pt idx="67">
                  <c:v>7.2000000000000008E-2</c:v>
                </c:pt>
                <c:pt idx="68">
                  <c:v>7.3000000000000009E-2</c:v>
                </c:pt>
                <c:pt idx="69">
                  <c:v>7.400000000000001E-2</c:v>
                </c:pt>
                <c:pt idx="70">
                  <c:v>7.5000000000000011E-2</c:v>
                </c:pt>
                <c:pt idx="71">
                  <c:v>7.6000000000000012E-2</c:v>
                </c:pt>
                <c:pt idx="72">
                  <c:v>7.7000000000000013E-2</c:v>
                </c:pt>
                <c:pt idx="73">
                  <c:v>7.8E-2</c:v>
                </c:pt>
                <c:pt idx="74">
                  <c:v>7.9000000000000001E-2</c:v>
                </c:pt>
                <c:pt idx="75">
                  <c:v>0.08</c:v>
                </c:pt>
                <c:pt idx="76">
                  <c:v>8.1000000000000003E-2</c:v>
                </c:pt>
                <c:pt idx="77">
                  <c:v>8.2000000000000003E-2</c:v>
                </c:pt>
                <c:pt idx="78">
                  <c:v>8.3000000000000004E-2</c:v>
                </c:pt>
                <c:pt idx="79">
                  <c:v>8.4000000000000005E-2</c:v>
                </c:pt>
                <c:pt idx="80">
                  <c:v>8.5000000000000006E-2</c:v>
                </c:pt>
                <c:pt idx="81">
                  <c:v>8.6000000000000007E-2</c:v>
                </c:pt>
                <c:pt idx="82">
                  <c:v>8.7000000000000008E-2</c:v>
                </c:pt>
                <c:pt idx="83">
                  <c:v>8.8000000000000009E-2</c:v>
                </c:pt>
                <c:pt idx="84">
                  <c:v>8.900000000000001E-2</c:v>
                </c:pt>
                <c:pt idx="85">
                  <c:v>9.0000000000000011E-2</c:v>
                </c:pt>
                <c:pt idx="86">
                  <c:v>9.1000000000000011E-2</c:v>
                </c:pt>
                <c:pt idx="87">
                  <c:v>9.2000000000000012E-2</c:v>
                </c:pt>
                <c:pt idx="88">
                  <c:v>9.2999999999999999E-2</c:v>
                </c:pt>
                <c:pt idx="89">
                  <c:v>9.4E-2</c:v>
                </c:pt>
                <c:pt idx="90">
                  <c:v>9.5000000000000001E-2</c:v>
                </c:pt>
                <c:pt idx="91">
                  <c:v>9.6000000000000002E-2</c:v>
                </c:pt>
                <c:pt idx="92">
                  <c:v>9.7000000000000003E-2</c:v>
                </c:pt>
                <c:pt idx="93">
                  <c:v>9.8000000000000004E-2</c:v>
                </c:pt>
                <c:pt idx="94">
                  <c:v>9.9000000000000005E-2</c:v>
                </c:pt>
                <c:pt idx="95">
                  <c:v>0.1</c:v>
                </c:pt>
                <c:pt idx="96">
                  <c:v>0.10100000000000001</c:v>
                </c:pt>
                <c:pt idx="97">
                  <c:v>0.10200000000000001</c:v>
                </c:pt>
                <c:pt idx="98">
                  <c:v>0.10300000000000001</c:v>
                </c:pt>
                <c:pt idx="99">
                  <c:v>0.10400000000000001</c:v>
                </c:pt>
                <c:pt idx="100">
                  <c:v>0.10500000000000001</c:v>
                </c:pt>
                <c:pt idx="101">
                  <c:v>0.10600000000000001</c:v>
                </c:pt>
                <c:pt idx="102">
                  <c:v>0.10700000000000001</c:v>
                </c:pt>
                <c:pt idx="103">
                  <c:v>0.10800000000000001</c:v>
                </c:pt>
                <c:pt idx="104">
                  <c:v>0.10900000000000001</c:v>
                </c:pt>
                <c:pt idx="105">
                  <c:v>0.11</c:v>
                </c:pt>
                <c:pt idx="106">
                  <c:v>0.111</c:v>
                </c:pt>
                <c:pt idx="107">
                  <c:v>0.112</c:v>
                </c:pt>
                <c:pt idx="108">
                  <c:v>0.113</c:v>
                </c:pt>
                <c:pt idx="109">
                  <c:v>0.114</c:v>
                </c:pt>
                <c:pt idx="110">
                  <c:v>0.115</c:v>
                </c:pt>
                <c:pt idx="111">
                  <c:v>0.11600000000000001</c:v>
                </c:pt>
                <c:pt idx="112">
                  <c:v>0.11700000000000001</c:v>
                </c:pt>
                <c:pt idx="113">
                  <c:v>0.11800000000000001</c:v>
                </c:pt>
                <c:pt idx="114">
                  <c:v>0.11900000000000001</c:v>
                </c:pt>
                <c:pt idx="115">
                  <c:v>0.12000000000000001</c:v>
                </c:pt>
                <c:pt idx="116">
                  <c:v>0.12100000000000001</c:v>
                </c:pt>
                <c:pt idx="117">
                  <c:v>0.12200000000000001</c:v>
                </c:pt>
                <c:pt idx="118">
                  <c:v>0.12300000000000001</c:v>
                </c:pt>
                <c:pt idx="119">
                  <c:v>0.12400000000000001</c:v>
                </c:pt>
                <c:pt idx="120">
                  <c:v>0.125</c:v>
                </c:pt>
                <c:pt idx="121">
                  <c:v>0.126</c:v>
                </c:pt>
                <c:pt idx="122">
                  <c:v>0.127</c:v>
                </c:pt>
                <c:pt idx="123">
                  <c:v>0.128</c:v>
                </c:pt>
                <c:pt idx="124">
                  <c:v>0.129</c:v>
                </c:pt>
                <c:pt idx="125">
                  <c:v>0.13</c:v>
                </c:pt>
                <c:pt idx="126">
                  <c:v>0.13100000000000001</c:v>
                </c:pt>
                <c:pt idx="127">
                  <c:v>0.13200000000000001</c:v>
                </c:pt>
                <c:pt idx="128">
                  <c:v>0.13300000000000001</c:v>
                </c:pt>
                <c:pt idx="129">
                  <c:v>0.13400000000000001</c:v>
                </c:pt>
                <c:pt idx="130">
                  <c:v>0.13500000000000001</c:v>
                </c:pt>
                <c:pt idx="131">
                  <c:v>0.13600000000000001</c:v>
                </c:pt>
                <c:pt idx="132">
                  <c:v>0.13700000000000001</c:v>
                </c:pt>
                <c:pt idx="133">
                  <c:v>0.13800000000000001</c:v>
                </c:pt>
                <c:pt idx="134">
                  <c:v>0.13900000000000001</c:v>
                </c:pt>
                <c:pt idx="135">
                  <c:v>0.14000000000000001</c:v>
                </c:pt>
                <c:pt idx="136">
                  <c:v>0.14100000000000001</c:v>
                </c:pt>
                <c:pt idx="137">
                  <c:v>0.14200000000000002</c:v>
                </c:pt>
                <c:pt idx="138">
                  <c:v>0.14300000000000002</c:v>
                </c:pt>
                <c:pt idx="139">
                  <c:v>0.14400000000000002</c:v>
                </c:pt>
                <c:pt idx="140">
                  <c:v>0.14500000000000002</c:v>
                </c:pt>
                <c:pt idx="141">
                  <c:v>0.14600000000000002</c:v>
                </c:pt>
                <c:pt idx="142">
                  <c:v>0.14700000000000002</c:v>
                </c:pt>
                <c:pt idx="143">
                  <c:v>0.14800000000000002</c:v>
                </c:pt>
                <c:pt idx="144">
                  <c:v>0.14900000000000002</c:v>
                </c:pt>
                <c:pt idx="145">
                  <c:v>0.15</c:v>
                </c:pt>
                <c:pt idx="146">
                  <c:v>0.151</c:v>
                </c:pt>
                <c:pt idx="147">
                  <c:v>0.152</c:v>
                </c:pt>
                <c:pt idx="148">
                  <c:v>0.153</c:v>
                </c:pt>
                <c:pt idx="149">
                  <c:v>0.154</c:v>
                </c:pt>
                <c:pt idx="150">
                  <c:v>0.155</c:v>
                </c:pt>
                <c:pt idx="151">
                  <c:v>0.156</c:v>
                </c:pt>
                <c:pt idx="152">
                  <c:v>0.157</c:v>
                </c:pt>
                <c:pt idx="153">
                  <c:v>0.158</c:v>
                </c:pt>
                <c:pt idx="154">
                  <c:v>0.159</c:v>
                </c:pt>
                <c:pt idx="155">
                  <c:v>0.16</c:v>
                </c:pt>
                <c:pt idx="156">
                  <c:v>0.161</c:v>
                </c:pt>
                <c:pt idx="157">
                  <c:v>0.16200000000000001</c:v>
                </c:pt>
                <c:pt idx="158">
                  <c:v>0.16300000000000001</c:v>
                </c:pt>
                <c:pt idx="159">
                  <c:v>0.16400000000000001</c:v>
                </c:pt>
                <c:pt idx="160">
                  <c:v>0.16500000000000001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8-DE49-BABD-6359CC26C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1247"/>
        <c:axId val="1"/>
      </c:scatterChart>
      <c:valAx>
        <c:axId val="40461247"/>
        <c:scaling>
          <c:orientation val="minMax"/>
          <c:max val="8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Precipitation - cm</a:t>
                </a:r>
              </a:p>
            </c:rich>
          </c:tx>
          <c:layout>
            <c:manualLayout>
              <c:xMode val="edge"/>
              <c:yMode val="edge"/>
              <c:x val="0.31283920495853512"/>
              <c:y val="0.8741723771015108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 fixation - g/m2</a:t>
                </a:r>
              </a:p>
            </c:rich>
          </c:tx>
          <c:layout>
            <c:manualLayout>
              <c:xMode val="edge"/>
              <c:yMode val="edge"/>
              <c:x val="2.8933003092923241E-2"/>
              <c:y val="0.3178807405831027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461247"/>
        <c:crossesAt val="-2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002542083121744"/>
          <c:y val="0.41992695626624021"/>
          <c:w val="0.14286151821535584"/>
          <c:h val="7.35954459435678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atmospheric_N_inputs!$O$1</c:f>
              <c:strCache>
                <c:ptCount val="1"/>
                <c:pt idx="0">
                  <c:v>nfix</c:v>
                </c:pt>
              </c:strCache>
            </c:strRef>
          </c:tx>
          <c:spPr>
            <a:ln w="28575">
              <a:noFill/>
            </a:ln>
          </c:spPr>
          <c:xVal>
            <c:numRef>
              <c:f>atmospheric_N_inputs!$L$2:$L$12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</c:numCache>
            </c:numRef>
          </c:xVal>
          <c:yVal>
            <c:numRef>
              <c:f>atmospheric_N_inputs!$O$2:$O$12</c:f>
              <c:numCache>
                <c:formatCode>General</c:formatCode>
                <c:ptCount val="11"/>
                <c:pt idx="0">
                  <c:v>0.3</c:v>
                </c:pt>
                <c:pt idx="1">
                  <c:v>0.6</c:v>
                </c:pt>
                <c:pt idx="2">
                  <c:v>0.89999999999999991</c:v>
                </c:pt>
                <c:pt idx="3">
                  <c:v>1.2</c:v>
                </c:pt>
                <c:pt idx="4">
                  <c:v>1.5</c:v>
                </c:pt>
                <c:pt idx="5">
                  <c:v>1.7999999999999998</c:v>
                </c:pt>
                <c:pt idx="6">
                  <c:v>2.1</c:v>
                </c:pt>
                <c:pt idx="7">
                  <c:v>2.4</c:v>
                </c:pt>
                <c:pt idx="8">
                  <c:v>2.6999999999999997</c:v>
                </c:pt>
                <c:pt idx="9">
                  <c:v>3</c:v>
                </c:pt>
                <c:pt idx="10">
                  <c:v>3.5999999999999996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9-4E45-B246-C9F2FC818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205840"/>
        <c:axId val="1"/>
      </c:scatterChart>
      <c:valAx>
        <c:axId val="189620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96205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635810425230856"/>
          <c:y val="0.55205380876357468"/>
          <c:w val="7.3420069897533372E-2"/>
          <c:h val="7.6925530729350572E-2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Effect of temperature on potential production</a:t>
            </a:r>
          </a:p>
        </c:rich>
      </c:tx>
      <c:layout>
        <c:manualLayout>
          <c:xMode val="edge"/>
          <c:yMode val="edge"/>
          <c:x val="0.14837419712779804"/>
          <c:y val="3.64237497339859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24418080733297"/>
          <c:y val="0.22185430463576158"/>
          <c:w val="0.50000099244353491"/>
          <c:h val="0.54966887417218546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temperature_effect_inputs!$H$1</c:f>
              <c:strCache>
                <c:ptCount val="1"/>
                <c:pt idx="0">
                  <c:v>potential production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temperature_effect_inputs!$F$2:$F$92</c:f>
              <c:numCache>
                <c:formatCode>0.0000</c:formatCode>
                <c:ptCount val="9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</c:numCache>
            </c:numRef>
          </c:xVal>
          <c:yVal>
            <c:numRef>
              <c:f>temperature_effect_inputs!$H$2:$H$92</c:f>
              <c:numCache>
                <c:formatCode>0.0000</c:formatCode>
                <c:ptCount val="91"/>
                <c:pt idx="0">
                  <c:v>0.29811402567799195</c:v>
                </c:pt>
                <c:pt idx="1">
                  <c:v>0.31517849417373378</c:v>
                </c:pt>
                <c:pt idx="2">
                  <c:v>0.33282750003357614</c:v>
                </c:pt>
                <c:pt idx="3">
                  <c:v>0.35104888265473827</c:v>
                </c:pt>
                <c:pt idx="4">
                  <c:v>0.36982728828537237</c:v>
                </c:pt>
                <c:pt idx="5">
                  <c:v>0.38914402453489128</c:v>
                </c:pt>
                <c:pt idx="6">
                  <c:v>0.40897692551496551</c:v>
                </c:pt>
                <c:pt idx="7">
                  <c:v>0.42930022937646983</c:v>
                </c:pt>
                <c:pt idx="8">
                  <c:v>0.45008447003392071</c:v>
                </c:pt>
                <c:pt idx="9">
                  <c:v>0.47129638488059628</c:v>
                </c:pt>
                <c:pt idx="10">
                  <c:v>0.49289884029339875</c:v>
                </c:pt>
                <c:pt idx="11">
                  <c:v>0.51485077670554158</c:v>
                </c:pt>
                <c:pt idx="12">
                  <c:v>0.53710717498634719</c:v>
                </c:pt>
                <c:pt idx="13">
                  <c:v>0.55961904581001831</c:v>
                </c:pt>
                <c:pt idx="14">
                  <c:v>0.58233344361849804</c:v>
                </c:pt>
                <c:pt idx="15">
                  <c:v>0.60519350668697725</c:v>
                </c:pt>
                <c:pt idx="16">
                  <c:v>0.62813852468392606</c:v>
                </c:pt>
                <c:pt idx="17">
                  <c:v>0.65110403498058889</c:v>
                </c:pt>
                <c:pt idx="18">
                  <c:v>0.67402194880783683</c:v>
                </c:pt>
                <c:pt idx="19">
                  <c:v>0.69682070818143627</c:v>
                </c:pt>
                <c:pt idx="20">
                  <c:v>0.71942547432074822</c:v>
                </c:pt>
                <c:pt idx="21">
                  <c:v>0.7417583480715213</c:v>
                </c:pt>
                <c:pt idx="22">
                  <c:v>0.76373862261178072</c:v>
                </c:pt>
                <c:pt idx="23">
                  <c:v>0.78528306847233376</c:v>
                </c:pt>
                <c:pt idx="24">
                  <c:v>0.80630625064161721</c:v>
                </c:pt>
                <c:pt idx="25">
                  <c:v>0.82672087725047183</c:v>
                </c:pt>
                <c:pt idx="26">
                  <c:v>0.84643817904803087</c:v>
                </c:pt>
                <c:pt idx="27">
                  <c:v>0.86536831858763152</c:v>
                </c:pt>
                <c:pt idx="28">
                  <c:v>0.883420827744127</c:v>
                </c:pt>
                <c:pt idx="29">
                  <c:v>0.90050507188396345</c:v>
                </c:pt>
                <c:pt idx="30">
                  <c:v>0.91653073870990365</c:v>
                </c:pt>
                <c:pt idx="31">
                  <c:v>0.93140834950649753</c:v>
                </c:pt>
                <c:pt idx="32">
                  <c:v>0.94504979022359259</c:v>
                </c:pt>
                <c:pt idx="33">
                  <c:v>0.95736885955675755</c:v>
                </c:pt>
                <c:pt idx="34">
                  <c:v>0.96828183091895492</c:v>
                </c:pt>
                <c:pt idx="35">
                  <c:v>0.97770802495062248</c:v>
                </c:pt>
                <c:pt idx="36">
                  <c:v>0.98557038898909433</c:v>
                </c:pt>
                <c:pt idx="37">
                  <c:v>0.991796079716459</c:v>
                </c:pt>
                <c:pt idx="38">
                  <c:v>0.9963170450309925</c:v>
                </c:pt>
                <c:pt idx="39">
                  <c:v>0.99907060104455248</c:v>
                </c:pt>
                <c:pt idx="40">
                  <c:v>1</c:v>
                </c:pt>
                <c:pt idx="41">
                  <c:v>0.99905498483191502</c:v>
                </c:pt>
                <c:pt idx="42">
                  <c:v>0.99619232606349117</c:v>
                </c:pt>
                <c:pt idx="43">
                  <c:v>0.99137633674526016</c:v>
                </c:pt>
                <c:pt idx="44">
                  <c:v>0.98457936119977363</c:v>
                </c:pt>
                <c:pt idx="45">
                  <c:v>0.97578223344289816</c:v>
                </c:pt>
                <c:pt idx="46">
                  <c:v>0.9649747013092359</c:v>
                </c:pt>
                <c:pt idx="47">
                  <c:v>0.95215581251846559</c:v>
                </c:pt>
                <c:pt idx="48">
                  <c:v>0.93733425918326885</c:v>
                </c:pt>
                <c:pt idx="49">
                  <c:v>0.92052867758019319</c:v>
                </c:pt>
                <c:pt idx="50">
                  <c:v>0.90176790038481236</c:v>
                </c:pt>
                <c:pt idx="51">
                  <c:v>0.88109115901493418</c:v>
                </c:pt>
                <c:pt idx="52">
                  <c:v>0.8585482342342452</c:v>
                </c:pt>
                <c:pt idx="53">
                  <c:v>0.83419955374890142</c:v>
                </c:pt>
                <c:pt idx="54">
                  <c:v>0.80811623618834061</c:v>
                </c:pt>
                <c:pt idx="55">
                  <c:v>0.78038008160911232</c:v>
                </c:pt>
                <c:pt idx="56">
                  <c:v>0.75108350951102199</c:v>
                </c:pt>
                <c:pt idx="57">
                  <c:v>0.72032944632875961</c:v>
                </c:pt>
                <c:pt idx="58">
                  <c:v>0.68823116548845298</c:v>
                </c:pt>
                <c:pt idx="59">
                  <c:v>0.65491208443916971</c:v>
                </c:pt>
                <c:pt idx="60">
                  <c:v>0.62050552464482855</c:v>
                </c:pt>
                <c:pt idx="61">
                  <c:v>0.58515444244062342</c:v>
                </c:pt>
                <c:pt idx="62">
                  <c:v>0.54901114105016913</c:v>
                </c:pt>
                <c:pt idx="63">
                  <c:v>0.51223697711932892</c:v>
                </c:pt>
                <c:pt idx="64">
                  <c:v>0.47500207914427545</c:v>
                </c:pt>
                <c:pt idx="65">
                  <c:v>0.43748510060797013</c:v>
                </c:pt>
                <c:pt idx="66">
                  <c:v>0.39987303820384207</c:v>
                </c:pt>
                <c:pt idx="67">
                  <c:v>0.36236115636596516</c:v>
                </c:pt>
                <c:pt idx="68">
                  <c:v>0.32515307534114363</c:v>
                </c:pt>
                <c:pt idx="69">
                  <c:v>0.28846110447317325</c:v>
                </c:pt>
                <c:pt idx="70">
                  <c:v>0.25250694096358711</c:v>
                </c:pt>
                <c:pt idx="71">
                  <c:v>0.217522917722206</c:v>
                </c:pt>
                <c:pt idx="72">
                  <c:v>0.18375409256931516</c:v>
                </c:pt>
                <c:pt idx="73">
                  <c:v>0.15146166723670956</c:v>
                </c:pt>
                <c:pt idx="74">
                  <c:v>0.12092860155616784</c:v>
                </c:pt>
                <c:pt idx="75">
                  <c:v>9.2469070576942064E-2</c:v>
                </c:pt>
                <c:pt idx="76">
                  <c:v>6.6445206093280945E-2</c:v>
                </c:pt>
                <c:pt idx="77">
                  <c:v>4.3299270219504415E-2</c:v>
                </c:pt>
                <c:pt idx="78">
                  <c:v>2.3624442344867182E-2</c:v>
                </c:pt>
                <c:pt idx="79">
                  <c:v>8.3642556599791505E-3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0-754E-AD99-FF6F279FD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757456"/>
        <c:axId val="1"/>
      </c:scatterChart>
      <c:valAx>
        <c:axId val="2027757456"/>
        <c:scaling>
          <c:orientation val="minMax"/>
          <c:max val="4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- degrees C</a:t>
                </a:r>
              </a:p>
            </c:rich>
          </c:tx>
          <c:layout>
            <c:manualLayout>
              <c:xMode val="edge"/>
              <c:yMode val="edge"/>
              <c:x val="0.22561018287348225"/>
              <c:y val="0.8741723771015108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production</a:t>
                </a:r>
              </a:p>
            </c:rich>
          </c:tx>
          <c:layout>
            <c:manualLayout>
              <c:xMode val="edge"/>
              <c:yMode val="edge"/>
              <c:x val="3.2520325203252036E-2"/>
              <c:y val="0.284768333688018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757456"/>
        <c:crossesAt val="-20"/>
        <c:crossBetween val="midCat"/>
        <c:majorUnit val="0.2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8629589022754445"/>
          <c:y val="0.41992695626624021"/>
          <c:w val="0.27451835609101777"/>
          <c:h val="7.35954459435678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Impact of moisture availability on potential plant growth</a:t>
            </a:r>
          </a:p>
        </c:rich>
      </c:tx>
      <c:layout>
        <c:manualLayout>
          <c:xMode val="edge"/>
          <c:yMode val="edge"/>
          <c:x val="0.13861409163232835"/>
          <c:y val="3.64237497339859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49519501778602"/>
          <c:y val="0.29139072847682118"/>
          <c:w val="0.5069311832178055"/>
          <c:h val="0.42384105960264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moisture_effect_inputs!$M$1</c:f>
              <c:strCache>
                <c:ptCount val="1"/>
                <c:pt idx="0">
                  <c:v>relative production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moisture_effect_inputs!$H$2:$H$102</c:f>
              <c:numCache>
                <c:formatCode>0.0000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moisture_effect_inputs!$M$2:$M$102</c:f>
              <c:numCache>
                <c:formatCode>General</c:formatCode>
                <c:ptCount val="10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1.6393442622950838E-2</c:v>
                </c:pt>
                <c:pt idx="11">
                  <c:v>3.2786885245901676E-2</c:v>
                </c:pt>
                <c:pt idx="12">
                  <c:v>4.9180327868852514E-2</c:v>
                </c:pt>
                <c:pt idx="13">
                  <c:v>6.5573770491803351E-2</c:v>
                </c:pt>
                <c:pt idx="14">
                  <c:v>8.1967213114754189E-2</c:v>
                </c:pt>
                <c:pt idx="15">
                  <c:v>9.8360655737705027E-2</c:v>
                </c:pt>
                <c:pt idx="16">
                  <c:v>0.11475409836065587</c:v>
                </c:pt>
                <c:pt idx="17">
                  <c:v>0.1311475409836067</c:v>
                </c:pt>
                <c:pt idx="18">
                  <c:v>0.14754098360655754</c:v>
                </c:pt>
                <c:pt idx="19">
                  <c:v>0.16393442622950838</c:v>
                </c:pt>
                <c:pt idx="20">
                  <c:v>0.18032786885245922</c:v>
                </c:pt>
                <c:pt idx="21">
                  <c:v>0.19672131147541005</c:v>
                </c:pt>
                <c:pt idx="22">
                  <c:v>0.21311475409836089</c:v>
                </c:pt>
                <c:pt idx="23">
                  <c:v>0.22950819672131173</c:v>
                </c:pt>
                <c:pt idx="24">
                  <c:v>0.24590163934426257</c:v>
                </c:pt>
                <c:pt idx="25">
                  <c:v>0.26229508196721329</c:v>
                </c:pt>
                <c:pt idx="26">
                  <c:v>0.27868852459016413</c:v>
                </c:pt>
                <c:pt idx="27">
                  <c:v>0.29508196721311497</c:v>
                </c:pt>
                <c:pt idx="28">
                  <c:v>0.31147540983606581</c:v>
                </c:pt>
                <c:pt idx="29">
                  <c:v>0.32786885245901665</c:v>
                </c:pt>
                <c:pt idx="30">
                  <c:v>0.34426229508196748</c:v>
                </c:pt>
                <c:pt idx="31">
                  <c:v>0.36065573770491832</c:v>
                </c:pt>
                <c:pt idx="32">
                  <c:v>0.37704918032786905</c:v>
                </c:pt>
                <c:pt idx="33">
                  <c:v>0.39344262295081989</c:v>
                </c:pt>
                <c:pt idx="34">
                  <c:v>0.40983606557377072</c:v>
                </c:pt>
                <c:pt idx="35">
                  <c:v>0.42622950819672156</c:v>
                </c:pt>
                <c:pt idx="36">
                  <c:v>0.4426229508196724</c:v>
                </c:pt>
                <c:pt idx="37">
                  <c:v>0.45901639344262324</c:v>
                </c:pt>
                <c:pt idx="38">
                  <c:v>0.47540983606557408</c:v>
                </c:pt>
                <c:pt idx="39">
                  <c:v>0.49180327868852491</c:v>
                </c:pt>
                <c:pt idx="40">
                  <c:v>0.50819672131147575</c:v>
                </c:pt>
                <c:pt idx="41">
                  <c:v>0.52459016393442659</c:v>
                </c:pt>
                <c:pt idx="42">
                  <c:v>0.54098360655737743</c:v>
                </c:pt>
                <c:pt idx="43">
                  <c:v>0.55737704918032827</c:v>
                </c:pt>
                <c:pt idx="44">
                  <c:v>0.5737704918032791</c:v>
                </c:pt>
                <c:pt idx="45">
                  <c:v>0.59016393442622994</c:v>
                </c:pt>
                <c:pt idx="46">
                  <c:v>0.60655737704918078</c:v>
                </c:pt>
                <c:pt idx="47">
                  <c:v>0.62295081967213162</c:v>
                </c:pt>
                <c:pt idx="48">
                  <c:v>0.63934426229508245</c:v>
                </c:pt>
                <c:pt idx="49">
                  <c:v>0.65573770491803329</c:v>
                </c:pt>
                <c:pt idx="50">
                  <c:v>0.67213114754098402</c:v>
                </c:pt>
                <c:pt idx="51">
                  <c:v>0.68852459016393486</c:v>
                </c:pt>
                <c:pt idx="52">
                  <c:v>0.7049180327868857</c:v>
                </c:pt>
                <c:pt idx="53">
                  <c:v>0.72131147540983653</c:v>
                </c:pt>
                <c:pt idx="54">
                  <c:v>0.73770491803278737</c:v>
                </c:pt>
                <c:pt idx="55">
                  <c:v>0.75409836065573821</c:v>
                </c:pt>
                <c:pt idx="56">
                  <c:v>0.77049180327868905</c:v>
                </c:pt>
                <c:pt idx="57">
                  <c:v>0.78688524590163988</c:v>
                </c:pt>
                <c:pt idx="58">
                  <c:v>0.80327868852459072</c:v>
                </c:pt>
                <c:pt idx="59">
                  <c:v>0.81967213114754156</c:v>
                </c:pt>
                <c:pt idx="60">
                  <c:v>0.8360655737704924</c:v>
                </c:pt>
                <c:pt idx="61">
                  <c:v>0.85245901639344324</c:v>
                </c:pt>
                <c:pt idx="62">
                  <c:v>0.86885245901639407</c:v>
                </c:pt>
                <c:pt idx="63">
                  <c:v>0.88524590163934491</c:v>
                </c:pt>
                <c:pt idx="64">
                  <c:v>0.90163934426229575</c:v>
                </c:pt>
                <c:pt idx="65">
                  <c:v>0.91803278688524659</c:v>
                </c:pt>
                <c:pt idx="66">
                  <c:v>0.93442622950819743</c:v>
                </c:pt>
                <c:pt idx="67">
                  <c:v>0.95081967213114826</c:v>
                </c:pt>
                <c:pt idx="68">
                  <c:v>0.9672131147540991</c:v>
                </c:pt>
                <c:pt idx="69">
                  <c:v>0.98360655737704994</c:v>
                </c:pt>
                <c:pt idx="70">
                  <c:v>1.0000000000000007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4-1848-B00D-E684A599C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03552"/>
        <c:axId val="1"/>
      </c:scatterChart>
      <c:valAx>
        <c:axId val="202720355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(rainfall + irrigation + stored H2O) / PET</a:t>
                </a:r>
              </a:p>
            </c:rich>
          </c:tx>
          <c:layout>
            <c:manualLayout>
              <c:xMode val="edge"/>
              <c:yMode val="edge"/>
              <c:x val="0.18217840969360694"/>
              <c:y val="0.8178809108320919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25"/>
      </c:val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production</a:t>
                </a:r>
              </a:p>
            </c:rich>
          </c:tx>
          <c:layout>
            <c:manualLayout>
              <c:xMode val="edge"/>
              <c:yMode val="edge"/>
              <c:x val="3.1683121863653053E-2"/>
              <c:y val="0.291390678867844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203552"/>
        <c:crossesAt val="-20"/>
        <c:crossBetween val="midCat"/>
        <c:majorUnit val="0.25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9341841100179491"/>
          <c:y val="0.32035664704847194"/>
          <c:w val="0.24764943250064106"/>
          <c:h val="7.35954459435678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Effect of plant biomass on C/N ratio in new growth</a:t>
            </a:r>
          </a:p>
        </c:rich>
      </c:tx>
      <c:layout>
        <c:manualLayout>
          <c:xMode val="edge"/>
          <c:yMode val="edge"/>
          <c:x val="0.15189890243789866"/>
          <c:y val="3.64237497339859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19902997060598"/>
          <c:y val="0.22185430463576158"/>
          <c:w val="0.59855387389264691"/>
          <c:h val="0.54966887417218546"/>
        </c:manualLayout>
      </c:layout>
      <c:scatterChart>
        <c:scatterStyle val="lineMarker"/>
        <c:varyColors val="0"/>
        <c:ser>
          <c:idx val="0"/>
          <c:order val="0"/>
          <c:tx>
            <c:strRef>
              <c:f>CtoN_ratio_inputs!$H$1</c:f>
              <c:strCache>
                <c:ptCount val="1"/>
                <c:pt idx="0">
                  <c:v>mininum C/N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CtoN_ratio_inputs!$G$2:$G$82</c:f>
              <c:numCache>
                <c:formatCode>0.0000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CtoN_ratio_inputs!$H$2:$H$82</c:f>
              <c:numCache>
                <c:formatCode>0.0000</c:formatCode>
                <c:ptCount val="81"/>
                <c:pt idx="0">
                  <c:v>12</c:v>
                </c:pt>
                <c:pt idx="1">
                  <c:v>12.716666666666667</c:v>
                </c:pt>
                <c:pt idx="2">
                  <c:v>13.433333333333334</c:v>
                </c:pt>
                <c:pt idx="3">
                  <c:v>14.15</c:v>
                </c:pt>
                <c:pt idx="4">
                  <c:v>14.866666666666667</c:v>
                </c:pt>
                <c:pt idx="5">
                  <c:v>15.583333333333334</c:v>
                </c:pt>
                <c:pt idx="6">
                  <c:v>16.3</c:v>
                </c:pt>
                <c:pt idx="7">
                  <c:v>17.016666666666666</c:v>
                </c:pt>
                <c:pt idx="8">
                  <c:v>17.733333333333334</c:v>
                </c:pt>
                <c:pt idx="9">
                  <c:v>18.45</c:v>
                </c:pt>
                <c:pt idx="10">
                  <c:v>19.166666666666668</c:v>
                </c:pt>
                <c:pt idx="11">
                  <c:v>19.883333333333333</c:v>
                </c:pt>
                <c:pt idx="12">
                  <c:v>20.6</c:v>
                </c:pt>
                <c:pt idx="13">
                  <c:v>21.316666666666666</c:v>
                </c:pt>
                <c:pt idx="14">
                  <c:v>22.033333333333331</c:v>
                </c:pt>
                <c:pt idx="15">
                  <c:v>22.75</c:v>
                </c:pt>
                <c:pt idx="16">
                  <c:v>23.466666666666669</c:v>
                </c:pt>
                <c:pt idx="17">
                  <c:v>24.183333333333334</c:v>
                </c:pt>
                <c:pt idx="18">
                  <c:v>24.9</c:v>
                </c:pt>
                <c:pt idx="19">
                  <c:v>25.616666666666667</c:v>
                </c:pt>
                <c:pt idx="20">
                  <c:v>26.333333333333336</c:v>
                </c:pt>
                <c:pt idx="21">
                  <c:v>27.05</c:v>
                </c:pt>
                <c:pt idx="22">
                  <c:v>27.766666666666666</c:v>
                </c:pt>
                <c:pt idx="23">
                  <c:v>28.483333333333334</c:v>
                </c:pt>
                <c:pt idx="24">
                  <c:v>29.2</c:v>
                </c:pt>
                <c:pt idx="25">
                  <c:v>29.916666666666668</c:v>
                </c:pt>
                <c:pt idx="26">
                  <c:v>30.633333333333333</c:v>
                </c:pt>
                <c:pt idx="27">
                  <c:v>31.35</c:v>
                </c:pt>
                <c:pt idx="28">
                  <c:v>32.066666666666663</c:v>
                </c:pt>
                <c:pt idx="29">
                  <c:v>32.783333333333331</c:v>
                </c:pt>
                <c:pt idx="30">
                  <c:v>33.5</c:v>
                </c:pt>
                <c:pt idx="31">
                  <c:v>34.216666666666669</c:v>
                </c:pt>
                <c:pt idx="32">
                  <c:v>34.933333333333337</c:v>
                </c:pt>
                <c:pt idx="33">
                  <c:v>35.65</c:v>
                </c:pt>
                <c:pt idx="34">
                  <c:v>36.366666666666667</c:v>
                </c:pt>
                <c:pt idx="35">
                  <c:v>37.083333333333329</c:v>
                </c:pt>
                <c:pt idx="36">
                  <c:v>37.799999999999997</c:v>
                </c:pt>
                <c:pt idx="37">
                  <c:v>38.516666666666666</c:v>
                </c:pt>
                <c:pt idx="38">
                  <c:v>39.233333333333334</c:v>
                </c:pt>
                <c:pt idx="39">
                  <c:v>39.950000000000003</c:v>
                </c:pt>
                <c:pt idx="40">
                  <c:v>40.666666666666671</c:v>
                </c:pt>
                <c:pt idx="41">
                  <c:v>41.383333333333333</c:v>
                </c:pt>
                <c:pt idx="42">
                  <c:v>42.1</c:v>
                </c:pt>
                <c:pt idx="43">
                  <c:v>42.816666666666663</c:v>
                </c:pt>
                <c:pt idx="44">
                  <c:v>43.533333333333331</c:v>
                </c:pt>
                <c:pt idx="45">
                  <c:v>44.25</c:v>
                </c:pt>
                <c:pt idx="46">
                  <c:v>44.966666666666669</c:v>
                </c:pt>
                <c:pt idx="47">
                  <c:v>45.68333333333333</c:v>
                </c:pt>
                <c:pt idx="48">
                  <c:v>46.4</c:v>
                </c:pt>
                <c:pt idx="49">
                  <c:v>47.116666666666667</c:v>
                </c:pt>
                <c:pt idx="50">
                  <c:v>47.833333333333336</c:v>
                </c:pt>
                <c:pt idx="51">
                  <c:v>48.55</c:v>
                </c:pt>
                <c:pt idx="52">
                  <c:v>49.266666666666666</c:v>
                </c:pt>
                <c:pt idx="53">
                  <c:v>49.983333333333334</c:v>
                </c:pt>
                <c:pt idx="54">
                  <c:v>50.7</c:v>
                </c:pt>
                <c:pt idx="55">
                  <c:v>51.416666666666664</c:v>
                </c:pt>
                <c:pt idx="56">
                  <c:v>52.133333333333333</c:v>
                </c:pt>
                <c:pt idx="57">
                  <c:v>52.85</c:v>
                </c:pt>
                <c:pt idx="58">
                  <c:v>53.56666666666667</c:v>
                </c:pt>
                <c:pt idx="59">
                  <c:v>54.283333333333331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C-C248-AE4A-841CB50DB079}"/>
            </c:ext>
          </c:extLst>
        </c:ser>
        <c:ser>
          <c:idx val="1"/>
          <c:order val="1"/>
          <c:tx>
            <c:strRef>
              <c:f>CtoN_ratio_inputs!$I$1</c:f>
              <c:strCache>
                <c:ptCount val="1"/>
                <c:pt idx="0">
                  <c:v>maximum C/N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CtoN_ratio_inputs!$G$2:$G$82</c:f>
              <c:numCache>
                <c:formatCode>0.0000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CtoN_ratio_inputs!$I$2:$I$82</c:f>
              <c:numCache>
                <c:formatCode>0.0000</c:formatCode>
                <c:ptCount val="81"/>
                <c:pt idx="0">
                  <c:v>25</c:v>
                </c:pt>
                <c:pt idx="1">
                  <c:v>26.416666666666668</c:v>
                </c:pt>
                <c:pt idx="2">
                  <c:v>27.833333333333332</c:v>
                </c:pt>
                <c:pt idx="3">
                  <c:v>29.25</c:v>
                </c:pt>
                <c:pt idx="4">
                  <c:v>30.666666666666668</c:v>
                </c:pt>
                <c:pt idx="5">
                  <c:v>32.083333333333336</c:v>
                </c:pt>
                <c:pt idx="6">
                  <c:v>33.5</c:v>
                </c:pt>
                <c:pt idx="7">
                  <c:v>34.916666666666664</c:v>
                </c:pt>
                <c:pt idx="8">
                  <c:v>36.333333333333336</c:v>
                </c:pt>
                <c:pt idx="9">
                  <c:v>37.75</c:v>
                </c:pt>
                <c:pt idx="10">
                  <c:v>39.166666666666664</c:v>
                </c:pt>
                <c:pt idx="11">
                  <c:v>40.583333333333336</c:v>
                </c:pt>
                <c:pt idx="12">
                  <c:v>42</c:v>
                </c:pt>
                <c:pt idx="13">
                  <c:v>43.416666666666671</c:v>
                </c:pt>
                <c:pt idx="14">
                  <c:v>44.833333333333329</c:v>
                </c:pt>
                <c:pt idx="15">
                  <c:v>46.25</c:v>
                </c:pt>
                <c:pt idx="16">
                  <c:v>47.666666666666671</c:v>
                </c:pt>
                <c:pt idx="17">
                  <c:v>49.083333333333329</c:v>
                </c:pt>
                <c:pt idx="18">
                  <c:v>50.5</c:v>
                </c:pt>
                <c:pt idx="19">
                  <c:v>51.916666666666671</c:v>
                </c:pt>
                <c:pt idx="20">
                  <c:v>53.333333333333329</c:v>
                </c:pt>
                <c:pt idx="21">
                  <c:v>54.75</c:v>
                </c:pt>
                <c:pt idx="22">
                  <c:v>56.166666666666671</c:v>
                </c:pt>
                <c:pt idx="23">
                  <c:v>57.583333333333336</c:v>
                </c:pt>
                <c:pt idx="24">
                  <c:v>59</c:v>
                </c:pt>
                <c:pt idx="25">
                  <c:v>60.416666666666664</c:v>
                </c:pt>
                <c:pt idx="26">
                  <c:v>61.833333333333336</c:v>
                </c:pt>
                <c:pt idx="27">
                  <c:v>63.25</c:v>
                </c:pt>
                <c:pt idx="28">
                  <c:v>64.666666666666657</c:v>
                </c:pt>
                <c:pt idx="29">
                  <c:v>66.083333333333343</c:v>
                </c:pt>
                <c:pt idx="30">
                  <c:v>67.5</c:v>
                </c:pt>
                <c:pt idx="31">
                  <c:v>68.916666666666657</c:v>
                </c:pt>
                <c:pt idx="32">
                  <c:v>70.333333333333343</c:v>
                </c:pt>
                <c:pt idx="33">
                  <c:v>71.75</c:v>
                </c:pt>
                <c:pt idx="34">
                  <c:v>73.166666666666657</c:v>
                </c:pt>
                <c:pt idx="35">
                  <c:v>74.583333333333343</c:v>
                </c:pt>
                <c:pt idx="36">
                  <c:v>76</c:v>
                </c:pt>
                <c:pt idx="37">
                  <c:v>77.416666666666657</c:v>
                </c:pt>
                <c:pt idx="38">
                  <c:v>78.833333333333343</c:v>
                </c:pt>
                <c:pt idx="39">
                  <c:v>80.25</c:v>
                </c:pt>
                <c:pt idx="40">
                  <c:v>81.666666666666657</c:v>
                </c:pt>
                <c:pt idx="41">
                  <c:v>83.083333333333343</c:v>
                </c:pt>
                <c:pt idx="42">
                  <c:v>84.5</c:v>
                </c:pt>
                <c:pt idx="43">
                  <c:v>85.916666666666657</c:v>
                </c:pt>
                <c:pt idx="44">
                  <c:v>87.333333333333343</c:v>
                </c:pt>
                <c:pt idx="45">
                  <c:v>88.75</c:v>
                </c:pt>
                <c:pt idx="46">
                  <c:v>90.166666666666671</c:v>
                </c:pt>
                <c:pt idx="47">
                  <c:v>91.583333333333329</c:v>
                </c:pt>
                <c:pt idx="48">
                  <c:v>93</c:v>
                </c:pt>
                <c:pt idx="49">
                  <c:v>94.416666666666671</c:v>
                </c:pt>
                <c:pt idx="50">
                  <c:v>95.833333333333329</c:v>
                </c:pt>
                <c:pt idx="51">
                  <c:v>97.25</c:v>
                </c:pt>
                <c:pt idx="52">
                  <c:v>98.666666666666671</c:v>
                </c:pt>
                <c:pt idx="53">
                  <c:v>100.08333333333333</c:v>
                </c:pt>
                <c:pt idx="54">
                  <c:v>101.5</c:v>
                </c:pt>
                <c:pt idx="55">
                  <c:v>102.91666666666667</c:v>
                </c:pt>
                <c:pt idx="56">
                  <c:v>104.33333333333333</c:v>
                </c:pt>
                <c:pt idx="57">
                  <c:v>105.75</c:v>
                </c:pt>
                <c:pt idx="58">
                  <c:v>107.16666666666667</c:v>
                </c:pt>
                <c:pt idx="59">
                  <c:v>108.58333333333333</c:v>
                </c:pt>
                <c:pt idx="60">
                  <c:v>110</c:v>
                </c:pt>
                <c:pt idx="61">
                  <c:v>110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110</c:v>
                </c:pt>
                <c:pt idx="69">
                  <c:v>110</c:v>
                </c:pt>
                <c:pt idx="70">
                  <c:v>110</c:v>
                </c:pt>
                <c:pt idx="71">
                  <c:v>110</c:v>
                </c:pt>
                <c:pt idx="72">
                  <c:v>110</c:v>
                </c:pt>
                <c:pt idx="73">
                  <c:v>110</c:v>
                </c:pt>
                <c:pt idx="74">
                  <c:v>110</c:v>
                </c:pt>
                <c:pt idx="75">
                  <c:v>110</c:v>
                </c:pt>
                <c:pt idx="76">
                  <c:v>110</c:v>
                </c:pt>
                <c:pt idx="77">
                  <c:v>110</c:v>
                </c:pt>
                <c:pt idx="78">
                  <c:v>110</c:v>
                </c:pt>
                <c:pt idx="79">
                  <c:v>110</c:v>
                </c:pt>
                <c:pt idx="80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C-C248-AE4A-841CB50DB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283360"/>
        <c:axId val="1"/>
      </c:scatterChart>
      <c:valAx>
        <c:axId val="1896283360"/>
        <c:scaling>
          <c:orientation val="minMax"/>
          <c:max val="8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grams biomass / m**2</a:t>
                </a:r>
              </a:p>
            </c:rich>
          </c:tx>
          <c:layout>
            <c:manualLayout>
              <c:xMode val="edge"/>
              <c:yMode val="edge"/>
              <c:x val="0.30198945823448503"/>
              <c:y val="0.8741723771015108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4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C/N in new shoot growth</a:t>
                </a:r>
              </a:p>
            </c:rich>
          </c:tx>
          <c:layout>
            <c:manualLayout>
              <c:xMode val="edge"/>
              <c:yMode val="edge"/>
              <c:x val="2.8933177022274326E-2"/>
              <c:y val="0.235099212598425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283360"/>
        <c:crossesAt val="-20"/>
        <c:crossBetween val="midCat"/>
        <c:majorUnit val="20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782770721088903"/>
          <c:y val="0.38962294911300638"/>
          <c:w val="0.18977166963751024"/>
          <c:h val="0.142861748008102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8</xdr:col>
      <xdr:colOff>482600</xdr:colOff>
      <xdr:row>18</xdr:row>
      <xdr:rowOff>152400</xdr:rowOff>
    </xdr:to>
    <xdr:graphicFrame macro="">
      <xdr:nvGraphicFramePr>
        <xdr:cNvPr id="13533" name="Chart 1">
          <a:extLst>
            <a:ext uri="{FF2B5EF4-FFF2-40B4-BE49-F238E27FC236}">
              <a16:creationId xmlns:a16="http://schemas.microsoft.com/office/drawing/2014/main" id="{EB358564-9C52-5F5A-5D5F-D737F5DED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25400</xdr:rowOff>
    </xdr:from>
    <xdr:to>
      <xdr:col>16</xdr:col>
      <xdr:colOff>457200</xdr:colOff>
      <xdr:row>18</xdr:row>
      <xdr:rowOff>139700</xdr:rowOff>
    </xdr:to>
    <xdr:graphicFrame macro="">
      <xdr:nvGraphicFramePr>
        <xdr:cNvPr id="13534" name="Chart 2">
          <a:extLst>
            <a:ext uri="{FF2B5EF4-FFF2-40B4-BE49-F238E27FC236}">
              <a16:creationId xmlns:a16="http://schemas.microsoft.com/office/drawing/2014/main" id="{2F50CAD7-442F-9D14-BEF0-EAA6A207F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</xdr:colOff>
      <xdr:row>29</xdr:row>
      <xdr:rowOff>25400</xdr:rowOff>
    </xdr:from>
    <xdr:to>
      <xdr:col>16</xdr:col>
      <xdr:colOff>482600</xdr:colOff>
      <xdr:row>46</xdr:row>
      <xdr:rowOff>139700</xdr:rowOff>
    </xdr:to>
    <xdr:graphicFrame macro="">
      <xdr:nvGraphicFramePr>
        <xdr:cNvPr id="13535" name="Chart 3">
          <a:extLst>
            <a:ext uri="{FF2B5EF4-FFF2-40B4-BE49-F238E27FC236}">
              <a16:creationId xmlns:a16="http://schemas.microsoft.com/office/drawing/2014/main" id="{EC955BB9-FA8D-4040-0779-9588ED415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29</xdr:row>
      <xdr:rowOff>25400</xdr:rowOff>
    </xdr:from>
    <xdr:to>
      <xdr:col>8</xdr:col>
      <xdr:colOff>482600</xdr:colOff>
      <xdr:row>46</xdr:row>
      <xdr:rowOff>152400</xdr:rowOff>
    </xdr:to>
    <xdr:graphicFrame macro="">
      <xdr:nvGraphicFramePr>
        <xdr:cNvPr id="13536" name="Chart 4">
          <a:extLst>
            <a:ext uri="{FF2B5EF4-FFF2-40B4-BE49-F238E27FC236}">
              <a16:creationId xmlns:a16="http://schemas.microsoft.com/office/drawing/2014/main" id="{E550E69F-90DF-8192-06C7-39DCAF275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8</xdr:col>
      <xdr:colOff>482600</xdr:colOff>
      <xdr:row>18</xdr:row>
      <xdr:rowOff>152400</xdr:rowOff>
    </xdr:to>
    <xdr:graphicFrame macro="">
      <xdr:nvGraphicFramePr>
        <xdr:cNvPr id="9272" name="Chart 1">
          <a:extLst>
            <a:ext uri="{FF2B5EF4-FFF2-40B4-BE49-F238E27FC236}">
              <a16:creationId xmlns:a16="http://schemas.microsoft.com/office/drawing/2014/main" id="{62F0316E-21E3-7BFA-E0BB-5DCDB0C2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101600</xdr:rowOff>
    </xdr:from>
    <xdr:to>
      <xdr:col>8</xdr:col>
      <xdr:colOff>355600</xdr:colOff>
      <xdr:row>18</xdr:row>
      <xdr:rowOff>63500</xdr:rowOff>
    </xdr:to>
    <xdr:graphicFrame macro="">
      <xdr:nvGraphicFramePr>
        <xdr:cNvPr id="16440" name="Chart 1">
          <a:extLst>
            <a:ext uri="{FF2B5EF4-FFF2-40B4-BE49-F238E27FC236}">
              <a16:creationId xmlns:a16="http://schemas.microsoft.com/office/drawing/2014/main" id="{C31E2C48-1FE3-9185-4F35-A57E72801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8</xdr:col>
      <xdr:colOff>482600</xdr:colOff>
      <xdr:row>18</xdr:row>
      <xdr:rowOff>152400</xdr:rowOff>
    </xdr:to>
    <xdr:graphicFrame macro="">
      <xdr:nvGraphicFramePr>
        <xdr:cNvPr id="11320" name="Chart 1">
          <a:extLst>
            <a:ext uri="{FF2B5EF4-FFF2-40B4-BE49-F238E27FC236}">
              <a16:creationId xmlns:a16="http://schemas.microsoft.com/office/drawing/2014/main" id="{E724E76D-CF5F-7382-066A-D0DD2A935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15</xdr:row>
      <xdr:rowOff>25400</xdr:rowOff>
    </xdr:from>
    <xdr:to>
      <xdr:col>8</xdr:col>
      <xdr:colOff>495300</xdr:colOff>
      <xdr:row>32</xdr:row>
      <xdr:rowOff>152400</xdr:rowOff>
    </xdr:to>
    <xdr:graphicFrame macro="">
      <xdr:nvGraphicFramePr>
        <xdr:cNvPr id="12454" name="Chart 1">
          <a:extLst>
            <a:ext uri="{FF2B5EF4-FFF2-40B4-BE49-F238E27FC236}">
              <a16:creationId xmlns:a16="http://schemas.microsoft.com/office/drawing/2014/main" id="{EF8AD2DE-0CD3-808A-1C00-F823F6B26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25400</xdr:rowOff>
    </xdr:from>
    <xdr:to>
      <xdr:col>16</xdr:col>
      <xdr:colOff>457200</xdr:colOff>
      <xdr:row>32</xdr:row>
      <xdr:rowOff>139700</xdr:rowOff>
    </xdr:to>
    <xdr:graphicFrame macro="">
      <xdr:nvGraphicFramePr>
        <xdr:cNvPr id="12455" name="Chart 2">
          <a:extLst>
            <a:ext uri="{FF2B5EF4-FFF2-40B4-BE49-F238E27FC236}">
              <a16:creationId xmlns:a16="http://schemas.microsoft.com/office/drawing/2014/main" id="{1309D03A-9B96-176A-5E8F-5771C009D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495300</xdr:colOff>
      <xdr:row>58</xdr:row>
      <xdr:rowOff>139700</xdr:rowOff>
    </xdr:to>
    <xdr:graphicFrame macro="">
      <xdr:nvGraphicFramePr>
        <xdr:cNvPr id="12456" name="Chart 3">
          <a:extLst>
            <a:ext uri="{FF2B5EF4-FFF2-40B4-BE49-F238E27FC236}">
              <a16:creationId xmlns:a16="http://schemas.microsoft.com/office/drawing/2014/main" id="{2FBB0F0B-5528-4A10-3444-863CAA4C3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8</xdr:col>
      <xdr:colOff>482600</xdr:colOff>
      <xdr:row>18</xdr:row>
      <xdr:rowOff>152400</xdr:rowOff>
    </xdr:to>
    <xdr:graphicFrame macro="">
      <xdr:nvGraphicFramePr>
        <xdr:cNvPr id="4152" name="Chart 1">
          <a:extLst>
            <a:ext uri="{FF2B5EF4-FFF2-40B4-BE49-F238E27FC236}">
              <a16:creationId xmlns:a16="http://schemas.microsoft.com/office/drawing/2014/main" id="{7FE4BD6E-17CA-13E9-9192-1AF8EB051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8</xdr:col>
      <xdr:colOff>482600</xdr:colOff>
      <xdr:row>18</xdr:row>
      <xdr:rowOff>152400</xdr:rowOff>
    </xdr:to>
    <xdr:graphicFrame macro="">
      <xdr:nvGraphicFramePr>
        <xdr:cNvPr id="14392" name="Chart 1">
          <a:extLst>
            <a:ext uri="{FF2B5EF4-FFF2-40B4-BE49-F238E27FC236}">
              <a16:creationId xmlns:a16="http://schemas.microsoft.com/office/drawing/2014/main" id="{DEEBAD96-6197-D358-1FDC-FD74E8A4A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5</xdr:row>
      <xdr:rowOff>12700</xdr:rowOff>
    </xdr:from>
    <xdr:to>
      <xdr:col>10</xdr:col>
      <xdr:colOff>355600</xdr:colOff>
      <xdr:row>22</xdr:row>
      <xdr:rowOff>12700</xdr:rowOff>
    </xdr:to>
    <xdr:graphicFrame macro="">
      <xdr:nvGraphicFramePr>
        <xdr:cNvPr id="109619" name="Chart 2">
          <a:extLst>
            <a:ext uri="{FF2B5EF4-FFF2-40B4-BE49-F238E27FC236}">
              <a16:creationId xmlns:a16="http://schemas.microsoft.com/office/drawing/2014/main" id="{D1E11388-2BDE-53D5-E727-EBBD1DCB1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8</xdr:col>
      <xdr:colOff>482600</xdr:colOff>
      <xdr:row>18</xdr:row>
      <xdr:rowOff>152400</xdr:rowOff>
    </xdr:to>
    <xdr:graphicFrame macro="">
      <xdr:nvGraphicFramePr>
        <xdr:cNvPr id="3128" name="Chart 1">
          <a:extLst>
            <a:ext uri="{FF2B5EF4-FFF2-40B4-BE49-F238E27FC236}">
              <a16:creationId xmlns:a16="http://schemas.microsoft.com/office/drawing/2014/main" id="{D54DE421-52B3-E76C-3356-9695DF9B3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8</xdr:col>
      <xdr:colOff>482600</xdr:colOff>
      <xdr:row>18</xdr:row>
      <xdr:rowOff>152400</xdr:rowOff>
    </xdr:to>
    <xdr:graphicFrame macro="">
      <xdr:nvGraphicFramePr>
        <xdr:cNvPr id="5176" name="Chart 1">
          <a:extLst>
            <a:ext uri="{FF2B5EF4-FFF2-40B4-BE49-F238E27FC236}">
              <a16:creationId xmlns:a16="http://schemas.microsoft.com/office/drawing/2014/main" id="{2B059159-15BD-AFBB-76CD-3CD53D30A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8</xdr:col>
      <xdr:colOff>482600</xdr:colOff>
      <xdr:row>18</xdr:row>
      <xdr:rowOff>152400</xdr:rowOff>
    </xdr:to>
    <xdr:graphicFrame macro="">
      <xdr:nvGraphicFramePr>
        <xdr:cNvPr id="2104" name="Chart 1">
          <a:extLst>
            <a:ext uri="{FF2B5EF4-FFF2-40B4-BE49-F238E27FC236}">
              <a16:creationId xmlns:a16="http://schemas.microsoft.com/office/drawing/2014/main" id="{55856AC0-F387-A25A-7034-CC604E9C7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8</xdr:col>
      <xdr:colOff>482600</xdr:colOff>
      <xdr:row>18</xdr:row>
      <xdr:rowOff>152400</xdr:rowOff>
    </xdr:to>
    <xdr:graphicFrame macro="">
      <xdr:nvGraphicFramePr>
        <xdr:cNvPr id="6200" name="Chart 1">
          <a:extLst>
            <a:ext uri="{FF2B5EF4-FFF2-40B4-BE49-F238E27FC236}">
              <a16:creationId xmlns:a16="http://schemas.microsoft.com/office/drawing/2014/main" id="{1886B5FD-E013-E30B-5883-46D696536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8</xdr:col>
      <xdr:colOff>482600</xdr:colOff>
      <xdr:row>18</xdr:row>
      <xdr:rowOff>152400</xdr:rowOff>
    </xdr:to>
    <xdr:graphicFrame macro="">
      <xdr:nvGraphicFramePr>
        <xdr:cNvPr id="7224" name="Chart 1">
          <a:extLst>
            <a:ext uri="{FF2B5EF4-FFF2-40B4-BE49-F238E27FC236}">
              <a16:creationId xmlns:a16="http://schemas.microsoft.com/office/drawing/2014/main" id="{BEB340D9-C4CF-4E6B-1578-1080EC9D6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8</xdr:col>
      <xdr:colOff>482600</xdr:colOff>
      <xdr:row>18</xdr:row>
      <xdr:rowOff>152400</xdr:rowOff>
    </xdr:to>
    <xdr:graphicFrame macro="">
      <xdr:nvGraphicFramePr>
        <xdr:cNvPr id="8248" name="Chart 1">
          <a:extLst>
            <a:ext uri="{FF2B5EF4-FFF2-40B4-BE49-F238E27FC236}">
              <a16:creationId xmlns:a16="http://schemas.microsoft.com/office/drawing/2014/main" id="{3E0DBCDB-E5CD-2063-0781-AEF161852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A5" sqref="A5:IV5"/>
    </sheetView>
  </sheetViews>
  <sheetFormatPr baseColWidth="10" defaultRowHeight="13" x14ac:dyDescent="0.15"/>
  <cols>
    <col min="1" max="1" width="17.1640625" customWidth="1"/>
    <col min="2" max="256" width="8.83203125" customWidth="1"/>
  </cols>
  <sheetData>
    <row r="1" spans="1:2" x14ac:dyDescent="0.15">
      <c r="A1" t="s">
        <v>209</v>
      </c>
    </row>
    <row r="2" spans="1:2" x14ac:dyDescent="0.15">
      <c r="A2" t="s">
        <v>254</v>
      </c>
    </row>
    <row r="3" spans="1:2" x14ac:dyDescent="0.15">
      <c r="A3" t="s">
        <v>255</v>
      </c>
    </row>
    <row r="4" spans="1:2" x14ac:dyDescent="0.15">
      <c r="A4" t="s">
        <v>256</v>
      </c>
    </row>
    <row r="6" spans="1:2" x14ac:dyDescent="0.15">
      <c r="A6" t="s">
        <v>210</v>
      </c>
    </row>
    <row r="8" spans="1:2" x14ac:dyDescent="0.15">
      <c r="A8" t="s">
        <v>211</v>
      </c>
      <c r="B8" t="s">
        <v>222</v>
      </c>
    </row>
    <row r="9" spans="1:2" x14ac:dyDescent="0.15">
      <c r="A9" t="s">
        <v>243</v>
      </c>
      <c r="B9" t="s">
        <v>242</v>
      </c>
    </row>
    <row r="10" spans="1:2" x14ac:dyDescent="0.15">
      <c r="A10" t="s">
        <v>225</v>
      </c>
      <c r="B10" t="s">
        <v>224</v>
      </c>
    </row>
    <row r="11" spans="1:2" x14ac:dyDescent="0.15">
      <c r="A11" t="s">
        <v>213</v>
      </c>
      <c r="B11" t="s">
        <v>224</v>
      </c>
    </row>
    <row r="12" spans="1:2" x14ac:dyDescent="0.15">
      <c r="A12" t="s">
        <v>212</v>
      </c>
      <c r="B12" t="s">
        <v>224</v>
      </c>
    </row>
    <row r="13" spans="1:2" x14ac:dyDescent="0.15">
      <c r="A13" t="s">
        <v>214</v>
      </c>
      <c r="B13" t="s">
        <v>224</v>
      </c>
    </row>
    <row r="14" spans="1:2" x14ac:dyDescent="0.15">
      <c r="A14" t="s">
        <v>215</v>
      </c>
      <c r="B14" t="s">
        <v>226</v>
      </c>
    </row>
    <row r="15" spans="1:2" x14ac:dyDescent="0.15">
      <c r="A15" t="s">
        <v>216</v>
      </c>
      <c r="B15" t="s">
        <v>226</v>
      </c>
    </row>
    <row r="16" spans="1:2" x14ac:dyDescent="0.15">
      <c r="A16" t="s">
        <v>217</v>
      </c>
      <c r="B16" t="s">
        <v>226</v>
      </c>
    </row>
    <row r="17" spans="1:2" x14ac:dyDescent="0.15">
      <c r="A17" t="s">
        <v>245</v>
      </c>
      <c r="B17" t="s">
        <v>226</v>
      </c>
    </row>
    <row r="18" spans="1:2" x14ac:dyDescent="0.15">
      <c r="A18" t="s">
        <v>244</v>
      </c>
      <c r="B18" t="s">
        <v>226</v>
      </c>
    </row>
    <row r="19" spans="1:2" x14ac:dyDescent="0.15">
      <c r="A19" t="s">
        <v>219</v>
      </c>
      <c r="B19" t="s">
        <v>220</v>
      </c>
    </row>
    <row r="20" spans="1:2" x14ac:dyDescent="0.15">
      <c r="A20" t="s">
        <v>218</v>
      </c>
      <c r="B20" t="s">
        <v>221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1:K32"/>
  <sheetViews>
    <sheetView topLeftCell="A5" workbookViewId="0">
      <selection activeCell="J18" sqref="J18"/>
    </sheetView>
  </sheetViews>
  <sheetFormatPr baseColWidth="10" defaultRowHeight="13" x14ac:dyDescent="0.15"/>
  <cols>
    <col min="1" max="1" width="8.83203125" customWidth="1"/>
    <col min="2" max="2" width="11.1640625" customWidth="1"/>
    <col min="3" max="3" width="8.83203125" customWidth="1"/>
    <col min="4" max="4" width="11.33203125" customWidth="1"/>
    <col min="5" max="5" width="8.83203125" customWidth="1"/>
    <col min="6" max="6" width="11.5" customWidth="1"/>
    <col min="7" max="7" width="8.83203125" customWidth="1"/>
    <col min="8" max="8" width="11.5" customWidth="1"/>
    <col min="9" max="256" width="8.83203125" customWidth="1"/>
  </cols>
  <sheetData>
    <row r="21" spans="2:11" x14ac:dyDescent="0.15">
      <c r="B21" t="s">
        <v>14</v>
      </c>
    </row>
    <row r="22" spans="2:11" x14ac:dyDescent="0.15">
      <c r="B22" t="s">
        <v>15</v>
      </c>
    </row>
    <row r="23" spans="2:11" x14ac:dyDescent="0.15">
      <c r="B23" t="s">
        <v>16</v>
      </c>
    </row>
    <row r="24" spans="2:11" x14ac:dyDescent="0.15">
      <c r="B24" t="s">
        <v>17</v>
      </c>
    </row>
    <row r="25" spans="2:11" x14ac:dyDescent="0.15">
      <c r="B25" t="s">
        <v>18</v>
      </c>
    </row>
    <row r="26" spans="2:11" x14ac:dyDescent="0.15">
      <c r="B26" t="s">
        <v>19</v>
      </c>
    </row>
    <row r="27" spans="2:11" x14ac:dyDescent="0.15">
      <c r="B27" t="s">
        <v>20</v>
      </c>
    </row>
    <row r="29" spans="2:11" x14ac:dyDescent="0.15">
      <c r="B29" s="1" t="s">
        <v>21</v>
      </c>
      <c r="C29" s="2">
        <v>12</v>
      </c>
      <c r="D29" s="1" t="s">
        <v>258</v>
      </c>
      <c r="E29" s="2">
        <v>55</v>
      </c>
      <c r="F29" s="1" t="s">
        <v>22</v>
      </c>
      <c r="G29" s="2">
        <v>25</v>
      </c>
      <c r="H29" s="1" t="s">
        <v>259</v>
      </c>
      <c r="I29" s="2">
        <v>110</v>
      </c>
      <c r="J29" s="1" t="s">
        <v>23</v>
      </c>
      <c r="K29" s="2">
        <v>600</v>
      </c>
    </row>
    <row r="31" spans="2:11" x14ac:dyDescent="0.15">
      <c r="B31" t="s">
        <v>24</v>
      </c>
    </row>
    <row r="32" spans="2:11" x14ac:dyDescent="0.15">
      <c r="B32" t="s">
        <v>25</v>
      </c>
    </row>
  </sheetData>
  <sheetProtection sheet="1" objects="1" scenarios="1"/>
  <phoneticPr fontId="0" type="noConversion"/>
  <pageMargins left="0.75" right="0.75" top="1" bottom="1" header="0.5" footer="0.5"/>
  <pageSetup orientation="portrait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92"/>
  <sheetViews>
    <sheetView workbookViewId="0">
      <selection activeCell="I2" sqref="I2"/>
    </sheetView>
  </sheetViews>
  <sheetFormatPr baseColWidth="10" defaultRowHeight="13" x14ac:dyDescent="0.15"/>
  <cols>
    <col min="1" max="4" width="9.83203125" bestFit="1" customWidth="1"/>
    <col min="5" max="6" width="8.83203125" customWidth="1"/>
    <col min="7" max="7" width="16.5" bestFit="1" customWidth="1"/>
    <col min="8" max="8" width="11.6640625" bestFit="1" customWidth="1"/>
    <col min="9" max="9" width="12.83203125" bestFit="1" customWidth="1"/>
    <col min="10" max="12" width="8.83203125" customWidth="1"/>
    <col min="13" max="13" width="16.5" customWidth="1"/>
    <col min="14" max="256" width="8.83203125" customWidth="1"/>
  </cols>
  <sheetData>
    <row r="1" spans="1:9" x14ac:dyDescent="0.15">
      <c r="A1" t="s">
        <v>27</v>
      </c>
      <c r="B1" t="s">
        <v>30</v>
      </c>
      <c r="C1" t="s">
        <v>28</v>
      </c>
      <c r="D1" t="s">
        <v>31</v>
      </c>
      <c r="E1" t="s">
        <v>29</v>
      </c>
      <c r="G1" t="s">
        <v>26</v>
      </c>
      <c r="H1" t="s">
        <v>32</v>
      </c>
      <c r="I1" t="s">
        <v>33</v>
      </c>
    </row>
    <row r="2" spans="1:9" x14ac:dyDescent="0.15">
      <c r="A2" s="1">
        <f>CtoN_ratio!$C$29</f>
        <v>12</v>
      </c>
      <c r="B2" s="1">
        <f>CtoN_ratio!$E$29</f>
        <v>55</v>
      </c>
      <c r="C2" s="1">
        <f>CtoN_ratio!$G$29</f>
        <v>25</v>
      </c>
      <c r="D2" s="1">
        <f>CtoN_ratio!$I$29</f>
        <v>110</v>
      </c>
      <c r="E2" s="1">
        <f>CtoN_ratio!$K$29</f>
        <v>600</v>
      </c>
      <c r="F2" s="1"/>
      <c r="G2" s="1">
        <v>0</v>
      </c>
      <c r="H2" s="1">
        <f t="shared" ref="H2:H33" si="0">MIN($A$2+($B$2-$A$2)*G2/$E$2,$B$2)</f>
        <v>12</v>
      </c>
      <c r="I2" s="1">
        <f t="shared" ref="I2:I33" si="1">MIN($C$2+($D$2-$C$2)*G2/$E$2,$D$2)</f>
        <v>25</v>
      </c>
    </row>
    <row r="3" spans="1:9" x14ac:dyDescent="0.15">
      <c r="A3" s="1"/>
      <c r="B3" s="1"/>
      <c r="C3" s="1"/>
      <c r="D3" s="1"/>
      <c r="E3" s="1"/>
      <c r="F3" s="1"/>
      <c r="G3" s="1">
        <f t="shared" ref="G3:G34" si="2">G2+10</f>
        <v>10</v>
      </c>
      <c r="H3" s="1">
        <f t="shared" si="0"/>
        <v>12.716666666666667</v>
      </c>
      <c r="I3" s="1">
        <f t="shared" si="1"/>
        <v>26.416666666666668</v>
      </c>
    </row>
    <row r="4" spans="1:9" x14ac:dyDescent="0.15">
      <c r="G4" s="1">
        <f t="shared" si="2"/>
        <v>20</v>
      </c>
      <c r="H4" s="1">
        <f t="shared" si="0"/>
        <v>13.433333333333334</v>
      </c>
      <c r="I4" s="1">
        <f t="shared" si="1"/>
        <v>27.833333333333332</v>
      </c>
    </row>
    <row r="5" spans="1:9" x14ac:dyDescent="0.15">
      <c r="G5" s="1">
        <f t="shared" si="2"/>
        <v>30</v>
      </c>
      <c r="H5" s="1">
        <f t="shared" si="0"/>
        <v>14.15</v>
      </c>
      <c r="I5" s="1">
        <f t="shared" si="1"/>
        <v>29.25</v>
      </c>
    </row>
    <row r="6" spans="1:9" x14ac:dyDescent="0.15">
      <c r="G6" s="1">
        <f t="shared" si="2"/>
        <v>40</v>
      </c>
      <c r="H6" s="1">
        <f t="shared" si="0"/>
        <v>14.866666666666667</v>
      </c>
      <c r="I6" s="1">
        <f t="shared" si="1"/>
        <v>30.666666666666668</v>
      </c>
    </row>
    <row r="7" spans="1:9" x14ac:dyDescent="0.15">
      <c r="G7" s="1">
        <f t="shared" si="2"/>
        <v>50</v>
      </c>
      <c r="H7" s="1">
        <f t="shared" si="0"/>
        <v>15.583333333333334</v>
      </c>
      <c r="I7" s="1">
        <f t="shared" si="1"/>
        <v>32.083333333333336</v>
      </c>
    </row>
    <row r="8" spans="1:9" x14ac:dyDescent="0.15">
      <c r="G8" s="1">
        <f t="shared" si="2"/>
        <v>60</v>
      </c>
      <c r="H8" s="1">
        <f t="shared" si="0"/>
        <v>16.3</v>
      </c>
      <c r="I8" s="1">
        <f t="shared" si="1"/>
        <v>33.5</v>
      </c>
    </row>
    <row r="9" spans="1:9" x14ac:dyDescent="0.15">
      <c r="G9" s="1">
        <f t="shared" si="2"/>
        <v>70</v>
      </c>
      <c r="H9" s="1">
        <f t="shared" si="0"/>
        <v>17.016666666666666</v>
      </c>
      <c r="I9" s="1">
        <f t="shared" si="1"/>
        <v>34.916666666666664</v>
      </c>
    </row>
    <row r="10" spans="1:9" x14ac:dyDescent="0.15">
      <c r="G10" s="1">
        <f t="shared" si="2"/>
        <v>80</v>
      </c>
      <c r="H10" s="1">
        <f t="shared" si="0"/>
        <v>17.733333333333334</v>
      </c>
      <c r="I10" s="1">
        <f t="shared" si="1"/>
        <v>36.333333333333336</v>
      </c>
    </row>
    <row r="11" spans="1:9" x14ac:dyDescent="0.15">
      <c r="G11" s="1">
        <f t="shared" si="2"/>
        <v>90</v>
      </c>
      <c r="H11" s="1">
        <f t="shared" si="0"/>
        <v>18.45</v>
      </c>
      <c r="I11" s="1">
        <f t="shared" si="1"/>
        <v>37.75</v>
      </c>
    </row>
    <row r="12" spans="1:9" x14ac:dyDescent="0.15">
      <c r="G12" s="1">
        <f t="shared" si="2"/>
        <v>100</v>
      </c>
      <c r="H12" s="1">
        <f t="shared" si="0"/>
        <v>19.166666666666668</v>
      </c>
      <c r="I12" s="1">
        <f t="shared" si="1"/>
        <v>39.166666666666664</v>
      </c>
    </row>
    <row r="13" spans="1:9" x14ac:dyDescent="0.15">
      <c r="G13" s="1">
        <f t="shared" si="2"/>
        <v>110</v>
      </c>
      <c r="H13" s="1">
        <f t="shared" si="0"/>
        <v>19.883333333333333</v>
      </c>
      <c r="I13" s="1">
        <f t="shared" si="1"/>
        <v>40.583333333333336</v>
      </c>
    </row>
    <row r="14" spans="1:9" x14ac:dyDescent="0.15">
      <c r="G14" s="1">
        <f t="shared" si="2"/>
        <v>120</v>
      </c>
      <c r="H14" s="1">
        <f t="shared" si="0"/>
        <v>20.6</v>
      </c>
      <c r="I14" s="1">
        <f t="shared" si="1"/>
        <v>42</v>
      </c>
    </row>
    <row r="15" spans="1:9" x14ac:dyDescent="0.15">
      <c r="G15" s="1">
        <f t="shared" si="2"/>
        <v>130</v>
      </c>
      <c r="H15" s="1">
        <f t="shared" si="0"/>
        <v>21.316666666666666</v>
      </c>
      <c r="I15" s="1">
        <f t="shared" si="1"/>
        <v>43.416666666666671</v>
      </c>
    </row>
    <row r="16" spans="1:9" x14ac:dyDescent="0.15">
      <c r="G16" s="1">
        <f t="shared" si="2"/>
        <v>140</v>
      </c>
      <c r="H16" s="1">
        <f t="shared" si="0"/>
        <v>22.033333333333331</v>
      </c>
      <c r="I16" s="1">
        <f t="shared" si="1"/>
        <v>44.833333333333329</v>
      </c>
    </row>
    <row r="17" spans="7:9" x14ac:dyDescent="0.15">
      <c r="G17" s="1">
        <f t="shared" si="2"/>
        <v>150</v>
      </c>
      <c r="H17" s="1">
        <f t="shared" si="0"/>
        <v>22.75</v>
      </c>
      <c r="I17" s="1">
        <f t="shared" si="1"/>
        <v>46.25</v>
      </c>
    </row>
    <row r="18" spans="7:9" x14ac:dyDescent="0.15">
      <c r="G18" s="1">
        <f t="shared" si="2"/>
        <v>160</v>
      </c>
      <c r="H18" s="1">
        <f t="shared" si="0"/>
        <v>23.466666666666669</v>
      </c>
      <c r="I18" s="1">
        <f t="shared" si="1"/>
        <v>47.666666666666671</v>
      </c>
    </row>
    <row r="19" spans="7:9" x14ac:dyDescent="0.15">
      <c r="G19" s="1">
        <f t="shared" si="2"/>
        <v>170</v>
      </c>
      <c r="H19" s="1">
        <f t="shared" si="0"/>
        <v>24.183333333333334</v>
      </c>
      <c r="I19" s="1">
        <f t="shared" si="1"/>
        <v>49.083333333333329</v>
      </c>
    </row>
    <row r="20" spans="7:9" x14ac:dyDescent="0.15">
      <c r="G20" s="1">
        <f t="shared" si="2"/>
        <v>180</v>
      </c>
      <c r="H20" s="1">
        <f t="shared" si="0"/>
        <v>24.9</v>
      </c>
      <c r="I20" s="1">
        <f t="shared" si="1"/>
        <v>50.5</v>
      </c>
    </row>
    <row r="21" spans="7:9" x14ac:dyDescent="0.15">
      <c r="G21" s="1">
        <f t="shared" si="2"/>
        <v>190</v>
      </c>
      <c r="H21" s="1">
        <f t="shared" si="0"/>
        <v>25.616666666666667</v>
      </c>
      <c r="I21" s="1">
        <f t="shared" si="1"/>
        <v>51.916666666666671</v>
      </c>
    </row>
    <row r="22" spans="7:9" x14ac:dyDescent="0.15">
      <c r="G22" s="1">
        <f t="shared" si="2"/>
        <v>200</v>
      </c>
      <c r="H22" s="1">
        <f t="shared" si="0"/>
        <v>26.333333333333336</v>
      </c>
      <c r="I22" s="1">
        <f t="shared" si="1"/>
        <v>53.333333333333329</v>
      </c>
    </row>
    <row r="23" spans="7:9" x14ac:dyDescent="0.15">
      <c r="G23" s="1">
        <f t="shared" si="2"/>
        <v>210</v>
      </c>
      <c r="H23" s="1">
        <f t="shared" si="0"/>
        <v>27.05</v>
      </c>
      <c r="I23" s="1">
        <f t="shared" si="1"/>
        <v>54.75</v>
      </c>
    </row>
    <row r="24" spans="7:9" x14ac:dyDescent="0.15">
      <c r="G24" s="1">
        <f t="shared" si="2"/>
        <v>220</v>
      </c>
      <c r="H24" s="1">
        <f t="shared" si="0"/>
        <v>27.766666666666666</v>
      </c>
      <c r="I24" s="1">
        <f t="shared" si="1"/>
        <v>56.166666666666671</v>
      </c>
    </row>
    <row r="25" spans="7:9" x14ac:dyDescent="0.15">
      <c r="G25" s="1">
        <f t="shared" si="2"/>
        <v>230</v>
      </c>
      <c r="H25" s="1">
        <f t="shared" si="0"/>
        <v>28.483333333333334</v>
      </c>
      <c r="I25" s="1">
        <f t="shared" si="1"/>
        <v>57.583333333333336</v>
      </c>
    </row>
    <row r="26" spans="7:9" x14ac:dyDescent="0.15">
      <c r="G26" s="1">
        <f t="shared" si="2"/>
        <v>240</v>
      </c>
      <c r="H26" s="1">
        <f t="shared" si="0"/>
        <v>29.2</v>
      </c>
      <c r="I26" s="1">
        <f t="shared" si="1"/>
        <v>59</v>
      </c>
    </row>
    <row r="27" spans="7:9" x14ac:dyDescent="0.15">
      <c r="G27" s="1">
        <f t="shared" si="2"/>
        <v>250</v>
      </c>
      <c r="H27" s="1">
        <f t="shared" si="0"/>
        <v>29.916666666666668</v>
      </c>
      <c r="I27" s="1">
        <f t="shared" si="1"/>
        <v>60.416666666666664</v>
      </c>
    </row>
    <row r="28" spans="7:9" x14ac:dyDescent="0.15">
      <c r="G28" s="1">
        <f t="shared" si="2"/>
        <v>260</v>
      </c>
      <c r="H28" s="1">
        <f t="shared" si="0"/>
        <v>30.633333333333333</v>
      </c>
      <c r="I28" s="1">
        <f t="shared" si="1"/>
        <v>61.833333333333336</v>
      </c>
    </row>
    <row r="29" spans="7:9" x14ac:dyDescent="0.15">
      <c r="G29" s="1">
        <f t="shared" si="2"/>
        <v>270</v>
      </c>
      <c r="H29" s="1">
        <f t="shared" si="0"/>
        <v>31.35</v>
      </c>
      <c r="I29" s="1">
        <f t="shared" si="1"/>
        <v>63.25</v>
      </c>
    </row>
    <row r="30" spans="7:9" x14ac:dyDescent="0.15">
      <c r="G30" s="1">
        <f t="shared" si="2"/>
        <v>280</v>
      </c>
      <c r="H30" s="1">
        <f t="shared" si="0"/>
        <v>32.066666666666663</v>
      </c>
      <c r="I30" s="1">
        <f t="shared" si="1"/>
        <v>64.666666666666657</v>
      </c>
    </row>
    <row r="31" spans="7:9" x14ac:dyDescent="0.15">
      <c r="G31" s="1">
        <f t="shared" si="2"/>
        <v>290</v>
      </c>
      <c r="H31" s="1">
        <f t="shared" si="0"/>
        <v>32.783333333333331</v>
      </c>
      <c r="I31" s="1">
        <f t="shared" si="1"/>
        <v>66.083333333333343</v>
      </c>
    </row>
    <row r="32" spans="7:9" x14ac:dyDescent="0.15">
      <c r="G32" s="1">
        <f t="shared" si="2"/>
        <v>300</v>
      </c>
      <c r="H32" s="1">
        <f t="shared" si="0"/>
        <v>33.5</v>
      </c>
      <c r="I32" s="1">
        <f t="shared" si="1"/>
        <v>67.5</v>
      </c>
    </row>
    <row r="33" spans="7:9" x14ac:dyDescent="0.15">
      <c r="G33" s="1">
        <f t="shared" si="2"/>
        <v>310</v>
      </c>
      <c r="H33" s="1">
        <f t="shared" si="0"/>
        <v>34.216666666666669</v>
      </c>
      <c r="I33" s="1">
        <f t="shared" si="1"/>
        <v>68.916666666666657</v>
      </c>
    </row>
    <row r="34" spans="7:9" x14ac:dyDescent="0.15">
      <c r="G34" s="1">
        <f t="shared" si="2"/>
        <v>320</v>
      </c>
      <c r="H34" s="1">
        <f t="shared" ref="H34:H65" si="3">MIN($A$2+($B$2-$A$2)*G34/$E$2,$B$2)</f>
        <v>34.933333333333337</v>
      </c>
      <c r="I34" s="1">
        <f t="shared" ref="I34:I65" si="4">MIN($C$2+($D$2-$C$2)*G34/$E$2,$D$2)</f>
        <v>70.333333333333343</v>
      </c>
    </row>
    <row r="35" spans="7:9" x14ac:dyDescent="0.15">
      <c r="G35" s="1">
        <f t="shared" ref="G35:G66" si="5">G34+10</f>
        <v>330</v>
      </c>
      <c r="H35" s="1">
        <f t="shared" si="3"/>
        <v>35.65</v>
      </c>
      <c r="I35" s="1">
        <f t="shared" si="4"/>
        <v>71.75</v>
      </c>
    </row>
    <row r="36" spans="7:9" x14ac:dyDescent="0.15">
      <c r="G36" s="1">
        <f t="shared" si="5"/>
        <v>340</v>
      </c>
      <c r="H36" s="1">
        <f t="shared" si="3"/>
        <v>36.366666666666667</v>
      </c>
      <c r="I36" s="1">
        <f t="shared" si="4"/>
        <v>73.166666666666657</v>
      </c>
    </row>
    <row r="37" spans="7:9" x14ac:dyDescent="0.15">
      <c r="G37" s="1">
        <f t="shared" si="5"/>
        <v>350</v>
      </c>
      <c r="H37" s="1">
        <f t="shared" si="3"/>
        <v>37.083333333333329</v>
      </c>
      <c r="I37" s="1">
        <f t="shared" si="4"/>
        <v>74.583333333333343</v>
      </c>
    </row>
    <row r="38" spans="7:9" x14ac:dyDescent="0.15">
      <c r="G38" s="1">
        <f t="shared" si="5"/>
        <v>360</v>
      </c>
      <c r="H38" s="1">
        <f t="shared" si="3"/>
        <v>37.799999999999997</v>
      </c>
      <c r="I38" s="1">
        <f t="shared" si="4"/>
        <v>76</v>
      </c>
    </row>
    <row r="39" spans="7:9" x14ac:dyDescent="0.15">
      <c r="G39" s="1">
        <f t="shared" si="5"/>
        <v>370</v>
      </c>
      <c r="H39" s="1">
        <f t="shared" si="3"/>
        <v>38.516666666666666</v>
      </c>
      <c r="I39" s="1">
        <f t="shared" si="4"/>
        <v>77.416666666666657</v>
      </c>
    </row>
    <row r="40" spans="7:9" x14ac:dyDescent="0.15">
      <c r="G40" s="1">
        <f t="shared" si="5"/>
        <v>380</v>
      </c>
      <c r="H40" s="1">
        <f t="shared" si="3"/>
        <v>39.233333333333334</v>
      </c>
      <c r="I40" s="1">
        <f t="shared" si="4"/>
        <v>78.833333333333343</v>
      </c>
    </row>
    <row r="41" spans="7:9" x14ac:dyDescent="0.15">
      <c r="G41" s="1">
        <f t="shared" si="5"/>
        <v>390</v>
      </c>
      <c r="H41" s="1">
        <f t="shared" si="3"/>
        <v>39.950000000000003</v>
      </c>
      <c r="I41" s="1">
        <f t="shared" si="4"/>
        <v>80.25</v>
      </c>
    </row>
    <row r="42" spans="7:9" x14ac:dyDescent="0.15">
      <c r="G42" s="1">
        <f t="shared" si="5"/>
        <v>400</v>
      </c>
      <c r="H42" s="1">
        <f t="shared" si="3"/>
        <v>40.666666666666671</v>
      </c>
      <c r="I42" s="1">
        <f t="shared" si="4"/>
        <v>81.666666666666657</v>
      </c>
    </row>
    <row r="43" spans="7:9" x14ac:dyDescent="0.15">
      <c r="G43" s="1">
        <f t="shared" si="5"/>
        <v>410</v>
      </c>
      <c r="H43" s="1">
        <f t="shared" si="3"/>
        <v>41.383333333333333</v>
      </c>
      <c r="I43" s="1">
        <f t="shared" si="4"/>
        <v>83.083333333333343</v>
      </c>
    </row>
    <row r="44" spans="7:9" x14ac:dyDescent="0.15">
      <c r="G44" s="1">
        <f t="shared" si="5"/>
        <v>420</v>
      </c>
      <c r="H44" s="1">
        <f t="shared" si="3"/>
        <v>42.1</v>
      </c>
      <c r="I44" s="1">
        <f t="shared" si="4"/>
        <v>84.5</v>
      </c>
    </row>
    <row r="45" spans="7:9" x14ac:dyDescent="0.15">
      <c r="G45" s="1">
        <f t="shared" si="5"/>
        <v>430</v>
      </c>
      <c r="H45" s="1">
        <f t="shared" si="3"/>
        <v>42.816666666666663</v>
      </c>
      <c r="I45" s="1">
        <f t="shared" si="4"/>
        <v>85.916666666666657</v>
      </c>
    </row>
    <row r="46" spans="7:9" x14ac:dyDescent="0.15">
      <c r="G46" s="1">
        <f t="shared" si="5"/>
        <v>440</v>
      </c>
      <c r="H46" s="1">
        <f t="shared" si="3"/>
        <v>43.533333333333331</v>
      </c>
      <c r="I46" s="1">
        <f t="shared" si="4"/>
        <v>87.333333333333343</v>
      </c>
    </row>
    <row r="47" spans="7:9" x14ac:dyDescent="0.15">
      <c r="G47" s="1">
        <f t="shared" si="5"/>
        <v>450</v>
      </c>
      <c r="H47" s="1">
        <f t="shared" si="3"/>
        <v>44.25</v>
      </c>
      <c r="I47" s="1">
        <f t="shared" si="4"/>
        <v>88.75</v>
      </c>
    </row>
    <row r="48" spans="7:9" x14ac:dyDescent="0.15">
      <c r="G48" s="1">
        <f t="shared" si="5"/>
        <v>460</v>
      </c>
      <c r="H48" s="1">
        <f t="shared" si="3"/>
        <v>44.966666666666669</v>
      </c>
      <c r="I48" s="1">
        <f t="shared" si="4"/>
        <v>90.166666666666671</v>
      </c>
    </row>
    <row r="49" spans="7:9" x14ac:dyDescent="0.15">
      <c r="G49" s="1">
        <f t="shared" si="5"/>
        <v>470</v>
      </c>
      <c r="H49" s="1">
        <f t="shared" si="3"/>
        <v>45.68333333333333</v>
      </c>
      <c r="I49" s="1">
        <f t="shared" si="4"/>
        <v>91.583333333333329</v>
      </c>
    </row>
    <row r="50" spans="7:9" x14ac:dyDescent="0.15">
      <c r="G50" s="1">
        <f t="shared" si="5"/>
        <v>480</v>
      </c>
      <c r="H50" s="1">
        <f t="shared" si="3"/>
        <v>46.4</v>
      </c>
      <c r="I50" s="1">
        <f t="shared" si="4"/>
        <v>93</v>
      </c>
    </row>
    <row r="51" spans="7:9" x14ac:dyDescent="0.15">
      <c r="G51" s="1">
        <f t="shared" si="5"/>
        <v>490</v>
      </c>
      <c r="H51" s="1">
        <f t="shared" si="3"/>
        <v>47.116666666666667</v>
      </c>
      <c r="I51" s="1">
        <f t="shared" si="4"/>
        <v>94.416666666666671</v>
      </c>
    </row>
    <row r="52" spans="7:9" x14ac:dyDescent="0.15">
      <c r="G52" s="1">
        <f t="shared" si="5"/>
        <v>500</v>
      </c>
      <c r="H52" s="1">
        <f t="shared" si="3"/>
        <v>47.833333333333336</v>
      </c>
      <c r="I52" s="1">
        <f t="shared" si="4"/>
        <v>95.833333333333329</v>
      </c>
    </row>
    <row r="53" spans="7:9" x14ac:dyDescent="0.15">
      <c r="G53" s="1">
        <f t="shared" si="5"/>
        <v>510</v>
      </c>
      <c r="H53" s="1">
        <f t="shared" si="3"/>
        <v>48.55</v>
      </c>
      <c r="I53" s="1">
        <f t="shared" si="4"/>
        <v>97.25</v>
      </c>
    </row>
    <row r="54" spans="7:9" x14ac:dyDescent="0.15">
      <c r="G54" s="1">
        <f t="shared" si="5"/>
        <v>520</v>
      </c>
      <c r="H54" s="1">
        <f t="shared" si="3"/>
        <v>49.266666666666666</v>
      </c>
      <c r="I54" s="1">
        <f t="shared" si="4"/>
        <v>98.666666666666671</v>
      </c>
    </row>
    <row r="55" spans="7:9" x14ac:dyDescent="0.15">
      <c r="G55" s="1">
        <f t="shared" si="5"/>
        <v>530</v>
      </c>
      <c r="H55" s="1">
        <f t="shared" si="3"/>
        <v>49.983333333333334</v>
      </c>
      <c r="I55" s="1">
        <f t="shared" si="4"/>
        <v>100.08333333333333</v>
      </c>
    </row>
    <row r="56" spans="7:9" x14ac:dyDescent="0.15">
      <c r="G56" s="1">
        <f t="shared" si="5"/>
        <v>540</v>
      </c>
      <c r="H56" s="1">
        <f t="shared" si="3"/>
        <v>50.7</v>
      </c>
      <c r="I56" s="1">
        <f t="shared" si="4"/>
        <v>101.5</v>
      </c>
    </row>
    <row r="57" spans="7:9" x14ac:dyDescent="0.15">
      <c r="G57" s="1">
        <f t="shared" si="5"/>
        <v>550</v>
      </c>
      <c r="H57" s="1">
        <f t="shared" si="3"/>
        <v>51.416666666666664</v>
      </c>
      <c r="I57" s="1">
        <f t="shared" si="4"/>
        <v>102.91666666666667</v>
      </c>
    </row>
    <row r="58" spans="7:9" x14ac:dyDescent="0.15">
      <c r="G58" s="1">
        <f t="shared" si="5"/>
        <v>560</v>
      </c>
      <c r="H58" s="1">
        <f t="shared" si="3"/>
        <v>52.133333333333333</v>
      </c>
      <c r="I58" s="1">
        <f t="shared" si="4"/>
        <v>104.33333333333333</v>
      </c>
    </row>
    <row r="59" spans="7:9" x14ac:dyDescent="0.15">
      <c r="G59" s="1">
        <f t="shared" si="5"/>
        <v>570</v>
      </c>
      <c r="H59" s="1">
        <f t="shared" si="3"/>
        <v>52.85</v>
      </c>
      <c r="I59" s="1">
        <f t="shared" si="4"/>
        <v>105.75</v>
      </c>
    </row>
    <row r="60" spans="7:9" x14ac:dyDescent="0.15">
      <c r="G60" s="1">
        <f t="shared" si="5"/>
        <v>580</v>
      </c>
      <c r="H60" s="1">
        <f t="shared" si="3"/>
        <v>53.56666666666667</v>
      </c>
      <c r="I60" s="1">
        <f t="shared" si="4"/>
        <v>107.16666666666667</v>
      </c>
    </row>
    <row r="61" spans="7:9" x14ac:dyDescent="0.15">
      <c r="G61" s="1">
        <f t="shared" si="5"/>
        <v>590</v>
      </c>
      <c r="H61" s="1">
        <f t="shared" si="3"/>
        <v>54.283333333333331</v>
      </c>
      <c r="I61" s="1">
        <f t="shared" si="4"/>
        <v>108.58333333333333</v>
      </c>
    </row>
    <row r="62" spans="7:9" x14ac:dyDescent="0.15">
      <c r="G62" s="1">
        <f t="shared" si="5"/>
        <v>600</v>
      </c>
      <c r="H62" s="1">
        <f t="shared" si="3"/>
        <v>55</v>
      </c>
      <c r="I62" s="1">
        <f t="shared" si="4"/>
        <v>110</v>
      </c>
    </row>
    <row r="63" spans="7:9" x14ac:dyDescent="0.15">
      <c r="G63" s="1">
        <f t="shared" si="5"/>
        <v>610</v>
      </c>
      <c r="H63" s="1">
        <f t="shared" si="3"/>
        <v>55</v>
      </c>
      <c r="I63" s="1">
        <f t="shared" si="4"/>
        <v>110</v>
      </c>
    </row>
    <row r="64" spans="7:9" x14ac:dyDescent="0.15">
      <c r="G64" s="1">
        <f t="shared" si="5"/>
        <v>620</v>
      </c>
      <c r="H64" s="1">
        <f t="shared" si="3"/>
        <v>55</v>
      </c>
      <c r="I64" s="1">
        <f t="shared" si="4"/>
        <v>110</v>
      </c>
    </row>
    <row r="65" spans="7:9" x14ac:dyDescent="0.15">
      <c r="G65" s="1">
        <f t="shared" si="5"/>
        <v>630</v>
      </c>
      <c r="H65" s="1">
        <f t="shared" si="3"/>
        <v>55</v>
      </c>
      <c r="I65" s="1">
        <f t="shared" si="4"/>
        <v>110</v>
      </c>
    </row>
    <row r="66" spans="7:9" x14ac:dyDescent="0.15">
      <c r="G66" s="1">
        <f t="shared" si="5"/>
        <v>640</v>
      </c>
      <c r="H66" s="1">
        <f t="shared" ref="H66:H82" si="6">MIN($A$2+($B$2-$A$2)*G66/$E$2,$B$2)</f>
        <v>55</v>
      </c>
      <c r="I66" s="1">
        <f t="shared" ref="I66:I82" si="7">MIN($C$2+($D$2-$C$2)*G66/$E$2,$D$2)</f>
        <v>110</v>
      </c>
    </row>
    <row r="67" spans="7:9" x14ac:dyDescent="0.15">
      <c r="G67" s="1">
        <f t="shared" ref="G67:G82" si="8">G66+10</f>
        <v>650</v>
      </c>
      <c r="H67" s="1">
        <f t="shared" si="6"/>
        <v>55</v>
      </c>
      <c r="I67" s="1">
        <f t="shared" si="7"/>
        <v>110</v>
      </c>
    </row>
    <row r="68" spans="7:9" x14ac:dyDescent="0.15">
      <c r="G68" s="1">
        <f t="shared" si="8"/>
        <v>660</v>
      </c>
      <c r="H68" s="1">
        <f t="shared" si="6"/>
        <v>55</v>
      </c>
      <c r="I68" s="1">
        <f t="shared" si="7"/>
        <v>110</v>
      </c>
    </row>
    <row r="69" spans="7:9" x14ac:dyDescent="0.15">
      <c r="G69" s="1">
        <f t="shared" si="8"/>
        <v>670</v>
      </c>
      <c r="H69" s="1">
        <f t="shared" si="6"/>
        <v>55</v>
      </c>
      <c r="I69" s="1">
        <f t="shared" si="7"/>
        <v>110</v>
      </c>
    </row>
    <row r="70" spans="7:9" x14ac:dyDescent="0.15">
      <c r="G70" s="1">
        <f t="shared" si="8"/>
        <v>680</v>
      </c>
      <c r="H70" s="1">
        <f t="shared" si="6"/>
        <v>55</v>
      </c>
      <c r="I70" s="1">
        <f t="shared" si="7"/>
        <v>110</v>
      </c>
    </row>
    <row r="71" spans="7:9" x14ac:dyDescent="0.15">
      <c r="G71" s="1">
        <f t="shared" si="8"/>
        <v>690</v>
      </c>
      <c r="H71" s="1">
        <f t="shared" si="6"/>
        <v>55</v>
      </c>
      <c r="I71" s="1">
        <f t="shared" si="7"/>
        <v>110</v>
      </c>
    </row>
    <row r="72" spans="7:9" x14ac:dyDescent="0.15">
      <c r="G72" s="1">
        <f t="shared" si="8"/>
        <v>700</v>
      </c>
      <c r="H72" s="1">
        <f t="shared" si="6"/>
        <v>55</v>
      </c>
      <c r="I72" s="1">
        <f t="shared" si="7"/>
        <v>110</v>
      </c>
    </row>
    <row r="73" spans="7:9" x14ac:dyDescent="0.15">
      <c r="G73" s="1">
        <f t="shared" si="8"/>
        <v>710</v>
      </c>
      <c r="H73" s="1">
        <f t="shared" si="6"/>
        <v>55</v>
      </c>
      <c r="I73" s="1">
        <f t="shared" si="7"/>
        <v>110</v>
      </c>
    </row>
    <row r="74" spans="7:9" x14ac:dyDescent="0.15">
      <c r="G74" s="1">
        <f t="shared" si="8"/>
        <v>720</v>
      </c>
      <c r="H74" s="1">
        <f t="shared" si="6"/>
        <v>55</v>
      </c>
      <c r="I74" s="1">
        <f t="shared" si="7"/>
        <v>110</v>
      </c>
    </row>
    <row r="75" spans="7:9" x14ac:dyDescent="0.15">
      <c r="G75" s="1">
        <f t="shared" si="8"/>
        <v>730</v>
      </c>
      <c r="H75" s="1">
        <f t="shared" si="6"/>
        <v>55</v>
      </c>
      <c r="I75" s="1">
        <f t="shared" si="7"/>
        <v>110</v>
      </c>
    </row>
    <row r="76" spans="7:9" x14ac:dyDescent="0.15">
      <c r="G76" s="1">
        <f t="shared" si="8"/>
        <v>740</v>
      </c>
      <c r="H76" s="1">
        <f t="shared" si="6"/>
        <v>55</v>
      </c>
      <c r="I76" s="1">
        <f t="shared" si="7"/>
        <v>110</v>
      </c>
    </row>
    <row r="77" spans="7:9" x14ac:dyDescent="0.15">
      <c r="G77" s="1">
        <f t="shared" si="8"/>
        <v>750</v>
      </c>
      <c r="H77" s="1">
        <f t="shared" si="6"/>
        <v>55</v>
      </c>
      <c r="I77" s="1">
        <f t="shared" si="7"/>
        <v>110</v>
      </c>
    </row>
    <row r="78" spans="7:9" x14ac:dyDescent="0.15">
      <c r="G78" s="1">
        <f t="shared" si="8"/>
        <v>760</v>
      </c>
      <c r="H78" s="1">
        <f t="shared" si="6"/>
        <v>55</v>
      </c>
      <c r="I78" s="1">
        <f t="shared" si="7"/>
        <v>110</v>
      </c>
    </row>
    <row r="79" spans="7:9" x14ac:dyDescent="0.15">
      <c r="G79" s="1">
        <f t="shared" si="8"/>
        <v>770</v>
      </c>
      <c r="H79" s="1">
        <f t="shared" si="6"/>
        <v>55</v>
      </c>
      <c r="I79" s="1">
        <f t="shared" si="7"/>
        <v>110</v>
      </c>
    </row>
    <row r="80" spans="7:9" x14ac:dyDescent="0.15">
      <c r="G80" s="1">
        <f t="shared" si="8"/>
        <v>780</v>
      </c>
      <c r="H80" s="1">
        <f t="shared" si="6"/>
        <v>55</v>
      </c>
      <c r="I80" s="1">
        <f t="shared" si="7"/>
        <v>110</v>
      </c>
    </row>
    <row r="81" spans="7:9" x14ac:dyDescent="0.15">
      <c r="G81" s="1">
        <f t="shared" si="8"/>
        <v>790</v>
      </c>
      <c r="H81" s="1">
        <f t="shared" si="6"/>
        <v>55</v>
      </c>
      <c r="I81" s="1">
        <f t="shared" si="7"/>
        <v>110</v>
      </c>
    </row>
    <row r="82" spans="7:9" x14ac:dyDescent="0.15">
      <c r="G82" s="1">
        <f t="shared" si="8"/>
        <v>800</v>
      </c>
      <c r="H82" s="1">
        <f t="shared" si="6"/>
        <v>55</v>
      </c>
      <c r="I82" s="1">
        <f t="shared" si="7"/>
        <v>110</v>
      </c>
    </row>
    <row r="83" spans="7:9" x14ac:dyDescent="0.15">
      <c r="G83" s="1"/>
      <c r="H83" s="1"/>
      <c r="I83" s="1"/>
    </row>
    <row r="84" spans="7:9" x14ac:dyDescent="0.15">
      <c r="G84" s="1"/>
      <c r="H84" s="1"/>
      <c r="I84" s="1"/>
    </row>
    <row r="85" spans="7:9" x14ac:dyDescent="0.15">
      <c r="G85" s="1"/>
      <c r="H85" s="1"/>
      <c r="I85" s="1"/>
    </row>
    <row r="86" spans="7:9" x14ac:dyDescent="0.15">
      <c r="G86" s="1"/>
      <c r="H86" s="1"/>
      <c r="I86" s="1"/>
    </row>
    <row r="87" spans="7:9" x14ac:dyDescent="0.15">
      <c r="G87" s="1"/>
      <c r="H87" s="1"/>
      <c r="I87" s="1"/>
    </row>
    <row r="88" spans="7:9" x14ac:dyDescent="0.15">
      <c r="G88" s="1"/>
      <c r="H88" s="1"/>
      <c r="I88" s="1"/>
    </row>
    <row r="89" spans="7:9" x14ac:dyDescent="0.15">
      <c r="G89" s="1"/>
      <c r="H89" s="1"/>
      <c r="I89" s="1"/>
    </row>
    <row r="90" spans="7:9" x14ac:dyDescent="0.15">
      <c r="G90" s="1"/>
      <c r="H90" s="1"/>
      <c r="I90" s="1"/>
    </row>
    <row r="91" spans="7:9" x14ac:dyDescent="0.15">
      <c r="G91" s="1"/>
      <c r="H91" s="1"/>
      <c r="I91" s="1"/>
    </row>
    <row r="92" spans="7:9" x14ac:dyDescent="0.15">
      <c r="G92" s="1"/>
      <c r="H92" s="1"/>
      <c r="I92" s="1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1:K31"/>
  <sheetViews>
    <sheetView workbookViewId="0">
      <selection activeCell="C25" sqref="C25"/>
    </sheetView>
  </sheetViews>
  <sheetFormatPr baseColWidth="10" defaultRowHeight="13" x14ac:dyDescent="0.15"/>
  <cols>
    <col min="1" max="1" width="8.83203125" customWidth="1"/>
    <col min="2" max="2" width="9.83203125" customWidth="1"/>
    <col min="3" max="3" width="8.83203125" customWidth="1"/>
    <col min="4" max="4" width="9.6640625" customWidth="1"/>
    <col min="5" max="5" width="8.83203125" customWidth="1"/>
    <col min="6" max="6" width="9.6640625" customWidth="1"/>
    <col min="7" max="256" width="8.83203125" customWidth="1"/>
  </cols>
  <sheetData>
    <row r="21" spans="2:11" x14ac:dyDescent="0.15">
      <c r="B21" t="s">
        <v>0</v>
      </c>
    </row>
    <row r="22" spans="2:11" x14ac:dyDescent="0.15">
      <c r="B22" t="s">
        <v>113</v>
      </c>
    </row>
    <row r="23" spans="2:11" x14ac:dyDescent="0.15">
      <c r="B23" t="s">
        <v>114</v>
      </c>
    </row>
    <row r="25" spans="2:11" x14ac:dyDescent="0.15">
      <c r="B25" t="s">
        <v>115</v>
      </c>
      <c r="C25" s="2">
        <v>1.4999999999999999E-2</v>
      </c>
      <c r="D25" t="s">
        <v>116</v>
      </c>
      <c r="E25" s="2">
        <v>0.8</v>
      </c>
      <c r="F25" s="1"/>
      <c r="G25" s="3"/>
      <c r="H25" s="1"/>
      <c r="I25" s="3"/>
      <c r="J25" s="1"/>
      <c r="K25" s="3"/>
    </row>
    <row r="27" spans="2:11" x14ac:dyDescent="0.15">
      <c r="B27" t="s">
        <v>117</v>
      </c>
    </row>
    <row r="28" spans="2:11" x14ac:dyDescent="0.15">
      <c r="B28" t="s">
        <v>118</v>
      </c>
    </row>
    <row r="29" spans="2:11" x14ac:dyDescent="0.15">
      <c r="B29" t="s">
        <v>119</v>
      </c>
    </row>
    <row r="30" spans="2:11" x14ac:dyDescent="0.15">
      <c r="B30" t="s">
        <v>120</v>
      </c>
    </row>
    <row r="31" spans="2:11" x14ac:dyDescent="0.15">
      <c r="B31" t="s">
        <v>101</v>
      </c>
    </row>
  </sheetData>
  <sheetProtection sheet="1" objects="1" scenarios="1"/>
  <phoneticPr fontId="0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62"/>
  <sheetViews>
    <sheetView workbookViewId="0">
      <selection activeCell="E2" sqref="E2"/>
    </sheetView>
  </sheetViews>
  <sheetFormatPr baseColWidth="10" defaultRowHeight="13" x14ac:dyDescent="0.15"/>
  <cols>
    <col min="1" max="2" width="8.83203125" customWidth="1"/>
    <col min="3" max="3" width="10.6640625" customWidth="1"/>
    <col min="4" max="4" width="16.5" bestFit="1" customWidth="1"/>
    <col min="5" max="7" width="8.83203125" customWidth="1"/>
    <col min="8" max="8" width="16" bestFit="1" customWidth="1"/>
    <col min="9" max="9" width="8.33203125" customWidth="1"/>
    <col min="10" max="10" width="7.5" customWidth="1"/>
    <col min="11" max="256" width="8.83203125" customWidth="1"/>
  </cols>
  <sheetData>
    <row r="1" spans="1:5" x14ac:dyDescent="0.15">
      <c r="A1" t="s">
        <v>115</v>
      </c>
      <c r="B1" t="s">
        <v>116</v>
      </c>
      <c r="D1" t="s">
        <v>121</v>
      </c>
      <c r="E1" t="s">
        <v>122</v>
      </c>
    </row>
    <row r="2" spans="1:5" x14ac:dyDescent="0.15">
      <c r="A2">
        <f>root_effect!$C$25</f>
        <v>1.4999999999999999E-2</v>
      </c>
      <c r="B2">
        <f>root_effect!$E$25</f>
        <v>0.8</v>
      </c>
      <c r="C2" s="1"/>
      <c r="D2" s="1">
        <v>0</v>
      </c>
      <c r="E2" s="1">
        <f t="shared" ref="E2:E33" si="0">IF($A$2*D2&gt;33,1,1-$B$2*EXP(-$A$2*D2))</f>
        <v>0.19999999999999996</v>
      </c>
    </row>
    <row r="3" spans="1:5" x14ac:dyDescent="0.15">
      <c r="C3" s="1"/>
      <c r="D3" s="1">
        <f t="shared" ref="D3:D34" si="1">D2+5</f>
        <v>5</v>
      </c>
      <c r="E3" s="1">
        <f t="shared" si="0"/>
        <v>0.25780521093715769</v>
      </c>
    </row>
    <row r="4" spans="1:5" x14ac:dyDescent="0.15">
      <c r="D4" s="1">
        <f t="shared" si="1"/>
        <v>10</v>
      </c>
      <c r="E4" s="1">
        <f t="shared" si="0"/>
        <v>0.31143361885995369</v>
      </c>
    </row>
    <row r="5" spans="1:5" x14ac:dyDescent="0.15">
      <c r="D5" s="1">
        <f t="shared" si="1"/>
        <v>15</v>
      </c>
      <c r="E5" s="1">
        <f t="shared" si="0"/>
        <v>0.36118702499249833</v>
      </c>
    </row>
    <row r="6" spans="1:5" x14ac:dyDescent="0.15">
      <c r="D6" s="1">
        <f t="shared" si="1"/>
        <v>20</v>
      </c>
      <c r="E6" s="1">
        <f t="shared" si="0"/>
        <v>0.40734542345462565</v>
      </c>
    </row>
    <row r="7" spans="1:5" x14ac:dyDescent="0.15">
      <c r="D7" s="1">
        <f t="shared" si="1"/>
        <v>25</v>
      </c>
      <c r="E7" s="1">
        <f t="shared" si="0"/>
        <v>0.45016857696722223</v>
      </c>
    </row>
    <row r="8" spans="1:5" x14ac:dyDescent="0.15">
      <c r="D8" s="1">
        <f t="shared" si="1"/>
        <v>30</v>
      </c>
      <c r="E8" s="1">
        <f t="shared" si="0"/>
        <v>0.48989747870258127</v>
      </c>
    </row>
    <row r="9" spans="1:5" x14ac:dyDescent="0.15">
      <c r="D9" s="1">
        <f t="shared" si="1"/>
        <v>35</v>
      </c>
      <c r="E9" s="1">
        <f t="shared" si="0"/>
        <v>0.52675570850654796</v>
      </c>
    </row>
    <row r="10" spans="1:5" x14ac:dyDescent="0.15">
      <c r="D10" s="1">
        <f t="shared" si="1"/>
        <v>40</v>
      </c>
      <c r="E10" s="1">
        <f t="shared" si="0"/>
        <v>0.5609506911247788</v>
      </c>
    </row>
    <row r="11" spans="1:5" x14ac:dyDescent="0.15">
      <c r="D11" s="1">
        <f t="shared" si="1"/>
        <v>45</v>
      </c>
      <c r="E11" s="1">
        <f t="shared" si="0"/>
        <v>0.5926748635139607</v>
      </c>
    </row>
    <row r="12" spans="1:5" x14ac:dyDescent="0.15">
      <c r="D12" s="1">
        <f t="shared" si="1"/>
        <v>50</v>
      </c>
      <c r="E12" s="1">
        <f t="shared" si="0"/>
        <v>0.62210675780718816</v>
      </c>
    </row>
    <row r="13" spans="1:5" x14ac:dyDescent="0.15">
      <c r="D13" s="1">
        <f t="shared" si="1"/>
        <v>55</v>
      </c>
      <c r="E13" s="1">
        <f t="shared" si="0"/>
        <v>0.64941200602804061</v>
      </c>
    </row>
    <row r="14" spans="1:5" x14ac:dyDescent="0.15">
      <c r="D14" s="1">
        <f t="shared" si="1"/>
        <v>60</v>
      </c>
      <c r="E14" s="1">
        <f t="shared" si="0"/>
        <v>0.67474427220752065</v>
      </c>
    </row>
    <row r="15" spans="1:5" x14ac:dyDescent="0.15">
      <c r="D15" s="1">
        <f t="shared" si="1"/>
        <v>65</v>
      </c>
      <c r="E15" s="1">
        <f t="shared" si="0"/>
        <v>0.69824611714947449</v>
      </c>
    </row>
    <row r="16" spans="1:5" x14ac:dyDescent="0.15">
      <c r="D16" s="1">
        <f t="shared" si="1"/>
        <v>70</v>
      </c>
      <c r="E16" s="1">
        <f t="shared" si="0"/>
        <v>0.72004980071107572</v>
      </c>
    </row>
    <row r="17" spans="4:5" x14ac:dyDescent="0.15">
      <c r="D17" s="1">
        <f t="shared" si="1"/>
        <v>75</v>
      </c>
      <c r="E17" s="1">
        <f t="shared" si="0"/>
        <v>0.74027802611332016</v>
      </c>
    </row>
    <row r="18" spans="4:5" x14ac:dyDescent="0.15">
      <c r="D18" s="1">
        <f t="shared" si="1"/>
        <v>80</v>
      </c>
      <c r="E18" s="1">
        <f t="shared" si="0"/>
        <v>0.75904463047023829</v>
      </c>
    </row>
    <row r="19" spans="4:5" x14ac:dyDescent="0.15">
      <c r="D19" s="1">
        <f t="shared" si="1"/>
        <v>85</v>
      </c>
      <c r="E19" s="1">
        <f t="shared" si="0"/>
        <v>0.77645522542287415</v>
      </c>
    </row>
    <row r="20" spans="4:5" x14ac:dyDescent="0.15">
      <c r="D20" s="1">
        <f t="shared" si="1"/>
        <v>90</v>
      </c>
      <c r="E20" s="1">
        <f t="shared" si="0"/>
        <v>0.79260779148328675</v>
      </c>
    </row>
    <row r="21" spans="4:5" x14ac:dyDescent="0.15">
      <c r="D21" s="1">
        <f t="shared" si="1"/>
        <v>95</v>
      </c>
      <c r="E21" s="1">
        <f t="shared" si="0"/>
        <v>0.80759322943332634</v>
      </c>
    </row>
    <row r="22" spans="4:5" x14ac:dyDescent="0.15">
      <c r="D22" s="1">
        <f t="shared" si="1"/>
        <v>100</v>
      </c>
      <c r="E22" s="1">
        <f t="shared" si="0"/>
        <v>0.82149587188125617</v>
      </c>
    </row>
    <row r="23" spans="4:5" x14ac:dyDescent="0.15">
      <c r="D23" s="1">
        <f t="shared" si="1"/>
        <v>105</v>
      </c>
      <c r="E23" s="1">
        <f t="shared" si="0"/>
        <v>0.83439395785507786</v>
      </c>
    </row>
    <row r="24" spans="4:5" x14ac:dyDescent="0.15">
      <c r="D24" s="1">
        <f t="shared" si="1"/>
        <v>110</v>
      </c>
      <c r="E24" s="1">
        <f t="shared" si="0"/>
        <v>0.84636007310339667</v>
      </c>
    </row>
    <row r="25" spans="4:5" x14ac:dyDescent="0.15">
      <c r="D25" s="1">
        <f t="shared" si="1"/>
        <v>115</v>
      </c>
      <c r="E25" s="1">
        <f t="shared" si="0"/>
        <v>0.85746155858168127</v>
      </c>
    </row>
    <row r="26" spans="4:5" x14ac:dyDescent="0.15">
      <c r="D26" s="1">
        <f t="shared" si="1"/>
        <v>120</v>
      </c>
      <c r="E26" s="1">
        <f t="shared" si="0"/>
        <v>0.86776088942273077</v>
      </c>
    </row>
    <row r="27" spans="4:5" x14ac:dyDescent="0.15">
      <c r="D27" s="1">
        <f t="shared" si="1"/>
        <v>125</v>
      </c>
      <c r="E27" s="1">
        <f t="shared" si="0"/>
        <v>0.87731602652405716</v>
      </c>
    </row>
    <row r="28" spans="4:5" x14ac:dyDescent="0.15">
      <c r="D28" s="1">
        <f t="shared" si="1"/>
        <v>130</v>
      </c>
      <c r="E28" s="1">
        <f t="shared" si="0"/>
        <v>0.88618074273078906</v>
      </c>
    </row>
    <row r="29" spans="4:5" x14ac:dyDescent="0.15">
      <c r="D29" s="1">
        <f t="shared" si="1"/>
        <v>135</v>
      </c>
      <c r="E29" s="1">
        <f t="shared" si="0"/>
        <v>0.89440492544973582</v>
      </c>
    </row>
    <row r="30" spans="4:5" x14ac:dyDescent="0.15">
      <c r="D30" s="1">
        <f t="shared" si="1"/>
        <v>140</v>
      </c>
      <c r="E30" s="1">
        <f t="shared" si="0"/>
        <v>0.90203485739761446</v>
      </c>
    </row>
    <row r="31" spans="4:5" x14ac:dyDescent="0.15">
      <c r="D31" s="1">
        <f t="shared" si="1"/>
        <v>145</v>
      </c>
      <c r="E31" s="1">
        <f t="shared" si="0"/>
        <v>0.90911347706338896</v>
      </c>
    </row>
    <row r="32" spans="4:5" x14ac:dyDescent="0.15">
      <c r="D32" s="1">
        <f t="shared" si="1"/>
        <v>150</v>
      </c>
      <c r="E32" s="1">
        <f t="shared" si="0"/>
        <v>0.91568062035050857</v>
      </c>
    </row>
    <row r="33" spans="4:5" x14ac:dyDescent="0.15">
      <c r="D33" s="1">
        <f t="shared" si="1"/>
        <v>155</v>
      </c>
      <c r="E33" s="1">
        <f t="shared" si="0"/>
        <v>0.92177324475891997</v>
      </c>
    </row>
    <row r="34" spans="4:5" x14ac:dyDescent="0.15">
      <c r="D34" s="1">
        <f t="shared" si="1"/>
        <v>160</v>
      </c>
      <c r="E34" s="1">
        <f t="shared" ref="E34:E62" si="2">IF($A$2*D34&gt;33,1,1-$B$2*EXP(-$A$2*D34))</f>
        <v>0.92742563736846995</v>
      </c>
    </row>
    <row r="35" spans="4:5" x14ac:dyDescent="0.15">
      <c r="D35" s="1">
        <f t="shared" ref="D35:D62" si="3">D34+5</f>
        <v>165</v>
      </c>
      <c r="E35" s="1">
        <f t="shared" si="2"/>
        <v>0.93266960779415176</v>
      </c>
    </row>
    <row r="36" spans="4:5" x14ac:dyDescent="0.15">
      <c r="D36" s="1">
        <f t="shared" si="3"/>
        <v>170</v>
      </c>
      <c r="E36" s="1">
        <f t="shared" si="2"/>
        <v>0.93753466719907741</v>
      </c>
    </row>
    <row r="37" spans="4:5" x14ac:dyDescent="0.15">
      <c r="D37" s="1">
        <f t="shared" si="3"/>
        <v>175</v>
      </c>
      <c r="E37" s="1">
        <f t="shared" si="2"/>
        <v>0.94204819437259879</v>
      </c>
    </row>
    <row r="38" spans="4:5" x14ac:dyDescent="0.15">
      <c r="D38" s="1">
        <f t="shared" si="3"/>
        <v>180</v>
      </c>
      <c r="E38" s="1">
        <f t="shared" si="2"/>
        <v>0.94623558980820022</v>
      </c>
    </row>
    <row r="39" spans="4:5" x14ac:dyDescent="0.15">
      <c r="D39" s="1">
        <f t="shared" si="3"/>
        <v>185</v>
      </c>
      <c r="E39" s="1">
        <f t="shared" si="2"/>
        <v>0.95012041864826124</v>
      </c>
    </row>
    <row r="40" spans="4:5" x14ac:dyDescent="0.15">
      <c r="D40" s="1">
        <f t="shared" si="3"/>
        <v>190</v>
      </c>
      <c r="E40" s="1">
        <f t="shared" si="2"/>
        <v>0.95372454330012923</v>
      </c>
    </row>
    <row r="41" spans="4:5" x14ac:dyDescent="0.15">
      <c r="D41" s="1">
        <f t="shared" si="3"/>
        <v>195</v>
      </c>
      <c r="E41" s="1">
        <f t="shared" si="2"/>
        <v>0.95706824646981592</v>
      </c>
    </row>
    <row r="42" spans="4:5" x14ac:dyDescent="0.15">
      <c r="D42" s="1">
        <f t="shared" si="3"/>
        <v>200</v>
      </c>
      <c r="E42" s="1">
        <f t="shared" si="2"/>
        <v>0.96017034530570888</v>
      </c>
    </row>
    <row r="43" spans="4:5" x14ac:dyDescent="0.15">
      <c r="D43" s="1">
        <f t="shared" si="3"/>
        <v>205</v>
      </c>
      <c r="E43" s="1">
        <f t="shared" si="2"/>
        <v>0.96304829729465591</v>
      </c>
    </row>
    <row r="44" spans="4:5" x14ac:dyDescent="0.15">
      <c r="D44" s="1">
        <f t="shared" si="3"/>
        <v>210</v>
      </c>
      <c r="E44" s="1">
        <f t="shared" si="2"/>
        <v>0.96571829850636781</v>
      </c>
    </row>
    <row r="45" spans="4:5" x14ac:dyDescent="0.15">
      <c r="D45" s="1">
        <f t="shared" si="3"/>
        <v>215</v>
      </c>
      <c r="E45" s="1">
        <f t="shared" si="2"/>
        <v>0.96819537473902295</v>
      </c>
    </row>
    <row r="46" spans="4:5" x14ac:dyDescent="0.15">
      <c r="D46" s="1">
        <f t="shared" si="3"/>
        <v>220</v>
      </c>
      <c r="E46" s="1">
        <f t="shared" si="2"/>
        <v>0.97049346607900799</v>
      </c>
    </row>
    <row r="47" spans="4:5" x14ac:dyDescent="0.15">
      <c r="D47" s="1">
        <f t="shared" si="3"/>
        <v>225</v>
      </c>
      <c r="E47" s="1">
        <f t="shared" si="2"/>
        <v>0.97262550535066716</v>
      </c>
    </row>
    <row r="48" spans="4:5" x14ac:dyDescent="0.15">
      <c r="D48" s="1">
        <f t="shared" si="3"/>
        <v>230</v>
      </c>
      <c r="E48" s="1">
        <f t="shared" si="2"/>
        <v>0.97460349089754561</v>
      </c>
    </row>
    <row r="49" spans="4:5" x14ac:dyDescent="0.15">
      <c r="D49" s="1">
        <f t="shared" si="3"/>
        <v>235</v>
      </c>
      <c r="E49" s="1">
        <f t="shared" si="2"/>
        <v>0.97643855410471414</v>
      </c>
    </row>
    <row r="50" spans="4:5" x14ac:dyDescent="0.15">
      <c r="D50" s="1">
        <f t="shared" si="3"/>
        <v>240</v>
      </c>
      <c r="E50" s="1">
        <f t="shared" si="2"/>
        <v>0.97814102204216591</v>
      </c>
    </row>
    <row r="51" spans="4:5" x14ac:dyDescent="0.15">
      <c r="D51" s="1">
        <f t="shared" si="3"/>
        <v>245</v>
      </c>
      <c r="E51" s="1">
        <f t="shared" si="2"/>
        <v>0.97972047558182007</v>
      </c>
    </row>
    <row r="52" spans="4:5" x14ac:dyDescent="0.15">
      <c r="D52" s="1">
        <f t="shared" si="3"/>
        <v>250</v>
      </c>
      <c r="E52" s="1">
        <f t="shared" si="2"/>
        <v>0.98118580331519267</v>
      </c>
    </row>
    <row r="53" spans="4:5" x14ac:dyDescent="0.15">
      <c r="D53" s="1">
        <f t="shared" si="3"/>
        <v>255</v>
      </c>
      <c r="E53" s="1">
        <f t="shared" si="2"/>
        <v>0.98254525157516581</v>
      </c>
    </row>
    <row r="54" spans="4:5" x14ac:dyDescent="0.15">
      <c r="D54" s="1">
        <f t="shared" si="3"/>
        <v>260</v>
      </c>
      <c r="E54" s="1">
        <f t="shared" si="2"/>
        <v>0.98380647084335648</v>
      </c>
    </row>
    <row r="55" spans="4:5" x14ac:dyDescent="0.15">
      <c r="D55" s="1">
        <f t="shared" si="3"/>
        <v>265</v>
      </c>
      <c r="E55" s="1">
        <f t="shared" si="2"/>
        <v>0.9849765588042525</v>
      </c>
    </row>
    <row r="56" spans="4:5" x14ac:dyDescent="0.15">
      <c r="D56" s="1">
        <f t="shared" si="3"/>
        <v>270</v>
      </c>
      <c r="E56" s="1">
        <f t="shared" si="2"/>
        <v>0.98606210028840524</v>
      </c>
    </row>
    <row r="57" spans="4:5" x14ac:dyDescent="0.15">
      <c r="D57" s="1">
        <f t="shared" si="3"/>
        <v>275</v>
      </c>
      <c r="E57" s="1">
        <f t="shared" si="2"/>
        <v>0.98706920432946732</v>
      </c>
    </row>
    <row r="58" spans="4:5" x14ac:dyDescent="0.15">
      <c r="D58" s="1">
        <f t="shared" si="3"/>
        <v>280</v>
      </c>
      <c r="E58" s="1">
        <f t="shared" si="2"/>
        <v>0.98800353854361789</v>
      </c>
    </row>
    <row r="59" spans="4:5" x14ac:dyDescent="0.15">
      <c r="D59" s="1">
        <f t="shared" si="3"/>
        <v>285</v>
      </c>
      <c r="E59" s="1">
        <f t="shared" si="2"/>
        <v>0.98887036102484993</v>
      </c>
    </row>
    <row r="60" spans="4:5" x14ac:dyDescent="0.15">
      <c r="D60" s="1">
        <f t="shared" si="3"/>
        <v>290</v>
      </c>
      <c r="E60" s="1">
        <f t="shared" si="2"/>
        <v>0.9896745499356161</v>
      </c>
    </row>
    <row r="61" spans="4:5" x14ac:dyDescent="0.15">
      <c r="D61" s="1">
        <f t="shared" si="3"/>
        <v>295</v>
      </c>
      <c r="E61" s="1">
        <f t="shared" si="2"/>
        <v>0.99042063095935706</v>
      </c>
    </row>
    <row r="62" spans="4:5" x14ac:dyDescent="0.15">
      <c r="D62" s="1">
        <f t="shared" si="3"/>
        <v>300</v>
      </c>
      <c r="E62" s="1">
        <f t="shared" si="2"/>
        <v>0.99111280276940616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1:K26"/>
  <sheetViews>
    <sheetView workbookViewId="0"/>
  </sheetViews>
  <sheetFormatPr baseColWidth="10" defaultRowHeight="13" x14ac:dyDescent="0.15"/>
  <cols>
    <col min="1" max="1" width="8.83203125" customWidth="1"/>
    <col min="2" max="2" width="9.83203125" customWidth="1"/>
    <col min="3" max="3" width="8.83203125" customWidth="1"/>
    <col min="4" max="4" width="9.6640625" customWidth="1"/>
    <col min="5" max="5" width="8.83203125" customWidth="1"/>
    <col min="6" max="6" width="9.6640625" customWidth="1"/>
    <col min="7" max="256" width="8.83203125" customWidth="1"/>
  </cols>
  <sheetData>
    <row r="21" spans="2:11" x14ac:dyDescent="0.15">
      <c r="B21" t="s">
        <v>123</v>
      </c>
    </row>
    <row r="22" spans="2:11" x14ac:dyDescent="0.15">
      <c r="B22" t="s">
        <v>124</v>
      </c>
    </row>
    <row r="24" spans="2:11" x14ac:dyDescent="0.15">
      <c r="B24" t="s">
        <v>125</v>
      </c>
      <c r="C24" s="2">
        <v>-0.47</v>
      </c>
      <c r="E24" s="3"/>
      <c r="F24" s="1"/>
      <c r="G24" s="3"/>
      <c r="H24" s="1"/>
      <c r="I24" s="3"/>
      <c r="J24" s="1"/>
      <c r="K24" s="3"/>
    </row>
    <row r="26" spans="2:11" x14ac:dyDescent="0.15">
      <c r="B26" t="s">
        <v>126</v>
      </c>
    </row>
  </sheetData>
  <sheetProtection sheet="1" objects="1" scenarios="1"/>
  <phoneticPr fontId="0" type="noConversion"/>
  <pageMargins left="0.75" right="0.75" top="1" bottom="1" header="0.5" footer="0.5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96"/>
  <sheetViews>
    <sheetView workbookViewId="0">
      <selection activeCell="D2" sqref="D2"/>
    </sheetView>
  </sheetViews>
  <sheetFormatPr baseColWidth="10" defaultRowHeight="13" x14ac:dyDescent="0.15"/>
  <cols>
    <col min="1" max="1" width="8.83203125" customWidth="1"/>
    <col min="2" max="2" width="10.6640625" customWidth="1"/>
    <col min="3" max="3" width="16.5" bestFit="1" customWidth="1"/>
    <col min="4" max="6" width="8.83203125" customWidth="1"/>
    <col min="7" max="7" width="16" bestFit="1" customWidth="1"/>
    <col min="8" max="8" width="8.33203125" customWidth="1"/>
    <col min="9" max="9" width="7.5" customWidth="1"/>
    <col min="10" max="256" width="8.83203125" customWidth="1"/>
  </cols>
  <sheetData>
    <row r="1" spans="1:4" x14ac:dyDescent="0.15">
      <c r="A1" t="s">
        <v>125</v>
      </c>
      <c r="C1" t="s">
        <v>127</v>
      </c>
      <c r="D1" t="s">
        <v>109</v>
      </c>
    </row>
    <row r="2" spans="1:4" x14ac:dyDescent="0.15">
      <c r="A2">
        <f>lai_effect!$C$24</f>
        <v>-0.47</v>
      </c>
      <c r="B2" s="1"/>
      <c r="C2" s="1">
        <v>0</v>
      </c>
      <c r="D2" s="1">
        <f t="shared" ref="D2:D33" si="0">1 - EXP($A$2*C2)</f>
        <v>0</v>
      </c>
    </row>
    <row r="3" spans="1:4" x14ac:dyDescent="0.15">
      <c r="B3" s="1"/>
      <c r="C3" s="1">
        <f t="shared" ref="C3:C34" si="1">C2+0.075</f>
        <v>7.4999999999999997E-2</v>
      </c>
      <c r="D3" s="1">
        <f t="shared" si="0"/>
        <v>3.4635954923843082E-2</v>
      </c>
    </row>
    <row r="4" spans="1:4" x14ac:dyDescent="0.15">
      <c r="C4" s="1">
        <f t="shared" si="1"/>
        <v>0.15</v>
      </c>
      <c r="D4" s="1">
        <f t="shared" si="0"/>
        <v>6.8072260474199675E-2</v>
      </c>
    </row>
    <row r="5" spans="1:4" x14ac:dyDescent="0.15">
      <c r="C5" s="1">
        <f t="shared" si="1"/>
        <v>0.22499999999999998</v>
      </c>
      <c r="D5" s="1">
        <f t="shared" si="0"/>
        <v>0.10035046765269429</v>
      </c>
    </row>
    <row r="6" spans="1:4" x14ac:dyDescent="0.15">
      <c r="C6" s="1">
        <f t="shared" si="1"/>
        <v>0.3</v>
      </c>
      <c r="D6" s="1">
        <f t="shared" si="0"/>
        <v>0.13151068830233215</v>
      </c>
    </row>
    <row r="7" spans="1:4" x14ac:dyDescent="0.15">
      <c r="C7" s="1">
        <f t="shared" si="1"/>
        <v>0.375</v>
      </c>
      <c r="D7" s="1">
        <f t="shared" si="0"/>
        <v>0.16159164495413203</v>
      </c>
    </row>
    <row r="8" spans="1:4" x14ac:dyDescent="0.15">
      <c r="C8" s="1">
        <f t="shared" si="1"/>
        <v>0.45</v>
      </c>
      <c r="D8" s="1">
        <f t="shared" si="0"/>
        <v>0.19063071894727412</v>
      </c>
    </row>
    <row r="9" spans="1:4" x14ac:dyDescent="0.15">
      <c r="C9" s="1">
        <f t="shared" si="1"/>
        <v>0.52500000000000002</v>
      </c>
      <c r="D9" s="1">
        <f t="shared" si="0"/>
        <v>0.21866399688255966</v>
      </c>
    </row>
    <row r="10" spans="1:4" x14ac:dyDescent="0.15">
      <c r="C10" s="1">
        <f t="shared" si="1"/>
        <v>0.6</v>
      </c>
      <c r="D10" s="1">
        <f t="shared" si="0"/>
        <v>0.24572631546691104</v>
      </c>
    </row>
    <row r="11" spans="1:4" x14ac:dyDescent="0.15">
      <c r="C11" s="1">
        <f t="shared" si="1"/>
        <v>0.67499999999999993</v>
      </c>
      <c r="D11" s="1">
        <f t="shared" si="0"/>
        <v>0.27185130480464015</v>
      </c>
    </row>
    <row r="12" spans="1:4" x14ac:dyDescent="0.15">
      <c r="C12" s="1">
        <f t="shared" si="1"/>
        <v>0.74999999999999989</v>
      </c>
      <c r="D12" s="1">
        <f t="shared" si="0"/>
        <v>0.29707143018928173</v>
      </c>
    </row>
    <row r="13" spans="1:4" x14ac:dyDescent="0.15">
      <c r="C13" s="1">
        <f t="shared" si="1"/>
        <v>0.82499999999999984</v>
      </c>
      <c r="D13" s="1">
        <f t="shared" si="0"/>
        <v>0.32141803244792733</v>
      </c>
    </row>
    <row r="14" spans="1:4" x14ac:dyDescent="0.15">
      <c r="C14" s="1">
        <f t="shared" si="1"/>
        <v>0.8999999999999998</v>
      </c>
      <c r="D14" s="1">
        <f t="shared" si="0"/>
        <v>0.34492136688819364</v>
      </c>
    </row>
    <row r="15" spans="1:4" x14ac:dyDescent="0.15">
      <c r="C15" s="1">
        <f t="shared" si="1"/>
        <v>0.97499999999999976</v>
      </c>
      <c r="D15" s="1">
        <f t="shared" si="0"/>
        <v>0.36761064089622686</v>
      </c>
    </row>
    <row r="16" spans="1:4" x14ac:dyDescent="0.15">
      <c r="C16" s="1">
        <f t="shared" si="1"/>
        <v>1.0499999999999998</v>
      </c>
      <c r="D16" s="1">
        <f t="shared" si="0"/>
        <v>0.38951405023246322</v>
      </c>
    </row>
    <row r="17" spans="3:4" x14ac:dyDescent="0.15">
      <c r="C17" s="1">
        <f t="shared" si="1"/>
        <v>1.1249999999999998</v>
      </c>
      <c r="D17" s="1">
        <f t="shared" si="0"/>
        <v>0.41065881407025118</v>
      </c>
    </row>
    <row r="18" spans="3:4" x14ac:dyDescent="0.15">
      <c r="C18" s="1">
        <f t="shared" si="1"/>
        <v>1.1999999999999997</v>
      </c>
      <c r="D18" s="1">
        <f t="shared" si="0"/>
        <v>0.43107120882087813</v>
      </c>
    </row>
    <row r="19" spans="3:4" x14ac:dyDescent="0.15">
      <c r="C19" s="1">
        <f t="shared" si="1"/>
        <v>1.2749999999999997</v>
      </c>
      <c r="D19" s="1">
        <f t="shared" si="0"/>
        <v>0.45077660078703474</v>
      </c>
    </row>
    <row r="20" spans="3:4" x14ac:dyDescent="0.15">
      <c r="C20" s="1">
        <f t="shared" si="1"/>
        <v>1.3499999999999996</v>
      </c>
      <c r="D20" s="1">
        <f t="shared" si="0"/>
        <v>0.46979947768529495</v>
      </c>
    </row>
    <row r="21" spans="3:4" x14ac:dyDescent="0.15">
      <c r="C21" s="1">
        <f t="shared" si="1"/>
        <v>1.4249999999999996</v>
      </c>
      <c r="D21" s="1">
        <f t="shared" si="0"/>
        <v>0.48816347907678503</v>
      </c>
    </row>
    <row r="22" spans="3:4" x14ac:dyDescent="0.15">
      <c r="C22" s="1">
        <f t="shared" si="1"/>
        <v>1.4999999999999996</v>
      </c>
      <c r="D22" s="1">
        <f t="shared" si="0"/>
        <v>0.50589142574385826</v>
      </c>
    </row>
    <row r="23" spans="3:4" x14ac:dyDescent="0.15">
      <c r="C23" s="1">
        <f t="shared" si="1"/>
        <v>1.5749999999999995</v>
      </c>
      <c r="D23" s="1">
        <f t="shared" si="0"/>
        <v>0.52300534804927823</v>
      </c>
    </row>
    <row r="24" spans="3:4" x14ac:dyDescent="0.15">
      <c r="C24" s="1">
        <f t="shared" si="1"/>
        <v>1.6499999999999995</v>
      </c>
      <c r="D24" s="1">
        <f t="shared" si="0"/>
        <v>0.53952651331315771</v>
      </c>
    </row>
    <row r="25" spans="3:4" x14ac:dyDescent="0.15">
      <c r="C25" s="1">
        <f t="shared" si="1"/>
        <v>1.7249999999999994</v>
      </c>
      <c r="D25" s="1">
        <f t="shared" si="0"/>
        <v>0.55547545224166806</v>
      </c>
    </row>
    <row r="26" spans="3:4" x14ac:dyDescent="0.15">
      <c r="C26" s="1">
        <f t="shared" si="1"/>
        <v>1.7999999999999994</v>
      </c>
      <c r="D26" s="1">
        <f t="shared" si="0"/>
        <v>0.57087198444036735</v>
      </c>
    </row>
    <row r="27" spans="3:4" x14ac:dyDescent="0.15">
      <c r="C27" s="1">
        <f t="shared" si="1"/>
        <v>1.8749999999999993</v>
      </c>
      <c r="D27" s="1">
        <f t="shared" si="0"/>
        <v>0.58573524304384894</v>
      </c>
    </row>
    <row r="28" spans="3:4" x14ac:dyDescent="0.15">
      <c r="C28" s="1">
        <f t="shared" si="1"/>
        <v>1.9499999999999993</v>
      </c>
      <c r="D28" s="1">
        <f t="shared" si="0"/>
        <v>0.60008369849231902</v>
      </c>
    </row>
    <row r="29" spans="3:4" x14ac:dyDescent="0.15">
      <c r="C29" s="1">
        <f t="shared" si="1"/>
        <v>2.0249999999999995</v>
      </c>
      <c r="D29" s="1">
        <f t="shared" si="0"/>
        <v>0.61393518148464921</v>
      </c>
    </row>
    <row r="30" spans="3:4" x14ac:dyDescent="0.15">
      <c r="C30" s="1">
        <f t="shared" si="1"/>
        <v>2.0999999999999996</v>
      </c>
      <c r="D30" s="1">
        <f t="shared" si="0"/>
        <v>0.62730690513642862</v>
      </c>
    </row>
    <row r="31" spans="3:4" x14ac:dyDescent="0.15">
      <c r="C31" s="1">
        <f t="shared" si="1"/>
        <v>2.1749999999999998</v>
      </c>
      <c r="D31" s="1">
        <f t="shared" si="0"/>
        <v>0.64021548637055081</v>
      </c>
    </row>
    <row r="32" spans="3:4" x14ac:dyDescent="0.15">
      <c r="C32" s="1">
        <f t="shared" si="1"/>
        <v>2.25</v>
      </c>
      <c r="D32" s="1">
        <f t="shared" si="0"/>
        <v>0.6526769665669172</v>
      </c>
    </row>
    <row r="33" spans="3:4" x14ac:dyDescent="0.15">
      <c r="C33" s="1">
        <f t="shared" si="1"/>
        <v>2.3250000000000002</v>
      </c>
      <c r="D33" s="1">
        <f t="shared" si="0"/>
        <v>0.664706831496918</v>
      </c>
    </row>
    <row r="34" spans="3:4" x14ac:dyDescent="0.15">
      <c r="C34" s="1">
        <f t="shared" si="1"/>
        <v>2.4000000000000004</v>
      </c>
      <c r="D34" s="1">
        <f t="shared" ref="D34:D65" si="2">1 - EXP($A$2*C34)</f>
        <v>0.67632003056746326</v>
      </c>
    </row>
    <row r="35" spans="3:4" x14ac:dyDescent="0.15">
      <c r="C35" s="1">
        <f t="shared" ref="C35:C66" si="3">C34+0.075</f>
        <v>2.4750000000000005</v>
      </c>
      <c r="D35" s="1">
        <f t="shared" si="2"/>
        <v>0.68753099539847962</v>
      </c>
    </row>
    <row r="36" spans="3:4" x14ac:dyDescent="0.15">
      <c r="C36" s="1">
        <f t="shared" si="3"/>
        <v>2.5500000000000007</v>
      </c>
      <c r="D36" s="1">
        <f t="shared" si="2"/>
        <v>0.69835365775695601</v>
      </c>
    </row>
    <row r="37" spans="3:4" x14ac:dyDescent="0.15">
      <c r="C37" s="1">
        <f t="shared" si="3"/>
        <v>2.6250000000000009</v>
      </c>
      <c r="D37" s="1">
        <f t="shared" si="2"/>
        <v>0.70880146686982815</v>
      </c>
    </row>
    <row r="38" spans="3:4" x14ac:dyDescent="0.15">
      <c r="C38" s="1">
        <f t="shared" si="3"/>
        <v>2.7000000000000011</v>
      </c>
      <c r="D38" s="1">
        <f t="shared" si="2"/>
        <v>0.71888740613721414</v>
      </c>
    </row>
    <row r="39" spans="3:4" x14ac:dyDescent="0.15">
      <c r="C39" s="1">
        <f t="shared" si="3"/>
        <v>2.7750000000000012</v>
      </c>
      <c r="D39" s="1">
        <f t="shared" si="2"/>
        <v>0.72862400926677018</v>
      </c>
    </row>
    <row r="40" spans="3:4" x14ac:dyDescent="0.15">
      <c r="C40" s="1">
        <f t="shared" si="3"/>
        <v>2.8500000000000014</v>
      </c>
      <c r="D40" s="1">
        <f t="shared" si="2"/>
        <v>0.73802337584921962</v>
      </c>
    </row>
    <row r="41" spans="3:4" x14ac:dyDescent="0.15">
      <c r="C41" s="1">
        <f t="shared" si="3"/>
        <v>2.9250000000000016</v>
      </c>
      <c r="D41" s="1">
        <f t="shared" si="2"/>
        <v>0.7470971863944067</v>
      </c>
    </row>
    <row r="42" spans="3:4" x14ac:dyDescent="0.15">
      <c r="C42" s="1">
        <f t="shared" si="3"/>
        <v>3.0000000000000018</v>
      </c>
      <c r="D42" s="1">
        <f t="shared" si="2"/>
        <v>0.75585671684656308</v>
      </c>
    </row>
    <row r="43" spans="3:4" x14ac:dyDescent="0.15">
      <c r="C43" s="1">
        <f t="shared" si="3"/>
        <v>3.075000000000002</v>
      </c>
      <c r="D43" s="1">
        <f t="shared" si="2"/>
        <v>0.76431285259682458</v>
      </c>
    </row>
    <row r="44" spans="3:4" x14ac:dyDescent="0.15">
      <c r="C44" s="1">
        <f t="shared" si="3"/>
        <v>3.1500000000000021</v>
      </c>
      <c r="D44" s="1">
        <f t="shared" si="2"/>
        <v>0.77247610201041017</v>
      </c>
    </row>
    <row r="45" spans="3:4" x14ac:dyDescent="0.15">
      <c r="C45" s="1">
        <f t="shared" si="3"/>
        <v>3.2250000000000023</v>
      </c>
      <c r="D45" s="1">
        <f t="shared" si="2"/>
        <v>0.78035660948527474</v>
      </c>
    </row>
    <row r="46" spans="3:4" x14ac:dyDescent="0.15">
      <c r="C46" s="1">
        <f t="shared" si="3"/>
        <v>3.3000000000000025</v>
      </c>
      <c r="D46" s="1">
        <f t="shared" si="2"/>
        <v>0.78796416805846281</v>
      </c>
    </row>
    <row r="47" spans="3:4" x14ac:dyDescent="0.15">
      <c r="C47" s="1">
        <f t="shared" si="3"/>
        <v>3.3750000000000027</v>
      </c>
      <c r="D47" s="1">
        <f t="shared" si="2"/>
        <v>0.79530823157582953</v>
      </c>
    </row>
    <row r="48" spans="3:4" x14ac:dyDescent="0.15">
      <c r="C48" s="1">
        <f t="shared" si="3"/>
        <v>3.4500000000000028</v>
      </c>
      <c r="D48" s="1">
        <f t="shared" si="2"/>
        <v>0.80239792644025076</v>
      </c>
    </row>
    <row r="49" spans="3:4" x14ac:dyDescent="0.15">
      <c r="C49" s="1">
        <f t="shared" si="3"/>
        <v>3.525000000000003</v>
      </c>
      <c r="D49" s="1">
        <f t="shared" si="2"/>
        <v>0.80924206295292422</v>
      </c>
    </row>
    <row r="50" spans="3:4" x14ac:dyDescent="0.15">
      <c r="C50" s="1">
        <f t="shared" si="3"/>
        <v>3.6000000000000032</v>
      </c>
      <c r="D50" s="1">
        <f t="shared" si="2"/>
        <v>0.81584914626185201</v>
      </c>
    </row>
    <row r="51" spans="3:4" x14ac:dyDescent="0.15">
      <c r="C51" s="1">
        <f t="shared" si="3"/>
        <v>3.6750000000000034</v>
      </c>
      <c r="D51" s="1">
        <f t="shared" si="2"/>
        <v>0.82222738693111375</v>
      </c>
    </row>
    <row r="52" spans="3:4" x14ac:dyDescent="0.15">
      <c r="C52" s="1">
        <f t="shared" si="3"/>
        <v>3.7500000000000036</v>
      </c>
      <c r="D52" s="1">
        <f t="shared" si="2"/>
        <v>0.82838471114406154</v>
      </c>
    </row>
    <row r="53" spans="3:4" x14ac:dyDescent="0.15">
      <c r="C53" s="1">
        <f t="shared" si="3"/>
        <v>3.8250000000000037</v>
      </c>
      <c r="D53" s="1">
        <f t="shared" si="2"/>
        <v>0.83432877055311816</v>
      </c>
    </row>
    <row r="54" spans="3:4" x14ac:dyDescent="0.15">
      <c r="C54" s="1">
        <f t="shared" si="3"/>
        <v>3.9000000000000039</v>
      </c>
      <c r="D54" s="1">
        <f t="shared" si="2"/>
        <v>0.84006695178841806</v>
      </c>
    </row>
    <row r="55" spans="3:4" x14ac:dyDescent="0.15">
      <c r="C55" s="1">
        <f t="shared" si="3"/>
        <v>3.9750000000000041</v>
      </c>
      <c r="D55" s="1">
        <f t="shared" si="2"/>
        <v>0.84560638563710722</v>
      </c>
    </row>
    <row r="56" spans="3:4" x14ac:dyDescent="0.15">
      <c r="C56" s="1">
        <f t="shared" si="3"/>
        <v>4.0500000000000043</v>
      </c>
      <c r="D56" s="1">
        <f t="shared" si="2"/>
        <v>0.85095395590470957</v>
      </c>
    </row>
    <row r="57" spans="3:4" x14ac:dyDescent="0.15">
      <c r="C57" s="1">
        <f t="shared" si="3"/>
        <v>4.1250000000000044</v>
      </c>
      <c r="D57" s="1">
        <f t="shared" si="2"/>
        <v>0.85611630796957128</v>
      </c>
    </row>
    <row r="58" spans="3:4" x14ac:dyDescent="0.15">
      <c r="C58" s="1">
        <f t="shared" si="3"/>
        <v>4.2000000000000046</v>
      </c>
      <c r="D58" s="1">
        <f t="shared" si="2"/>
        <v>0.86109985704101333</v>
      </c>
    </row>
    <row r="59" spans="3:4" x14ac:dyDescent="0.15">
      <c r="C59" s="1">
        <f t="shared" si="3"/>
        <v>4.2750000000000048</v>
      </c>
      <c r="D59" s="1">
        <f t="shared" si="2"/>
        <v>0.86591079613145605</v>
      </c>
    </row>
    <row r="60" spans="3:4" x14ac:dyDescent="0.15">
      <c r="C60" s="1">
        <f t="shared" si="3"/>
        <v>4.350000000000005</v>
      </c>
      <c r="D60" s="1">
        <f t="shared" si="2"/>
        <v>0.87055510375242107</v>
      </c>
    </row>
    <row r="61" spans="3:4" x14ac:dyDescent="0.15">
      <c r="C61" s="1">
        <f t="shared" si="3"/>
        <v>4.4250000000000052</v>
      </c>
      <c r="D61" s="1">
        <f t="shared" si="2"/>
        <v>0.87503855134397379</v>
      </c>
    </row>
    <row r="62" spans="3:4" x14ac:dyDescent="0.15">
      <c r="C62" s="1">
        <f t="shared" si="3"/>
        <v>4.5000000000000053</v>
      </c>
      <c r="D62" s="1">
        <f t="shared" si="2"/>
        <v>0.879366710446842</v>
      </c>
    </row>
    <row r="63" spans="3:4" x14ac:dyDescent="0.15">
      <c r="C63" s="1">
        <f t="shared" si="3"/>
        <v>4.5750000000000055</v>
      </c>
      <c r="D63" s="1">
        <f t="shared" si="2"/>
        <v>0.88354495962612012</v>
      </c>
    </row>
    <row r="64" spans="3:4" x14ac:dyDescent="0.15">
      <c r="C64" s="1">
        <f t="shared" si="3"/>
        <v>4.6500000000000057</v>
      </c>
      <c r="D64" s="1">
        <f t="shared" si="2"/>
        <v>0.88757849115516407</v>
      </c>
    </row>
    <row r="65" spans="3:4" x14ac:dyDescent="0.15">
      <c r="C65" s="1">
        <f t="shared" si="3"/>
        <v>4.7250000000000059</v>
      </c>
      <c r="D65" s="1">
        <f t="shared" si="2"/>
        <v>0.89147231746798428</v>
      </c>
    </row>
    <row r="66" spans="3:4" x14ac:dyDescent="0.15">
      <c r="C66" s="1">
        <f t="shared" si="3"/>
        <v>4.800000000000006</v>
      </c>
      <c r="D66" s="1">
        <f t="shared" ref="D66:D96" si="4">1 - EXP($A$2*C66)</f>
        <v>0.89523127738815234</v>
      </c>
    </row>
    <row r="67" spans="3:4" x14ac:dyDescent="0.15">
      <c r="C67" s="1">
        <f t="shared" ref="C67:C96" si="5">C66+0.075</f>
        <v>4.8750000000000062</v>
      </c>
      <c r="D67" s="1">
        <f t="shared" si="4"/>
        <v>0.89886004214196502</v>
      </c>
    </row>
    <row r="68" spans="3:4" x14ac:dyDescent="0.15">
      <c r="C68" s="1">
        <f t="shared" si="5"/>
        <v>4.9500000000000064</v>
      </c>
      <c r="D68" s="1">
        <f t="shared" si="4"/>
        <v>0.90236312116333528</v>
      </c>
    </row>
    <row r="69" spans="3:4" x14ac:dyDescent="0.15">
      <c r="C69" s="1">
        <f t="shared" si="5"/>
        <v>5.0250000000000066</v>
      </c>
      <c r="D69" s="1">
        <f t="shared" si="4"/>
        <v>0.90574486769762674</v>
      </c>
    </row>
    <row r="70" spans="3:4" x14ac:dyDescent="0.15">
      <c r="C70" s="1">
        <f t="shared" si="5"/>
        <v>5.1000000000000068</v>
      </c>
      <c r="D70" s="1">
        <f t="shared" si="4"/>
        <v>0.9090094842113926</v>
      </c>
    </row>
    <row r="71" spans="3:4" x14ac:dyDescent="0.15">
      <c r="C71" s="1">
        <f t="shared" si="5"/>
        <v>5.1750000000000069</v>
      </c>
      <c r="D71" s="1">
        <f t="shared" si="4"/>
        <v>0.91216102761474405</v>
      </c>
    </row>
    <row r="72" spans="3:4" x14ac:dyDescent="0.15">
      <c r="C72" s="1">
        <f t="shared" si="5"/>
        <v>5.2500000000000071</v>
      </c>
      <c r="D72" s="1">
        <f t="shared" si="4"/>
        <v>0.91520341430283647</v>
      </c>
    </row>
    <row r="73" spans="3:4" x14ac:dyDescent="0.15">
      <c r="C73" s="1">
        <f t="shared" si="5"/>
        <v>5.3250000000000073</v>
      </c>
      <c r="D73" s="1">
        <f t="shared" si="4"/>
        <v>0.91814042502273918</v>
      </c>
    </row>
    <row r="74" spans="3:4" x14ac:dyDescent="0.15">
      <c r="C74" s="1">
        <f t="shared" si="5"/>
        <v>5.4000000000000075</v>
      </c>
      <c r="D74" s="1">
        <f t="shared" si="4"/>
        <v>0.92097570957173658</v>
      </c>
    </row>
    <row r="75" spans="3:4" x14ac:dyDescent="0.15">
      <c r="C75" s="1">
        <f t="shared" si="5"/>
        <v>5.4750000000000076</v>
      </c>
      <c r="D75" s="1">
        <f t="shared" si="4"/>
        <v>0.92371279133289863</v>
      </c>
    </row>
    <row r="76" spans="3:4" x14ac:dyDescent="0.15">
      <c r="C76" s="1">
        <f t="shared" si="5"/>
        <v>5.5500000000000078</v>
      </c>
      <c r="D76" s="1">
        <f t="shared" si="4"/>
        <v>0.92635507165355813</v>
      </c>
    </row>
    <row r="77" spans="3:4" x14ac:dyDescent="0.15">
      <c r="C77" s="1">
        <f t="shared" si="5"/>
        <v>5.625000000000008</v>
      </c>
      <c r="D77" s="1">
        <f t="shared" si="4"/>
        <v>0.92890583407213523</v>
      </c>
    </row>
    <row r="78" spans="3:4" x14ac:dyDescent="0.15">
      <c r="C78" s="1">
        <f t="shared" si="5"/>
        <v>5.7000000000000082</v>
      </c>
      <c r="D78" s="1">
        <f t="shared" si="4"/>
        <v>0.93136824839856092</v>
      </c>
    </row>
    <row r="79" spans="3:4" x14ac:dyDescent="0.15">
      <c r="C79" s="1">
        <f t="shared" si="5"/>
        <v>5.7750000000000083</v>
      </c>
      <c r="D79" s="1">
        <f t="shared" si="4"/>
        <v>0.93374537465337282</v>
      </c>
    </row>
    <row r="80" spans="3:4" x14ac:dyDescent="0.15">
      <c r="C80" s="1">
        <f t="shared" si="5"/>
        <v>5.8500000000000085</v>
      </c>
      <c r="D80" s="1">
        <f t="shared" si="4"/>
        <v>0.93604016687037461</v>
      </c>
    </row>
    <row r="81" spans="3:4" x14ac:dyDescent="0.15">
      <c r="C81" s="1">
        <f t="shared" si="5"/>
        <v>5.9250000000000087</v>
      </c>
      <c r="D81" s="1">
        <f t="shared" si="4"/>
        <v>0.93825547676758891</v>
      </c>
    </row>
    <row r="82" spans="3:4" x14ac:dyDescent="0.15">
      <c r="C82" s="1">
        <f t="shared" si="5"/>
        <v>6.0000000000000089</v>
      </c>
      <c r="D82" s="1">
        <f t="shared" si="4"/>
        <v>0.94039405729106085</v>
      </c>
    </row>
    <row r="83" spans="3:4" x14ac:dyDescent="0.15">
      <c r="C83" s="1">
        <f t="shared" si="5"/>
        <v>6.0750000000000091</v>
      </c>
      <c r="D83" s="1">
        <f t="shared" si="4"/>
        <v>0.94245856603592093</v>
      </c>
    </row>
    <row r="84" spans="3:4" x14ac:dyDescent="0.15">
      <c r="C84" s="1">
        <f t="shared" si="5"/>
        <v>6.1500000000000092</v>
      </c>
      <c r="D84" s="1">
        <f t="shared" si="4"/>
        <v>0.94445156854895407</v>
      </c>
    </row>
    <row r="85" spans="3:4" x14ac:dyDescent="0.15">
      <c r="C85" s="1">
        <f t="shared" si="5"/>
        <v>6.2250000000000094</v>
      </c>
      <c r="D85" s="1">
        <f t="shared" si="4"/>
        <v>0.9463755415167826</v>
      </c>
    </row>
    <row r="86" spans="3:4" x14ac:dyDescent="0.15">
      <c r="C86" s="1">
        <f t="shared" si="5"/>
        <v>6.3000000000000096</v>
      </c>
      <c r="D86" s="1">
        <f t="shared" si="4"/>
        <v>0.94823287584362281</v>
      </c>
    </row>
    <row r="87" spans="3:4" x14ac:dyDescent="0.15">
      <c r="C87" s="1">
        <f t="shared" si="5"/>
        <v>6.3750000000000098</v>
      </c>
      <c r="D87" s="1">
        <f t="shared" si="4"/>
        <v>0.95002587962244012</v>
      </c>
    </row>
    <row r="88" spans="3:4" x14ac:dyDescent="0.15">
      <c r="C88" s="1">
        <f t="shared" si="5"/>
        <v>6.4500000000000099</v>
      </c>
      <c r="D88" s="1">
        <f t="shared" si="4"/>
        <v>0.95175678100319594</v>
      </c>
    </row>
    <row r="89" spans="3:4" x14ac:dyDescent="0.15">
      <c r="C89" s="1">
        <f t="shared" si="5"/>
        <v>6.5250000000000101</v>
      </c>
      <c r="D89" s="1">
        <f t="shared" si="4"/>
        <v>0.95342773096175037</v>
      </c>
    </row>
    <row r="90" spans="3:4" x14ac:dyDescent="0.15">
      <c r="C90" s="1">
        <f t="shared" si="5"/>
        <v>6.6000000000000103</v>
      </c>
      <c r="D90" s="1">
        <f t="shared" si="4"/>
        <v>0.95504080597286034</v>
      </c>
    </row>
    <row r="91" spans="3:4" x14ac:dyDescent="0.15">
      <c r="C91" s="1">
        <f t="shared" si="5"/>
        <v>6.6750000000000105</v>
      </c>
      <c r="D91" s="1">
        <f t="shared" si="4"/>
        <v>0.95659801059059668</v>
      </c>
    </row>
    <row r="92" spans="3:4" x14ac:dyDescent="0.15">
      <c r="C92" s="1">
        <f t="shared" si="5"/>
        <v>6.7500000000000107</v>
      </c>
      <c r="D92" s="1">
        <f t="shared" si="4"/>
        <v>0.95810127993938587</v>
      </c>
    </row>
    <row r="93" spans="3:4" x14ac:dyDescent="0.15">
      <c r="C93" s="1">
        <f t="shared" si="5"/>
        <v>6.8250000000000108</v>
      </c>
      <c r="D93" s="1">
        <f t="shared" si="4"/>
        <v>0.95955248211877198</v>
      </c>
    </row>
    <row r="94" spans="3:4" x14ac:dyDescent="0.15">
      <c r="C94" s="1">
        <f t="shared" si="5"/>
        <v>6.900000000000011</v>
      </c>
      <c r="D94" s="1">
        <f t="shared" si="4"/>
        <v>0.96095342052488752</v>
      </c>
    </row>
    <row r="95" spans="3:4" x14ac:dyDescent="0.15">
      <c r="C95" s="1">
        <f t="shared" si="5"/>
        <v>6.9750000000000112</v>
      </c>
      <c r="D95" s="1">
        <f t="shared" si="4"/>
        <v>0.96230583609151787</v>
      </c>
    </row>
    <row r="96" spans="3:4" x14ac:dyDescent="0.15">
      <c r="C96" s="1">
        <f t="shared" si="5"/>
        <v>7.0500000000000114</v>
      </c>
      <c r="D96" s="1">
        <f t="shared" si="4"/>
        <v>0.96361140945354395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1:K28"/>
  <sheetViews>
    <sheetView workbookViewId="0">
      <selection activeCell="A46" sqref="A46"/>
    </sheetView>
  </sheetViews>
  <sheetFormatPr baseColWidth="10" defaultRowHeight="13" x14ac:dyDescent="0.15"/>
  <cols>
    <col min="1" max="1" width="8.83203125" customWidth="1"/>
    <col min="2" max="2" width="9.83203125" customWidth="1"/>
    <col min="3" max="3" width="9.5" bestFit="1" customWidth="1"/>
    <col min="4" max="4" width="9.6640625" customWidth="1"/>
    <col min="5" max="5" width="8.83203125" customWidth="1"/>
    <col min="6" max="6" width="9.6640625" customWidth="1"/>
    <col min="7" max="256" width="8.83203125" customWidth="1"/>
  </cols>
  <sheetData>
    <row r="21" spans="2:11" x14ac:dyDescent="0.15">
      <c r="B21" t="s">
        <v>123</v>
      </c>
    </row>
    <row r="22" spans="2:11" x14ac:dyDescent="0.15">
      <c r="B22" t="s">
        <v>128</v>
      </c>
    </row>
    <row r="23" spans="2:11" x14ac:dyDescent="0.15">
      <c r="B23" t="s">
        <v>129</v>
      </c>
    </row>
    <row r="24" spans="2:11" x14ac:dyDescent="0.15">
      <c r="B24" t="s">
        <v>130</v>
      </c>
    </row>
    <row r="26" spans="2:11" x14ac:dyDescent="0.15">
      <c r="B26" t="s">
        <v>131</v>
      </c>
      <c r="C26" s="2">
        <v>1500</v>
      </c>
      <c r="E26" s="3"/>
      <c r="F26" s="1"/>
      <c r="G26" s="3"/>
      <c r="H26" s="1"/>
      <c r="I26" s="3"/>
      <c r="J26" s="1"/>
      <c r="K26" s="3"/>
    </row>
    <row r="28" spans="2:11" x14ac:dyDescent="0.15">
      <c r="B28" t="s">
        <v>132</v>
      </c>
    </row>
  </sheetData>
  <sheetProtection sheet="1" objects="1" scenarios="1"/>
  <phoneticPr fontId="0" type="noConversion"/>
  <pageMargins left="0.75" right="0.75" top="1" bottom="1" header="0.5" footer="0.5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02"/>
  <sheetViews>
    <sheetView workbookViewId="0">
      <selection activeCell="D2" sqref="D2"/>
    </sheetView>
  </sheetViews>
  <sheetFormatPr baseColWidth="10" defaultRowHeight="13" x14ac:dyDescent="0.15"/>
  <cols>
    <col min="1" max="1" width="8.83203125" customWidth="1"/>
    <col min="2" max="2" width="10.6640625" customWidth="1"/>
    <col min="3" max="3" width="16.5" bestFit="1" customWidth="1"/>
    <col min="4" max="6" width="8.83203125" customWidth="1"/>
    <col min="7" max="7" width="16" bestFit="1" customWidth="1"/>
    <col min="8" max="8" width="8.33203125" customWidth="1"/>
    <col min="9" max="9" width="7.5" customWidth="1"/>
    <col min="10" max="256" width="8.83203125" customWidth="1"/>
  </cols>
  <sheetData>
    <row r="1" spans="1:4" x14ac:dyDescent="0.15">
      <c r="A1" t="s">
        <v>131</v>
      </c>
      <c r="C1" t="s">
        <v>133</v>
      </c>
      <c r="D1" t="s">
        <v>134</v>
      </c>
    </row>
    <row r="2" spans="1:4" x14ac:dyDescent="0.15">
      <c r="A2">
        <f>large_wood_effect!$C$26</f>
        <v>1500</v>
      </c>
      <c r="B2" s="1"/>
      <c r="C2" s="1">
        <v>0</v>
      </c>
      <c r="D2" s="1">
        <f t="shared" ref="D2:D33" si="0">$A$2/($A$2+C2)</f>
        <v>1</v>
      </c>
    </row>
    <row r="3" spans="1:4" x14ac:dyDescent="0.15">
      <c r="B3" s="1"/>
      <c r="C3" s="1">
        <f t="shared" ref="C3:C34" si="1">C2+100</f>
        <v>100</v>
      </c>
      <c r="D3" s="1">
        <f t="shared" si="0"/>
        <v>0.9375</v>
      </c>
    </row>
    <row r="4" spans="1:4" x14ac:dyDescent="0.15">
      <c r="C4" s="1">
        <f t="shared" si="1"/>
        <v>200</v>
      </c>
      <c r="D4" s="1">
        <f t="shared" si="0"/>
        <v>0.88235294117647056</v>
      </c>
    </row>
    <row r="5" spans="1:4" x14ac:dyDescent="0.15">
      <c r="C5" s="1">
        <f t="shared" si="1"/>
        <v>300</v>
      </c>
      <c r="D5" s="1">
        <f t="shared" si="0"/>
        <v>0.83333333333333337</v>
      </c>
    </row>
    <row r="6" spans="1:4" x14ac:dyDescent="0.15">
      <c r="C6" s="1">
        <f t="shared" si="1"/>
        <v>400</v>
      </c>
      <c r="D6" s="1">
        <f t="shared" si="0"/>
        <v>0.78947368421052633</v>
      </c>
    </row>
    <row r="7" spans="1:4" x14ac:dyDescent="0.15">
      <c r="C7" s="1">
        <f t="shared" si="1"/>
        <v>500</v>
      </c>
      <c r="D7" s="1">
        <f t="shared" si="0"/>
        <v>0.75</v>
      </c>
    </row>
    <row r="8" spans="1:4" x14ac:dyDescent="0.15">
      <c r="C8" s="1">
        <f t="shared" si="1"/>
        <v>600</v>
      </c>
      <c r="D8" s="1">
        <f t="shared" si="0"/>
        <v>0.7142857142857143</v>
      </c>
    </row>
    <row r="9" spans="1:4" x14ac:dyDescent="0.15">
      <c r="C9" s="1">
        <f t="shared" si="1"/>
        <v>700</v>
      </c>
      <c r="D9" s="1">
        <f t="shared" si="0"/>
        <v>0.68181818181818177</v>
      </c>
    </row>
    <row r="10" spans="1:4" x14ac:dyDescent="0.15">
      <c r="C10" s="1">
        <f t="shared" si="1"/>
        <v>800</v>
      </c>
      <c r="D10" s="1">
        <f t="shared" si="0"/>
        <v>0.65217391304347827</v>
      </c>
    </row>
    <row r="11" spans="1:4" x14ac:dyDescent="0.15">
      <c r="C11" s="1">
        <f t="shared" si="1"/>
        <v>900</v>
      </c>
      <c r="D11" s="1">
        <f t="shared" si="0"/>
        <v>0.625</v>
      </c>
    </row>
    <row r="12" spans="1:4" x14ac:dyDescent="0.15">
      <c r="C12" s="1">
        <f t="shared" si="1"/>
        <v>1000</v>
      </c>
      <c r="D12" s="1">
        <f t="shared" si="0"/>
        <v>0.6</v>
      </c>
    </row>
    <row r="13" spans="1:4" x14ac:dyDescent="0.15">
      <c r="C13" s="1">
        <f t="shared" si="1"/>
        <v>1100</v>
      </c>
      <c r="D13" s="1">
        <f t="shared" si="0"/>
        <v>0.57692307692307687</v>
      </c>
    </row>
    <row r="14" spans="1:4" x14ac:dyDescent="0.15">
      <c r="C14" s="1">
        <f t="shared" si="1"/>
        <v>1200</v>
      </c>
      <c r="D14" s="1">
        <f t="shared" si="0"/>
        <v>0.55555555555555558</v>
      </c>
    </row>
    <row r="15" spans="1:4" x14ac:dyDescent="0.15">
      <c r="C15" s="1">
        <f t="shared" si="1"/>
        <v>1300</v>
      </c>
      <c r="D15" s="1">
        <f t="shared" si="0"/>
        <v>0.5357142857142857</v>
      </c>
    </row>
    <row r="16" spans="1:4" x14ac:dyDescent="0.15">
      <c r="C16" s="1">
        <f t="shared" si="1"/>
        <v>1400</v>
      </c>
      <c r="D16" s="1">
        <f t="shared" si="0"/>
        <v>0.51724137931034486</v>
      </c>
    </row>
    <row r="17" spans="3:4" x14ac:dyDescent="0.15">
      <c r="C17" s="1">
        <f t="shared" si="1"/>
        <v>1500</v>
      </c>
      <c r="D17" s="1">
        <f t="shared" si="0"/>
        <v>0.5</v>
      </c>
    </row>
    <row r="18" spans="3:4" x14ac:dyDescent="0.15">
      <c r="C18" s="1">
        <f t="shared" si="1"/>
        <v>1600</v>
      </c>
      <c r="D18" s="1">
        <f t="shared" si="0"/>
        <v>0.4838709677419355</v>
      </c>
    </row>
    <row r="19" spans="3:4" x14ac:dyDescent="0.15">
      <c r="C19" s="1">
        <f t="shared" si="1"/>
        <v>1700</v>
      </c>
      <c r="D19" s="1">
        <f t="shared" si="0"/>
        <v>0.46875</v>
      </c>
    </row>
    <row r="20" spans="3:4" x14ac:dyDescent="0.15">
      <c r="C20" s="1">
        <f t="shared" si="1"/>
        <v>1800</v>
      </c>
      <c r="D20" s="1">
        <f t="shared" si="0"/>
        <v>0.45454545454545453</v>
      </c>
    </row>
    <row r="21" spans="3:4" x14ac:dyDescent="0.15">
      <c r="C21" s="1">
        <f t="shared" si="1"/>
        <v>1900</v>
      </c>
      <c r="D21" s="1">
        <f t="shared" si="0"/>
        <v>0.44117647058823528</v>
      </c>
    </row>
    <row r="22" spans="3:4" x14ac:dyDescent="0.15">
      <c r="C22" s="1">
        <f t="shared" si="1"/>
        <v>2000</v>
      </c>
      <c r="D22" s="1">
        <f t="shared" si="0"/>
        <v>0.42857142857142855</v>
      </c>
    </row>
    <row r="23" spans="3:4" x14ac:dyDescent="0.15">
      <c r="C23" s="1">
        <f t="shared" si="1"/>
        <v>2100</v>
      </c>
      <c r="D23" s="1">
        <f t="shared" si="0"/>
        <v>0.41666666666666669</v>
      </c>
    </row>
    <row r="24" spans="3:4" x14ac:dyDescent="0.15">
      <c r="C24" s="1">
        <f t="shared" si="1"/>
        <v>2200</v>
      </c>
      <c r="D24" s="1">
        <f t="shared" si="0"/>
        <v>0.40540540540540543</v>
      </c>
    </row>
    <row r="25" spans="3:4" x14ac:dyDescent="0.15">
      <c r="C25" s="1">
        <f t="shared" si="1"/>
        <v>2300</v>
      </c>
      <c r="D25" s="1">
        <f t="shared" si="0"/>
        <v>0.39473684210526316</v>
      </c>
    </row>
    <row r="26" spans="3:4" x14ac:dyDescent="0.15">
      <c r="C26" s="1">
        <f t="shared" si="1"/>
        <v>2400</v>
      </c>
      <c r="D26" s="1">
        <f t="shared" si="0"/>
        <v>0.38461538461538464</v>
      </c>
    </row>
    <row r="27" spans="3:4" x14ac:dyDescent="0.15">
      <c r="C27" s="1">
        <f t="shared" si="1"/>
        <v>2500</v>
      </c>
      <c r="D27" s="1">
        <f t="shared" si="0"/>
        <v>0.375</v>
      </c>
    </row>
    <row r="28" spans="3:4" x14ac:dyDescent="0.15">
      <c r="C28" s="1">
        <f t="shared" si="1"/>
        <v>2600</v>
      </c>
      <c r="D28" s="1">
        <f t="shared" si="0"/>
        <v>0.36585365853658536</v>
      </c>
    </row>
    <row r="29" spans="3:4" x14ac:dyDescent="0.15">
      <c r="C29" s="1">
        <f t="shared" si="1"/>
        <v>2700</v>
      </c>
      <c r="D29" s="1">
        <f t="shared" si="0"/>
        <v>0.35714285714285715</v>
      </c>
    </row>
    <row r="30" spans="3:4" x14ac:dyDescent="0.15">
      <c r="C30" s="1">
        <f t="shared" si="1"/>
        <v>2800</v>
      </c>
      <c r="D30" s="1">
        <f t="shared" si="0"/>
        <v>0.34883720930232559</v>
      </c>
    </row>
    <row r="31" spans="3:4" x14ac:dyDescent="0.15">
      <c r="C31" s="1">
        <f t="shared" si="1"/>
        <v>2900</v>
      </c>
      <c r="D31" s="1">
        <f t="shared" si="0"/>
        <v>0.34090909090909088</v>
      </c>
    </row>
    <row r="32" spans="3:4" x14ac:dyDescent="0.15">
      <c r="C32" s="1">
        <f t="shared" si="1"/>
        <v>3000</v>
      </c>
      <c r="D32" s="1">
        <f t="shared" si="0"/>
        <v>0.33333333333333331</v>
      </c>
    </row>
    <row r="33" spans="3:4" x14ac:dyDescent="0.15">
      <c r="C33" s="1">
        <f t="shared" si="1"/>
        <v>3100</v>
      </c>
      <c r="D33" s="1">
        <f t="shared" si="0"/>
        <v>0.32608695652173914</v>
      </c>
    </row>
    <row r="34" spans="3:4" x14ac:dyDescent="0.15">
      <c r="C34" s="1">
        <f t="shared" si="1"/>
        <v>3200</v>
      </c>
      <c r="D34" s="1">
        <f t="shared" ref="D34:D65" si="2">$A$2/($A$2+C34)</f>
        <v>0.31914893617021278</v>
      </c>
    </row>
    <row r="35" spans="3:4" x14ac:dyDescent="0.15">
      <c r="C35" s="1">
        <f t="shared" ref="C35:C66" si="3">C34+100</f>
        <v>3300</v>
      </c>
      <c r="D35" s="1">
        <f t="shared" si="2"/>
        <v>0.3125</v>
      </c>
    </row>
    <row r="36" spans="3:4" x14ac:dyDescent="0.15">
      <c r="C36" s="1">
        <f t="shared" si="3"/>
        <v>3400</v>
      </c>
      <c r="D36" s="1">
        <f t="shared" si="2"/>
        <v>0.30612244897959184</v>
      </c>
    </row>
    <row r="37" spans="3:4" x14ac:dyDescent="0.15">
      <c r="C37" s="1">
        <f t="shared" si="3"/>
        <v>3500</v>
      </c>
      <c r="D37" s="1">
        <f t="shared" si="2"/>
        <v>0.3</v>
      </c>
    </row>
    <row r="38" spans="3:4" x14ac:dyDescent="0.15">
      <c r="C38" s="1">
        <f t="shared" si="3"/>
        <v>3600</v>
      </c>
      <c r="D38" s="1">
        <f t="shared" si="2"/>
        <v>0.29411764705882354</v>
      </c>
    </row>
    <row r="39" spans="3:4" x14ac:dyDescent="0.15">
      <c r="C39" s="1">
        <f t="shared" si="3"/>
        <v>3700</v>
      </c>
      <c r="D39" s="1">
        <f t="shared" si="2"/>
        <v>0.28846153846153844</v>
      </c>
    </row>
    <row r="40" spans="3:4" x14ac:dyDescent="0.15">
      <c r="C40" s="1">
        <f t="shared" si="3"/>
        <v>3800</v>
      </c>
      <c r="D40" s="1">
        <f t="shared" si="2"/>
        <v>0.28301886792452829</v>
      </c>
    </row>
    <row r="41" spans="3:4" x14ac:dyDescent="0.15">
      <c r="C41" s="1">
        <f t="shared" si="3"/>
        <v>3900</v>
      </c>
      <c r="D41" s="1">
        <f t="shared" si="2"/>
        <v>0.27777777777777779</v>
      </c>
    </row>
    <row r="42" spans="3:4" x14ac:dyDescent="0.15">
      <c r="C42" s="1">
        <f t="shared" si="3"/>
        <v>4000</v>
      </c>
      <c r="D42" s="1">
        <f t="shared" si="2"/>
        <v>0.27272727272727271</v>
      </c>
    </row>
    <row r="43" spans="3:4" x14ac:dyDescent="0.15">
      <c r="C43" s="1">
        <f t="shared" si="3"/>
        <v>4100</v>
      </c>
      <c r="D43" s="1">
        <f t="shared" si="2"/>
        <v>0.26785714285714285</v>
      </c>
    </row>
    <row r="44" spans="3:4" x14ac:dyDescent="0.15">
      <c r="C44" s="1">
        <f t="shared" si="3"/>
        <v>4200</v>
      </c>
      <c r="D44" s="1">
        <f t="shared" si="2"/>
        <v>0.26315789473684209</v>
      </c>
    </row>
    <row r="45" spans="3:4" x14ac:dyDescent="0.15">
      <c r="C45" s="1">
        <f t="shared" si="3"/>
        <v>4300</v>
      </c>
      <c r="D45" s="1">
        <f t="shared" si="2"/>
        <v>0.25862068965517243</v>
      </c>
    </row>
    <row r="46" spans="3:4" x14ac:dyDescent="0.15">
      <c r="C46" s="1">
        <f t="shared" si="3"/>
        <v>4400</v>
      </c>
      <c r="D46" s="1">
        <f t="shared" si="2"/>
        <v>0.25423728813559321</v>
      </c>
    </row>
    <row r="47" spans="3:4" x14ac:dyDescent="0.15">
      <c r="C47" s="1">
        <f t="shared" si="3"/>
        <v>4500</v>
      </c>
      <c r="D47" s="1">
        <f t="shared" si="2"/>
        <v>0.25</v>
      </c>
    </row>
    <row r="48" spans="3:4" x14ac:dyDescent="0.15">
      <c r="C48" s="1">
        <f t="shared" si="3"/>
        <v>4600</v>
      </c>
      <c r="D48" s="1">
        <f t="shared" si="2"/>
        <v>0.24590163934426229</v>
      </c>
    </row>
    <row r="49" spans="3:4" x14ac:dyDescent="0.15">
      <c r="C49" s="1">
        <f t="shared" si="3"/>
        <v>4700</v>
      </c>
      <c r="D49" s="1">
        <f t="shared" si="2"/>
        <v>0.24193548387096775</v>
      </c>
    </row>
    <row r="50" spans="3:4" x14ac:dyDescent="0.15">
      <c r="C50" s="1">
        <f t="shared" si="3"/>
        <v>4800</v>
      </c>
      <c r="D50" s="1">
        <f t="shared" si="2"/>
        <v>0.23809523809523808</v>
      </c>
    </row>
    <row r="51" spans="3:4" x14ac:dyDescent="0.15">
      <c r="C51" s="1">
        <f t="shared" si="3"/>
        <v>4900</v>
      </c>
      <c r="D51" s="1">
        <f t="shared" si="2"/>
        <v>0.234375</v>
      </c>
    </row>
    <row r="52" spans="3:4" x14ac:dyDescent="0.15">
      <c r="C52" s="1">
        <f t="shared" si="3"/>
        <v>5000</v>
      </c>
      <c r="D52" s="1">
        <f t="shared" si="2"/>
        <v>0.23076923076923078</v>
      </c>
    </row>
    <row r="53" spans="3:4" x14ac:dyDescent="0.15">
      <c r="C53" s="1">
        <f t="shared" si="3"/>
        <v>5100</v>
      </c>
      <c r="D53" s="1">
        <f t="shared" si="2"/>
        <v>0.22727272727272727</v>
      </c>
    </row>
    <row r="54" spans="3:4" x14ac:dyDescent="0.15">
      <c r="C54" s="1">
        <f t="shared" si="3"/>
        <v>5200</v>
      </c>
      <c r="D54" s="1">
        <f t="shared" si="2"/>
        <v>0.22388059701492538</v>
      </c>
    </row>
    <row r="55" spans="3:4" x14ac:dyDescent="0.15">
      <c r="C55" s="1">
        <f t="shared" si="3"/>
        <v>5300</v>
      </c>
      <c r="D55" s="1">
        <f t="shared" si="2"/>
        <v>0.22058823529411764</v>
      </c>
    </row>
    <row r="56" spans="3:4" x14ac:dyDescent="0.15">
      <c r="C56" s="1">
        <f t="shared" si="3"/>
        <v>5400</v>
      </c>
      <c r="D56" s="1">
        <f t="shared" si="2"/>
        <v>0.21739130434782608</v>
      </c>
    </row>
    <row r="57" spans="3:4" x14ac:dyDescent="0.15">
      <c r="C57" s="1">
        <f t="shared" si="3"/>
        <v>5500</v>
      </c>
      <c r="D57" s="1">
        <f t="shared" si="2"/>
        <v>0.21428571428571427</v>
      </c>
    </row>
    <row r="58" spans="3:4" x14ac:dyDescent="0.15">
      <c r="C58" s="1">
        <f t="shared" si="3"/>
        <v>5600</v>
      </c>
      <c r="D58" s="1">
        <f t="shared" si="2"/>
        <v>0.21126760563380281</v>
      </c>
    </row>
    <row r="59" spans="3:4" x14ac:dyDescent="0.15">
      <c r="C59" s="1">
        <f t="shared" si="3"/>
        <v>5700</v>
      </c>
      <c r="D59" s="1">
        <f t="shared" si="2"/>
        <v>0.20833333333333334</v>
      </c>
    </row>
    <row r="60" spans="3:4" x14ac:dyDescent="0.15">
      <c r="C60" s="1">
        <f t="shared" si="3"/>
        <v>5800</v>
      </c>
      <c r="D60" s="1">
        <f t="shared" si="2"/>
        <v>0.20547945205479451</v>
      </c>
    </row>
    <row r="61" spans="3:4" x14ac:dyDescent="0.15">
      <c r="C61" s="1">
        <f t="shared" si="3"/>
        <v>5900</v>
      </c>
      <c r="D61" s="1">
        <f t="shared" si="2"/>
        <v>0.20270270270270271</v>
      </c>
    </row>
    <row r="62" spans="3:4" x14ac:dyDescent="0.15">
      <c r="C62" s="1">
        <f t="shared" si="3"/>
        <v>6000</v>
      </c>
      <c r="D62" s="1">
        <f t="shared" si="2"/>
        <v>0.2</v>
      </c>
    </row>
    <row r="63" spans="3:4" x14ac:dyDescent="0.15">
      <c r="C63" s="1">
        <f t="shared" si="3"/>
        <v>6100</v>
      </c>
      <c r="D63" s="1">
        <f t="shared" si="2"/>
        <v>0.19736842105263158</v>
      </c>
    </row>
    <row r="64" spans="3:4" x14ac:dyDescent="0.15">
      <c r="C64" s="1">
        <f t="shared" si="3"/>
        <v>6200</v>
      </c>
      <c r="D64" s="1">
        <f t="shared" si="2"/>
        <v>0.19480519480519481</v>
      </c>
    </row>
    <row r="65" spans="3:4" x14ac:dyDescent="0.15">
      <c r="C65" s="1">
        <f t="shared" si="3"/>
        <v>6300</v>
      </c>
      <c r="D65" s="1">
        <f t="shared" si="2"/>
        <v>0.19230769230769232</v>
      </c>
    </row>
    <row r="66" spans="3:4" x14ac:dyDescent="0.15">
      <c r="C66" s="1">
        <f t="shared" si="3"/>
        <v>6400</v>
      </c>
      <c r="D66" s="1">
        <f t="shared" ref="D66:D97" si="4">$A$2/($A$2+C66)</f>
        <v>0.189873417721519</v>
      </c>
    </row>
    <row r="67" spans="3:4" x14ac:dyDescent="0.15">
      <c r="C67" s="1">
        <f t="shared" ref="C67:C102" si="5">C66+100</f>
        <v>6500</v>
      </c>
      <c r="D67" s="1">
        <f t="shared" si="4"/>
        <v>0.1875</v>
      </c>
    </row>
    <row r="68" spans="3:4" x14ac:dyDescent="0.15">
      <c r="C68" s="1">
        <f t="shared" si="5"/>
        <v>6600</v>
      </c>
      <c r="D68" s="1">
        <f t="shared" si="4"/>
        <v>0.18518518518518517</v>
      </c>
    </row>
    <row r="69" spans="3:4" x14ac:dyDescent="0.15">
      <c r="C69" s="1">
        <f t="shared" si="5"/>
        <v>6700</v>
      </c>
      <c r="D69" s="1">
        <f t="shared" si="4"/>
        <v>0.18292682926829268</v>
      </c>
    </row>
    <row r="70" spans="3:4" x14ac:dyDescent="0.15">
      <c r="C70" s="1">
        <f t="shared" si="5"/>
        <v>6800</v>
      </c>
      <c r="D70" s="1">
        <f t="shared" si="4"/>
        <v>0.18072289156626506</v>
      </c>
    </row>
    <row r="71" spans="3:4" x14ac:dyDescent="0.15">
      <c r="C71" s="1">
        <f t="shared" si="5"/>
        <v>6900</v>
      </c>
      <c r="D71" s="1">
        <f t="shared" si="4"/>
        <v>0.17857142857142858</v>
      </c>
    </row>
    <row r="72" spans="3:4" x14ac:dyDescent="0.15">
      <c r="C72" s="1">
        <f t="shared" si="5"/>
        <v>7000</v>
      </c>
      <c r="D72" s="1">
        <f t="shared" si="4"/>
        <v>0.17647058823529413</v>
      </c>
    </row>
    <row r="73" spans="3:4" x14ac:dyDescent="0.15">
      <c r="C73" s="1">
        <f t="shared" si="5"/>
        <v>7100</v>
      </c>
      <c r="D73" s="1">
        <f t="shared" si="4"/>
        <v>0.1744186046511628</v>
      </c>
    </row>
    <row r="74" spans="3:4" x14ac:dyDescent="0.15">
      <c r="C74" s="1">
        <f t="shared" si="5"/>
        <v>7200</v>
      </c>
      <c r="D74" s="1">
        <f t="shared" si="4"/>
        <v>0.17241379310344829</v>
      </c>
    </row>
    <row r="75" spans="3:4" x14ac:dyDescent="0.15">
      <c r="C75" s="1">
        <f t="shared" si="5"/>
        <v>7300</v>
      </c>
      <c r="D75" s="1">
        <f t="shared" si="4"/>
        <v>0.17045454545454544</v>
      </c>
    </row>
    <row r="76" spans="3:4" x14ac:dyDescent="0.15">
      <c r="C76" s="1">
        <f t="shared" si="5"/>
        <v>7400</v>
      </c>
      <c r="D76" s="1">
        <f t="shared" si="4"/>
        <v>0.16853932584269662</v>
      </c>
    </row>
    <row r="77" spans="3:4" x14ac:dyDescent="0.15">
      <c r="C77" s="1">
        <f t="shared" si="5"/>
        <v>7500</v>
      </c>
      <c r="D77" s="1">
        <f t="shared" si="4"/>
        <v>0.16666666666666666</v>
      </c>
    </row>
    <row r="78" spans="3:4" x14ac:dyDescent="0.15">
      <c r="C78" s="1">
        <f t="shared" si="5"/>
        <v>7600</v>
      </c>
      <c r="D78" s="1">
        <f t="shared" si="4"/>
        <v>0.16483516483516483</v>
      </c>
    </row>
    <row r="79" spans="3:4" x14ac:dyDescent="0.15">
      <c r="C79" s="1">
        <f t="shared" si="5"/>
        <v>7700</v>
      </c>
      <c r="D79" s="1">
        <f t="shared" si="4"/>
        <v>0.16304347826086957</v>
      </c>
    </row>
    <row r="80" spans="3:4" x14ac:dyDescent="0.15">
      <c r="C80" s="1">
        <f t="shared" si="5"/>
        <v>7800</v>
      </c>
      <c r="D80" s="1">
        <f t="shared" si="4"/>
        <v>0.16129032258064516</v>
      </c>
    </row>
    <row r="81" spans="3:4" x14ac:dyDescent="0.15">
      <c r="C81" s="1">
        <f t="shared" si="5"/>
        <v>7900</v>
      </c>
      <c r="D81" s="1">
        <f t="shared" si="4"/>
        <v>0.15957446808510639</v>
      </c>
    </row>
    <row r="82" spans="3:4" x14ac:dyDescent="0.15">
      <c r="C82" s="1">
        <f t="shared" si="5"/>
        <v>8000</v>
      </c>
      <c r="D82" s="1">
        <f t="shared" si="4"/>
        <v>0.15789473684210525</v>
      </c>
    </row>
    <row r="83" spans="3:4" x14ac:dyDescent="0.15">
      <c r="C83" s="1">
        <f t="shared" si="5"/>
        <v>8100</v>
      </c>
      <c r="D83" s="1">
        <f t="shared" si="4"/>
        <v>0.15625</v>
      </c>
    </row>
    <row r="84" spans="3:4" x14ac:dyDescent="0.15">
      <c r="C84" s="1">
        <f t="shared" si="5"/>
        <v>8200</v>
      </c>
      <c r="D84" s="1">
        <f t="shared" si="4"/>
        <v>0.15463917525773196</v>
      </c>
    </row>
    <row r="85" spans="3:4" x14ac:dyDescent="0.15">
      <c r="C85" s="1">
        <f t="shared" si="5"/>
        <v>8300</v>
      </c>
      <c r="D85" s="1">
        <f t="shared" si="4"/>
        <v>0.15306122448979592</v>
      </c>
    </row>
    <row r="86" spans="3:4" x14ac:dyDescent="0.15">
      <c r="C86" s="1">
        <f t="shared" si="5"/>
        <v>8400</v>
      </c>
      <c r="D86" s="1">
        <f t="shared" si="4"/>
        <v>0.15151515151515152</v>
      </c>
    </row>
    <row r="87" spans="3:4" x14ac:dyDescent="0.15">
      <c r="C87" s="1">
        <f t="shared" si="5"/>
        <v>8500</v>
      </c>
      <c r="D87" s="1">
        <f t="shared" si="4"/>
        <v>0.15</v>
      </c>
    </row>
    <row r="88" spans="3:4" x14ac:dyDescent="0.15">
      <c r="C88" s="1">
        <f t="shared" si="5"/>
        <v>8600</v>
      </c>
      <c r="D88" s="1">
        <f t="shared" si="4"/>
        <v>0.14851485148514851</v>
      </c>
    </row>
    <row r="89" spans="3:4" x14ac:dyDescent="0.15">
      <c r="C89" s="1">
        <f t="shared" si="5"/>
        <v>8700</v>
      </c>
      <c r="D89" s="1">
        <f t="shared" si="4"/>
        <v>0.14705882352941177</v>
      </c>
    </row>
    <row r="90" spans="3:4" x14ac:dyDescent="0.15">
      <c r="C90" s="1">
        <f t="shared" si="5"/>
        <v>8800</v>
      </c>
      <c r="D90" s="1">
        <f t="shared" si="4"/>
        <v>0.14563106796116504</v>
      </c>
    </row>
    <row r="91" spans="3:4" x14ac:dyDescent="0.15">
      <c r="C91" s="1">
        <f t="shared" si="5"/>
        <v>8900</v>
      </c>
      <c r="D91" s="1">
        <f t="shared" si="4"/>
        <v>0.14423076923076922</v>
      </c>
    </row>
    <row r="92" spans="3:4" x14ac:dyDescent="0.15">
      <c r="C92" s="1">
        <f t="shared" si="5"/>
        <v>9000</v>
      </c>
      <c r="D92" s="1">
        <f t="shared" si="4"/>
        <v>0.14285714285714285</v>
      </c>
    </row>
    <row r="93" spans="3:4" x14ac:dyDescent="0.15">
      <c r="C93" s="1">
        <f t="shared" si="5"/>
        <v>9100</v>
      </c>
      <c r="D93" s="1">
        <f t="shared" si="4"/>
        <v>0.14150943396226415</v>
      </c>
    </row>
    <row r="94" spans="3:4" x14ac:dyDescent="0.15">
      <c r="C94" s="1">
        <f t="shared" si="5"/>
        <v>9200</v>
      </c>
      <c r="D94" s="1">
        <f t="shared" si="4"/>
        <v>0.14018691588785046</v>
      </c>
    </row>
    <row r="95" spans="3:4" x14ac:dyDescent="0.15">
      <c r="C95" s="1">
        <f t="shared" si="5"/>
        <v>9300</v>
      </c>
      <c r="D95" s="1">
        <f t="shared" si="4"/>
        <v>0.1388888888888889</v>
      </c>
    </row>
    <row r="96" spans="3:4" x14ac:dyDescent="0.15">
      <c r="C96" s="1">
        <f t="shared" si="5"/>
        <v>9400</v>
      </c>
      <c r="D96" s="1">
        <f t="shared" si="4"/>
        <v>0.13761467889908258</v>
      </c>
    </row>
    <row r="97" spans="3:4" x14ac:dyDescent="0.15">
      <c r="C97" s="1">
        <f t="shared" si="5"/>
        <v>9500</v>
      </c>
      <c r="D97" s="1">
        <f t="shared" si="4"/>
        <v>0.13636363636363635</v>
      </c>
    </row>
    <row r="98" spans="3:4" x14ac:dyDescent="0.15">
      <c r="C98" s="1">
        <f t="shared" si="5"/>
        <v>9600</v>
      </c>
      <c r="D98" s="1">
        <f>$A$2/($A$2+C98)</f>
        <v>0.13513513513513514</v>
      </c>
    </row>
    <row r="99" spans="3:4" x14ac:dyDescent="0.15">
      <c r="C99" s="1">
        <f t="shared" si="5"/>
        <v>9700</v>
      </c>
      <c r="D99" s="1">
        <f>$A$2/($A$2+C99)</f>
        <v>0.13392857142857142</v>
      </c>
    </row>
    <row r="100" spans="3:4" x14ac:dyDescent="0.15">
      <c r="C100" s="1">
        <f t="shared" si="5"/>
        <v>9800</v>
      </c>
      <c r="D100" s="1">
        <f>$A$2/($A$2+C100)</f>
        <v>0.13274336283185842</v>
      </c>
    </row>
    <row r="101" spans="3:4" x14ac:dyDescent="0.15">
      <c r="C101" s="1">
        <f t="shared" si="5"/>
        <v>9900</v>
      </c>
      <c r="D101" s="1">
        <f>$A$2/($A$2+C101)</f>
        <v>0.13157894736842105</v>
      </c>
    </row>
    <row r="102" spans="3:4" x14ac:dyDescent="0.15">
      <c r="C102" s="1">
        <f t="shared" si="5"/>
        <v>10000</v>
      </c>
      <c r="D102" s="1">
        <f>$A$2/($A$2+C102)</f>
        <v>0.13043478260869565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1:K27"/>
  <sheetViews>
    <sheetView workbookViewId="0">
      <selection activeCell="B21" sqref="B21:B23"/>
    </sheetView>
  </sheetViews>
  <sheetFormatPr baseColWidth="10" defaultRowHeight="13" x14ac:dyDescent="0.15"/>
  <cols>
    <col min="1" max="1" width="8.83203125" customWidth="1"/>
    <col min="2" max="2" width="9.83203125" customWidth="1"/>
    <col min="3" max="3" width="9.5" bestFit="1" customWidth="1"/>
    <col min="4" max="4" width="9.6640625" customWidth="1"/>
    <col min="5" max="5" width="9.5" bestFit="1" customWidth="1"/>
    <col min="6" max="6" width="9.6640625" customWidth="1"/>
    <col min="7" max="256" width="8.83203125" customWidth="1"/>
  </cols>
  <sheetData>
    <row r="21" spans="2:11" x14ac:dyDescent="0.15">
      <c r="B21" t="s">
        <v>123</v>
      </c>
    </row>
    <row r="22" spans="2:11" x14ac:dyDescent="0.15">
      <c r="B22" t="s">
        <v>135</v>
      </c>
    </row>
    <row r="23" spans="2:11" x14ac:dyDescent="0.15">
      <c r="B23" t="s">
        <v>136</v>
      </c>
    </row>
    <row r="25" spans="2:11" x14ac:dyDescent="0.15">
      <c r="B25" t="s">
        <v>137</v>
      </c>
      <c r="C25" s="2">
        <v>20</v>
      </c>
      <c r="D25" t="s">
        <v>138</v>
      </c>
      <c r="E25" s="2">
        <v>1500</v>
      </c>
      <c r="F25" s="1"/>
      <c r="G25" s="3"/>
      <c r="H25" s="1"/>
      <c r="I25" s="3"/>
      <c r="J25" s="1"/>
      <c r="K25" s="3"/>
    </row>
    <row r="27" spans="2:11" x14ac:dyDescent="0.15">
      <c r="B27" t="s">
        <v>139</v>
      </c>
    </row>
  </sheetData>
  <sheetProtection sheet="1" objects="1" scenarios="1"/>
  <phoneticPr fontId="0" type="noConversion"/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02"/>
  <sheetViews>
    <sheetView workbookViewId="0">
      <selection activeCell="E2" sqref="E2"/>
    </sheetView>
  </sheetViews>
  <sheetFormatPr baseColWidth="10" defaultRowHeight="13" x14ac:dyDescent="0.15"/>
  <cols>
    <col min="1" max="1" width="8.83203125" customWidth="1"/>
    <col min="2" max="3" width="10.6640625" customWidth="1"/>
    <col min="4" max="4" width="16.5" bestFit="1" customWidth="1"/>
    <col min="5" max="7" width="8.83203125" customWidth="1"/>
    <col min="8" max="8" width="16" bestFit="1" customWidth="1"/>
    <col min="9" max="9" width="8.33203125" customWidth="1"/>
    <col min="10" max="10" width="7.5" customWidth="1"/>
    <col min="11" max="256" width="8.83203125" customWidth="1"/>
  </cols>
  <sheetData>
    <row r="1" spans="1:5" x14ac:dyDescent="0.15">
      <c r="A1" t="s">
        <v>137</v>
      </c>
      <c r="B1" t="s">
        <v>138</v>
      </c>
      <c r="D1" t="s">
        <v>133</v>
      </c>
      <c r="E1" t="s">
        <v>140</v>
      </c>
    </row>
    <row r="2" spans="1:5" x14ac:dyDescent="0.15">
      <c r="A2">
        <f>large_wood_to_lai!$C$25</f>
        <v>20</v>
      </c>
      <c r="B2" s="1">
        <f>large_wood_to_lai!$E$25</f>
        <v>1500</v>
      </c>
      <c r="C2" s="1"/>
      <c r="D2" s="1">
        <v>0</v>
      </c>
      <c r="E2" s="1">
        <f>$A$2*D2/($B$2+D2)</f>
        <v>0</v>
      </c>
    </row>
    <row r="3" spans="1:5" x14ac:dyDescent="0.15">
      <c r="B3" s="1"/>
      <c r="C3" s="1"/>
      <c r="D3" s="1">
        <f>D2+100</f>
        <v>100</v>
      </c>
      <c r="E3" s="1">
        <f t="shared" ref="E3:E66" si="0">$A$2*D3/($B$2+D3)</f>
        <v>1.25</v>
      </c>
    </row>
    <row r="4" spans="1:5" x14ac:dyDescent="0.15">
      <c r="D4" s="1">
        <f t="shared" ref="D4:D67" si="1">D3+100</f>
        <v>200</v>
      </c>
      <c r="E4" s="1">
        <f t="shared" si="0"/>
        <v>2.3529411764705883</v>
      </c>
    </row>
    <row r="5" spans="1:5" x14ac:dyDescent="0.15">
      <c r="D5" s="1">
        <f t="shared" si="1"/>
        <v>300</v>
      </c>
      <c r="E5" s="1">
        <f t="shared" si="0"/>
        <v>3.3333333333333335</v>
      </c>
    </row>
    <row r="6" spans="1:5" x14ac:dyDescent="0.15">
      <c r="D6" s="1">
        <f t="shared" si="1"/>
        <v>400</v>
      </c>
      <c r="E6" s="1">
        <f t="shared" si="0"/>
        <v>4.2105263157894735</v>
      </c>
    </row>
    <row r="7" spans="1:5" x14ac:dyDescent="0.15">
      <c r="D7" s="1">
        <f t="shared" si="1"/>
        <v>500</v>
      </c>
      <c r="E7" s="1">
        <f t="shared" si="0"/>
        <v>5</v>
      </c>
    </row>
    <row r="8" spans="1:5" x14ac:dyDescent="0.15">
      <c r="D8" s="1">
        <f t="shared" si="1"/>
        <v>600</v>
      </c>
      <c r="E8" s="1">
        <f t="shared" si="0"/>
        <v>5.7142857142857144</v>
      </c>
    </row>
    <row r="9" spans="1:5" x14ac:dyDescent="0.15">
      <c r="D9" s="1">
        <f t="shared" si="1"/>
        <v>700</v>
      </c>
      <c r="E9" s="1">
        <f t="shared" si="0"/>
        <v>6.3636363636363633</v>
      </c>
    </row>
    <row r="10" spans="1:5" x14ac:dyDescent="0.15">
      <c r="D10" s="1">
        <f t="shared" si="1"/>
        <v>800</v>
      </c>
      <c r="E10" s="1">
        <f t="shared" si="0"/>
        <v>6.9565217391304346</v>
      </c>
    </row>
    <row r="11" spans="1:5" x14ac:dyDescent="0.15">
      <c r="D11" s="1">
        <f t="shared" si="1"/>
        <v>900</v>
      </c>
      <c r="E11" s="1">
        <f t="shared" si="0"/>
        <v>7.5</v>
      </c>
    </row>
    <row r="12" spans="1:5" x14ac:dyDescent="0.15">
      <c r="D12" s="1">
        <f t="shared" si="1"/>
        <v>1000</v>
      </c>
      <c r="E12" s="1">
        <f t="shared" si="0"/>
        <v>8</v>
      </c>
    </row>
    <row r="13" spans="1:5" x14ac:dyDescent="0.15">
      <c r="D13" s="1">
        <f t="shared" si="1"/>
        <v>1100</v>
      </c>
      <c r="E13" s="1">
        <f t="shared" si="0"/>
        <v>8.4615384615384617</v>
      </c>
    </row>
    <row r="14" spans="1:5" x14ac:dyDescent="0.15">
      <c r="D14" s="1">
        <f t="shared" si="1"/>
        <v>1200</v>
      </c>
      <c r="E14" s="1">
        <f t="shared" si="0"/>
        <v>8.8888888888888893</v>
      </c>
    </row>
    <row r="15" spans="1:5" x14ac:dyDescent="0.15">
      <c r="D15" s="1">
        <f t="shared" si="1"/>
        <v>1300</v>
      </c>
      <c r="E15" s="1">
        <f t="shared" si="0"/>
        <v>9.2857142857142865</v>
      </c>
    </row>
    <row r="16" spans="1:5" x14ac:dyDescent="0.15">
      <c r="D16" s="1">
        <f t="shared" si="1"/>
        <v>1400</v>
      </c>
      <c r="E16" s="1">
        <f t="shared" si="0"/>
        <v>9.6551724137931032</v>
      </c>
    </row>
    <row r="17" spans="4:5" x14ac:dyDescent="0.15">
      <c r="D17" s="1">
        <f t="shared" si="1"/>
        <v>1500</v>
      </c>
      <c r="E17" s="1">
        <f t="shared" si="0"/>
        <v>10</v>
      </c>
    </row>
    <row r="18" spans="4:5" x14ac:dyDescent="0.15">
      <c r="D18" s="1">
        <f t="shared" si="1"/>
        <v>1600</v>
      </c>
      <c r="E18" s="1">
        <f t="shared" si="0"/>
        <v>10.32258064516129</v>
      </c>
    </row>
    <row r="19" spans="4:5" x14ac:dyDescent="0.15">
      <c r="D19" s="1">
        <f t="shared" si="1"/>
        <v>1700</v>
      </c>
      <c r="E19" s="1">
        <f t="shared" si="0"/>
        <v>10.625</v>
      </c>
    </row>
    <row r="20" spans="4:5" x14ac:dyDescent="0.15">
      <c r="D20" s="1">
        <f t="shared" si="1"/>
        <v>1800</v>
      </c>
      <c r="E20" s="1">
        <f t="shared" si="0"/>
        <v>10.909090909090908</v>
      </c>
    </row>
    <row r="21" spans="4:5" x14ac:dyDescent="0.15">
      <c r="D21" s="1">
        <f t="shared" si="1"/>
        <v>1900</v>
      </c>
      <c r="E21" s="1">
        <f t="shared" si="0"/>
        <v>11.176470588235293</v>
      </c>
    </row>
    <row r="22" spans="4:5" x14ac:dyDescent="0.15">
      <c r="D22" s="1">
        <f t="shared" si="1"/>
        <v>2000</v>
      </c>
      <c r="E22" s="1">
        <f t="shared" si="0"/>
        <v>11.428571428571429</v>
      </c>
    </row>
    <row r="23" spans="4:5" x14ac:dyDescent="0.15">
      <c r="D23" s="1">
        <f t="shared" si="1"/>
        <v>2100</v>
      </c>
      <c r="E23" s="1">
        <f t="shared" si="0"/>
        <v>11.666666666666666</v>
      </c>
    </row>
    <row r="24" spans="4:5" x14ac:dyDescent="0.15">
      <c r="D24" s="1">
        <f t="shared" si="1"/>
        <v>2200</v>
      </c>
      <c r="E24" s="1">
        <f t="shared" si="0"/>
        <v>11.891891891891891</v>
      </c>
    </row>
    <row r="25" spans="4:5" x14ac:dyDescent="0.15">
      <c r="D25" s="1">
        <f t="shared" si="1"/>
        <v>2300</v>
      </c>
      <c r="E25" s="1">
        <f t="shared" si="0"/>
        <v>12.105263157894736</v>
      </c>
    </row>
    <row r="26" spans="4:5" x14ac:dyDescent="0.15">
      <c r="D26" s="1">
        <f t="shared" si="1"/>
        <v>2400</v>
      </c>
      <c r="E26" s="1">
        <f t="shared" si="0"/>
        <v>12.307692307692308</v>
      </c>
    </row>
    <row r="27" spans="4:5" x14ac:dyDescent="0.15">
      <c r="D27" s="1">
        <f t="shared" si="1"/>
        <v>2500</v>
      </c>
      <c r="E27" s="1">
        <f t="shared" si="0"/>
        <v>12.5</v>
      </c>
    </row>
    <row r="28" spans="4:5" x14ac:dyDescent="0.15">
      <c r="D28" s="1">
        <f t="shared" si="1"/>
        <v>2600</v>
      </c>
      <c r="E28" s="1">
        <f t="shared" si="0"/>
        <v>12.682926829268293</v>
      </c>
    </row>
    <row r="29" spans="4:5" x14ac:dyDescent="0.15">
      <c r="D29" s="1">
        <f t="shared" si="1"/>
        <v>2700</v>
      </c>
      <c r="E29" s="1">
        <f t="shared" si="0"/>
        <v>12.857142857142858</v>
      </c>
    </row>
    <row r="30" spans="4:5" x14ac:dyDescent="0.15">
      <c r="D30" s="1">
        <f t="shared" si="1"/>
        <v>2800</v>
      </c>
      <c r="E30" s="1">
        <f t="shared" si="0"/>
        <v>13.023255813953488</v>
      </c>
    </row>
    <row r="31" spans="4:5" x14ac:dyDescent="0.15">
      <c r="D31" s="1">
        <f t="shared" si="1"/>
        <v>2900</v>
      </c>
      <c r="E31" s="1">
        <f t="shared" si="0"/>
        <v>13.181818181818182</v>
      </c>
    </row>
    <row r="32" spans="4:5" x14ac:dyDescent="0.15">
      <c r="D32" s="1">
        <f t="shared" si="1"/>
        <v>3000</v>
      </c>
      <c r="E32" s="1">
        <f t="shared" si="0"/>
        <v>13.333333333333334</v>
      </c>
    </row>
    <row r="33" spans="4:5" x14ac:dyDescent="0.15">
      <c r="D33" s="1">
        <f t="shared" si="1"/>
        <v>3100</v>
      </c>
      <c r="E33" s="1">
        <f t="shared" si="0"/>
        <v>13.478260869565217</v>
      </c>
    </row>
    <row r="34" spans="4:5" x14ac:dyDescent="0.15">
      <c r="D34" s="1">
        <f t="shared" si="1"/>
        <v>3200</v>
      </c>
      <c r="E34" s="1">
        <f t="shared" si="0"/>
        <v>13.617021276595745</v>
      </c>
    </row>
    <row r="35" spans="4:5" x14ac:dyDescent="0.15">
      <c r="D35" s="1">
        <f t="shared" si="1"/>
        <v>3300</v>
      </c>
      <c r="E35" s="1">
        <f t="shared" si="0"/>
        <v>13.75</v>
      </c>
    </row>
    <row r="36" spans="4:5" x14ac:dyDescent="0.15">
      <c r="D36" s="1">
        <f t="shared" si="1"/>
        <v>3400</v>
      </c>
      <c r="E36" s="1">
        <f t="shared" si="0"/>
        <v>13.877551020408163</v>
      </c>
    </row>
    <row r="37" spans="4:5" x14ac:dyDescent="0.15">
      <c r="D37" s="1">
        <f t="shared" si="1"/>
        <v>3500</v>
      </c>
      <c r="E37" s="1">
        <f t="shared" si="0"/>
        <v>14</v>
      </c>
    </row>
    <row r="38" spans="4:5" x14ac:dyDescent="0.15">
      <c r="D38" s="1">
        <f t="shared" si="1"/>
        <v>3600</v>
      </c>
      <c r="E38" s="1">
        <f t="shared" si="0"/>
        <v>14.117647058823529</v>
      </c>
    </row>
    <row r="39" spans="4:5" x14ac:dyDescent="0.15">
      <c r="D39" s="1">
        <f t="shared" si="1"/>
        <v>3700</v>
      </c>
      <c r="E39" s="1">
        <f t="shared" si="0"/>
        <v>14.23076923076923</v>
      </c>
    </row>
    <row r="40" spans="4:5" x14ac:dyDescent="0.15">
      <c r="D40" s="1">
        <f t="shared" si="1"/>
        <v>3800</v>
      </c>
      <c r="E40" s="1">
        <f t="shared" si="0"/>
        <v>14.339622641509434</v>
      </c>
    </row>
    <row r="41" spans="4:5" x14ac:dyDescent="0.15">
      <c r="D41" s="1">
        <f t="shared" si="1"/>
        <v>3900</v>
      </c>
      <c r="E41" s="1">
        <f t="shared" si="0"/>
        <v>14.444444444444445</v>
      </c>
    </row>
    <row r="42" spans="4:5" x14ac:dyDescent="0.15">
      <c r="D42" s="1">
        <f t="shared" si="1"/>
        <v>4000</v>
      </c>
      <c r="E42" s="1">
        <f t="shared" si="0"/>
        <v>14.545454545454545</v>
      </c>
    </row>
    <row r="43" spans="4:5" x14ac:dyDescent="0.15">
      <c r="D43" s="1">
        <f t="shared" si="1"/>
        <v>4100</v>
      </c>
      <c r="E43" s="1">
        <f t="shared" si="0"/>
        <v>14.642857142857142</v>
      </c>
    </row>
    <row r="44" spans="4:5" x14ac:dyDescent="0.15">
      <c r="D44" s="1">
        <f t="shared" si="1"/>
        <v>4200</v>
      </c>
      <c r="E44" s="1">
        <f t="shared" si="0"/>
        <v>14.736842105263158</v>
      </c>
    </row>
    <row r="45" spans="4:5" x14ac:dyDescent="0.15">
      <c r="D45" s="1">
        <f t="shared" si="1"/>
        <v>4300</v>
      </c>
      <c r="E45" s="1">
        <f t="shared" si="0"/>
        <v>14.827586206896552</v>
      </c>
    </row>
    <row r="46" spans="4:5" x14ac:dyDescent="0.15">
      <c r="D46" s="1">
        <f t="shared" si="1"/>
        <v>4400</v>
      </c>
      <c r="E46" s="1">
        <f t="shared" si="0"/>
        <v>14.915254237288135</v>
      </c>
    </row>
    <row r="47" spans="4:5" x14ac:dyDescent="0.15">
      <c r="D47" s="1">
        <f t="shared" si="1"/>
        <v>4500</v>
      </c>
      <c r="E47" s="1">
        <f t="shared" si="0"/>
        <v>15</v>
      </c>
    </row>
    <row r="48" spans="4:5" x14ac:dyDescent="0.15">
      <c r="D48" s="1">
        <f t="shared" si="1"/>
        <v>4600</v>
      </c>
      <c r="E48" s="1">
        <f t="shared" si="0"/>
        <v>15.081967213114755</v>
      </c>
    </row>
    <row r="49" spans="4:5" x14ac:dyDescent="0.15">
      <c r="D49" s="1">
        <f t="shared" si="1"/>
        <v>4700</v>
      </c>
      <c r="E49" s="1">
        <f t="shared" si="0"/>
        <v>15.161290322580646</v>
      </c>
    </row>
    <row r="50" spans="4:5" x14ac:dyDescent="0.15">
      <c r="D50" s="1">
        <f t="shared" si="1"/>
        <v>4800</v>
      </c>
      <c r="E50" s="1">
        <f t="shared" si="0"/>
        <v>15.238095238095237</v>
      </c>
    </row>
    <row r="51" spans="4:5" x14ac:dyDescent="0.15">
      <c r="D51" s="1">
        <f t="shared" si="1"/>
        <v>4900</v>
      </c>
      <c r="E51" s="1">
        <f t="shared" si="0"/>
        <v>15.3125</v>
      </c>
    </row>
    <row r="52" spans="4:5" x14ac:dyDescent="0.15">
      <c r="D52" s="1">
        <f t="shared" si="1"/>
        <v>5000</v>
      </c>
      <c r="E52" s="1">
        <f t="shared" si="0"/>
        <v>15.384615384615385</v>
      </c>
    </row>
    <row r="53" spans="4:5" x14ac:dyDescent="0.15">
      <c r="D53" s="1">
        <f t="shared" si="1"/>
        <v>5100</v>
      </c>
      <c r="E53" s="1">
        <f t="shared" si="0"/>
        <v>15.454545454545455</v>
      </c>
    </row>
    <row r="54" spans="4:5" x14ac:dyDescent="0.15">
      <c r="D54" s="1">
        <f t="shared" si="1"/>
        <v>5200</v>
      </c>
      <c r="E54" s="1">
        <f t="shared" si="0"/>
        <v>15.522388059701493</v>
      </c>
    </row>
    <row r="55" spans="4:5" x14ac:dyDescent="0.15">
      <c r="D55" s="1">
        <f t="shared" si="1"/>
        <v>5300</v>
      </c>
      <c r="E55" s="1">
        <f t="shared" si="0"/>
        <v>15.588235294117647</v>
      </c>
    </row>
    <row r="56" spans="4:5" x14ac:dyDescent="0.15">
      <c r="D56" s="1">
        <f t="shared" si="1"/>
        <v>5400</v>
      </c>
      <c r="E56" s="1">
        <f t="shared" si="0"/>
        <v>15.652173913043478</v>
      </c>
    </row>
    <row r="57" spans="4:5" x14ac:dyDescent="0.15">
      <c r="D57" s="1">
        <f t="shared" si="1"/>
        <v>5500</v>
      </c>
      <c r="E57" s="1">
        <f t="shared" si="0"/>
        <v>15.714285714285714</v>
      </c>
    </row>
    <row r="58" spans="4:5" x14ac:dyDescent="0.15">
      <c r="D58" s="1">
        <f t="shared" si="1"/>
        <v>5600</v>
      </c>
      <c r="E58" s="1">
        <f t="shared" si="0"/>
        <v>15.774647887323944</v>
      </c>
    </row>
    <row r="59" spans="4:5" x14ac:dyDescent="0.15">
      <c r="D59" s="1">
        <f t="shared" si="1"/>
        <v>5700</v>
      </c>
      <c r="E59" s="1">
        <f t="shared" si="0"/>
        <v>15.833333333333334</v>
      </c>
    </row>
    <row r="60" spans="4:5" x14ac:dyDescent="0.15">
      <c r="D60" s="1">
        <f t="shared" si="1"/>
        <v>5800</v>
      </c>
      <c r="E60" s="1">
        <f t="shared" si="0"/>
        <v>15.890410958904109</v>
      </c>
    </row>
    <row r="61" spans="4:5" x14ac:dyDescent="0.15">
      <c r="D61" s="1">
        <f t="shared" si="1"/>
        <v>5900</v>
      </c>
      <c r="E61" s="1">
        <f t="shared" si="0"/>
        <v>15.945945945945946</v>
      </c>
    </row>
    <row r="62" spans="4:5" x14ac:dyDescent="0.15">
      <c r="D62" s="1">
        <f t="shared" si="1"/>
        <v>6000</v>
      </c>
      <c r="E62" s="1">
        <f t="shared" si="0"/>
        <v>16</v>
      </c>
    </row>
    <row r="63" spans="4:5" x14ac:dyDescent="0.15">
      <c r="D63" s="1">
        <f t="shared" si="1"/>
        <v>6100</v>
      </c>
      <c r="E63" s="1">
        <f t="shared" si="0"/>
        <v>16.05263157894737</v>
      </c>
    </row>
    <row r="64" spans="4:5" x14ac:dyDescent="0.15">
      <c r="D64" s="1">
        <f t="shared" si="1"/>
        <v>6200</v>
      </c>
      <c r="E64" s="1">
        <f t="shared" si="0"/>
        <v>16.103896103896105</v>
      </c>
    </row>
    <row r="65" spans="4:5" x14ac:dyDescent="0.15">
      <c r="D65" s="1">
        <f t="shared" si="1"/>
        <v>6300</v>
      </c>
      <c r="E65" s="1">
        <f t="shared" si="0"/>
        <v>16.153846153846153</v>
      </c>
    </row>
    <row r="66" spans="4:5" x14ac:dyDescent="0.15">
      <c r="D66" s="1">
        <f t="shared" si="1"/>
        <v>6400</v>
      </c>
      <c r="E66" s="1">
        <f t="shared" si="0"/>
        <v>16.202531645569621</v>
      </c>
    </row>
    <row r="67" spans="4:5" x14ac:dyDescent="0.15">
      <c r="D67" s="1">
        <f t="shared" si="1"/>
        <v>6500</v>
      </c>
      <c r="E67" s="1">
        <f t="shared" ref="E67:E102" si="2">$A$2*D67/($B$2+D67)</f>
        <v>16.25</v>
      </c>
    </row>
    <row r="68" spans="4:5" x14ac:dyDescent="0.15">
      <c r="D68" s="1">
        <f t="shared" ref="D68:D102" si="3">D67+100</f>
        <v>6600</v>
      </c>
      <c r="E68" s="1">
        <f t="shared" si="2"/>
        <v>16.296296296296298</v>
      </c>
    </row>
    <row r="69" spans="4:5" x14ac:dyDescent="0.15">
      <c r="D69" s="1">
        <f t="shared" si="3"/>
        <v>6700</v>
      </c>
      <c r="E69" s="1">
        <f t="shared" si="2"/>
        <v>16.341463414634145</v>
      </c>
    </row>
    <row r="70" spans="4:5" x14ac:dyDescent="0.15">
      <c r="D70" s="1">
        <f t="shared" si="3"/>
        <v>6800</v>
      </c>
      <c r="E70" s="1">
        <f t="shared" si="2"/>
        <v>16.3855421686747</v>
      </c>
    </row>
    <row r="71" spans="4:5" x14ac:dyDescent="0.15">
      <c r="D71" s="1">
        <f t="shared" si="3"/>
        <v>6900</v>
      </c>
      <c r="E71" s="1">
        <f t="shared" si="2"/>
        <v>16.428571428571427</v>
      </c>
    </row>
    <row r="72" spans="4:5" x14ac:dyDescent="0.15">
      <c r="D72" s="1">
        <f t="shared" si="3"/>
        <v>7000</v>
      </c>
      <c r="E72" s="1">
        <f t="shared" si="2"/>
        <v>16.470588235294116</v>
      </c>
    </row>
    <row r="73" spans="4:5" x14ac:dyDescent="0.15">
      <c r="D73" s="1">
        <f t="shared" si="3"/>
        <v>7100</v>
      </c>
      <c r="E73" s="1">
        <f t="shared" si="2"/>
        <v>16.511627906976745</v>
      </c>
    </row>
    <row r="74" spans="4:5" x14ac:dyDescent="0.15">
      <c r="D74" s="1">
        <f t="shared" si="3"/>
        <v>7200</v>
      </c>
      <c r="E74" s="1">
        <f t="shared" si="2"/>
        <v>16.551724137931036</v>
      </c>
    </row>
    <row r="75" spans="4:5" x14ac:dyDescent="0.15">
      <c r="D75" s="1">
        <f t="shared" si="3"/>
        <v>7300</v>
      </c>
      <c r="E75" s="1">
        <f t="shared" si="2"/>
        <v>16.59090909090909</v>
      </c>
    </row>
    <row r="76" spans="4:5" x14ac:dyDescent="0.15">
      <c r="D76" s="1">
        <f t="shared" si="3"/>
        <v>7400</v>
      </c>
      <c r="E76" s="1">
        <f t="shared" si="2"/>
        <v>16.629213483146067</v>
      </c>
    </row>
    <row r="77" spans="4:5" x14ac:dyDescent="0.15">
      <c r="D77" s="1">
        <f t="shared" si="3"/>
        <v>7500</v>
      </c>
      <c r="E77" s="1">
        <f t="shared" si="2"/>
        <v>16.666666666666668</v>
      </c>
    </row>
    <row r="78" spans="4:5" x14ac:dyDescent="0.15">
      <c r="D78" s="1">
        <f t="shared" si="3"/>
        <v>7600</v>
      </c>
      <c r="E78" s="1">
        <f t="shared" si="2"/>
        <v>16.703296703296704</v>
      </c>
    </row>
    <row r="79" spans="4:5" x14ac:dyDescent="0.15">
      <c r="D79" s="1">
        <f t="shared" si="3"/>
        <v>7700</v>
      </c>
      <c r="E79" s="1">
        <f t="shared" si="2"/>
        <v>16.739130434782609</v>
      </c>
    </row>
    <row r="80" spans="4:5" x14ac:dyDescent="0.15">
      <c r="D80" s="1">
        <f t="shared" si="3"/>
        <v>7800</v>
      </c>
      <c r="E80" s="1">
        <f t="shared" si="2"/>
        <v>16.774193548387096</v>
      </c>
    </row>
    <row r="81" spans="4:5" x14ac:dyDescent="0.15">
      <c r="D81" s="1">
        <f t="shared" si="3"/>
        <v>7900</v>
      </c>
      <c r="E81" s="1">
        <f t="shared" si="2"/>
        <v>16.808510638297872</v>
      </c>
    </row>
    <row r="82" spans="4:5" x14ac:dyDescent="0.15">
      <c r="D82" s="1">
        <f t="shared" si="3"/>
        <v>8000</v>
      </c>
      <c r="E82" s="1">
        <f t="shared" si="2"/>
        <v>16.842105263157894</v>
      </c>
    </row>
    <row r="83" spans="4:5" x14ac:dyDescent="0.15">
      <c r="D83" s="1">
        <f t="shared" si="3"/>
        <v>8100</v>
      </c>
      <c r="E83" s="1">
        <f t="shared" si="2"/>
        <v>16.875</v>
      </c>
    </row>
    <row r="84" spans="4:5" x14ac:dyDescent="0.15">
      <c r="D84" s="1">
        <f t="shared" si="3"/>
        <v>8200</v>
      </c>
      <c r="E84" s="1">
        <f t="shared" si="2"/>
        <v>16.907216494845361</v>
      </c>
    </row>
    <row r="85" spans="4:5" x14ac:dyDescent="0.15">
      <c r="D85" s="1">
        <f t="shared" si="3"/>
        <v>8300</v>
      </c>
      <c r="E85" s="1">
        <f t="shared" si="2"/>
        <v>16.938775510204081</v>
      </c>
    </row>
    <row r="86" spans="4:5" x14ac:dyDescent="0.15">
      <c r="D86" s="1">
        <f t="shared" si="3"/>
        <v>8400</v>
      </c>
      <c r="E86" s="1">
        <f t="shared" si="2"/>
        <v>16.969696969696969</v>
      </c>
    </row>
    <row r="87" spans="4:5" x14ac:dyDescent="0.15">
      <c r="D87" s="1">
        <f t="shared" si="3"/>
        <v>8500</v>
      </c>
      <c r="E87" s="1">
        <f t="shared" si="2"/>
        <v>17</v>
      </c>
    </row>
    <row r="88" spans="4:5" x14ac:dyDescent="0.15">
      <c r="D88" s="1">
        <f t="shared" si="3"/>
        <v>8600</v>
      </c>
      <c r="E88" s="1">
        <f t="shared" si="2"/>
        <v>17.029702970297031</v>
      </c>
    </row>
    <row r="89" spans="4:5" x14ac:dyDescent="0.15">
      <c r="D89" s="1">
        <f t="shared" si="3"/>
        <v>8700</v>
      </c>
      <c r="E89" s="1">
        <f t="shared" si="2"/>
        <v>17.058823529411764</v>
      </c>
    </row>
    <row r="90" spans="4:5" x14ac:dyDescent="0.15">
      <c r="D90" s="1">
        <f t="shared" si="3"/>
        <v>8800</v>
      </c>
      <c r="E90" s="1">
        <f t="shared" si="2"/>
        <v>17.087378640776699</v>
      </c>
    </row>
    <row r="91" spans="4:5" x14ac:dyDescent="0.15">
      <c r="D91" s="1">
        <f t="shared" si="3"/>
        <v>8900</v>
      </c>
      <c r="E91" s="1">
        <f t="shared" si="2"/>
        <v>17.115384615384617</v>
      </c>
    </row>
    <row r="92" spans="4:5" x14ac:dyDescent="0.15">
      <c r="D92" s="1">
        <f t="shared" si="3"/>
        <v>9000</v>
      </c>
      <c r="E92" s="1">
        <f t="shared" si="2"/>
        <v>17.142857142857142</v>
      </c>
    </row>
    <row r="93" spans="4:5" x14ac:dyDescent="0.15">
      <c r="D93" s="1">
        <f t="shared" si="3"/>
        <v>9100</v>
      </c>
      <c r="E93" s="1">
        <f t="shared" si="2"/>
        <v>17.169811320754718</v>
      </c>
    </row>
    <row r="94" spans="4:5" x14ac:dyDescent="0.15">
      <c r="D94" s="1">
        <f t="shared" si="3"/>
        <v>9200</v>
      </c>
      <c r="E94" s="1">
        <f t="shared" si="2"/>
        <v>17.196261682242991</v>
      </c>
    </row>
    <row r="95" spans="4:5" x14ac:dyDescent="0.15">
      <c r="D95" s="1">
        <f t="shared" si="3"/>
        <v>9300</v>
      </c>
      <c r="E95" s="1">
        <f t="shared" si="2"/>
        <v>17.222222222222221</v>
      </c>
    </row>
    <row r="96" spans="4:5" x14ac:dyDescent="0.15">
      <c r="D96" s="1">
        <f t="shared" si="3"/>
        <v>9400</v>
      </c>
      <c r="E96" s="1">
        <f t="shared" si="2"/>
        <v>17.24770642201835</v>
      </c>
    </row>
    <row r="97" spans="4:5" x14ac:dyDescent="0.15">
      <c r="D97" s="1">
        <f t="shared" si="3"/>
        <v>9500</v>
      </c>
      <c r="E97" s="1">
        <f t="shared" si="2"/>
        <v>17.272727272727273</v>
      </c>
    </row>
    <row r="98" spans="4:5" x14ac:dyDescent="0.15">
      <c r="D98" s="1">
        <f t="shared" si="3"/>
        <v>9600</v>
      </c>
      <c r="E98" s="1">
        <f t="shared" si="2"/>
        <v>17.297297297297298</v>
      </c>
    </row>
    <row r="99" spans="4:5" x14ac:dyDescent="0.15">
      <c r="D99" s="1">
        <f t="shared" si="3"/>
        <v>9700</v>
      </c>
      <c r="E99" s="1">
        <f t="shared" si="2"/>
        <v>17.321428571428573</v>
      </c>
    </row>
    <row r="100" spans="4:5" x14ac:dyDescent="0.15">
      <c r="D100" s="1">
        <f t="shared" si="3"/>
        <v>9800</v>
      </c>
      <c r="E100" s="1">
        <f t="shared" si="2"/>
        <v>17.345132743362832</v>
      </c>
    </row>
    <row r="101" spans="4:5" x14ac:dyDescent="0.15">
      <c r="D101" s="1">
        <f t="shared" si="3"/>
        <v>9900</v>
      </c>
      <c r="E101" s="1">
        <f t="shared" si="2"/>
        <v>17.368421052631579</v>
      </c>
    </row>
    <row r="102" spans="4:5" x14ac:dyDescent="0.15">
      <c r="D102" s="1">
        <f t="shared" si="3"/>
        <v>10000</v>
      </c>
      <c r="E102" s="1">
        <f t="shared" si="2"/>
        <v>17.391304347826086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1:L50"/>
  <sheetViews>
    <sheetView topLeftCell="C31" workbookViewId="0">
      <selection activeCell="G27" sqref="G27"/>
    </sheetView>
  </sheetViews>
  <sheetFormatPr baseColWidth="10" defaultRowHeight="13" x14ac:dyDescent="0.15"/>
  <cols>
    <col min="1" max="256" width="8.83203125" customWidth="1"/>
  </cols>
  <sheetData>
    <row r="21" spans="2:10" x14ac:dyDescent="0.15">
      <c r="B21" t="s">
        <v>0</v>
      </c>
      <c r="J21" t="s">
        <v>0</v>
      </c>
    </row>
    <row r="22" spans="2:10" x14ac:dyDescent="0.15">
      <c r="B22" t="s">
        <v>76</v>
      </c>
      <c r="J22" t="s">
        <v>73</v>
      </c>
    </row>
    <row r="23" spans="2:10" x14ac:dyDescent="0.15">
      <c r="B23" t="s">
        <v>77</v>
      </c>
      <c r="J23" t="s">
        <v>74</v>
      </c>
    </row>
    <row r="24" spans="2:10" x14ac:dyDescent="0.15">
      <c r="B24" t="s">
        <v>78</v>
      </c>
      <c r="J24" t="s">
        <v>75</v>
      </c>
    </row>
    <row r="25" spans="2:10" x14ac:dyDescent="0.15">
      <c r="J25" t="s">
        <v>67</v>
      </c>
    </row>
    <row r="26" spans="2:10" x14ac:dyDescent="0.15">
      <c r="B26" s="1" t="s">
        <v>1</v>
      </c>
      <c r="C26" s="2">
        <v>15.4</v>
      </c>
      <c r="D26" s="1" t="s">
        <v>2</v>
      </c>
      <c r="E26" s="2">
        <v>11.75</v>
      </c>
      <c r="F26" s="1" t="s">
        <v>3</v>
      </c>
      <c r="G26" s="2">
        <v>29.7</v>
      </c>
      <c r="H26" t="s">
        <v>199</v>
      </c>
      <c r="I26" s="5">
        <v>3.1E-2</v>
      </c>
      <c r="J26" t="s">
        <v>223</v>
      </c>
    </row>
    <row r="27" spans="2:10" x14ac:dyDescent="0.15">
      <c r="B27" t="s">
        <v>200</v>
      </c>
      <c r="J27" t="s">
        <v>68</v>
      </c>
    </row>
    <row r="28" spans="2:10" x14ac:dyDescent="0.15">
      <c r="B28" t="s">
        <v>201</v>
      </c>
      <c r="J28" t="s">
        <v>69</v>
      </c>
    </row>
    <row r="49" spans="2:12" x14ac:dyDescent="0.15">
      <c r="B49" t="s">
        <v>4</v>
      </c>
      <c r="D49" s="2">
        <v>0.5</v>
      </c>
      <c r="J49" t="s">
        <v>5</v>
      </c>
      <c r="L49" s="2">
        <v>0.6</v>
      </c>
    </row>
    <row r="50" spans="2:12" x14ac:dyDescent="0.15">
      <c r="B50" t="s">
        <v>6</v>
      </c>
      <c r="J50" t="s">
        <v>6</v>
      </c>
    </row>
  </sheetData>
  <sheetProtection sheet="1" objects="1" scenarios="1"/>
  <phoneticPr fontId="0" type="noConversion"/>
  <pageMargins left="0.75" right="0.75" top="1" bottom="1" header="0.5" footer="0.5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1:G29"/>
  <sheetViews>
    <sheetView workbookViewId="0">
      <selection activeCell="E26" sqref="E26"/>
    </sheetView>
  </sheetViews>
  <sheetFormatPr baseColWidth="10" defaultRowHeight="13" x14ac:dyDescent="0.15"/>
  <cols>
    <col min="1" max="4" width="8.83203125" customWidth="1"/>
    <col min="5" max="5" width="11" customWidth="1"/>
    <col min="6" max="256" width="8.83203125" customWidth="1"/>
  </cols>
  <sheetData>
    <row r="21" spans="2:7" x14ac:dyDescent="0.15">
      <c r="B21" t="s">
        <v>123</v>
      </c>
    </row>
    <row r="22" spans="2:7" x14ac:dyDescent="0.15">
      <c r="B22" t="s">
        <v>246</v>
      </c>
    </row>
    <row r="23" spans="2:7" x14ac:dyDescent="0.15">
      <c r="B23" t="s">
        <v>136</v>
      </c>
    </row>
    <row r="24" spans="2:7" x14ac:dyDescent="0.15">
      <c r="B24" t="s">
        <v>135</v>
      </c>
    </row>
    <row r="26" spans="2:7" x14ac:dyDescent="0.15">
      <c r="B26" t="s">
        <v>252</v>
      </c>
      <c r="C26" s="2">
        <v>8.0000000000000002E-3</v>
      </c>
      <c r="D26" t="s">
        <v>251</v>
      </c>
      <c r="E26" s="2">
        <v>2000</v>
      </c>
      <c r="F26" t="s">
        <v>250</v>
      </c>
      <c r="G26" s="2">
        <v>10</v>
      </c>
    </row>
    <row r="28" spans="2:7" x14ac:dyDescent="0.15">
      <c r="B28" t="s">
        <v>247</v>
      </c>
    </row>
    <row r="29" spans="2:7" x14ac:dyDescent="0.15">
      <c r="B29" t="s">
        <v>248</v>
      </c>
    </row>
  </sheetData>
  <sheetProtection sheet="1" objects="1" scenarios="1"/>
  <phoneticPr fontId="0" type="noConversion"/>
  <pageMargins left="0.75" right="0.75" top="1" bottom="1" header="0.5" footer="0.5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02"/>
  <sheetViews>
    <sheetView workbookViewId="0">
      <selection activeCell="E30" sqref="E30"/>
    </sheetView>
  </sheetViews>
  <sheetFormatPr baseColWidth="10" defaultRowHeight="13" x14ac:dyDescent="0.15"/>
  <cols>
    <col min="1" max="256" width="8.83203125" customWidth="1"/>
  </cols>
  <sheetData>
    <row r="1" spans="1:8" x14ac:dyDescent="0.15">
      <c r="A1" t="s">
        <v>249</v>
      </c>
      <c r="B1" t="s">
        <v>138</v>
      </c>
      <c r="C1" t="s">
        <v>137</v>
      </c>
      <c r="E1" t="s">
        <v>133</v>
      </c>
      <c r="G1" t="s">
        <v>127</v>
      </c>
      <c r="H1" t="s">
        <v>253</v>
      </c>
    </row>
    <row r="2" spans="1:8" x14ac:dyDescent="0.15">
      <c r="A2">
        <f>optimal_leafC!$C$26</f>
        <v>8.0000000000000002E-3</v>
      </c>
      <c r="B2">
        <f>optimal_leafC!$E$26</f>
        <v>2000</v>
      </c>
      <c r="C2">
        <f>optimal_leafC!$G$26</f>
        <v>10</v>
      </c>
      <c r="E2">
        <v>0</v>
      </c>
      <c r="G2">
        <f>MAX(0.1,$C$2*E2/($B$2+E2))</f>
        <v>0.1</v>
      </c>
      <c r="H2">
        <f>G2/(2.5*$A$2)</f>
        <v>5</v>
      </c>
    </row>
    <row r="3" spans="1:8" x14ac:dyDescent="0.15">
      <c r="E3">
        <f>E2+50</f>
        <v>50</v>
      </c>
      <c r="G3">
        <f t="shared" ref="G3:G66" si="0">MAX(0.1,$C$2*E3/($B$2+E3))</f>
        <v>0.24390243902439024</v>
      </c>
      <c r="H3">
        <f t="shared" ref="H3:H66" si="1">G3/(2.5*$A$2)</f>
        <v>12.195121951219512</v>
      </c>
    </row>
    <row r="4" spans="1:8" x14ac:dyDescent="0.15">
      <c r="E4">
        <f t="shared" ref="E4:E67" si="2">E3+50</f>
        <v>100</v>
      </c>
      <c r="G4">
        <f t="shared" si="0"/>
        <v>0.47619047619047616</v>
      </c>
      <c r="H4">
        <f t="shared" si="1"/>
        <v>23.809523809523807</v>
      </c>
    </row>
    <row r="5" spans="1:8" x14ac:dyDescent="0.15">
      <c r="E5">
        <f t="shared" si="2"/>
        <v>150</v>
      </c>
      <c r="G5">
        <f t="shared" si="0"/>
        <v>0.69767441860465118</v>
      </c>
      <c r="H5">
        <f t="shared" si="1"/>
        <v>34.883720930232556</v>
      </c>
    </row>
    <row r="6" spans="1:8" x14ac:dyDescent="0.15">
      <c r="E6">
        <f t="shared" si="2"/>
        <v>200</v>
      </c>
      <c r="G6">
        <f t="shared" si="0"/>
        <v>0.90909090909090906</v>
      </c>
      <c r="H6">
        <f t="shared" si="1"/>
        <v>45.454545454545453</v>
      </c>
    </row>
    <row r="7" spans="1:8" x14ac:dyDescent="0.15">
      <c r="E7">
        <f t="shared" si="2"/>
        <v>250</v>
      </c>
      <c r="G7">
        <f t="shared" si="0"/>
        <v>1.1111111111111112</v>
      </c>
      <c r="H7">
        <f t="shared" si="1"/>
        <v>55.555555555555557</v>
      </c>
    </row>
    <row r="8" spans="1:8" x14ac:dyDescent="0.15">
      <c r="E8">
        <f t="shared" si="2"/>
        <v>300</v>
      </c>
      <c r="G8">
        <f t="shared" si="0"/>
        <v>1.3043478260869565</v>
      </c>
      <c r="H8">
        <f t="shared" si="1"/>
        <v>65.217391304347828</v>
      </c>
    </row>
    <row r="9" spans="1:8" x14ac:dyDescent="0.15">
      <c r="E9">
        <f t="shared" si="2"/>
        <v>350</v>
      </c>
      <c r="G9">
        <f t="shared" si="0"/>
        <v>1.4893617021276595</v>
      </c>
      <c r="H9">
        <f t="shared" si="1"/>
        <v>74.468085106382972</v>
      </c>
    </row>
    <row r="10" spans="1:8" x14ac:dyDescent="0.15">
      <c r="E10">
        <f t="shared" si="2"/>
        <v>400</v>
      </c>
      <c r="G10">
        <f t="shared" si="0"/>
        <v>1.6666666666666667</v>
      </c>
      <c r="H10">
        <f t="shared" si="1"/>
        <v>83.333333333333329</v>
      </c>
    </row>
    <row r="11" spans="1:8" x14ac:dyDescent="0.15">
      <c r="E11">
        <f t="shared" si="2"/>
        <v>450</v>
      </c>
      <c r="G11">
        <f t="shared" si="0"/>
        <v>1.8367346938775511</v>
      </c>
      <c r="H11">
        <f t="shared" si="1"/>
        <v>91.836734693877546</v>
      </c>
    </row>
    <row r="12" spans="1:8" x14ac:dyDescent="0.15">
      <c r="E12">
        <f t="shared" si="2"/>
        <v>500</v>
      </c>
      <c r="G12">
        <f t="shared" si="0"/>
        <v>2</v>
      </c>
      <c r="H12">
        <f t="shared" si="1"/>
        <v>100</v>
      </c>
    </row>
    <row r="13" spans="1:8" x14ac:dyDescent="0.15">
      <c r="E13">
        <f t="shared" si="2"/>
        <v>550</v>
      </c>
      <c r="G13">
        <f t="shared" si="0"/>
        <v>2.1568627450980391</v>
      </c>
      <c r="H13">
        <f t="shared" si="1"/>
        <v>107.84313725490195</v>
      </c>
    </row>
    <row r="14" spans="1:8" x14ac:dyDescent="0.15">
      <c r="E14">
        <f t="shared" si="2"/>
        <v>600</v>
      </c>
      <c r="G14">
        <f t="shared" si="0"/>
        <v>2.3076923076923075</v>
      </c>
      <c r="H14">
        <f t="shared" si="1"/>
        <v>115.38461538461537</v>
      </c>
    </row>
    <row r="15" spans="1:8" x14ac:dyDescent="0.15">
      <c r="E15">
        <f t="shared" si="2"/>
        <v>650</v>
      </c>
      <c r="G15">
        <f t="shared" si="0"/>
        <v>2.4528301886792452</v>
      </c>
      <c r="H15">
        <f t="shared" si="1"/>
        <v>122.64150943396226</v>
      </c>
    </row>
    <row r="16" spans="1:8" x14ac:dyDescent="0.15">
      <c r="E16">
        <f t="shared" si="2"/>
        <v>700</v>
      </c>
      <c r="G16">
        <f t="shared" si="0"/>
        <v>2.5925925925925926</v>
      </c>
      <c r="H16">
        <f t="shared" si="1"/>
        <v>129.62962962962962</v>
      </c>
    </row>
    <row r="17" spans="5:8" x14ac:dyDescent="0.15">
      <c r="E17">
        <f t="shared" si="2"/>
        <v>750</v>
      </c>
      <c r="G17">
        <f t="shared" si="0"/>
        <v>2.7272727272727271</v>
      </c>
      <c r="H17">
        <f t="shared" si="1"/>
        <v>136.36363636363635</v>
      </c>
    </row>
    <row r="18" spans="5:8" x14ac:dyDescent="0.15">
      <c r="E18">
        <f t="shared" si="2"/>
        <v>800</v>
      </c>
      <c r="G18">
        <f t="shared" si="0"/>
        <v>2.8571428571428572</v>
      </c>
      <c r="H18">
        <f t="shared" si="1"/>
        <v>142.85714285714286</v>
      </c>
    </row>
    <row r="19" spans="5:8" x14ac:dyDescent="0.15">
      <c r="E19">
        <f t="shared" si="2"/>
        <v>850</v>
      </c>
      <c r="G19">
        <f t="shared" si="0"/>
        <v>2.9824561403508771</v>
      </c>
      <c r="H19">
        <f t="shared" si="1"/>
        <v>149.12280701754386</v>
      </c>
    </row>
    <row r="20" spans="5:8" x14ac:dyDescent="0.15">
      <c r="E20">
        <f t="shared" si="2"/>
        <v>900</v>
      </c>
      <c r="G20">
        <f t="shared" si="0"/>
        <v>3.103448275862069</v>
      </c>
      <c r="H20">
        <f t="shared" si="1"/>
        <v>155.17241379310343</v>
      </c>
    </row>
    <row r="21" spans="5:8" x14ac:dyDescent="0.15">
      <c r="E21">
        <f t="shared" si="2"/>
        <v>950</v>
      </c>
      <c r="G21">
        <f t="shared" si="0"/>
        <v>3.2203389830508473</v>
      </c>
      <c r="H21">
        <f t="shared" si="1"/>
        <v>161.01694915254237</v>
      </c>
    </row>
    <row r="22" spans="5:8" x14ac:dyDescent="0.15">
      <c r="E22">
        <f t="shared" si="2"/>
        <v>1000</v>
      </c>
      <c r="G22">
        <f t="shared" si="0"/>
        <v>3.3333333333333335</v>
      </c>
      <c r="H22">
        <f t="shared" si="1"/>
        <v>166.66666666666666</v>
      </c>
    </row>
    <row r="23" spans="5:8" x14ac:dyDescent="0.15">
      <c r="E23">
        <f t="shared" si="2"/>
        <v>1050</v>
      </c>
      <c r="G23">
        <f t="shared" si="0"/>
        <v>3.442622950819672</v>
      </c>
      <c r="H23">
        <f t="shared" si="1"/>
        <v>172.13114754098359</v>
      </c>
    </row>
    <row r="24" spans="5:8" x14ac:dyDescent="0.15">
      <c r="E24">
        <f t="shared" si="2"/>
        <v>1100</v>
      </c>
      <c r="G24">
        <f t="shared" si="0"/>
        <v>3.5483870967741935</v>
      </c>
      <c r="H24">
        <f t="shared" si="1"/>
        <v>177.41935483870967</v>
      </c>
    </row>
    <row r="25" spans="5:8" x14ac:dyDescent="0.15">
      <c r="E25">
        <f t="shared" si="2"/>
        <v>1150</v>
      </c>
      <c r="G25">
        <f t="shared" si="0"/>
        <v>3.6507936507936507</v>
      </c>
      <c r="H25">
        <f t="shared" si="1"/>
        <v>182.53968253968253</v>
      </c>
    </row>
    <row r="26" spans="5:8" x14ac:dyDescent="0.15">
      <c r="E26">
        <f t="shared" si="2"/>
        <v>1200</v>
      </c>
      <c r="G26">
        <f t="shared" si="0"/>
        <v>3.75</v>
      </c>
      <c r="H26">
        <f t="shared" si="1"/>
        <v>187.5</v>
      </c>
    </row>
    <row r="27" spans="5:8" x14ac:dyDescent="0.15">
      <c r="E27">
        <f t="shared" si="2"/>
        <v>1250</v>
      </c>
      <c r="G27">
        <f t="shared" si="0"/>
        <v>3.8461538461538463</v>
      </c>
      <c r="H27">
        <f t="shared" si="1"/>
        <v>192.30769230769232</v>
      </c>
    </row>
    <row r="28" spans="5:8" x14ac:dyDescent="0.15">
      <c r="E28">
        <f t="shared" si="2"/>
        <v>1300</v>
      </c>
      <c r="G28">
        <f t="shared" si="0"/>
        <v>3.9393939393939394</v>
      </c>
      <c r="H28">
        <f t="shared" si="1"/>
        <v>196.96969696969697</v>
      </c>
    </row>
    <row r="29" spans="5:8" x14ac:dyDescent="0.15">
      <c r="E29">
        <f t="shared" si="2"/>
        <v>1350</v>
      </c>
      <c r="G29">
        <f t="shared" si="0"/>
        <v>4.0298507462686564</v>
      </c>
      <c r="H29">
        <f t="shared" si="1"/>
        <v>201.49253731343282</v>
      </c>
    </row>
    <row r="30" spans="5:8" x14ac:dyDescent="0.15">
      <c r="E30">
        <f t="shared" si="2"/>
        <v>1400</v>
      </c>
      <c r="G30">
        <f t="shared" si="0"/>
        <v>4.117647058823529</v>
      </c>
      <c r="H30">
        <f t="shared" si="1"/>
        <v>205.88235294117644</v>
      </c>
    </row>
    <row r="31" spans="5:8" x14ac:dyDescent="0.15">
      <c r="E31">
        <f t="shared" si="2"/>
        <v>1450</v>
      </c>
      <c r="G31">
        <f t="shared" si="0"/>
        <v>4.2028985507246377</v>
      </c>
      <c r="H31">
        <f t="shared" si="1"/>
        <v>210.14492753623188</v>
      </c>
    </row>
    <row r="32" spans="5:8" x14ac:dyDescent="0.15">
      <c r="E32">
        <f t="shared" si="2"/>
        <v>1500</v>
      </c>
      <c r="G32">
        <f t="shared" si="0"/>
        <v>4.2857142857142856</v>
      </c>
      <c r="H32">
        <f t="shared" si="1"/>
        <v>214.28571428571428</v>
      </c>
    </row>
    <row r="33" spans="5:8" x14ac:dyDescent="0.15">
      <c r="E33">
        <f t="shared" si="2"/>
        <v>1550</v>
      </c>
      <c r="G33">
        <f t="shared" si="0"/>
        <v>4.3661971830985919</v>
      </c>
      <c r="H33">
        <f t="shared" si="1"/>
        <v>218.3098591549296</v>
      </c>
    </row>
    <row r="34" spans="5:8" x14ac:dyDescent="0.15">
      <c r="E34">
        <f t="shared" si="2"/>
        <v>1600</v>
      </c>
      <c r="G34">
        <f t="shared" si="0"/>
        <v>4.4444444444444446</v>
      </c>
      <c r="H34">
        <f t="shared" si="1"/>
        <v>222.22222222222223</v>
      </c>
    </row>
    <row r="35" spans="5:8" x14ac:dyDescent="0.15">
      <c r="E35">
        <f t="shared" si="2"/>
        <v>1650</v>
      </c>
      <c r="G35">
        <f t="shared" si="0"/>
        <v>4.5205479452054798</v>
      </c>
      <c r="H35">
        <f t="shared" si="1"/>
        <v>226.02739726027397</v>
      </c>
    </row>
    <row r="36" spans="5:8" x14ac:dyDescent="0.15">
      <c r="E36">
        <f t="shared" si="2"/>
        <v>1700</v>
      </c>
      <c r="G36">
        <f t="shared" si="0"/>
        <v>4.5945945945945947</v>
      </c>
      <c r="H36">
        <f t="shared" si="1"/>
        <v>229.72972972972974</v>
      </c>
    </row>
    <row r="37" spans="5:8" x14ac:dyDescent="0.15">
      <c r="E37">
        <f t="shared" si="2"/>
        <v>1750</v>
      </c>
      <c r="G37">
        <f t="shared" si="0"/>
        <v>4.666666666666667</v>
      </c>
      <c r="H37">
        <f t="shared" si="1"/>
        <v>233.33333333333334</v>
      </c>
    </row>
    <row r="38" spans="5:8" x14ac:dyDescent="0.15">
      <c r="E38">
        <f t="shared" si="2"/>
        <v>1800</v>
      </c>
      <c r="G38">
        <f t="shared" si="0"/>
        <v>4.7368421052631575</v>
      </c>
      <c r="H38">
        <f t="shared" si="1"/>
        <v>236.84210526315786</v>
      </c>
    </row>
    <row r="39" spans="5:8" x14ac:dyDescent="0.15">
      <c r="E39">
        <f t="shared" si="2"/>
        <v>1850</v>
      </c>
      <c r="G39">
        <f t="shared" si="0"/>
        <v>4.8051948051948052</v>
      </c>
      <c r="H39">
        <f t="shared" si="1"/>
        <v>240.25974025974025</v>
      </c>
    </row>
    <row r="40" spans="5:8" x14ac:dyDescent="0.15">
      <c r="E40">
        <f t="shared" si="2"/>
        <v>1900</v>
      </c>
      <c r="G40">
        <f t="shared" si="0"/>
        <v>4.8717948717948714</v>
      </c>
      <c r="H40">
        <f t="shared" si="1"/>
        <v>243.58974358974356</v>
      </c>
    </row>
    <row r="41" spans="5:8" x14ac:dyDescent="0.15">
      <c r="E41">
        <f t="shared" si="2"/>
        <v>1950</v>
      </c>
      <c r="G41">
        <f t="shared" si="0"/>
        <v>4.9367088607594933</v>
      </c>
      <c r="H41">
        <f t="shared" si="1"/>
        <v>246.83544303797467</v>
      </c>
    </row>
    <row r="42" spans="5:8" x14ac:dyDescent="0.15">
      <c r="E42">
        <f t="shared" si="2"/>
        <v>2000</v>
      </c>
      <c r="G42">
        <f t="shared" si="0"/>
        <v>5</v>
      </c>
      <c r="H42">
        <f t="shared" si="1"/>
        <v>250</v>
      </c>
    </row>
    <row r="43" spans="5:8" x14ac:dyDescent="0.15">
      <c r="E43">
        <f t="shared" si="2"/>
        <v>2050</v>
      </c>
      <c r="G43">
        <f t="shared" si="0"/>
        <v>5.0617283950617287</v>
      </c>
      <c r="H43">
        <f t="shared" si="1"/>
        <v>253.08641975308643</v>
      </c>
    </row>
    <row r="44" spans="5:8" x14ac:dyDescent="0.15">
      <c r="E44">
        <f t="shared" si="2"/>
        <v>2100</v>
      </c>
      <c r="G44">
        <f t="shared" si="0"/>
        <v>5.1219512195121952</v>
      </c>
      <c r="H44">
        <f t="shared" si="1"/>
        <v>256.09756097560978</v>
      </c>
    </row>
    <row r="45" spans="5:8" x14ac:dyDescent="0.15">
      <c r="E45">
        <f t="shared" si="2"/>
        <v>2150</v>
      </c>
      <c r="G45">
        <f t="shared" si="0"/>
        <v>5.1807228915662646</v>
      </c>
      <c r="H45">
        <f t="shared" si="1"/>
        <v>259.03614457831321</v>
      </c>
    </row>
    <row r="46" spans="5:8" x14ac:dyDescent="0.15">
      <c r="E46">
        <f t="shared" si="2"/>
        <v>2200</v>
      </c>
      <c r="G46">
        <f t="shared" si="0"/>
        <v>5.2380952380952381</v>
      </c>
      <c r="H46">
        <f t="shared" si="1"/>
        <v>261.90476190476193</v>
      </c>
    </row>
    <row r="47" spans="5:8" x14ac:dyDescent="0.15">
      <c r="E47">
        <f t="shared" si="2"/>
        <v>2250</v>
      </c>
      <c r="G47">
        <f t="shared" si="0"/>
        <v>5.2941176470588234</v>
      </c>
      <c r="H47">
        <f t="shared" si="1"/>
        <v>264.70588235294116</v>
      </c>
    </row>
    <row r="48" spans="5:8" x14ac:dyDescent="0.15">
      <c r="E48">
        <f t="shared" si="2"/>
        <v>2300</v>
      </c>
      <c r="G48">
        <f t="shared" si="0"/>
        <v>5.3488372093023253</v>
      </c>
      <c r="H48">
        <f t="shared" si="1"/>
        <v>267.44186046511624</v>
      </c>
    </row>
    <row r="49" spans="5:8" x14ac:dyDescent="0.15">
      <c r="E49">
        <f t="shared" si="2"/>
        <v>2350</v>
      </c>
      <c r="G49">
        <f t="shared" si="0"/>
        <v>5.4022988505747129</v>
      </c>
      <c r="H49">
        <f t="shared" si="1"/>
        <v>270.11494252873564</v>
      </c>
    </row>
    <row r="50" spans="5:8" x14ac:dyDescent="0.15">
      <c r="E50">
        <f t="shared" si="2"/>
        <v>2400</v>
      </c>
      <c r="G50">
        <f t="shared" si="0"/>
        <v>5.4545454545454541</v>
      </c>
      <c r="H50">
        <f t="shared" si="1"/>
        <v>272.72727272727269</v>
      </c>
    </row>
    <row r="51" spans="5:8" x14ac:dyDescent="0.15">
      <c r="E51">
        <f t="shared" si="2"/>
        <v>2450</v>
      </c>
      <c r="G51">
        <f t="shared" si="0"/>
        <v>5.5056179775280896</v>
      </c>
      <c r="H51">
        <f t="shared" si="1"/>
        <v>275.28089887640448</v>
      </c>
    </row>
    <row r="52" spans="5:8" x14ac:dyDescent="0.15">
      <c r="E52">
        <f t="shared" si="2"/>
        <v>2500</v>
      </c>
      <c r="G52">
        <f t="shared" si="0"/>
        <v>5.5555555555555554</v>
      </c>
      <c r="H52">
        <f t="shared" si="1"/>
        <v>277.77777777777777</v>
      </c>
    </row>
    <row r="53" spans="5:8" x14ac:dyDescent="0.15">
      <c r="E53">
        <f t="shared" si="2"/>
        <v>2550</v>
      </c>
      <c r="G53">
        <f t="shared" si="0"/>
        <v>5.604395604395604</v>
      </c>
      <c r="H53">
        <f t="shared" si="1"/>
        <v>280.2197802197802</v>
      </c>
    </row>
    <row r="54" spans="5:8" x14ac:dyDescent="0.15">
      <c r="E54">
        <f t="shared" si="2"/>
        <v>2600</v>
      </c>
      <c r="G54">
        <f t="shared" si="0"/>
        <v>5.6521739130434785</v>
      </c>
      <c r="H54">
        <f t="shared" si="1"/>
        <v>282.60869565217394</v>
      </c>
    </row>
    <row r="55" spans="5:8" x14ac:dyDescent="0.15">
      <c r="E55">
        <f t="shared" si="2"/>
        <v>2650</v>
      </c>
      <c r="G55">
        <f t="shared" si="0"/>
        <v>5.698924731182796</v>
      </c>
      <c r="H55">
        <f t="shared" si="1"/>
        <v>284.94623655913978</v>
      </c>
    </row>
    <row r="56" spans="5:8" x14ac:dyDescent="0.15">
      <c r="E56">
        <f t="shared" si="2"/>
        <v>2700</v>
      </c>
      <c r="G56">
        <f t="shared" si="0"/>
        <v>5.7446808510638299</v>
      </c>
      <c r="H56">
        <f t="shared" si="1"/>
        <v>287.2340425531915</v>
      </c>
    </row>
    <row r="57" spans="5:8" x14ac:dyDescent="0.15">
      <c r="E57">
        <f t="shared" si="2"/>
        <v>2750</v>
      </c>
      <c r="G57">
        <f t="shared" si="0"/>
        <v>5.7894736842105265</v>
      </c>
      <c r="H57">
        <f t="shared" si="1"/>
        <v>289.4736842105263</v>
      </c>
    </row>
    <row r="58" spans="5:8" x14ac:dyDescent="0.15">
      <c r="E58">
        <f t="shared" si="2"/>
        <v>2800</v>
      </c>
      <c r="G58">
        <f t="shared" si="0"/>
        <v>5.833333333333333</v>
      </c>
      <c r="H58">
        <f t="shared" si="1"/>
        <v>291.66666666666663</v>
      </c>
    </row>
    <row r="59" spans="5:8" x14ac:dyDescent="0.15">
      <c r="E59">
        <f t="shared" si="2"/>
        <v>2850</v>
      </c>
      <c r="G59">
        <f t="shared" si="0"/>
        <v>5.8762886597938149</v>
      </c>
      <c r="H59">
        <f t="shared" si="1"/>
        <v>293.81443298969072</v>
      </c>
    </row>
    <row r="60" spans="5:8" x14ac:dyDescent="0.15">
      <c r="E60">
        <f t="shared" si="2"/>
        <v>2900</v>
      </c>
      <c r="G60">
        <f t="shared" si="0"/>
        <v>5.9183673469387754</v>
      </c>
      <c r="H60">
        <f t="shared" si="1"/>
        <v>295.91836734693874</v>
      </c>
    </row>
    <row r="61" spans="5:8" x14ac:dyDescent="0.15">
      <c r="E61">
        <f t="shared" si="2"/>
        <v>2950</v>
      </c>
      <c r="G61">
        <f t="shared" si="0"/>
        <v>5.9595959595959593</v>
      </c>
      <c r="H61">
        <f t="shared" si="1"/>
        <v>297.97979797979798</v>
      </c>
    </row>
    <row r="62" spans="5:8" x14ac:dyDescent="0.15">
      <c r="E62">
        <f t="shared" si="2"/>
        <v>3000</v>
      </c>
      <c r="G62">
        <f t="shared" si="0"/>
        <v>6</v>
      </c>
      <c r="H62">
        <f t="shared" si="1"/>
        <v>300</v>
      </c>
    </row>
    <row r="63" spans="5:8" x14ac:dyDescent="0.15">
      <c r="E63">
        <f t="shared" si="2"/>
        <v>3050</v>
      </c>
      <c r="G63">
        <f t="shared" si="0"/>
        <v>6.0396039603960396</v>
      </c>
      <c r="H63">
        <f t="shared" si="1"/>
        <v>301.980198019802</v>
      </c>
    </row>
    <row r="64" spans="5:8" x14ac:dyDescent="0.15">
      <c r="E64">
        <f t="shared" si="2"/>
        <v>3100</v>
      </c>
      <c r="G64">
        <f t="shared" si="0"/>
        <v>6.0784313725490193</v>
      </c>
      <c r="H64">
        <f t="shared" si="1"/>
        <v>303.92156862745094</v>
      </c>
    </row>
    <row r="65" spans="5:8" x14ac:dyDescent="0.15">
      <c r="E65">
        <f t="shared" si="2"/>
        <v>3150</v>
      </c>
      <c r="G65">
        <f t="shared" si="0"/>
        <v>6.116504854368932</v>
      </c>
      <c r="H65">
        <f t="shared" si="1"/>
        <v>305.82524271844659</v>
      </c>
    </row>
    <row r="66" spans="5:8" x14ac:dyDescent="0.15">
      <c r="E66">
        <f t="shared" si="2"/>
        <v>3200</v>
      </c>
      <c r="G66">
        <f t="shared" si="0"/>
        <v>6.1538461538461542</v>
      </c>
      <c r="H66">
        <f t="shared" si="1"/>
        <v>307.69230769230768</v>
      </c>
    </row>
    <row r="67" spans="5:8" x14ac:dyDescent="0.15">
      <c r="E67">
        <f t="shared" si="2"/>
        <v>3250</v>
      </c>
      <c r="G67">
        <f t="shared" ref="G67:G130" si="3">MAX(0.1,$C$2*E67/($B$2+E67))</f>
        <v>6.1904761904761907</v>
      </c>
      <c r="H67">
        <f t="shared" ref="H67:H130" si="4">G67/(2.5*$A$2)</f>
        <v>309.52380952380952</v>
      </c>
    </row>
    <row r="68" spans="5:8" x14ac:dyDescent="0.15">
      <c r="E68">
        <f t="shared" ref="E68:E131" si="5">E67+50</f>
        <v>3300</v>
      </c>
      <c r="G68">
        <f t="shared" si="3"/>
        <v>6.2264150943396226</v>
      </c>
      <c r="H68">
        <f t="shared" si="4"/>
        <v>311.32075471698113</v>
      </c>
    </row>
    <row r="69" spans="5:8" x14ac:dyDescent="0.15">
      <c r="E69">
        <f t="shared" si="5"/>
        <v>3350</v>
      </c>
      <c r="G69">
        <f t="shared" si="3"/>
        <v>6.2616822429906538</v>
      </c>
      <c r="H69">
        <f t="shared" si="4"/>
        <v>313.0841121495327</v>
      </c>
    </row>
    <row r="70" spans="5:8" x14ac:dyDescent="0.15">
      <c r="E70">
        <f t="shared" si="5"/>
        <v>3400</v>
      </c>
      <c r="G70">
        <f t="shared" si="3"/>
        <v>6.2962962962962967</v>
      </c>
      <c r="H70">
        <f t="shared" si="4"/>
        <v>314.81481481481484</v>
      </c>
    </row>
    <row r="71" spans="5:8" x14ac:dyDescent="0.15">
      <c r="E71">
        <f t="shared" si="5"/>
        <v>3450</v>
      </c>
      <c r="G71">
        <f t="shared" si="3"/>
        <v>6.330275229357798</v>
      </c>
      <c r="H71">
        <f t="shared" si="4"/>
        <v>316.51376146788988</v>
      </c>
    </row>
    <row r="72" spans="5:8" x14ac:dyDescent="0.15">
      <c r="E72">
        <f t="shared" si="5"/>
        <v>3500</v>
      </c>
      <c r="G72">
        <f t="shared" si="3"/>
        <v>6.3636363636363633</v>
      </c>
      <c r="H72">
        <f t="shared" si="4"/>
        <v>318.18181818181819</v>
      </c>
    </row>
    <row r="73" spans="5:8" x14ac:dyDescent="0.15">
      <c r="E73">
        <f t="shared" si="5"/>
        <v>3550</v>
      </c>
      <c r="G73">
        <f t="shared" si="3"/>
        <v>6.3963963963963968</v>
      </c>
      <c r="H73">
        <f t="shared" si="4"/>
        <v>319.81981981981983</v>
      </c>
    </row>
    <row r="74" spans="5:8" x14ac:dyDescent="0.15">
      <c r="E74">
        <f t="shared" si="5"/>
        <v>3600</v>
      </c>
      <c r="G74">
        <f t="shared" si="3"/>
        <v>6.4285714285714288</v>
      </c>
      <c r="H74">
        <f t="shared" si="4"/>
        <v>321.42857142857144</v>
      </c>
    </row>
    <row r="75" spans="5:8" x14ac:dyDescent="0.15">
      <c r="E75">
        <f t="shared" si="5"/>
        <v>3650</v>
      </c>
      <c r="G75">
        <f t="shared" si="3"/>
        <v>6.4601769911504423</v>
      </c>
      <c r="H75">
        <f t="shared" si="4"/>
        <v>323.00884955752213</v>
      </c>
    </row>
    <row r="76" spans="5:8" x14ac:dyDescent="0.15">
      <c r="E76">
        <f t="shared" si="5"/>
        <v>3700</v>
      </c>
      <c r="G76">
        <f t="shared" si="3"/>
        <v>6.4912280701754383</v>
      </c>
      <c r="H76">
        <f t="shared" si="4"/>
        <v>324.56140350877189</v>
      </c>
    </row>
    <row r="77" spans="5:8" x14ac:dyDescent="0.15">
      <c r="E77">
        <f t="shared" si="5"/>
        <v>3750</v>
      </c>
      <c r="G77">
        <f t="shared" si="3"/>
        <v>6.5217391304347823</v>
      </c>
      <c r="H77">
        <f t="shared" si="4"/>
        <v>326.08695652173913</v>
      </c>
    </row>
    <row r="78" spans="5:8" x14ac:dyDescent="0.15">
      <c r="E78">
        <f t="shared" si="5"/>
        <v>3800</v>
      </c>
      <c r="G78">
        <f t="shared" si="3"/>
        <v>6.5517241379310347</v>
      </c>
      <c r="H78">
        <f t="shared" si="4"/>
        <v>327.58620689655174</v>
      </c>
    </row>
    <row r="79" spans="5:8" x14ac:dyDescent="0.15">
      <c r="E79">
        <f t="shared" si="5"/>
        <v>3850</v>
      </c>
      <c r="G79">
        <f t="shared" si="3"/>
        <v>6.5811965811965809</v>
      </c>
      <c r="H79">
        <f t="shared" si="4"/>
        <v>329.05982905982904</v>
      </c>
    </row>
    <row r="80" spans="5:8" x14ac:dyDescent="0.15">
      <c r="E80">
        <f t="shared" si="5"/>
        <v>3900</v>
      </c>
      <c r="G80">
        <f t="shared" si="3"/>
        <v>6.6101694915254239</v>
      </c>
      <c r="H80">
        <f t="shared" si="4"/>
        <v>330.50847457627117</v>
      </c>
    </row>
    <row r="81" spans="5:8" x14ac:dyDescent="0.15">
      <c r="E81">
        <f t="shared" si="5"/>
        <v>3950</v>
      </c>
      <c r="G81">
        <f t="shared" si="3"/>
        <v>6.6386554621848743</v>
      </c>
      <c r="H81">
        <f t="shared" si="4"/>
        <v>331.93277310924373</v>
      </c>
    </row>
    <row r="82" spans="5:8" x14ac:dyDescent="0.15">
      <c r="E82">
        <f t="shared" si="5"/>
        <v>4000</v>
      </c>
      <c r="G82">
        <f t="shared" si="3"/>
        <v>6.666666666666667</v>
      </c>
      <c r="H82">
        <f t="shared" si="4"/>
        <v>333.33333333333331</v>
      </c>
    </row>
    <row r="83" spans="5:8" x14ac:dyDescent="0.15">
      <c r="E83">
        <f t="shared" si="5"/>
        <v>4050</v>
      </c>
      <c r="G83">
        <f t="shared" si="3"/>
        <v>6.6942148760330582</v>
      </c>
      <c r="H83">
        <f t="shared" si="4"/>
        <v>334.71074380165288</v>
      </c>
    </row>
    <row r="84" spans="5:8" x14ac:dyDescent="0.15">
      <c r="E84">
        <f t="shared" si="5"/>
        <v>4100</v>
      </c>
      <c r="G84">
        <f t="shared" si="3"/>
        <v>6.721311475409836</v>
      </c>
      <c r="H84">
        <f t="shared" si="4"/>
        <v>336.06557377049177</v>
      </c>
    </row>
    <row r="85" spans="5:8" x14ac:dyDescent="0.15">
      <c r="E85">
        <f t="shared" si="5"/>
        <v>4150</v>
      </c>
      <c r="G85">
        <f t="shared" si="3"/>
        <v>6.7479674796747968</v>
      </c>
      <c r="H85">
        <f t="shared" si="4"/>
        <v>337.39837398373982</v>
      </c>
    </row>
    <row r="86" spans="5:8" x14ac:dyDescent="0.15">
      <c r="E86">
        <f t="shared" si="5"/>
        <v>4200</v>
      </c>
      <c r="G86">
        <f t="shared" si="3"/>
        <v>6.774193548387097</v>
      </c>
      <c r="H86">
        <f t="shared" si="4"/>
        <v>338.70967741935482</v>
      </c>
    </row>
    <row r="87" spans="5:8" x14ac:dyDescent="0.15">
      <c r="E87">
        <f t="shared" si="5"/>
        <v>4250</v>
      </c>
      <c r="G87">
        <f t="shared" si="3"/>
        <v>6.8</v>
      </c>
      <c r="H87">
        <f t="shared" si="4"/>
        <v>340</v>
      </c>
    </row>
    <row r="88" spans="5:8" x14ac:dyDescent="0.15">
      <c r="E88">
        <f t="shared" si="5"/>
        <v>4300</v>
      </c>
      <c r="G88">
        <f t="shared" si="3"/>
        <v>6.8253968253968251</v>
      </c>
      <c r="H88">
        <f t="shared" si="4"/>
        <v>341.26984126984127</v>
      </c>
    </row>
    <row r="89" spans="5:8" x14ac:dyDescent="0.15">
      <c r="E89">
        <f t="shared" si="5"/>
        <v>4350</v>
      </c>
      <c r="G89">
        <f t="shared" si="3"/>
        <v>6.8503937007874018</v>
      </c>
      <c r="H89">
        <f t="shared" si="4"/>
        <v>342.51968503937007</v>
      </c>
    </row>
    <row r="90" spans="5:8" x14ac:dyDescent="0.15">
      <c r="E90">
        <f t="shared" si="5"/>
        <v>4400</v>
      </c>
      <c r="G90">
        <f t="shared" si="3"/>
        <v>6.875</v>
      </c>
      <c r="H90">
        <f t="shared" si="4"/>
        <v>343.75</v>
      </c>
    </row>
    <row r="91" spans="5:8" x14ac:dyDescent="0.15">
      <c r="E91">
        <f t="shared" si="5"/>
        <v>4450</v>
      </c>
      <c r="G91">
        <f t="shared" si="3"/>
        <v>6.8992248062015502</v>
      </c>
      <c r="H91">
        <f t="shared" si="4"/>
        <v>344.96124031007753</v>
      </c>
    </row>
    <row r="92" spans="5:8" x14ac:dyDescent="0.15">
      <c r="E92">
        <f t="shared" si="5"/>
        <v>4500</v>
      </c>
      <c r="G92">
        <f t="shared" si="3"/>
        <v>6.9230769230769234</v>
      </c>
      <c r="H92">
        <f t="shared" si="4"/>
        <v>346.15384615384613</v>
      </c>
    </row>
    <row r="93" spans="5:8" x14ac:dyDescent="0.15">
      <c r="E93">
        <f t="shared" si="5"/>
        <v>4550</v>
      </c>
      <c r="G93">
        <f t="shared" si="3"/>
        <v>6.9465648854961835</v>
      </c>
      <c r="H93">
        <f t="shared" si="4"/>
        <v>347.32824427480915</v>
      </c>
    </row>
    <row r="94" spans="5:8" x14ac:dyDescent="0.15">
      <c r="E94">
        <f t="shared" si="5"/>
        <v>4600</v>
      </c>
      <c r="G94">
        <f t="shared" si="3"/>
        <v>6.9696969696969697</v>
      </c>
      <c r="H94">
        <f t="shared" si="4"/>
        <v>348.4848484848485</v>
      </c>
    </row>
    <row r="95" spans="5:8" x14ac:dyDescent="0.15">
      <c r="E95">
        <f t="shared" si="5"/>
        <v>4650</v>
      </c>
      <c r="G95">
        <f t="shared" si="3"/>
        <v>6.992481203007519</v>
      </c>
      <c r="H95">
        <f t="shared" si="4"/>
        <v>349.62406015037595</v>
      </c>
    </row>
    <row r="96" spans="5:8" x14ac:dyDescent="0.15">
      <c r="E96">
        <f t="shared" si="5"/>
        <v>4700</v>
      </c>
      <c r="G96">
        <f t="shared" si="3"/>
        <v>7.0149253731343286</v>
      </c>
      <c r="H96">
        <f t="shared" si="4"/>
        <v>350.74626865671644</v>
      </c>
    </row>
    <row r="97" spans="5:8" x14ac:dyDescent="0.15">
      <c r="E97">
        <f t="shared" si="5"/>
        <v>4750</v>
      </c>
      <c r="G97">
        <f t="shared" si="3"/>
        <v>7.0370370370370372</v>
      </c>
      <c r="H97">
        <f t="shared" si="4"/>
        <v>351.85185185185185</v>
      </c>
    </row>
    <row r="98" spans="5:8" x14ac:dyDescent="0.15">
      <c r="E98">
        <f t="shared" si="5"/>
        <v>4800</v>
      </c>
      <c r="G98">
        <f t="shared" si="3"/>
        <v>7.0588235294117645</v>
      </c>
      <c r="H98">
        <f t="shared" si="4"/>
        <v>352.94117647058823</v>
      </c>
    </row>
    <row r="99" spans="5:8" x14ac:dyDescent="0.15">
      <c r="E99">
        <f t="shared" si="5"/>
        <v>4850</v>
      </c>
      <c r="G99">
        <f t="shared" si="3"/>
        <v>7.0802919708029197</v>
      </c>
      <c r="H99">
        <f t="shared" si="4"/>
        <v>354.01459854014598</v>
      </c>
    </row>
    <row r="100" spans="5:8" x14ac:dyDescent="0.15">
      <c r="E100">
        <f t="shared" si="5"/>
        <v>4900</v>
      </c>
      <c r="G100">
        <f t="shared" si="3"/>
        <v>7.1014492753623184</v>
      </c>
      <c r="H100">
        <f t="shared" si="4"/>
        <v>355.07246376811594</v>
      </c>
    </row>
    <row r="101" spans="5:8" x14ac:dyDescent="0.15">
      <c r="E101">
        <f t="shared" si="5"/>
        <v>4950</v>
      </c>
      <c r="G101">
        <f t="shared" si="3"/>
        <v>7.1223021582733814</v>
      </c>
      <c r="H101">
        <f t="shared" si="4"/>
        <v>356.11510791366908</v>
      </c>
    </row>
    <row r="102" spans="5:8" x14ac:dyDescent="0.15">
      <c r="E102">
        <f t="shared" si="5"/>
        <v>5000</v>
      </c>
      <c r="G102">
        <f t="shared" si="3"/>
        <v>7.1428571428571432</v>
      </c>
      <c r="H102">
        <f t="shared" si="4"/>
        <v>357.14285714285717</v>
      </c>
    </row>
    <row r="103" spans="5:8" x14ac:dyDescent="0.15">
      <c r="E103">
        <f t="shared" si="5"/>
        <v>5050</v>
      </c>
      <c r="G103">
        <f t="shared" si="3"/>
        <v>7.1631205673758869</v>
      </c>
      <c r="H103">
        <f t="shared" si="4"/>
        <v>358.15602836879435</v>
      </c>
    </row>
    <row r="104" spans="5:8" x14ac:dyDescent="0.15">
      <c r="E104">
        <f t="shared" si="5"/>
        <v>5100</v>
      </c>
      <c r="G104">
        <f t="shared" si="3"/>
        <v>7.183098591549296</v>
      </c>
      <c r="H104">
        <f t="shared" si="4"/>
        <v>359.15492957746477</v>
      </c>
    </row>
    <row r="105" spans="5:8" x14ac:dyDescent="0.15">
      <c r="E105">
        <f t="shared" si="5"/>
        <v>5150</v>
      </c>
      <c r="G105">
        <f t="shared" si="3"/>
        <v>7.2027972027972025</v>
      </c>
      <c r="H105">
        <f t="shared" si="4"/>
        <v>360.1398601398601</v>
      </c>
    </row>
    <row r="106" spans="5:8" x14ac:dyDescent="0.15">
      <c r="E106">
        <f t="shared" si="5"/>
        <v>5200</v>
      </c>
      <c r="G106">
        <f t="shared" si="3"/>
        <v>7.2222222222222223</v>
      </c>
      <c r="H106">
        <f t="shared" si="4"/>
        <v>361.11111111111109</v>
      </c>
    </row>
    <row r="107" spans="5:8" x14ac:dyDescent="0.15">
      <c r="E107">
        <f t="shared" si="5"/>
        <v>5250</v>
      </c>
      <c r="G107">
        <f t="shared" si="3"/>
        <v>7.2413793103448274</v>
      </c>
      <c r="H107">
        <f t="shared" si="4"/>
        <v>362.06896551724134</v>
      </c>
    </row>
    <row r="108" spans="5:8" x14ac:dyDescent="0.15">
      <c r="E108">
        <f t="shared" si="5"/>
        <v>5300</v>
      </c>
      <c r="G108">
        <f t="shared" si="3"/>
        <v>7.2602739726027394</v>
      </c>
      <c r="H108">
        <f t="shared" si="4"/>
        <v>363.01369863013696</v>
      </c>
    </row>
    <row r="109" spans="5:8" x14ac:dyDescent="0.15">
      <c r="E109">
        <f t="shared" si="5"/>
        <v>5350</v>
      </c>
      <c r="G109">
        <f t="shared" si="3"/>
        <v>7.27891156462585</v>
      </c>
      <c r="H109">
        <f t="shared" si="4"/>
        <v>363.94557823129247</v>
      </c>
    </row>
    <row r="110" spans="5:8" x14ac:dyDescent="0.15">
      <c r="E110">
        <f t="shared" si="5"/>
        <v>5400</v>
      </c>
      <c r="G110">
        <f t="shared" si="3"/>
        <v>7.2972972972972974</v>
      </c>
      <c r="H110">
        <f t="shared" si="4"/>
        <v>364.86486486486484</v>
      </c>
    </row>
    <row r="111" spans="5:8" x14ac:dyDescent="0.15">
      <c r="E111">
        <f t="shared" si="5"/>
        <v>5450</v>
      </c>
      <c r="G111">
        <f t="shared" si="3"/>
        <v>7.3154362416107386</v>
      </c>
      <c r="H111">
        <f t="shared" si="4"/>
        <v>365.7718120805369</v>
      </c>
    </row>
    <row r="112" spans="5:8" x14ac:dyDescent="0.15">
      <c r="E112">
        <f t="shared" si="5"/>
        <v>5500</v>
      </c>
      <c r="G112">
        <f t="shared" si="3"/>
        <v>7.333333333333333</v>
      </c>
      <c r="H112">
        <f t="shared" si="4"/>
        <v>366.66666666666663</v>
      </c>
    </row>
    <row r="113" spans="5:8" x14ac:dyDescent="0.15">
      <c r="E113">
        <f t="shared" si="5"/>
        <v>5550</v>
      </c>
      <c r="G113">
        <f t="shared" si="3"/>
        <v>7.3509933774834435</v>
      </c>
      <c r="H113">
        <f t="shared" si="4"/>
        <v>367.54966887417214</v>
      </c>
    </row>
    <row r="114" spans="5:8" x14ac:dyDescent="0.15">
      <c r="E114">
        <f t="shared" si="5"/>
        <v>5600</v>
      </c>
      <c r="G114">
        <f t="shared" si="3"/>
        <v>7.3684210526315788</v>
      </c>
      <c r="H114">
        <f t="shared" si="4"/>
        <v>368.4210526315789</v>
      </c>
    </row>
    <row r="115" spans="5:8" x14ac:dyDescent="0.15">
      <c r="E115">
        <f t="shared" si="5"/>
        <v>5650</v>
      </c>
      <c r="G115">
        <f t="shared" si="3"/>
        <v>7.3856209150326801</v>
      </c>
      <c r="H115">
        <f t="shared" si="4"/>
        <v>369.281045751634</v>
      </c>
    </row>
    <row r="116" spans="5:8" x14ac:dyDescent="0.15">
      <c r="E116">
        <f t="shared" si="5"/>
        <v>5700</v>
      </c>
      <c r="G116">
        <f t="shared" si="3"/>
        <v>7.4025974025974026</v>
      </c>
      <c r="H116">
        <f t="shared" si="4"/>
        <v>370.12987012987014</v>
      </c>
    </row>
    <row r="117" spans="5:8" x14ac:dyDescent="0.15">
      <c r="E117">
        <f t="shared" si="5"/>
        <v>5750</v>
      </c>
      <c r="G117">
        <f t="shared" si="3"/>
        <v>7.419354838709677</v>
      </c>
      <c r="H117">
        <f t="shared" si="4"/>
        <v>370.96774193548384</v>
      </c>
    </row>
    <row r="118" spans="5:8" x14ac:dyDescent="0.15">
      <c r="E118">
        <f t="shared" si="5"/>
        <v>5800</v>
      </c>
      <c r="G118">
        <f t="shared" si="3"/>
        <v>7.4358974358974361</v>
      </c>
      <c r="H118">
        <f t="shared" si="4"/>
        <v>371.79487179487182</v>
      </c>
    </row>
    <row r="119" spans="5:8" x14ac:dyDescent="0.15">
      <c r="E119">
        <f t="shared" si="5"/>
        <v>5850</v>
      </c>
      <c r="G119">
        <f t="shared" si="3"/>
        <v>7.452229299363057</v>
      </c>
      <c r="H119">
        <f t="shared" si="4"/>
        <v>372.61146496815286</v>
      </c>
    </row>
    <row r="120" spans="5:8" x14ac:dyDescent="0.15">
      <c r="E120">
        <f t="shared" si="5"/>
        <v>5900</v>
      </c>
      <c r="G120">
        <f t="shared" si="3"/>
        <v>7.4683544303797467</v>
      </c>
      <c r="H120">
        <f t="shared" si="4"/>
        <v>373.41772151898732</v>
      </c>
    </row>
    <row r="121" spans="5:8" x14ac:dyDescent="0.15">
      <c r="E121">
        <f t="shared" si="5"/>
        <v>5950</v>
      </c>
      <c r="G121">
        <f t="shared" si="3"/>
        <v>7.4842767295597481</v>
      </c>
      <c r="H121">
        <f t="shared" si="4"/>
        <v>374.2138364779874</v>
      </c>
    </row>
    <row r="122" spans="5:8" x14ac:dyDescent="0.15">
      <c r="E122">
        <f t="shared" si="5"/>
        <v>6000</v>
      </c>
      <c r="G122">
        <f t="shared" si="3"/>
        <v>7.5</v>
      </c>
      <c r="H122">
        <f t="shared" si="4"/>
        <v>375</v>
      </c>
    </row>
    <row r="123" spans="5:8" x14ac:dyDescent="0.15">
      <c r="E123">
        <f t="shared" si="5"/>
        <v>6050</v>
      </c>
      <c r="G123">
        <f t="shared" si="3"/>
        <v>7.5155279503105588</v>
      </c>
      <c r="H123">
        <f t="shared" si="4"/>
        <v>375.77639751552795</v>
      </c>
    </row>
    <row r="124" spans="5:8" x14ac:dyDescent="0.15">
      <c r="E124">
        <f t="shared" si="5"/>
        <v>6100</v>
      </c>
      <c r="G124">
        <f t="shared" si="3"/>
        <v>7.5308641975308639</v>
      </c>
      <c r="H124">
        <f t="shared" si="4"/>
        <v>376.54320987654319</v>
      </c>
    </row>
    <row r="125" spans="5:8" x14ac:dyDescent="0.15">
      <c r="E125">
        <f t="shared" si="5"/>
        <v>6150</v>
      </c>
      <c r="G125">
        <f t="shared" si="3"/>
        <v>7.5460122699386503</v>
      </c>
      <c r="H125">
        <f t="shared" si="4"/>
        <v>377.3006134969325</v>
      </c>
    </row>
    <row r="126" spans="5:8" x14ac:dyDescent="0.15">
      <c r="E126">
        <f t="shared" si="5"/>
        <v>6200</v>
      </c>
      <c r="G126">
        <f t="shared" si="3"/>
        <v>7.5609756097560972</v>
      </c>
      <c r="H126">
        <f t="shared" si="4"/>
        <v>378.04878048780483</v>
      </c>
    </row>
    <row r="127" spans="5:8" x14ac:dyDescent="0.15">
      <c r="E127">
        <f t="shared" si="5"/>
        <v>6250</v>
      </c>
      <c r="G127">
        <f t="shared" si="3"/>
        <v>7.5757575757575761</v>
      </c>
      <c r="H127">
        <f t="shared" si="4"/>
        <v>378.78787878787881</v>
      </c>
    </row>
    <row r="128" spans="5:8" x14ac:dyDescent="0.15">
      <c r="E128">
        <f t="shared" si="5"/>
        <v>6300</v>
      </c>
      <c r="G128">
        <f t="shared" si="3"/>
        <v>7.5903614457831328</v>
      </c>
      <c r="H128">
        <f t="shared" si="4"/>
        <v>379.51807228915663</v>
      </c>
    </row>
    <row r="129" spans="5:8" x14ac:dyDescent="0.15">
      <c r="E129">
        <f t="shared" si="5"/>
        <v>6350</v>
      </c>
      <c r="G129">
        <f t="shared" si="3"/>
        <v>7.6047904191616764</v>
      </c>
      <c r="H129">
        <f t="shared" si="4"/>
        <v>380.2395209580838</v>
      </c>
    </row>
    <row r="130" spans="5:8" x14ac:dyDescent="0.15">
      <c r="E130">
        <f t="shared" si="5"/>
        <v>6400</v>
      </c>
      <c r="G130">
        <f t="shared" si="3"/>
        <v>7.6190476190476186</v>
      </c>
      <c r="H130">
        <f t="shared" si="4"/>
        <v>380.95238095238091</v>
      </c>
    </row>
    <row r="131" spans="5:8" x14ac:dyDescent="0.15">
      <c r="E131">
        <f t="shared" si="5"/>
        <v>6450</v>
      </c>
      <c r="G131">
        <f t="shared" ref="G131:G194" si="6">MAX(0.1,$C$2*E131/($B$2+E131))</f>
        <v>7.6331360946745566</v>
      </c>
      <c r="H131">
        <f t="shared" ref="H131:H194" si="7">G131/(2.5*$A$2)</f>
        <v>381.65680473372782</v>
      </c>
    </row>
    <row r="132" spans="5:8" x14ac:dyDescent="0.15">
      <c r="E132">
        <f t="shared" ref="E132:E195" si="8">E131+50</f>
        <v>6500</v>
      </c>
      <c r="G132">
        <f t="shared" si="6"/>
        <v>7.6470588235294121</v>
      </c>
      <c r="H132">
        <f t="shared" si="7"/>
        <v>382.35294117647061</v>
      </c>
    </row>
    <row r="133" spans="5:8" x14ac:dyDescent="0.15">
      <c r="E133">
        <f t="shared" si="8"/>
        <v>6550</v>
      </c>
      <c r="G133">
        <f t="shared" si="6"/>
        <v>7.6608187134502925</v>
      </c>
      <c r="H133">
        <f t="shared" si="7"/>
        <v>383.04093567251459</v>
      </c>
    </row>
    <row r="134" spans="5:8" x14ac:dyDescent="0.15">
      <c r="E134">
        <f t="shared" si="8"/>
        <v>6600</v>
      </c>
      <c r="G134">
        <f t="shared" si="6"/>
        <v>7.6744186046511631</v>
      </c>
      <c r="H134">
        <f t="shared" si="7"/>
        <v>383.72093023255815</v>
      </c>
    </row>
    <row r="135" spans="5:8" x14ac:dyDescent="0.15">
      <c r="E135">
        <f t="shared" si="8"/>
        <v>6650</v>
      </c>
      <c r="G135">
        <f t="shared" si="6"/>
        <v>7.6878612716763008</v>
      </c>
      <c r="H135">
        <f t="shared" si="7"/>
        <v>384.39306358381504</v>
      </c>
    </row>
    <row r="136" spans="5:8" x14ac:dyDescent="0.15">
      <c r="E136">
        <f t="shared" si="8"/>
        <v>6700</v>
      </c>
      <c r="G136">
        <f t="shared" si="6"/>
        <v>7.7011494252873565</v>
      </c>
      <c r="H136">
        <f t="shared" si="7"/>
        <v>385.05747126436779</v>
      </c>
    </row>
    <row r="137" spans="5:8" x14ac:dyDescent="0.15">
      <c r="E137">
        <f t="shared" si="8"/>
        <v>6750</v>
      </c>
      <c r="G137">
        <f t="shared" si="6"/>
        <v>7.7142857142857144</v>
      </c>
      <c r="H137">
        <f t="shared" si="7"/>
        <v>385.71428571428572</v>
      </c>
    </row>
    <row r="138" spans="5:8" x14ac:dyDescent="0.15">
      <c r="E138">
        <f t="shared" si="8"/>
        <v>6800</v>
      </c>
      <c r="G138">
        <f t="shared" si="6"/>
        <v>7.7272727272727275</v>
      </c>
      <c r="H138">
        <f t="shared" si="7"/>
        <v>386.36363636363637</v>
      </c>
    </row>
    <row r="139" spans="5:8" x14ac:dyDescent="0.15">
      <c r="E139">
        <f t="shared" si="8"/>
        <v>6850</v>
      </c>
      <c r="G139">
        <f t="shared" si="6"/>
        <v>7.7401129943502829</v>
      </c>
      <c r="H139">
        <f t="shared" si="7"/>
        <v>387.00564971751413</v>
      </c>
    </row>
    <row r="140" spans="5:8" x14ac:dyDescent="0.15">
      <c r="E140">
        <f t="shared" si="8"/>
        <v>6900</v>
      </c>
      <c r="G140">
        <f t="shared" si="6"/>
        <v>7.7528089887640448</v>
      </c>
      <c r="H140">
        <f t="shared" si="7"/>
        <v>387.64044943820221</v>
      </c>
    </row>
    <row r="141" spans="5:8" x14ac:dyDescent="0.15">
      <c r="E141">
        <f t="shared" si="8"/>
        <v>6950</v>
      </c>
      <c r="G141">
        <f t="shared" si="6"/>
        <v>7.7653631284916198</v>
      </c>
      <c r="H141">
        <f t="shared" si="7"/>
        <v>388.26815642458098</v>
      </c>
    </row>
    <row r="142" spans="5:8" x14ac:dyDescent="0.15">
      <c r="E142">
        <f t="shared" si="8"/>
        <v>7000</v>
      </c>
      <c r="G142">
        <f t="shared" si="6"/>
        <v>7.7777777777777777</v>
      </c>
      <c r="H142">
        <f t="shared" si="7"/>
        <v>388.88888888888886</v>
      </c>
    </row>
    <row r="143" spans="5:8" x14ac:dyDescent="0.15">
      <c r="E143">
        <f t="shared" si="8"/>
        <v>7050</v>
      </c>
      <c r="G143">
        <f t="shared" si="6"/>
        <v>7.7900552486187848</v>
      </c>
      <c r="H143">
        <f t="shared" si="7"/>
        <v>389.50276243093924</v>
      </c>
    </row>
    <row r="144" spans="5:8" x14ac:dyDescent="0.15">
      <c r="E144">
        <f t="shared" si="8"/>
        <v>7100</v>
      </c>
      <c r="G144">
        <f t="shared" si="6"/>
        <v>7.802197802197802</v>
      </c>
      <c r="H144">
        <f t="shared" si="7"/>
        <v>390.1098901098901</v>
      </c>
    </row>
    <row r="145" spans="5:8" x14ac:dyDescent="0.15">
      <c r="E145">
        <f t="shared" si="8"/>
        <v>7150</v>
      </c>
      <c r="G145">
        <f t="shared" si="6"/>
        <v>7.8142076502732243</v>
      </c>
      <c r="H145">
        <f t="shared" si="7"/>
        <v>390.71038251366122</v>
      </c>
    </row>
    <row r="146" spans="5:8" x14ac:dyDescent="0.15">
      <c r="E146">
        <f t="shared" si="8"/>
        <v>7200</v>
      </c>
      <c r="G146">
        <f t="shared" si="6"/>
        <v>7.8260869565217392</v>
      </c>
      <c r="H146">
        <f t="shared" si="7"/>
        <v>391.30434782608694</v>
      </c>
    </row>
    <row r="147" spans="5:8" x14ac:dyDescent="0.15">
      <c r="E147">
        <f t="shared" si="8"/>
        <v>7250</v>
      </c>
      <c r="G147">
        <f t="shared" si="6"/>
        <v>7.8378378378378377</v>
      </c>
      <c r="H147">
        <f t="shared" si="7"/>
        <v>391.89189189189187</v>
      </c>
    </row>
    <row r="148" spans="5:8" x14ac:dyDescent="0.15">
      <c r="E148">
        <f t="shared" si="8"/>
        <v>7300</v>
      </c>
      <c r="G148">
        <f t="shared" si="6"/>
        <v>7.849462365591398</v>
      </c>
      <c r="H148">
        <f t="shared" si="7"/>
        <v>392.47311827956992</v>
      </c>
    </row>
    <row r="149" spans="5:8" x14ac:dyDescent="0.15">
      <c r="E149">
        <f t="shared" si="8"/>
        <v>7350</v>
      </c>
      <c r="G149">
        <f t="shared" si="6"/>
        <v>7.8609625668449201</v>
      </c>
      <c r="H149">
        <f t="shared" si="7"/>
        <v>393.048128342246</v>
      </c>
    </row>
    <row r="150" spans="5:8" x14ac:dyDescent="0.15">
      <c r="E150">
        <f t="shared" si="8"/>
        <v>7400</v>
      </c>
      <c r="G150">
        <f t="shared" si="6"/>
        <v>7.8723404255319149</v>
      </c>
      <c r="H150">
        <f t="shared" si="7"/>
        <v>393.61702127659572</v>
      </c>
    </row>
    <row r="151" spans="5:8" x14ac:dyDescent="0.15">
      <c r="E151">
        <f t="shared" si="8"/>
        <v>7450</v>
      </c>
      <c r="G151">
        <f t="shared" si="6"/>
        <v>7.8835978835978837</v>
      </c>
      <c r="H151">
        <f t="shared" si="7"/>
        <v>394.17989417989418</v>
      </c>
    </row>
    <row r="152" spans="5:8" x14ac:dyDescent="0.15">
      <c r="E152">
        <f t="shared" si="8"/>
        <v>7500</v>
      </c>
      <c r="G152">
        <f t="shared" si="6"/>
        <v>7.8947368421052628</v>
      </c>
      <c r="H152">
        <f t="shared" si="7"/>
        <v>394.73684210526312</v>
      </c>
    </row>
    <row r="153" spans="5:8" x14ac:dyDescent="0.15">
      <c r="E153">
        <f t="shared" si="8"/>
        <v>7550</v>
      </c>
      <c r="G153">
        <f t="shared" si="6"/>
        <v>7.9057591623036645</v>
      </c>
      <c r="H153">
        <f t="shared" si="7"/>
        <v>395.28795811518324</v>
      </c>
    </row>
    <row r="154" spans="5:8" x14ac:dyDescent="0.15">
      <c r="E154">
        <f t="shared" si="8"/>
        <v>7600</v>
      </c>
      <c r="G154">
        <f t="shared" si="6"/>
        <v>7.916666666666667</v>
      </c>
      <c r="H154">
        <f t="shared" si="7"/>
        <v>395.83333333333331</v>
      </c>
    </row>
    <row r="155" spans="5:8" x14ac:dyDescent="0.15">
      <c r="E155">
        <f t="shared" si="8"/>
        <v>7650</v>
      </c>
      <c r="G155">
        <f t="shared" si="6"/>
        <v>7.9274611398963728</v>
      </c>
      <c r="H155">
        <f t="shared" si="7"/>
        <v>396.37305699481863</v>
      </c>
    </row>
    <row r="156" spans="5:8" x14ac:dyDescent="0.15">
      <c r="E156">
        <f t="shared" si="8"/>
        <v>7700</v>
      </c>
      <c r="G156">
        <f t="shared" si="6"/>
        <v>7.9381443298969074</v>
      </c>
      <c r="H156">
        <f t="shared" si="7"/>
        <v>396.90721649484539</v>
      </c>
    </row>
    <row r="157" spans="5:8" x14ac:dyDescent="0.15">
      <c r="E157">
        <f t="shared" si="8"/>
        <v>7750</v>
      </c>
      <c r="G157">
        <f t="shared" si="6"/>
        <v>7.9487179487179489</v>
      </c>
      <c r="H157">
        <f t="shared" si="7"/>
        <v>397.43589743589746</v>
      </c>
    </row>
    <row r="158" spans="5:8" x14ac:dyDescent="0.15">
      <c r="E158">
        <f t="shared" si="8"/>
        <v>7800</v>
      </c>
      <c r="G158">
        <f t="shared" si="6"/>
        <v>7.9591836734693882</v>
      </c>
      <c r="H158">
        <f t="shared" si="7"/>
        <v>397.9591836734694</v>
      </c>
    </row>
    <row r="159" spans="5:8" x14ac:dyDescent="0.15">
      <c r="E159">
        <f t="shared" si="8"/>
        <v>7850</v>
      </c>
      <c r="G159">
        <f t="shared" si="6"/>
        <v>7.969543147208122</v>
      </c>
      <c r="H159">
        <f t="shared" si="7"/>
        <v>398.47715736040607</v>
      </c>
    </row>
    <row r="160" spans="5:8" x14ac:dyDescent="0.15">
      <c r="E160">
        <f t="shared" si="8"/>
        <v>7900</v>
      </c>
      <c r="G160">
        <f t="shared" si="6"/>
        <v>7.9797979797979801</v>
      </c>
      <c r="H160">
        <f t="shared" si="7"/>
        <v>398.98989898989902</v>
      </c>
    </row>
    <row r="161" spans="5:8" x14ac:dyDescent="0.15">
      <c r="E161">
        <f t="shared" si="8"/>
        <v>7950</v>
      </c>
      <c r="G161">
        <f t="shared" si="6"/>
        <v>7.9899497487437188</v>
      </c>
      <c r="H161">
        <f t="shared" si="7"/>
        <v>399.49748743718595</v>
      </c>
    </row>
    <row r="162" spans="5:8" x14ac:dyDescent="0.15">
      <c r="E162">
        <f t="shared" si="8"/>
        <v>8000</v>
      </c>
      <c r="G162">
        <f t="shared" si="6"/>
        <v>8</v>
      </c>
      <c r="H162">
        <f t="shared" si="7"/>
        <v>400</v>
      </c>
    </row>
    <row r="163" spans="5:8" x14ac:dyDescent="0.15">
      <c r="E163">
        <f t="shared" si="8"/>
        <v>8050</v>
      </c>
      <c r="G163">
        <f t="shared" si="6"/>
        <v>8.0099502487562191</v>
      </c>
      <c r="H163">
        <f t="shared" si="7"/>
        <v>400.49751243781094</v>
      </c>
    </row>
    <row r="164" spans="5:8" x14ac:dyDescent="0.15">
      <c r="E164">
        <f t="shared" si="8"/>
        <v>8100</v>
      </c>
      <c r="G164">
        <f t="shared" si="6"/>
        <v>8.0198019801980198</v>
      </c>
      <c r="H164">
        <f t="shared" si="7"/>
        <v>400.99009900990097</v>
      </c>
    </row>
    <row r="165" spans="5:8" x14ac:dyDescent="0.15">
      <c r="E165">
        <f t="shared" si="8"/>
        <v>8150</v>
      </c>
      <c r="G165">
        <f t="shared" si="6"/>
        <v>8.029556650246306</v>
      </c>
      <c r="H165">
        <f t="shared" si="7"/>
        <v>401.47783251231527</v>
      </c>
    </row>
    <row r="166" spans="5:8" x14ac:dyDescent="0.15">
      <c r="E166">
        <f t="shared" si="8"/>
        <v>8200</v>
      </c>
      <c r="G166">
        <f t="shared" si="6"/>
        <v>8.0392156862745097</v>
      </c>
      <c r="H166">
        <f t="shared" si="7"/>
        <v>401.96078431372547</v>
      </c>
    </row>
    <row r="167" spans="5:8" x14ac:dyDescent="0.15">
      <c r="E167">
        <f t="shared" si="8"/>
        <v>8250</v>
      </c>
      <c r="G167">
        <f t="shared" si="6"/>
        <v>8.0487804878048781</v>
      </c>
      <c r="H167">
        <f t="shared" si="7"/>
        <v>402.4390243902439</v>
      </c>
    </row>
    <row r="168" spans="5:8" x14ac:dyDescent="0.15">
      <c r="E168">
        <f t="shared" si="8"/>
        <v>8300</v>
      </c>
      <c r="G168">
        <f t="shared" si="6"/>
        <v>8.0582524271844669</v>
      </c>
      <c r="H168">
        <f t="shared" si="7"/>
        <v>402.91262135922335</v>
      </c>
    </row>
    <row r="169" spans="5:8" x14ac:dyDescent="0.15">
      <c r="E169">
        <f t="shared" si="8"/>
        <v>8350</v>
      </c>
      <c r="G169">
        <f t="shared" si="6"/>
        <v>8.0676328502415462</v>
      </c>
      <c r="H169">
        <f t="shared" si="7"/>
        <v>403.38164251207729</v>
      </c>
    </row>
    <row r="170" spans="5:8" x14ac:dyDescent="0.15">
      <c r="E170">
        <f t="shared" si="8"/>
        <v>8400</v>
      </c>
      <c r="G170">
        <f t="shared" si="6"/>
        <v>8.0769230769230766</v>
      </c>
      <c r="H170">
        <f t="shared" si="7"/>
        <v>403.84615384615381</v>
      </c>
    </row>
    <row r="171" spans="5:8" x14ac:dyDescent="0.15">
      <c r="E171">
        <f t="shared" si="8"/>
        <v>8450</v>
      </c>
      <c r="G171">
        <f t="shared" si="6"/>
        <v>8.0861244019138763</v>
      </c>
      <c r="H171">
        <f t="shared" si="7"/>
        <v>404.30622009569379</v>
      </c>
    </row>
    <row r="172" spans="5:8" x14ac:dyDescent="0.15">
      <c r="E172">
        <f t="shared" si="8"/>
        <v>8500</v>
      </c>
      <c r="G172">
        <f t="shared" si="6"/>
        <v>8.0952380952380949</v>
      </c>
      <c r="H172">
        <f t="shared" si="7"/>
        <v>404.76190476190476</v>
      </c>
    </row>
    <row r="173" spans="5:8" x14ac:dyDescent="0.15">
      <c r="E173">
        <f t="shared" si="8"/>
        <v>8550</v>
      </c>
      <c r="G173">
        <f t="shared" si="6"/>
        <v>8.1042654028436019</v>
      </c>
      <c r="H173">
        <f t="shared" si="7"/>
        <v>405.21327014218008</v>
      </c>
    </row>
    <row r="174" spans="5:8" x14ac:dyDescent="0.15">
      <c r="E174">
        <f t="shared" si="8"/>
        <v>8600</v>
      </c>
      <c r="G174">
        <f t="shared" si="6"/>
        <v>8.1132075471698109</v>
      </c>
      <c r="H174">
        <f t="shared" si="7"/>
        <v>405.66037735849051</v>
      </c>
    </row>
    <row r="175" spans="5:8" x14ac:dyDescent="0.15">
      <c r="E175">
        <f t="shared" si="8"/>
        <v>8650</v>
      </c>
      <c r="G175">
        <f t="shared" si="6"/>
        <v>8.1220657276995301</v>
      </c>
      <c r="H175">
        <f t="shared" si="7"/>
        <v>406.10328638497651</v>
      </c>
    </row>
    <row r="176" spans="5:8" x14ac:dyDescent="0.15">
      <c r="E176">
        <f t="shared" si="8"/>
        <v>8700</v>
      </c>
      <c r="G176">
        <f t="shared" si="6"/>
        <v>8.1308411214953278</v>
      </c>
      <c r="H176">
        <f t="shared" si="7"/>
        <v>406.54205607476638</v>
      </c>
    </row>
    <row r="177" spans="5:8" x14ac:dyDescent="0.15">
      <c r="E177">
        <f t="shared" si="8"/>
        <v>8750</v>
      </c>
      <c r="G177">
        <f t="shared" si="6"/>
        <v>8.1395348837209305</v>
      </c>
      <c r="H177">
        <f t="shared" si="7"/>
        <v>406.97674418604652</v>
      </c>
    </row>
    <row r="178" spans="5:8" x14ac:dyDescent="0.15">
      <c r="E178">
        <f t="shared" si="8"/>
        <v>8800</v>
      </c>
      <c r="G178">
        <f t="shared" si="6"/>
        <v>8.1481481481481488</v>
      </c>
      <c r="H178">
        <f t="shared" si="7"/>
        <v>407.40740740740745</v>
      </c>
    </row>
    <row r="179" spans="5:8" x14ac:dyDescent="0.15">
      <c r="E179">
        <f t="shared" si="8"/>
        <v>8850</v>
      </c>
      <c r="G179">
        <f t="shared" si="6"/>
        <v>8.1566820276497705</v>
      </c>
      <c r="H179">
        <f t="shared" si="7"/>
        <v>407.83410138248854</v>
      </c>
    </row>
    <row r="180" spans="5:8" x14ac:dyDescent="0.15">
      <c r="E180">
        <f t="shared" si="8"/>
        <v>8900</v>
      </c>
      <c r="G180">
        <f t="shared" si="6"/>
        <v>8.1651376146788994</v>
      </c>
      <c r="H180">
        <f t="shared" si="7"/>
        <v>408.25688073394497</v>
      </c>
    </row>
    <row r="181" spans="5:8" x14ac:dyDescent="0.15">
      <c r="E181">
        <f t="shared" si="8"/>
        <v>8950</v>
      </c>
      <c r="G181">
        <f t="shared" si="6"/>
        <v>8.173515981735159</v>
      </c>
      <c r="H181">
        <f t="shared" si="7"/>
        <v>408.67579908675793</v>
      </c>
    </row>
    <row r="182" spans="5:8" x14ac:dyDescent="0.15">
      <c r="E182">
        <f t="shared" si="8"/>
        <v>9000</v>
      </c>
      <c r="G182">
        <f t="shared" si="6"/>
        <v>8.1818181818181817</v>
      </c>
      <c r="H182">
        <f t="shared" si="7"/>
        <v>409.09090909090907</v>
      </c>
    </row>
    <row r="183" spans="5:8" x14ac:dyDescent="0.15">
      <c r="E183">
        <f t="shared" si="8"/>
        <v>9050</v>
      </c>
      <c r="G183">
        <f t="shared" si="6"/>
        <v>8.1900452488687776</v>
      </c>
      <c r="H183">
        <f t="shared" si="7"/>
        <v>409.50226244343889</v>
      </c>
    </row>
    <row r="184" spans="5:8" x14ac:dyDescent="0.15">
      <c r="E184">
        <f t="shared" si="8"/>
        <v>9100</v>
      </c>
      <c r="G184">
        <f t="shared" si="6"/>
        <v>8.1981981981981988</v>
      </c>
      <c r="H184">
        <f t="shared" si="7"/>
        <v>409.90990990990991</v>
      </c>
    </row>
    <row r="185" spans="5:8" x14ac:dyDescent="0.15">
      <c r="E185">
        <f t="shared" si="8"/>
        <v>9150</v>
      </c>
      <c r="G185">
        <f t="shared" si="6"/>
        <v>8.2062780269058297</v>
      </c>
      <c r="H185">
        <f t="shared" si="7"/>
        <v>410.31390134529147</v>
      </c>
    </row>
    <row r="186" spans="5:8" x14ac:dyDescent="0.15">
      <c r="E186">
        <f t="shared" si="8"/>
        <v>9200</v>
      </c>
      <c r="G186">
        <f t="shared" si="6"/>
        <v>8.2142857142857135</v>
      </c>
      <c r="H186">
        <f t="shared" si="7"/>
        <v>410.71428571428567</v>
      </c>
    </row>
    <row r="187" spans="5:8" x14ac:dyDescent="0.15">
      <c r="E187">
        <f t="shared" si="8"/>
        <v>9250</v>
      </c>
      <c r="G187">
        <f t="shared" si="6"/>
        <v>8.2222222222222214</v>
      </c>
      <c r="H187">
        <f t="shared" si="7"/>
        <v>411.11111111111109</v>
      </c>
    </row>
    <row r="188" spans="5:8" x14ac:dyDescent="0.15">
      <c r="E188">
        <f t="shared" si="8"/>
        <v>9300</v>
      </c>
      <c r="G188">
        <f t="shared" si="6"/>
        <v>8.230088495575222</v>
      </c>
      <c r="H188">
        <f t="shared" si="7"/>
        <v>411.50442477876112</v>
      </c>
    </row>
    <row r="189" spans="5:8" x14ac:dyDescent="0.15">
      <c r="E189">
        <f t="shared" si="8"/>
        <v>9350</v>
      </c>
      <c r="G189">
        <f t="shared" si="6"/>
        <v>8.2378854625550666</v>
      </c>
      <c r="H189">
        <f t="shared" si="7"/>
        <v>411.89427312775331</v>
      </c>
    </row>
    <row r="190" spans="5:8" x14ac:dyDescent="0.15">
      <c r="E190">
        <f t="shared" si="8"/>
        <v>9400</v>
      </c>
      <c r="G190">
        <f t="shared" si="6"/>
        <v>8.2456140350877192</v>
      </c>
      <c r="H190">
        <f t="shared" si="7"/>
        <v>412.28070175438597</v>
      </c>
    </row>
    <row r="191" spans="5:8" x14ac:dyDescent="0.15">
      <c r="E191">
        <f t="shared" si="8"/>
        <v>9450</v>
      </c>
      <c r="G191">
        <f t="shared" si="6"/>
        <v>8.2532751091703052</v>
      </c>
      <c r="H191">
        <f t="shared" si="7"/>
        <v>412.66375545851525</v>
      </c>
    </row>
    <row r="192" spans="5:8" x14ac:dyDescent="0.15">
      <c r="E192">
        <f t="shared" si="8"/>
        <v>9500</v>
      </c>
      <c r="G192">
        <f t="shared" si="6"/>
        <v>8.2608695652173907</v>
      </c>
      <c r="H192">
        <f t="shared" si="7"/>
        <v>413.04347826086951</v>
      </c>
    </row>
    <row r="193" spans="5:8" x14ac:dyDescent="0.15">
      <c r="E193">
        <f t="shared" si="8"/>
        <v>9550</v>
      </c>
      <c r="G193">
        <f t="shared" si="6"/>
        <v>8.2683982683982684</v>
      </c>
      <c r="H193">
        <f t="shared" si="7"/>
        <v>413.41991341991343</v>
      </c>
    </row>
    <row r="194" spans="5:8" x14ac:dyDescent="0.15">
      <c r="E194">
        <f t="shared" si="8"/>
        <v>9600</v>
      </c>
      <c r="G194">
        <f t="shared" si="6"/>
        <v>8.2758620689655178</v>
      </c>
      <c r="H194">
        <f t="shared" si="7"/>
        <v>413.79310344827587</v>
      </c>
    </row>
    <row r="195" spans="5:8" x14ac:dyDescent="0.15">
      <c r="E195">
        <f t="shared" si="8"/>
        <v>9650</v>
      </c>
      <c r="G195">
        <f t="shared" ref="G195:G202" si="9">MAX(0.1,$C$2*E195/($B$2+E195))</f>
        <v>8.2832618025751081</v>
      </c>
      <c r="H195">
        <f t="shared" ref="H195:H202" si="10">G195/(2.5*$A$2)</f>
        <v>414.16309012875541</v>
      </c>
    </row>
    <row r="196" spans="5:8" x14ac:dyDescent="0.15">
      <c r="E196">
        <f t="shared" ref="E196:E202" si="11">E195+50</f>
        <v>9700</v>
      </c>
      <c r="G196">
        <f t="shared" si="9"/>
        <v>8.2905982905982913</v>
      </c>
      <c r="H196">
        <f t="shared" si="10"/>
        <v>414.52991452991455</v>
      </c>
    </row>
    <row r="197" spans="5:8" x14ac:dyDescent="0.15">
      <c r="E197">
        <f t="shared" si="11"/>
        <v>9750</v>
      </c>
      <c r="G197">
        <f t="shared" si="9"/>
        <v>8.2978723404255312</v>
      </c>
      <c r="H197">
        <f t="shared" si="10"/>
        <v>414.89361702127655</v>
      </c>
    </row>
    <row r="198" spans="5:8" x14ac:dyDescent="0.15">
      <c r="E198">
        <f t="shared" si="11"/>
        <v>9800</v>
      </c>
      <c r="G198">
        <f t="shared" si="9"/>
        <v>8.3050847457627111</v>
      </c>
      <c r="H198">
        <f t="shared" si="10"/>
        <v>415.25423728813553</v>
      </c>
    </row>
    <row r="199" spans="5:8" x14ac:dyDescent="0.15">
      <c r="E199">
        <f t="shared" si="11"/>
        <v>9850</v>
      </c>
      <c r="G199">
        <f t="shared" si="9"/>
        <v>8.3122362869198305</v>
      </c>
      <c r="H199">
        <f t="shared" si="10"/>
        <v>415.61181434599149</v>
      </c>
    </row>
    <row r="200" spans="5:8" x14ac:dyDescent="0.15">
      <c r="E200">
        <f t="shared" si="11"/>
        <v>9900</v>
      </c>
      <c r="G200">
        <f t="shared" si="9"/>
        <v>8.3193277310924376</v>
      </c>
      <c r="H200">
        <f t="shared" si="10"/>
        <v>415.96638655462186</v>
      </c>
    </row>
    <row r="201" spans="5:8" x14ac:dyDescent="0.15">
      <c r="E201">
        <f t="shared" si="11"/>
        <v>9950</v>
      </c>
      <c r="G201">
        <f t="shared" si="9"/>
        <v>8.3263598326359833</v>
      </c>
      <c r="H201">
        <f t="shared" si="10"/>
        <v>416.31799163179915</v>
      </c>
    </row>
    <row r="202" spans="5:8" x14ac:dyDescent="0.15">
      <c r="E202">
        <f t="shared" si="11"/>
        <v>10000</v>
      </c>
      <c r="G202">
        <f t="shared" si="9"/>
        <v>8.3333333333333339</v>
      </c>
      <c r="H202">
        <f t="shared" si="10"/>
        <v>416.66666666666669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1:G35"/>
  <sheetViews>
    <sheetView workbookViewId="0">
      <selection activeCell="F26" sqref="F26"/>
    </sheetView>
  </sheetViews>
  <sheetFormatPr baseColWidth="10" defaultRowHeight="13" x14ac:dyDescent="0.15"/>
  <cols>
    <col min="1" max="1" width="10.5" customWidth="1"/>
    <col min="2" max="2" width="13.5" customWidth="1"/>
    <col min="3" max="3" width="9.5" bestFit="1" customWidth="1"/>
    <col min="4" max="4" width="9.6640625" customWidth="1"/>
    <col min="5" max="5" width="9.5" bestFit="1" customWidth="1"/>
    <col min="6" max="6" width="9.6640625" customWidth="1"/>
    <col min="7" max="256" width="8.83203125" customWidth="1"/>
  </cols>
  <sheetData>
    <row r="21" spans="2:7" x14ac:dyDescent="0.15">
      <c r="B21" t="s">
        <v>123</v>
      </c>
    </row>
    <row r="22" spans="2:7" x14ac:dyDescent="0.15">
      <c r="B22" t="s">
        <v>141</v>
      </c>
    </row>
    <row r="23" spans="2:7" x14ac:dyDescent="0.15">
      <c r="B23" t="s">
        <v>231</v>
      </c>
    </row>
    <row r="25" spans="2:7" x14ac:dyDescent="0.15">
      <c r="B25" t="s">
        <v>207</v>
      </c>
    </row>
    <row r="26" spans="2:7" x14ac:dyDescent="0.15">
      <c r="B26" t="s">
        <v>208</v>
      </c>
    </row>
    <row r="28" spans="2:7" x14ac:dyDescent="0.15">
      <c r="B28" t="s">
        <v>206</v>
      </c>
      <c r="C28" s="2">
        <v>60</v>
      </c>
      <c r="D28" t="s">
        <v>142</v>
      </c>
      <c r="E28" s="2">
        <v>0.33300000000000002</v>
      </c>
      <c r="F28" t="s">
        <v>232</v>
      </c>
      <c r="G28" s="2">
        <v>1</v>
      </c>
    </row>
    <row r="30" spans="2:7" x14ac:dyDescent="0.15">
      <c r="B30" t="s">
        <v>227</v>
      </c>
    </row>
    <row r="31" spans="2:7" x14ac:dyDescent="0.15">
      <c r="B31" t="s">
        <v>228</v>
      </c>
    </row>
    <row r="32" spans="2:7" x14ac:dyDescent="0.15">
      <c r="B32" t="s">
        <v>229</v>
      </c>
    </row>
    <row r="33" spans="2:2" x14ac:dyDescent="0.15">
      <c r="B33" t="s">
        <v>230</v>
      </c>
    </row>
    <row r="35" spans="2:2" x14ac:dyDescent="0.15">
      <c r="B35" t="s">
        <v>233</v>
      </c>
    </row>
  </sheetData>
  <sheetProtection sheet="1" objects="1" scenarios="1"/>
  <phoneticPr fontId="0" type="noConversion"/>
  <pageMargins left="0.75" right="0.75" top="1" bottom="1" header="0.5" footer="0.5"/>
  <pageSetup orientation="portrait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09"/>
  <sheetViews>
    <sheetView workbookViewId="0">
      <selection activeCell="K2" sqref="K2"/>
    </sheetView>
  </sheetViews>
  <sheetFormatPr baseColWidth="10" defaultRowHeight="13" x14ac:dyDescent="0.15"/>
  <cols>
    <col min="1" max="4" width="8.83203125" customWidth="1"/>
    <col min="5" max="5" width="13.5" bestFit="1" customWidth="1"/>
    <col min="6" max="6" width="12" bestFit="1" customWidth="1"/>
    <col min="7" max="7" width="8.83203125" customWidth="1"/>
    <col min="8" max="11" width="13.83203125" bestFit="1" customWidth="1"/>
    <col min="12" max="12" width="9.5" customWidth="1"/>
    <col min="13" max="13" width="7" customWidth="1"/>
    <col min="14" max="14" width="16" bestFit="1" customWidth="1"/>
    <col min="15" max="15" width="8.33203125" customWidth="1"/>
    <col min="16" max="16" width="7.5" customWidth="1"/>
    <col min="17" max="256" width="8.83203125" customWidth="1"/>
  </cols>
  <sheetData>
    <row r="1" spans="1:13" x14ac:dyDescent="0.15">
      <c r="A1" t="s">
        <v>205</v>
      </c>
      <c r="B1" t="s">
        <v>149</v>
      </c>
      <c r="C1" t="s">
        <v>143</v>
      </c>
      <c r="E1" t="s">
        <v>148</v>
      </c>
      <c r="F1" t="s">
        <v>234</v>
      </c>
      <c r="H1" t="s">
        <v>144</v>
      </c>
      <c r="I1" t="s">
        <v>145</v>
      </c>
      <c r="J1" t="s">
        <v>146</v>
      </c>
      <c r="K1" t="s">
        <v>147</v>
      </c>
    </row>
    <row r="2" spans="1:13" x14ac:dyDescent="0.15">
      <c r="A2">
        <f>'tree-grass_nfrac'!$C$28</f>
        <v>60</v>
      </c>
      <c r="B2">
        <f>'tree-grass_nfrac'!$E$28</f>
        <v>0.33300000000000002</v>
      </c>
      <c r="C2">
        <f>'tree-grass_nfrac'!$G$28</f>
        <v>1</v>
      </c>
      <c r="E2" s="1">
        <v>0</v>
      </c>
      <c r="F2">
        <f>(IF(A2&lt;20,1500,IF(A2&gt;90,3250,(3250-1500)/(90-20)*(A2-90)+3250)))*C2</f>
        <v>2500</v>
      </c>
      <c r="H2">
        <f>1-(EXP(-1.664*EXP(-0.00102*0.4*$F$2)*$B$2*E2))</f>
        <v>0</v>
      </c>
      <c r="I2">
        <f>1-(EXP(-1.664*EXP(-0.00102*0.6*$F$2)*$B$2*E2))</f>
        <v>0</v>
      </c>
      <c r="J2">
        <f>1-(EXP(-1.664*EXP(-0.00102*0.8*$F$2)*$B$2*E2))</f>
        <v>0</v>
      </c>
      <c r="K2">
        <f>1-(EXP(-1.664*EXP(-0.00102*1*$F$2)*$B$2*E2))</f>
        <v>0</v>
      </c>
      <c r="M2" s="1"/>
    </row>
    <row r="3" spans="1:13" x14ac:dyDescent="0.15">
      <c r="E3" s="1">
        <f t="shared" ref="E3:E34" si="0">E2+0.5</f>
        <v>0.5</v>
      </c>
      <c r="H3">
        <f t="shared" ref="H3:H66" si="1">1-(EXP(-1.664*EXP(-0.00102*0.4*$F$2)*$B$2*E3))</f>
        <v>9.507661085560748E-2</v>
      </c>
      <c r="I3">
        <f t="shared" ref="I3:I66" si="2">1-(EXP(-1.664*EXP(-0.00102*0.6*$F$2)*$B$2*E3))</f>
        <v>5.8228408658884678E-2</v>
      </c>
      <c r="J3">
        <f t="shared" ref="J3:J66" si="3">1-(EXP(-1.664*EXP(-0.00102*0.8*$F$2)*$B$2*E3))</f>
        <v>3.5384048445619043E-2</v>
      </c>
      <c r="K3">
        <f t="shared" ref="K3:K66" si="4">1-(EXP(-1.664*EXP(-0.00102*1*$F$2)*$B$2*E3))</f>
        <v>2.1400679078196094E-2</v>
      </c>
      <c r="L3" s="1"/>
      <c r="M3" s="1"/>
    </row>
    <row r="4" spans="1:13" x14ac:dyDescent="0.15">
      <c r="E4" s="1">
        <f t="shared" si="0"/>
        <v>1</v>
      </c>
      <c r="H4">
        <f t="shared" si="1"/>
        <v>0.18111365977942628</v>
      </c>
      <c r="I4">
        <f t="shared" si="2"/>
        <v>0.1130662697428233</v>
      </c>
      <c r="J4">
        <f t="shared" si="3"/>
        <v>6.951606600683613E-2</v>
      </c>
      <c r="K4">
        <f t="shared" si="4"/>
        <v>4.2343369091384142E-2</v>
      </c>
      <c r="L4" s="1"/>
      <c r="M4" s="1"/>
    </row>
    <row r="5" spans="1:13" x14ac:dyDescent="0.15">
      <c r="E5" s="1">
        <f t="shared" si="0"/>
        <v>1.5</v>
      </c>
      <c r="H5">
        <f t="shared" si="1"/>
        <v>0.25897059768355035</v>
      </c>
      <c r="I5">
        <f t="shared" si="2"/>
        <v>0.16471100944158712</v>
      </c>
      <c r="J5">
        <f t="shared" si="3"/>
        <v>0.10244035460512046</v>
      </c>
      <c r="K5">
        <f t="shared" si="4"/>
        <v>6.283787131656593E-2</v>
      </c>
      <c r="L5" s="1"/>
      <c r="M5" s="1"/>
    </row>
    <row r="6" spans="1:13" x14ac:dyDescent="0.15">
      <c r="E6" s="1">
        <f t="shared" si="0"/>
        <v>2</v>
      </c>
      <c r="H6">
        <f t="shared" si="1"/>
        <v>0.3294251618001548</v>
      </c>
      <c r="I6">
        <f t="shared" si="2"/>
        <v>0.21334855813208964</v>
      </c>
      <c r="J6">
        <f t="shared" si="3"/>
        <v>0.13419964858060551</v>
      </c>
      <c r="K6">
        <f t="shared" si="4"/>
        <v>8.2893777276759173E-2</v>
      </c>
      <c r="L6" s="1"/>
      <c r="M6" s="1"/>
    </row>
    <row r="7" spans="1:13" x14ac:dyDescent="0.15">
      <c r="E7" s="1">
        <f t="shared" si="0"/>
        <v>2.5</v>
      </c>
      <c r="H7">
        <f t="shared" si="1"/>
        <v>0.39318114474124344</v>
      </c>
      <c r="I7">
        <f t="shared" si="2"/>
        <v>0.25915401976127517</v>
      </c>
      <c r="J7">
        <f t="shared" si="3"/>
        <v>0.16483517015946325</v>
      </c>
      <c r="K7">
        <f t="shared" si="4"/>
        <v>0.1025204732298759</v>
      </c>
      <c r="L7" s="1"/>
      <c r="M7" s="1"/>
    </row>
    <row r="8" spans="1:13" x14ac:dyDescent="0.15">
      <c r="E8" s="1">
        <f t="shared" si="0"/>
        <v>3</v>
      </c>
      <c r="H8">
        <f t="shared" si="1"/>
        <v>0.45087542490252541</v>
      </c>
      <c r="I8">
        <f t="shared" si="2"/>
        <v>0.30229230225190773</v>
      </c>
      <c r="J8">
        <f t="shared" si="3"/>
        <v>0.19438668295861805</v>
      </c>
      <c r="K8">
        <f t="shared" si="4"/>
        <v>0.12172714456153455</v>
      </c>
      <c r="L8" s="1"/>
      <c r="M8" s="1"/>
    </row>
    <row r="9" spans="1:13" x14ac:dyDescent="0.15">
      <c r="E9" s="1">
        <f t="shared" si="0"/>
        <v>3.5</v>
      </c>
      <c r="H9">
        <f t="shared" si="1"/>
        <v>0.50308432844031881</v>
      </c>
      <c r="I9">
        <f t="shared" si="2"/>
        <v>0.34291871120083317</v>
      </c>
      <c r="J9">
        <f t="shared" si="3"/>
        <v>0.22289254359724608</v>
      </c>
      <c r="K9">
        <f t="shared" si="4"/>
        <v>0.1405227800838641</v>
      </c>
      <c r="L9" s="1"/>
      <c r="M9" s="1"/>
    </row>
    <row r="10" spans="1:13" x14ac:dyDescent="0.15">
      <c r="E10" s="1">
        <f t="shared" si="0"/>
        <v>4</v>
      </c>
      <c r="H10">
        <f t="shared" si="1"/>
        <v>0.55032938637325146</v>
      </c>
      <c r="I10">
        <f t="shared" si="2"/>
        <v>0.38117950900713771</v>
      </c>
      <c r="J10">
        <f t="shared" si="3"/>
        <v>0.25038975148205289</v>
      </c>
      <c r="K10">
        <f t="shared" si="4"/>
        <v>0.15891617624230947</v>
      </c>
      <c r="L10" s="1"/>
      <c r="M10" s="1"/>
    </row>
    <row r="11" spans="1:13" x14ac:dyDescent="0.15">
      <c r="E11" s="1">
        <f t="shared" si="0"/>
        <v>4.5</v>
      </c>
      <c r="H11">
        <f t="shared" si="1"/>
        <v>0.59308254431824414</v>
      </c>
      <c r="I11">
        <f t="shared" si="2"/>
        <v>0.41721244144316172</v>
      </c>
      <c r="J11">
        <f t="shared" si="3"/>
        <v>0.27691399683094453</v>
      </c>
      <c r="K11">
        <f t="shared" si="4"/>
        <v>0.17691594123240972</v>
      </c>
      <c r="L11" s="1"/>
      <c r="M11" s="1"/>
    </row>
    <row r="12" spans="1:13" x14ac:dyDescent="0.15">
      <c r="E12" s="1">
        <f t="shared" si="0"/>
        <v>5</v>
      </c>
      <c r="H12">
        <f t="shared" si="1"/>
        <v>0.63177087690245226</v>
      </c>
      <c r="I12">
        <f t="shared" si="2"/>
        <v>0.45114723356412301</v>
      </c>
      <c r="J12">
        <f t="shared" si="3"/>
        <v>0.30249970699742734</v>
      </c>
      <c r="K12">
        <f t="shared" si="4"/>
        <v>0.19453049902847408</v>
      </c>
      <c r="L12" s="1"/>
      <c r="M12" s="1"/>
    </row>
    <row r="13" spans="1:13" x14ac:dyDescent="0.15">
      <c r="E13" s="1">
        <f t="shared" si="0"/>
        <v>5.5</v>
      </c>
      <c r="H13">
        <f t="shared" si="1"/>
        <v>0.66678085394489939</v>
      </c>
      <c r="I13">
        <f t="shared" si="2"/>
        <v>0.48310605674171059</v>
      </c>
      <c r="J13">
        <f t="shared" si="3"/>
        <v>0.32718009115586388</v>
      </c>
      <c r="K13">
        <f t="shared" si="4"/>
        <v>0.21176809332604041</v>
      </c>
      <c r="L13" s="1"/>
      <c r="M13" s="1"/>
    </row>
    <row r="14" spans="1:13" x14ac:dyDescent="0.15">
      <c r="E14" s="1">
        <f t="shared" si="0"/>
        <v>6</v>
      </c>
      <c r="H14">
        <f t="shared" si="1"/>
        <v>0.69846220102401801</v>
      </c>
      <c r="I14">
        <f t="shared" si="2"/>
        <v>0.51320396850305672</v>
      </c>
      <c r="J14">
        <f t="shared" si="3"/>
        <v>0.35098718340558177</v>
      </c>
      <c r="K14">
        <f t="shared" si="4"/>
        <v>0.2286367913999644</v>
      </c>
      <c r="L14" s="1"/>
      <c r="M14" s="1"/>
    </row>
    <row r="15" spans="1:13" x14ac:dyDescent="0.15">
      <c r="E15" s="1">
        <f t="shared" si="0"/>
        <v>6.5</v>
      </c>
      <c r="H15">
        <f t="shared" si="1"/>
        <v>0.72713139299551388</v>
      </c>
      <c r="I15">
        <f t="shared" si="2"/>
        <v>0.54154932675858392</v>
      </c>
      <c r="J15">
        <f t="shared" si="3"/>
        <v>0.37395188434978632</v>
      </c>
      <c r="K15">
        <f t="shared" si="4"/>
        <v>0.24514448787994136</v>
      </c>
      <c r="L15" s="1"/>
      <c r="M15" s="1"/>
    </row>
    <row r="16" spans="1:13" x14ac:dyDescent="0.15">
      <c r="E16" s="1">
        <f t="shared" si="0"/>
        <v>7</v>
      </c>
      <c r="H16">
        <f t="shared" si="1"/>
        <v>0.75307481535839105</v>
      </c>
      <c r="I16">
        <f t="shared" si="2"/>
        <v>0.56824417991002596</v>
      </c>
      <c r="J16">
        <f t="shared" si="3"/>
        <v>0.39610400120324196</v>
      </c>
      <c r="K16">
        <f t="shared" si="4"/>
        <v>0.26129890844523007</v>
      </c>
      <c r="L16" s="1"/>
      <c r="M16" s="1"/>
    </row>
    <row r="17" spans="5:13" x14ac:dyDescent="0.15">
      <c r="E17" s="1">
        <f t="shared" si="0"/>
        <v>7.5</v>
      </c>
      <c r="H17">
        <f t="shared" si="1"/>
        <v>0.77655162504901032</v>
      </c>
      <c r="I17">
        <f t="shared" si="2"/>
        <v>0.59338463424307686</v>
      </c>
      <c r="J17">
        <f t="shared" si="3"/>
        <v>0.41747228648078194</v>
      </c>
      <c r="K17">
        <f t="shared" si="4"/>
        <v>0.27710761344030688</v>
      </c>
      <c r="L17" s="1"/>
      <c r="M17" s="1"/>
    </row>
    <row r="18" spans="5:13" x14ac:dyDescent="0.15">
      <c r="E18" s="1">
        <f t="shared" si="0"/>
        <v>8</v>
      </c>
      <c r="H18">
        <f t="shared" si="1"/>
        <v>0.79779633924054338</v>
      </c>
      <c r="I18">
        <f t="shared" si="2"/>
        <v>0.61706119992735275</v>
      </c>
      <c r="J18">
        <f t="shared" si="3"/>
        <v>0.43808447531686168</v>
      </c>
      <c r="K18">
        <f t="shared" si="4"/>
        <v>0.29257800141314205</v>
      </c>
      <c r="L18" s="1"/>
      <c r="M18" s="1"/>
    </row>
    <row r="19" spans="5:13" x14ac:dyDescent="0.15">
      <c r="E19" s="1">
        <f t="shared" si="0"/>
        <v>8.5</v>
      </c>
      <c r="H19">
        <f t="shared" si="1"/>
        <v>0.81702117800814955</v>
      </c>
      <c r="I19">
        <f t="shared" si="2"/>
        <v>0.63935911686932578</v>
      </c>
      <c r="J19">
        <f t="shared" si="3"/>
        <v>0.45796732146459529</v>
      </c>
      <c r="K19">
        <f t="shared" si="4"/>
        <v>0.30771731257775548</v>
      </c>
      <c r="L19" s="1"/>
      <c r="M19" s="1"/>
    </row>
    <row r="20" spans="5:13" x14ac:dyDescent="0.15">
      <c r="E20" s="1">
        <f t="shared" si="0"/>
        <v>9</v>
      </c>
      <c r="H20">
        <f t="shared" si="1"/>
        <v>0.83441818426148617</v>
      </c>
      <c r="I20">
        <f t="shared" si="2"/>
        <v>0.66035866159135981</v>
      </c>
      <c r="J20">
        <f t="shared" si="3"/>
        <v>0.47714663202100061</v>
      </c>
      <c r="K20">
        <f t="shared" si="4"/>
        <v>0.32253263220267003</v>
      </c>
      <c r="L20" s="1"/>
      <c r="M20" s="1"/>
    </row>
    <row r="21" spans="5:13" x14ac:dyDescent="0.15">
      <c r="E21" s="1">
        <f t="shared" si="0"/>
        <v>9.5</v>
      </c>
      <c r="H21">
        <f t="shared" si="1"/>
        <v>0.85016114212122174</v>
      </c>
      <c r="I21">
        <f t="shared" si="2"/>
        <v>0.68013543624166872</v>
      </c>
      <c r="J21">
        <f t="shared" si="3"/>
        <v>0.4956473009235246</v>
      </c>
      <c r="K21">
        <f t="shared" si="4"/>
        <v>0.33703089392685093</v>
      </c>
      <c r="L21" s="1"/>
      <c r="M21" s="1"/>
    </row>
    <row r="22" spans="5:13" x14ac:dyDescent="0.15">
      <c r="E22" s="1">
        <f t="shared" si="0"/>
        <v>10</v>
      </c>
      <c r="H22">
        <f t="shared" si="1"/>
        <v>0.86440731290281103</v>
      </c>
      <c r="I22">
        <f t="shared" si="2"/>
        <v>0.69876064077568467</v>
      </c>
      <c r="J22">
        <f t="shared" si="3"/>
        <v>0.5134933412613254</v>
      </c>
      <c r="K22">
        <f t="shared" si="4"/>
        <v>0.35121888300468096</v>
      </c>
      <c r="L22" s="1"/>
      <c r="M22" s="1"/>
    </row>
    <row r="23" spans="5:13" x14ac:dyDescent="0.15">
      <c r="E23" s="1">
        <f t="shared" si="0"/>
        <v>10.5</v>
      </c>
      <c r="H23">
        <f t="shared" si="1"/>
        <v>0.87729900604881661</v>
      </c>
      <c r="I23">
        <f t="shared" si="2"/>
        <v>0.71630132928873858</v>
      </c>
      <c r="J23">
        <f t="shared" si="3"/>
        <v>0.53070791644325088</v>
      </c>
      <c r="K23">
        <f t="shared" si="4"/>
        <v>0.36510323948149137</v>
      </c>
      <c r="L23" s="1"/>
      <c r="M23" s="1"/>
    </row>
    <row r="24" spans="5:13" x14ac:dyDescent="0.15">
      <c r="E24" s="1">
        <f t="shared" si="0"/>
        <v>11</v>
      </c>
      <c r="H24">
        <f t="shared" si="1"/>
        <v>0.88896500070230955</v>
      </c>
      <c r="I24">
        <f t="shared" si="2"/>
        <v>0.73282065142289632</v>
      </c>
      <c r="J24">
        <f t="shared" si="3"/>
        <v>0.54731337026296845</v>
      </c>
      <c r="K24">
        <f t="shared" si="4"/>
        <v>0.37869046130113426</v>
      </c>
      <c r="L24" s="1"/>
      <c r="M24" s="1"/>
    </row>
    <row r="25" spans="5:13" x14ac:dyDescent="0.15">
      <c r="E25" s="1">
        <f t="shared" si="0"/>
        <v>11.5</v>
      </c>
      <c r="H25">
        <f t="shared" si="1"/>
        <v>0.89952183212188874</v>
      </c>
      <c r="I25">
        <f t="shared" si="2"/>
        <v>0.7483780797170585</v>
      </c>
      <c r="J25">
        <f t="shared" si="3"/>
        <v>0.56333125590026745</v>
      </c>
      <c r="K25">
        <f t="shared" si="4"/>
        <v>0.39198690734705077</v>
      </c>
      <c r="L25" s="1"/>
      <c r="M25" s="1"/>
    </row>
    <row r="26" spans="5:13" x14ac:dyDescent="0.15">
      <c r="E26" s="1">
        <f t="shared" si="0"/>
        <v>12</v>
      </c>
      <c r="H26">
        <f t="shared" si="1"/>
        <v>0.90907495578872022</v>
      </c>
      <c r="I26">
        <f t="shared" si="2"/>
        <v>0.76302962371882699</v>
      </c>
      <c r="J26">
        <f t="shared" si="3"/>
        <v>0.57878236389617999</v>
      </c>
      <c r="K26">
        <f t="shared" si="4"/>
        <v>0.40499880041825798</v>
      </c>
      <c r="L26" s="1"/>
      <c r="M26" s="1"/>
    </row>
    <row r="27" spans="5:13" x14ac:dyDescent="0.15">
      <c r="E27" s="1">
        <f t="shared" si="0"/>
        <v>12.5</v>
      </c>
      <c r="H27">
        <f t="shared" si="1"/>
        <v>0.917719800834225</v>
      </c>
      <c r="I27">
        <f t="shared" si="2"/>
        <v>0.77682803162897673</v>
      </c>
      <c r="J27">
        <f t="shared" si="3"/>
        <v>0.59368674913822672</v>
      </c>
      <c r="K27">
        <f t="shared" si="4"/>
        <v>0.41773223014164851</v>
      </c>
      <c r="L27" s="1"/>
      <c r="M27" s="1"/>
    </row>
    <row r="28" spans="5:13" x14ac:dyDescent="0.15">
      <c r="E28" s="1">
        <f t="shared" si="0"/>
        <v>13</v>
      </c>
      <c r="H28">
        <f t="shared" si="1"/>
        <v>0.92554272331143128</v>
      </c>
      <c r="I28">
        <f t="shared" si="2"/>
        <v>0.78982298020449238</v>
      </c>
      <c r="J28">
        <f t="shared" si="3"/>
        <v>0.60806375689081671</v>
      </c>
      <c r="K28">
        <f t="shared" si="4"/>
        <v>0.43019315582196405</v>
      </c>
      <c r="L28" s="1"/>
      <c r="M28" s="1"/>
    </row>
    <row r="29" spans="5:13" x14ac:dyDescent="0.15">
      <c r="E29" s="1">
        <f t="shared" si="0"/>
        <v>13.5</v>
      </c>
      <c r="H29">
        <f t="shared" si="1"/>
        <v>0.93262186883251863</v>
      </c>
      <c r="I29">
        <f t="shared" si="2"/>
        <v>0.80206125360385161</v>
      </c>
      <c r="J29">
        <f t="shared" si="3"/>
        <v>0.62193204790458601</v>
      </c>
      <c r="K29">
        <f t="shared" si="4"/>
        <v>0.44238740923077791</v>
      </c>
      <c r="L29" s="1"/>
      <c r="M29" s="1"/>
    </row>
    <row r="30" spans="5:13" x14ac:dyDescent="0.15">
      <c r="E30" s="1">
        <f t="shared" si="0"/>
        <v>14</v>
      </c>
      <c r="H30">
        <f t="shared" si="1"/>
        <v>0.93902795318970733</v>
      </c>
      <c r="I30">
        <f t="shared" si="2"/>
        <v>0.81358691181843401</v>
      </c>
      <c r="J30">
        <f t="shared" si="3"/>
        <v>0.63530962263726609</v>
      </c>
      <c r="K30">
        <f t="shared" si="4"/>
        <v>0.4543206973357915</v>
      </c>
      <c r="L30" s="1"/>
      <c r="M30" s="1"/>
    </row>
    <row r="31" spans="5:13" x14ac:dyDescent="0.15">
      <c r="E31" s="1">
        <f t="shared" si="0"/>
        <v>14.5</v>
      </c>
      <c r="H31">
        <f t="shared" si="1"/>
        <v>0.94482496875735944</v>
      </c>
      <c r="I31">
        <f t="shared" si="2"/>
        <v>0.82444144929643493</v>
      </c>
      <c r="J31">
        <f t="shared" si="3"/>
        <v>0.64821384461752007</v>
      </c>
      <c r="K31">
        <f t="shared" si="4"/>
        <v>0.46599860497172196</v>
      </c>
      <c r="L31" s="1"/>
      <c r="M31" s="1"/>
    </row>
    <row r="32" spans="5:13" x14ac:dyDescent="0.15">
      <c r="E32" s="1">
        <f t="shared" si="0"/>
        <v>15</v>
      </c>
      <c r="H32">
        <f t="shared" si="1"/>
        <v>0.95007082373176188</v>
      </c>
      <c r="I32">
        <f t="shared" si="2"/>
        <v>0.83466394433036362</v>
      </c>
      <c r="J32">
        <f t="shared" si="3"/>
        <v>0.66066146298207185</v>
      </c>
      <c r="K32">
        <f t="shared" si="4"/>
        <v>0.47742659745403115</v>
      </c>
      <c r="L32" s="1"/>
      <c r="M32" s="1"/>
    </row>
    <row r="33" spans="5:13" x14ac:dyDescent="0.15">
      <c r="E33" s="1">
        <f t="shared" si="0"/>
        <v>15.5</v>
      </c>
      <c r="H33">
        <f t="shared" si="1"/>
        <v>0.95481792059415826</v>
      </c>
      <c r="I33">
        <f t="shared" si="2"/>
        <v>0.84429119974594324</v>
      </c>
      <c r="J33">
        <f t="shared" si="3"/>
        <v>0.6726686342153797</v>
      </c>
      <c r="K33">
        <f t="shared" si="4"/>
        <v>0.48861002313671842</v>
      </c>
      <c r="L33" s="1"/>
      <c r="M33" s="1"/>
    </row>
    <row r="34" spans="5:13" x14ac:dyDescent="0.15">
      <c r="E34" s="1">
        <f t="shared" si="0"/>
        <v>16</v>
      </c>
      <c r="H34">
        <f t="shared" si="1"/>
        <v>0.95911367957547455</v>
      </c>
      <c r="I34">
        <f t="shared" si="2"/>
        <v>0.85335787539892116</v>
      </c>
      <c r="J34">
        <f t="shared" si="3"/>
        <v>0.6842509431200734</v>
      </c>
      <c r="K34">
        <f t="shared" si="4"/>
        <v>0.49955411591537557</v>
      </c>
      <c r="L34" s="1"/>
      <c r="M34" s="1"/>
    </row>
    <row r="35" spans="5:13" x14ac:dyDescent="0.15">
      <c r="E35" s="1">
        <f t="shared" ref="E35:E66" si="5">E34+0.5</f>
        <v>16.5</v>
      </c>
      <c r="H35">
        <f t="shared" si="1"/>
        <v>0.96300101235179492</v>
      </c>
      <c r="I35">
        <f t="shared" si="2"/>
        <v>0.86189661295679987</v>
      </c>
      <c r="J35">
        <f t="shared" si="3"/>
        <v>0.69542342304537119</v>
      </c>
      <c r="K35">
        <f t="shared" si="4"/>
        <v>0.51026399767667474</v>
      </c>
      <c r="L35" s="1"/>
      <c r="M35" s="1"/>
    </row>
    <row r="36" spans="5:13" x14ac:dyDescent="0.15">
      <c r="E36" s="1">
        <f t="shared" si="5"/>
        <v>17</v>
      </c>
      <c r="H36">
        <f t="shared" si="1"/>
        <v>0.96651875070247473</v>
      </c>
      <c r="I36">
        <f t="shared" si="2"/>
        <v>0.86993815341472747</v>
      </c>
      <c r="J36">
        <f t="shared" si="3"/>
        <v>0.70620057539973458</v>
      </c>
      <c r="K36">
        <f t="shared" si="4"/>
        <v>0.520744680695435</v>
      </c>
      <c r="L36" s="1"/>
      <c r="M36" s="1"/>
    </row>
    <row r="37" spans="5:13" x14ac:dyDescent="0.15">
      <c r="E37" s="1">
        <f t="shared" si="5"/>
        <v>17.5</v>
      </c>
      <c r="H37">
        <f t="shared" si="1"/>
        <v>0.96970203441289504</v>
      </c>
      <c r="I37">
        <f t="shared" si="2"/>
        <v>0.87751144776862389</v>
      </c>
      <c r="J37">
        <f t="shared" si="3"/>
        <v>0.71659638847308538</v>
      </c>
      <c r="K37">
        <f t="shared" si="4"/>
        <v>0.53100106998039032</v>
      </c>
      <c r="L37" s="1"/>
      <c r="M37" s="1"/>
    </row>
    <row r="38" spans="5:13" x14ac:dyDescent="0.15">
      <c r="E38" s="1">
        <f t="shared" si="5"/>
        <v>18</v>
      </c>
      <c r="H38">
        <f t="shared" si="1"/>
        <v>0.97258266229673684</v>
      </c>
      <c r="I38">
        <f t="shared" si="2"/>
        <v>0.88464376124398758</v>
      </c>
      <c r="J38">
        <f t="shared" si="3"/>
        <v>0.72662435559301708</v>
      </c>
      <c r="K38">
        <f t="shared" si="4"/>
        <v>0.54103796556975725</v>
      </c>
      <c r="L38" s="1"/>
      <c r="M38" s="1"/>
    </row>
    <row r="39" spans="5:13" x14ac:dyDescent="0.15">
      <c r="E39" s="1">
        <f t="shared" si="5"/>
        <v>18.5</v>
      </c>
      <c r="H39">
        <f t="shared" si="1"/>
        <v>0.97518940984424674</v>
      </c>
      <c r="I39">
        <f t="shared" si="2"/>
        <v>0.89136077145562453</v>
      </c>
      <c r="J39">
        <f t="shared" si="3"/>
        <v>0.73629749263856614</v>
      </c>
      <c r="K39">
        <f t="shared" si="4"/>
        <v>0.55086006477767491</v>
      </c>
      <c r="L39" s="1"/>
      <c r="M39" s="1"/>
    </row>
    <row r="40" spans="5:13" x14ac:dyDescent="0.15">
      <c r="E40" s="1">
        <f t="shared" si="5"/>
        <v>19</v>
      </c>
      <c r="H40">
        <f t="shared" si="1"/>
        <v>0.97754831666958331</v>
      </c>
      <c r="I40">
        <f t="shared" si="2"/>
        <v>0.89768666085169235</v>
      </c>
      <c r="J40">
        <f t="shared" si="3"/>
        <v>0.74562835493427426</v>
      </c>
      <c r="K40">
        <f t="shared" si="4"/>
        <v>0.56047196439256963</v>
      </c>
      <c r="L40" s="1"/>
      <c r="M40" s="1"/>
    </row>
    <row r="41" spans="5:13" x14ac:dyDescent="0.15">
      <c r="E41" s="1">
        <f t="shared" si="5"/>
        <v>19.5</v>
      </c>
      <c r="H41">
        <f t="shared" si="1"/>
        <v>0.97968294662864264</v>
      </c>
      <c r="I41">
        <f t="shared" si="2"/>
        <v>0.90364420377487509</v>
      </c>
      <c r="J41">
        <f t="shared" si="3"/>
        <v>0.7546290535464717</v>
      </c>
      <c r="K41">
        <f t="shared" si="4"/>
        <v>0.56987816282847414</v>
      </c>
      <c r="L41" s="1"/>
      <c r="M41" s="1"/>
    </row>
    <row r="42" spans="5:13" x14ac:dyDescent="0.15">
      <c r="E42" s="1">
        <f t="shared" si="5"/>
        <v>20</v>
      </c>
      <c r="H42">
        <f t="shared" si="1"/>
        <v>0.98161462320576376</v>
      </c>
      <c r="I42">
        <f t="shared" si="2"/>
        <v>0.90925484845412385</v>
      </c>
      <c r="J42">
        <f t="shared" si="3"/>
        <v>0.76331127100293072</v>
      </c>
      <c r="K42">
        <f t="shared" si="4"/>
        <v>0.57908306223030603</v>
      </c>
      <c r="L42" s="1"/>
      <c r="M42" s="1"/>
    </row>
    <row r="43" spans="5:13" x14ac:dyDescent="0.15">
      <c r="E43" s="1">
        <f t="shared" si="5"/>
        <v>20.5</v>
      </c>
      <c r="H43">
        <f t="shared" si="1"/>
        <v>0.98336264252066308</v>
      </c>
      <c r="I43">
        <f t="shared" si="2"/>
        <v>0.91453879422214956</v>
      </c>
      <c r="J43">
        <f t="shared" si="3"/>
        <v>0.77168627645629506</v>
      </c>
      <c r="K43">
        <f t="shared" si="4"/>
        <v>0.58809097053409243</v>
      </c>
      <c r="L43" s="1"/>
      <c r="M43" s="1"/>
    </row>
    <row r="44" spans="5:13" x14ac:dyDescent="0.15">
      <c r="E44" s="1">
        <f t="shared" si="5"/>
        <v>21</v>
      </c>
      <c r="H44">
        <f t="shared" si="1"/>
        <v>0.9849444660833917</v>
      </c>
      <c r="I44">
        <f t="shared" si="2"/>
        <v>0.91951506423666329</v>
      </c>
      <c r="J44">
        <f t="shared" si="3"/>
        <v>0.77976494031096522</v>
      </c>
      <c r="K44">
        <f t="shared" si="4"/>
        <v>0.59690610348310347</v>
      </c>
      <c r="L44" s="1"/>
      <c r="M44" s="1"/>
    </row>
    <row r="45" spans="5:13" x14ac:dyDescent="0.15">
      <c r="E45" s="1">
        <f t="shared" si="5"/>
        <v>21.5</v>
      </c>
      <c r="H45">
        <f t="shared" si="1"/>
        <v>0.98637589522280444</v>
      </c>
      <c r="I45">
        <f t="shared" si="2"/>
        <v>0.92420157396717495</v>
      </c>
      <c r="J45">
        <f t="shared" si="3"/>
        <v>0.78755774833242587</v>
      </c>
      <c r="K45">
        <f t="shared" si="4"/>
        <v>0.60553258660084119</v>
      </c>
      <c r="L45" s="1"/>
      <c r="M45" s="1"/>
    </row>
    <row r="46" spans="5:13" x14ac:dyDescent="0.15">
      <c r="E46" s="1">
        <f t="shared" si="5"/>
        <v>22</v>
      </c>
      <c r="H46">
        <f t="shared" si="1"/>
        <v>0.98767122893096182</v>
      </c>
      <c r="I46">
        <f t="shared" si="2"/>
        <v>0.92861519569391449</v>
      </c>
      <c r="J46">
        <f t="shared" si="3"/>
        <v>0.7950748152573277</v>
      </c>
      <c r="K46">
        <f t="shared" si="4"/>
        <v>0.61397445712180265</v>
      </c>
      <c r="L46" s="1"/>
      <c r="M46" s="1"/>
    </row>
    <row r="47" spans="5:13" x14ac:dyDescent="0.15">
      <c r="E47" s="1">
        <f t="shared" si="5"/>
        <v>22.5</v>
      </c>
      <c r="H47">
        <f t="shared" si="1"/>
        <v>0.98884340670022064</v>
      </c>
      <c r="I47">
        <f t="shared" si="2"/>
        <v>0.93277181925108377</v>
      </c>
      <c r="J47">
        <f t="shared" si="3"/>
        <v>0.80232589792198983</v>
      </c>
      <c r="K47">
        <f t="shared" si="4"/>
        <v>0.62223566588092538</v>
      </c>
      <c r="L47" s="1"/>
      <c r="M47" s="1"/>
    </row>
    <row r="48" spans="5:13" x14ac:dyDescent="0.15">
      <c r="E48" s="1">
        <f t="shared" si="5"/>
        <v>23</v>
      </c>
      <c r="H48">
        <f t="shared" si="1"/>
        <v>0.98990413777985808</v>
      </c>
      <c r="I48">
        <f t="shared" si="2"/>
        <v>0.93668640923312507</v>
      </c>
      <c r="J48">
        <f t="shared" si="3"/>
        <v>0.80932040792636228</v>
      </c>
      <c r="K48">
        <f t="shared" si="4"/>
        <v>0.63032007916259614</v>
      </c>
      <c r="L48" s="1"/>
      <c r="M48" s="1"/>
    </row>
    <row r="49" spans="5:13" x14ac:dyDescent="0.15">
      <c r="E49" s="1">
        <f t="shared" si="5"/>
        <v>23.5</v>
      </c>
      <c r="H49">
        <f t="shared" si="1"/>
        <v>0.99086401814341429</v>
      </c>
      <c r="I49">
        <f t="shared" si="2"/>
        <v>0.94037305886996003</v>
      </c>
      <c r="J49">
        <f t="shared" si="3"/>
        <v>0.81606742384988684</v>
      </c>
      <c r="K49">
        <f t="shared" si="4"/>
        <v>0.63823148051009027</v>
      </c>
      <c r="L49" s="1"/>
      <c r="M49" s="1"/>
    </row>
    <row r="50" spans="5:13" x14ac:dyDescent="0.15">
      <c r="E50" s="1">
        <f t="shared" si="5"/>
        <v>24</v>
      </c>
      <c r="H50">
        <f t="shared" si="1"/>
        <v>0.99173263633517683</v>
      </c>
      <c r="I50">
        <f t="shared" si="2"/>
        <v>0.94384504076515929</v>
      </c>
      <c r="J50">
        <f t="shared" si="3"/>
        <v>0.82257570303510996</v>
      </c>
      <c r="K50">
        <f t="shared" si="4"/>
        <v>0.64597357249628806</v>
      </c>
      <c r="L50" s="1"/>
      <c r="M50" s="1"/>
    </row>
    <row r="51" spans="5:13" x14ac:dyDescent="0.15">
      <c r="E51" s="1">
        <f t="shared" si="5"/>
        <v>24.5</v>
      </c>
      <c r="H51">
        <f t="shared" si="1"/>
        <v>0.99251866925313903</v>
      </c>
      <c r="I51">
        <f t="shared" si="2"/>
        <v>0.94711485467970857</v>
      </c>
      <c r="J51">
        <f t="shared" si="3"/>
        <v>0.82885369295434552</v>
      </c>
      <c r="K51">
        <f t="shared" si="4"/>
        <v>0.65354997845649521</v>
      </c>
      <c r="L51" s="1"/>
      <c r="M51" s="1"/>
    </row>
    <row r="52" spans="5:13" x14ac:dyDescent="0.15">
      <c r="E52" s="1">
        <f t="shared" si="5"/>
        <v>25</v>
      </c>
      <c r="H52">
        <f t="shared" si="1"/>
        <v>0.99322996882524039</v>
      </c>
      <c r="I52">
        <f t="shared" si="2"/>
        <v>0.95019427253340305</v>
      </c>
      <c r="J52">
        <f t="shared" si="3"/>
        <v>0.83490954217413771</v>
      </c>
      <c r="K52">
        <f t="shared" si="4"/>
        <v>0.66096424418418187</v>
      </c>
      <c r="L52" s="1"/>
      <c r="M52" s="1"/>
    </row>
    <row r="53" spans="5:13" x14ac:dyDescent="0.15">
      <c r="E53" s="1">
        <f t="shared" si="5"/>
        <v>25.5</v>
      </c>
      <c r="H53">
        <f t="shared" si="1"/>
        <v>0.99387364044472337</v>
      </c>
      <c r="I53">
        <f t="shared" si="2"/>
        <v>0.95309438078588105</v>
      </c>
      <c r="J53">
        <f t="shared" si="3"/>
        <v>0.84075111093175747</v>
      </c>
      <c r="K53">
        <f t="shared" si="4"/>
        <v>0.66821983959042985</v>
      </c>
      <c r="L53" s="1"/>
      <c r="M53" s="1"/>
    </row>
    <row r="54" spans="5:13" x14ac:dyDescent="0.15">
      <c r="E54" s="1">
        <f t="shared" si="5"/>
        <v>26</v>
      </c>
      <c r="H54">
        <f t="shared" si="1"/>
        <v>0.99445611394812194</v>
      </c>
      <c r="I54">
        <f t="shared" si="2"/>
        <v>0.95582562034987884</v>
      </c>
      <c r="J54">
        <f t="shared" si="3"/>
        <v>0.84638598133745913</v>
      </c>
      <c r="K54">
        <f t="shared" si="4"/>
        <v>0.67532016032786746</v>
      </c>
      <c r="L54" s="1"/>
      <c r="M54" s="1"/>
    </row>
    <row r="55" spans="5:13" x14ac:dyDescent="0.15">
      <c r="E55" s="1">
        <f t="shared" si="5"/>
        <v>26.5</v>
      </c>
      <c r="H55">
        <f t="shared" si="1"/>
        <v>0.99498320784490413</v>
      </c>
      <c r="I55">
        <f t="shared" si="2"/>
        <v>0.95839782418039876</v>
      </c>
      <c r="J55">
        <f t="shared" si="3"/>
        <v>0.8518214672157407</v>
      </c>
      <c r="K55">
        <f t="shared" si="4"/>
        <v>0.68226852937985094</v>
      </c>
      <c r="L55" s="1"/>
      <c r="M55" s="1"/>
    </row>
    <row r="56" spans="5:13" x14ac:dyDescent="0.15">
      <c r="E56" s="1">
        <f t="shared" si="5"/>
        <v>27</v>
      </c>
      <c r="H56">
        <f t="shared" si="1"/>
        <v>0.99546018744037768</v>
      </c>
      <c r="I56">
        <f t="shared" si="2"/>
        <v>0.96082025267512128</v>
      </c>
      <c r="J56">
        <f t="shared" si="3"/>
        <v>0.85706462359837965</v>
      </c>
      <c r="K56">
        <f t="shared" si="4"/>
        <v>0.68906819861563595</v>
      </c>
      <c r="L56" s="1"/>
      <c r="M56" s="1"/>
    </row>
    <row r="57" spans="5:13" x14ac:dyDescent="0.15">
      <c r="E57" s="1">
        <f t="shared" si="5"/>
        <v>27.5</v>
      </c>
      <c r="H57">
        <f t="shared" si="1"/>
        <v>0.99589181743246624</v>
      </c>
      <c r="I57">
        <f t="shared" si="2"/>
        <v>0.96310162701350621</v>
      </c>
      <c r="J57">
        <f t="shared" si="3"/>
        <v>0.86212225588156743</v>
      </c>
      <c r="K57">
        <f t="shared" si="4"/>
        <v>0.69572235031226826</v>
      </c>
      <c r="L57" s="1"/>
      <c r="M57" s="1"/>
    </row>
    <row r="58" spans="5:13" x14ac:dyDescent="0.15">
      <c r="E58" s="1">
        <f t="shared" si="5"/>
        <v>28</v>
      </c>
      <c r="H58">
        <f t="shared" si="1"/>
        <v>0.99628240950776348</v>
      </c>
      <c r="I58">
        <f t="shared" si="2"/>
        <v>0.96525016055461166</v>
      </c>
      <c r="J58">
        <f t="shared" si="3"/>
        <v>0.86700092865902678</v>
      </c>
      <c r="K58">
        <f t="shared" si="4"/>
        <v>0.70223409864390307</v>
      </c>
      <c r="L58" s="1"/>
      <c r="M58" s="1"/>
    </row>
    <row r="59" spans="5:13" x14ac:dyDescent="0.15">
      <c r="E59" s="1">
        <f t="shared" si="5"/>
        <v>28.5</v>
      </c>
      <c r="H59">
        <f t="shared" si="1"/>
        <v>0.9966358654123143</v>
      </c>
      <c r="I59">
        <f t="shared" si="2"/>
        <v>0.96727358840666833</v>
      </c>
      <c r="J59">
        <f t="shared" si="3"/>
        <v>0.87170697424257804</v>
      </c>
      <c r="K59">
        <f t="shared" si="4"/>
        <v>0.70860649113925467</v>
      </c>
      <c r="L59" s="1"/>
      <c r="M59" s="1"/>
    </row>
    <row r="60" spans="5:13" x14ac:dyDescent="0.15">
      <c r="E60" s="1">
        <f t="shared" si="5"/>
        <v>29</v>
      </c>
      <c r="H60">
        <f t="shared" si="1"/>
        <v>0.99695571592737364</v>
      </c>
      <c r="I60">
        <f t="shared" si="2"/>
        <v>0.96917919527486374</v>
      </c>
      <c r="J60">
        <f t="shared" si="3"/>
        <v>0.8762465008812137</v>
      </c>
      <c r="K60">
        <f t="shared" si="4"/>
        <v>0.71484251010785305</v>
      </c>
      <c r="L60" s="1"/>
      <c r="M60" s="1"/>
    </row>
    <row r="61" spans="5:13" x14ac:dyDescent="0.15">
      <c r="E61" s="1">
        <f t="shared" si="5"/>
        <v>29.5</v>
      </c>
      <c r="H61">
        <f t="shared" si="1"/>
        <v>0.99724515613948062</v>
      </c>
      <c r="I61">
        <f t="shared" si="2"/>
        <v>0.97097384168759471</v>
      </c>
      <c r="J61">
        <f t="shared" si="3"/>
        <v>0.88062540068934769</v>
      </c>
      <c r="K61">
        <f t="shared" si="4"/>
        <v>0.72094507403577879</v>
      </c>
      <c r="L61" s="1"/>
      <c r="M61" s="1"/>
    </row>
    <row r="62" spans="5:13" x14ac:dyDescent="0.15">
      <c r="E62" s="1">
        <f t="shared" si="5"/>
        <v>30</v>
      </c>
      <c r="H62">
        <f t="shared" si="1"/>
        <v>0.99750707735717525</v>
      </c>
      <c r="I62">
        <f t="shared" si="2"/>
        <v>0.97266398869560688</v>
      </c>
      <c r="J62">
        <f t="shared" si="3"/>
        <v>0.88484935729453218</v>
      </c>
      <c r="K62">
        <f t="shared" si="4"/>
        <v>0.72691703895152882</v>
      </c>
      <c r="L62" s="1"/>
      <c r="M62" s="1"/>
    </row>
    <row r="63" spans="5:13" x14ac:dyDescent="0.15">
      <c r="E63" s="1">
        <f t="shared" si="5"/>
        <v>30.5</v>
      </c>
      <c r="H63">
        <f t="shared" si="1"/>
        <v>0.99774409599318015</v>
      </c>
      <c r="I63">
        <f t="shared" si="2"/>
        <v>0.97425572113294301</v>
      </c>
      <c r="J63">
        <f t="shared" si="3"/>
        <v>0.88892385321456668</v>
      </c>
      <c r="K63">
        <f t="shared" si="4"/>
        <v>0.73276119976265064</v>
      </c>
    </row>
    <row r="64" spans="5:13" x14ac:dyDescent="0.15">
      <c r="E64" s="1">
        <f t="shared" si="5"/>
        <v>31</v>
      </c>
      <c r="H64">
        <f t="shared" si="1"/>
        <v>0.99795857970056423</v>
      </c>
      <c r="I64">
        <f t="shared" si="2"/>
        <v>0.97575476952344231</v>
      </c>
      <c r="J64">
        <f t="shared" si="3"/>
        <v>0.89285417697357516</v>
      </c>
      <c r="K64">
        <f t="shared" si="4"/>
        <v>0.73848029156377226</v>
      </c>
    </row>
    <row r="65" spans="5:11" x14ac:dyDescent="0.15">
      <c r="E65" s="1">
        <f t="shared" si="5"/>
        <v>31.5</v>
      </c>
      <c r="H65">
        <f t="shared" si="1"/>
        <v>0.99815267102396643</v>
      </c>
      <c r="I65">
        <f t="shared" si="2"/>
        <v>0.97716653071166015</v>
      </c>
      <c r="J65">
        <f t="shared" si="3"/>
        <v>0.89664542996628782</v>
      </c>
      <c r="K65">
        <f t="shared" si="4"/>
        <v>0.74407699091663937</v>
      </c>
    </row>
    <row r="66" spans="5:11" x14ac:dyDescent="0.15">
      <c r="E66" s="1">
        <f t="shared" si="5"/>
        <v>32</v>
      </c>
      <c r="H66">
        <f t="shared" si="1"/>
        <v>0.99832830880214307</v>
      </c>
      <c r="I66">
        <f t="shared" si="2"/>
        <v>0.97849608729248161</v>
      </c>
      <c r="J66">
        <f t="shared" si="3"/>
        <v>0.90030253307943686</v>
      </c>
      <c r="K66">
        <f t="shared" si="4"/>
        <v>0.74955391710275876</v>
      </c>
    </row>
    <row r="67" spans="5:11" x14ac:dyDescent="0.15">
      <c r="E67" s="1">
        <f t="shared" ref="E67:E102" si="6">E66+0.5</f>
        <v>32.5</v>
      </c>
      <c r="H67">
        <f t="shared" ref="H67:H102" si="7">1-(EXP(-1.664*EXP(-0.00102*0.4*$F$2)*$B$2*E67))</f>
        <v>0.99848724753563245</v>
      </c>
      <c r="I67">
        <f t="shared" ref="I67:I102" si="8">1-(EXP(-1.664*EXP(-0.00102*0.6*$F$2)*$B$2*E67))</f>
        <v>0.97974822590938004</v>
      </c>
      <c r="J67">
        <f t="shared" ref="J67:J102" si="9">1-(EXP(-1.664*EXP(-0.00102*0.8*$F$2)*$B$2*E67))</f>
        <v>0.90383023307885957</v>
      </c>
      <c r="K67">
        <f t="shared" ref="K67:K102" si="10">1-(EXP(-1.664*EXP(-0.00102*1*$F$2)*$B$2*E67))</f>
        <v>0.75491363334923389</v>
      </c>
    </row>
    <row r="68" spans="5:11" x14ac:dyDescent="0.15">
      <c r="E68" s="1">
        <f t="shared" si="6"/>
        <v>33</v>
      </c>
      <c r="H68">
        <f t="shared" si="7"/>
        <v>0.99863107491300795</v>
      </c>
      <c r="I68">
        <f t="shared" si="8"/>
        <v>0.98092745448719609</v>
      </c>
      <c r="J68">
        <f t="shared" si="9"/>
        <v>0.90723310877060104</v>
      </c>
      <c r="K68">
        <f t="shared" si="10"/>
        <v>0.76015864802836797</v>
      </c>
    </row>
    <row r="69" spans="5:11" x14ac:dyDescent="0.15">
      <c r="E69" s="1">
        <f t="shared" si="6"/>
        <v>33.5</v>
      </c>
      <c r="H69">
        <f t="shared" si="7"/>
        <v>0.99876122767079434</v>
      </c>
      <c r="I69">
        <f t="shared" si="8"/>
        <v>0.98203801846148076</v>
      </c>
      <c r="J69">
        <f t="shared" si="9"/>
        <v>0.91051557694401164</v>
      </c>
      <c r="K69">
        <f t="shared" si="10"/>
        <v>0.76529141583159355</v>
      </c>
    </row>
    <row r="70" spans="5:11" x14ac:dyDescent="0.15">
      <c r="E70" s="1">
        <f t="shared" si="6"/>
        <v>34</v>
      </c>
      <c r="H70">
        <f t="shared" si="7"/>
        <v>0.99887900594547696</v>
      </c>
      <c r="I70">
        <f t="shared" si="8"/>
        <v>0.98308391606282897</v>
      </c>
      <c r="J70">
        <f t="shared" si="9"/>
        <v>0.91368189810455291</v>
      </c>
      <c r="K70">
        <f t="shared" si="10"/>
        <v>0.77031433891827938</v>
      </c>
    </row>
    <row r="71" spans="5:11" x14ac:dyDescent="0.15">
      <c r="E71" s="1">
        <f t="shared" si="6"/>
        <v>34.5</v>
      </c>
      <c r="H71">
        <f t="shared" si="7"/>
        <v>0.99898558626097034</v>
      </c>
      <c r="I71">
        <f t="shared" si="8"/>
        <v>0.98406891271123065</v>
      </c>
      <c r="J71">
        <f t="shared" si="9"/>
        <v>0.91673618200375528</v>
      </c>
      <c r="K71">
        <f t="shared" si="10"/>
        <v>0.77522976803995258</v>
      </c>
    </row>
    <row r="72" spans="5:11" x14ac:dyDescent="0.15">
      <c r="E72" s="1">
        <f t="shared" si="6"/>
        <v>35</v>
      </c>
      <c r="H72">
        <f t="shared" si="7"/>
        <v>0.99908203328128264</v>
      </c>
      <c r="I72">
        <f t="shared" si="8"/>
        <v>0.98499655457226143</v>
      </c>
      <c r="J72">
        <f t="shared" si="9"/>
        <v>0.91968239297350163</v>
      </c>
      <c r="K72">
        <f t="shared" si="10"/>
        <v>0.78004000364046122</v>
      </c>
    </row>
    <row r="73" spans="5:11" x14ac:dyDescent="0.15">
      <c r="E73" s="1">
        <f t="shared" si="6"/>
        <v>35.5</v>
      </c>
      <c r="H73">
        <f t="shared" si="7"/>
        <v>0.9991693104457765</v>
      </c>
      <c r="I73">
        <f t="shared" si="8"/>
        <v>0.98587018132391901</v>
      </c>
      <c r="J73">
        <f t="shared" si="9"/>
        <v>0.9225243550715635</v>
      </c>
      <c r="K73">
        <f t="shared" si="10"/>
        <v>0.78474729693259293</v>
      </c>
    </row>
    <row r="74" spans="5:11" x14ac:dyDescent="0.15">
      <c r="E74" s="1">
        <f t="shared" si="6"/>
        <v>36</v>
      </c>
      <c r="H74">
        <f t="shared" si="7"/>
        <v>0.99924828959326517</v>
      </c>
      <c r="I74">
        <f t="shared" si="8"/>
        <v>0.98669293818006587</v>
      </c>
      <c r="J74">
        <f t="shared" si="9"/>
        <v>0.92526575704506686</v>
      </c>
      <c r="K74">
        <f t="shared" si="10"/>
        <v>0.78935385095165267</v>
      </c>
    </row>
    <row r="75" spans="5:11" x14ac:dyDescent="0.15">
      <c r="E75" s="1">
        <f t="shared" si="6"/>
        <v>36.5</v>
      </c>
      <c r="H75">
        <f t="shared" si="7"/>
        <v>0.99931975967108244</v>
      </c>
      <c r="I75">
        <f t="shared" si="8"/>
        <v>0.98746778721376605</v>
      </c>
      <c r="J75">
        <f t="shared" si="9"/>
        <v>0.9279101571183308</v>
      </c>
      <c r="K75">
        <f t="shared" si="10"/>
        <v>0.79386182158649432</v>
      </c>
    </row>
    <row r="76" spans="5:11" x14ac:dyDescent="0.15">
      <c r="E76" s="1">
        <f t="shared" si="6"/>
        <v>37</v>
      </c>
      <c r="H76">
        <f t="shared" si="7"/>
        <v>0.99938443461612325</v>
      </c>
      <c r="I76">
        <f t="shared" si="8"/>
        <v>0.98819751802128297</v>
      </c>
      <c r="J76">
        <f t="shared" si="9"/>
        <v>0.93046098761129292</v>
      </c>
      <c r="K76">
        <f t="shared" si="10"/>
        <v>0.7982733185884856</v>
      </c>
    </row>
    <row r="77" spans="5:11" x14ac:dyDescent="0.15">
      <c r="E77" s="1">
        <f t="shared" si="6"/>
        <v>37.5</v>
      </c>
      <c r="H77">
        <f t="shared" si="7"/>
        <v>0.99944296048658232</v>
      </c>
      <c r="I77">
        <f t="shared" si="8"/>
        <v>0.98888475776512885</v>
      </c>
      <c r="J77">
        <f t="shared" si="9"/>
        <v>0.93292155939451538</v>
      </c>
      <c r="K77">
        <f t="shared" si="10"/>
        <v>0.80259040655888292</v>
      </c>
    </row>
    <row r="78" spans="5:11" x14ac:dyDescent="0.15">
      <c r="E78" s="1">
        <f t="shared" si="6"/>
        <v>38</v>
      </c>
      <c r="H78">
        <f t="shared" si="7"/>
        <v>0.99949592191563064</v>
      </c>
      <c r="I78">
        <f t="shared" si="8"/>
        <v>0.98953198063232339</v>
      </c>
      <c r="J78">
        <f t="shared" si="9"/>
        <v>0.93529506618655645</v>
      </c>
      <c r="K78">
        <f t="shared" si="10"/>
        <v>0.80681510591507344</v>
      </c>
    </row>
    <row r="79" spans="5:11" x14ac:dyDescent="0.15">
      <c r="E79" s="1">
        <f t="shared" si="6"/>
        <v>38.5</v>
      </c>
      <c r="H79">
        <f t="shared" si="7"/>
        <v>0.99954384795149909</v>
      </c>
      <c r="I79">
        <f t="shared" si="8"/>
        <v>0.99014151674191353</v>
      </c>
      <c r="J79">
        <f t="shared" si="9"/>
        <v>0.93758458869928196</v>
      </c>
      <c r="K79">
        <f t="shared" si="10"/>
        <v>0.81094939383614029</v>
      </c>
    </row>
    <row r="80" spans="5:11" x14ac:dyDescent="0.15">
      <c r="E80" s="1">
        <f t="shared" si="6"/>
        <v>39</v>
      </c>
      <c r="H80">
        <f t="shared" si="7"/>
        <v>0.99958721734230538</v>
      </c>
      <c r="I80">
        <f t="shared" si="8"/>
        <v>0.99071556053382226</v>
      </c>
      <c r="J80">
        <f t="shared" si="9"/>
        <v>0.93979309863649974</v>
      </c>
      <c r="K80">
        <f t="shared" si="10"/>
        <v>0.81499520518819146</v>
      </c>
    </row>
    <row r="81" spans="5:11" x14ac:dyDescent="0.15">
      <c r="E81" s="1">
        <f t="shared" si="6"/>
        <v>39.5</v>
      </c>
      <c r="H81">
        <f t="shared" si="7"/>
        <v>0.99962646331841898</v>
      </c>
      <c r="I81">
        <f t="shared" si="8"/>
        <v>0.99125617866922744</v>
      </c>
      <c r="J81">
        <f t="shared" si="9"/>
        <v>0.94192346255110648</v>
      </c>
      <c r="K81">
        <f t="shared" si="10"/>
        <v>0.8189544334298865</v>
      </c>
    </row>
    <row r="82" spans="5:11" x14ac:dyDescent="0.15">
      <c r="E82" s="1">
        <f t="shared" si="6"/>
        <v>40</v>
      </c>
      <c r="H82">
        <f t="shared" si="7"/>
        <v>0.999661977920134</v>
      </c>
      <c r="I82">
        <f t="shared" si="8"/>
        <v>0.99176531747091601</v>
      </c>
      <c r="J82">
        <f t="shared" si="9"/>
        <v>0.94397844556575194</v>
      </c>
      <c r="K82">
        <f t="shared" si="10"/>
        <v>0.82282893149858372</v>
      </c>
    </row>
    <row r="83" spans="5:11" x14ac:dyDescent="0.15">
      <c r="E83" s="1">
        <f t="shared" si="6"/>
        <v>40.5</v>
      </c>
      <c r="H83">
        <f t="shared" si="7"/>
        <v>0.99969411591388202</v>
      </c>
      <c r="I83">
        <f t="shared" si="8"/>
        <v>0.99224480993039565</v>
      </c>
      <c r="J83">
        <f t="shared" si="9"/>
        <v>0.9459607149618523</v>
      </c>
      <c r="K83">
        <f t="shared" si="10"/>
        <v>0.82662051267752357</v>
      </c>
    </row>
    <row r="84" spans="5:11" x14ac:dyDescent="0.15">
      <c r="E84" s="1">
        <f t="shared" si="6"/>
        <v>41</v>
      </c>
      <c r="H84">
        <f t="shared" si="7"/>
        <v>0.99972319833610479</v>
      </c>
      <c r="I84">
        <f t="shared" si="8"/>
        <v>0.99269638230699586</v>
      </c>
      <c r="J84">
        <f t="shared" si="9"/>
        <v>0.94787284364160873</v>
      </c>
      <c r="K84">
        <f t="shared" si="10"/>
        <v>0.83033095144445412</v>
      </c>
    </row>
    <row r="85" spans="5:11" x14ac:dyDescent="0.15">
      <c r="E85" s="1">
        <f t="shared" si="6"/>
        <v>41.5</v>
      </c>
      <c r="H85">
        <f t="shared" si="7"/>
        <v>0.99974951570018711</v>
      </c>
      <c r="I85">
        <f t="shared" si="8"/>
        <v>0.99312166034271243</v>
      </c>
      <c r="J85">
        <f t="shared" si="9"/>
        <v>0.9497173134675263</v>
      </c>
      <c r="K85">
        <f t="shared" si="10"/>
        <v>0.83396198430209423</v>
      </c>
    </row>
    <row r="86" spans="5:11" x14ac:dyDescent="0.15">
      <c r="E86" s="1">
        <f t="shared" si="6"/>
        <v>42</v>
      </c>
      <c r="H86">
        <f t="shared" si="7"/>
        <v>0.99977333089848586</v>
      </c>
      <c r="I86">
        <f t="shared" si="8"/>
        <v>0.9935221751151716</v>
      </c>
      <c r="J86">
        <f t="shared" si="9"/>
        <v>0.95149651848376726</v>
      </c>
      <c r="K86">
        <f t="shared" si="10"/>
        <v>0.83751531059082551</v>
      </c>
    </row>
    <row r="87" spans="5:11" x14ac:dyDescent="0.15">
      <c r="E87" s="1">
        <f t="shared" si="6"/>
        <v>42.5</v>
      </c>
      <c r="H87">
        <f t="shared" si="7"/>
        <v>0.99979488182844356</v>
      </c>
      <c r="I87">
        <f t="shared" si="8"/>
        <v>0.993899368549786</v>
      </c>
      <c r="J87">
        <f t="shared" si="9"/>
        <v>0.95321276802351884</v>
      </c>
      <c r="K87">
        <f t="shared" si="10"/>
        <v>0.84099259328399167</v>
      </c>
    </row>
    <row r="88" spans="5:11" x14ac:dyDescent="0.15">
      <c r="E88" s="1">
        <f t="shared" si="6"/>
        <v>43</v>
      </c>
      <c r="H88">
        <f t="shared" si="7"/>
        <v>0.99981438376901999</v>
      </c>
      <c r="I88">
        <f t="shared" si="8"/>
        <v>0.99425459861094634</v>
      </c>
      <c r="J88">
        <f t="shared" si="9"/>
        <v>0.95486828970641102</v>
      </c>
      <c r="K88">
        <f t="shared" si="10"/>
        <v>0.84439545976617714</v>
      </c>
    </row>
    <row r="89" spans="5:11" x14ac:dyDescent="0.15">
      <c r="E89" s="1">
        <f t="shared" si="6"/>
        <v>43.5</v>
      </c>
      <c r="H89">
        <f t="shared" si="7"/>
        <v>0.99983203153118139</v>
      </c>
      <c r="I89">
        <f t="shared" si="8"/>
        <v>0.99458914419093747</v>
      </c>
      <c r="J89">
        <f t="shared" si="9"/>
        <v>0.95646523232987302</v>
      </c>
      <c r="K89">
        <f t="shared" si="10"/>
        <v>0.84772550259483137</v>
      </c>
    </row>
    <row r="90" spans="5:11" x14ac:dyDescent="0.15">
      <c r="E90" s="1">
        <f t="shared" si="6"/>
        <v>44</v>
      </c>
      <c r="H90">
        <f t="shared" si="7"/>
        <v>0.99984800140392727</v>
      </c>
      <c r="I90">
        <f t="shared" si="8"/>
        <v>0.99490420971418192</v>
      </c>
      <c r="J90">
        <f t="shared" si="9"/>
        <v>0.9580056686581816</v>
      </c>
      <c r="K90">
        <f t="shared" si="10"/>
        <v>0.85098428024559303</v>
      </c>
    </row>
    <row r="91" spans="5:11" x14ac:dyDescent="0.15">
      <c r="E91" s="1">
        <f t="shared" si="6"/>
        <v>44.5</v>
      </c>
      <c r="H91">
        <f t="shared" si="7"/>
        <v>0.99986245291529663</v>
      </c>
      <c r="I91">
        <f t="shared" si="8"/>
        <v>0.99520092947338445</v>
      </c>
      <c r="J91">
        <f t="shared" si="9"/>
        <v>0.95949159811282192</v>
      </c>
      <c r="K91">
        <f t="shared" si="10"/>
        <v>0.8541733178416635</v>
      </c>
    </row>
    <row r="92" spans="5:11" x14ac:dyDescent="0.15">
      <c r="E92" s="1">
        <f t="shared" si="6"/>
        <v>45</v>
      </c>
      <c r="H92">
        <f t="shared" si="7"/>
        <v>0.99987553042594335</v>
      </c>
      <c r="I92">
        <f t="shared" si="8"/>
        <v>0.99548037171319104</v>
      </c>
      <c r="J92">
        <f t="shared" si="9"/>
        <v>0.96092494936765238</v>
      </c>
      <c r="K92">
        <f t="shared" si="10"/>
        <v>0.85729410786757221</v>
      </c>
    </row>
    <row r="93" spans="5:11" x14ac:dyDescent="0.15">
      <c r="E93" s="1">
        <f t="shared" si="6"/>
        <v>45.5</v>
      </c>
      <c r="H93">
        <f t="shared" si="7"/>
        <v>0.99988736457119931</v>
      </c>
      <c r="I93">
        <f t="shared" si="8"/>
        <v>0.99574354247606156</v>
      </c>
      <c r="J93">
        <f t="shared" si="9"/>
        <v>0.96230758285224238</v>
      </c>
      <c r="K93">
        <f t="shared" si="10"/>
        <v>0.86034811086766594</v>
      </c>
    </row>
    <row r="94" spans="5:11" x14ac:dyDescent="0.15">
      <c r="E94" s="1">
        <f t="shared" si="6"/>
        <v>46</v>
      </c>
      <c r="H94">
        <f t="shared" si="7"/>
        <v>0.99989807356603189</v>
      </c>
      <c r="I94">
        <f t="shared" si="8"/>
        <v>0.99599138922420472</v>
      </c>
      <c r="J94">
        <f t="shared" si="9"/>
        <v>0.96364129316663116</v>
      </c>
      <c r="K94">
        <f t="shared" si="10"/>
        <v>0.86333675612965077</v>
      </c>
    </row>
    <row r="95" spans="5:11" x14ac:dyDescent="0.15">
      <c r="E95" s="1">
        <f t="shared" si="6"/>
        <v>46.5</v>
      </c>
      <c r="H95">
        <f t="shared" si="7"/>
        <v>0.99990776438593021</v>
      </c>
      <c r="I95">
        <f t="shared" si="8"/>
        <v>0.99622480425061211</v>
      </c>
      <c r="J95">
        <f t="shared" si="9"/>
        <v>0.9649278114106431</v>
      </c>
      <c r="K95">
        <f t="shared" si="10"/>
        <v>0.86626144235350533</v>
      </c>
    </row>
    <row r="96" spans="5:11" x14ac:dyDescent="0.15">
      <c r="E96" s="1">
        <f t="shared" si="6"/>
        <v>47</v>
      </c>
      <c r="H96">
        <f t="shared" si="7"/>
        <v>0.99991653383551615</v>
      </c>
      <c r="I96">
        <f t="shared" si="8"/>
        <v>0.9964446278914747</v>
      </c>
      <c r="J96">
        <f t="shared" si="9"/>
        <v>0.96616880743078282</v>
      </c>
      <c r="K96">
        <f t="shared" si="10"/>
        <v>0.8691235383060788</v>
      </c>
    </row>
    <row r="97" spans="5:11" x14ac:dyDescent="0.15">
      <c r="E97" s="1">
        <f t="shared" si="6"/>
        <v>47.5</v>
      </c>
      <c r="H97">
        <f t="shared" si="7"/>
        <v>0.99992446951555636</v>
      </c>
      <c r="I97">
        <f t="shared" si="8"/>
        <v>0.99665165155154434</v>
      </c>
      <c r="J97">
        <f t="shared" si="9"/>
        <v>0.96736589198762502</v>
      </c>
      <c r="K97">
        <f t="shared" si="10"/>
        <v>0.87192438346168022</v>
      </c>
    </row>
    <row r="98" spans="5:11" x14ac:dyDescent="0.15">
      <c r="E98" s="1">
        <f t="shared" si="6"/>
        <v>48</v>
      </c>
      <c r="H98">
        <f t="shared" si="7"/>
        <v>0.99993165069803358</v>
      </c>
      <c r="I98">
        <f t="shared" si="8"/>
        <v>0.9968466205533334</v>
      </c>
      <c r="J98">
        <f t="shared" si="9"/>
        <v>0.96852061884651452</v>
      </c>
      <c r="K98">
        <f t="shared" si="10"/>
        <v>0.87466528862895898</v>
      </c>
    </row>
    <row r="99" spans="5:11" x14ac:dyDescent="0.15">
      <c r="E99" s="1">
        <f t="shared" si="6"/>
        <v>48.5</v>
      </c>
      <c r="H99">
        <f t="shared" si="7"/>
        <v>0.99993814911801893</v>
      </c>
      <c r="I99">
        <f t="shared" si="8"/>
        <v>0.99703023682041036</v>
      </c>
      <c r="J99">
        <f t="shared" si="9"/>
        <v>0.96963448679428754</v>
      </c>
      <c r="K99">
        <f t="shared" si="10"/>
        <v>0.87734753656436892</v>
      </c>
    </row>
    <row r="100" spans="5:11" x14ac:dyDescent="0.15">
      <c r="E100" s="1">
        <f t="shared" si="6"/>
        <v>49</v>
      </c>
      <c r="H100">
        <f t="shared" si="7"/>
        <v>0.99994402969025609</v>
      </c>
      <c r="I100">
        <f t="shared" si="8"/>
        <v>0.99720316140445164</v>
      </c>
      <c r="J100">
        <f t="shared" si="9"/>
        <v>0.9707089415846345</v>
      </c>
      <c r="K100">
        <f t="shared" si="10"/>
        <v>0.8799723825725051</v>
      </c>
    </row>
    <row r="101" spans="5:11" x14ac:dyDescent="0.15">
      <c r="E101" s="1">
        <f t="shared" si="6"/>
        <v>49.5</v>
      </c>
      <c r="H101">
        <f t="shared" si="7"/>
        <v>0.99994935115761507</v>
      </c>
      <c r="I101">
        <f t="shared" si="8"/>
        <v>0.99736601686514614</v>
      </c>
      <c r="J101">
        <f t="shared" si="9"/>
        <v>0.97174537781462733</v>
      </c>
      <c r="K101">
        <f t="shared" si="10"/>
        <v>0.88254105509359138</v>
      </c>
    </row>
    <row r="102" spans="5:11" x14ac:dyDescent="0.15">
      <c r="E102" s="1">
        <f t="shared" si="6"/>
        <v>50</v>
      </c>
      <c r="H102">
        <f t="shared" si="7"/>
        <v>0.99995416667789283</v>
      </c>
      <c r="I102">
        <f t="shared" si="8"/>
        <v>0.99751938951152308</v>
      </c>
      <c r="J102">
        <f t="shared" si="9"/>
        <v>0.97274514073484719</v>
      </c>
      <c r="K102">
        <f t="shared" si="10"/>
        <v>0.88505475627839691</v>
      </c>
    </row>
    <row r="103" spans="5:11" x14ac:dyDescent="0.15">
      <c r="E103" s="1"/>
    </row>
    <row r="104" spans="5:11" x14ac:dyDescent="0.15">
      <c r="E104" s="1"/>
    </row>
    <row r="105" spans="5:11" x14ac:dyDescent="0.15">
      <c r="E105" s="1"/>
    </row>
    <row r="106" spans="5:11" x14ac:dyDescent="0.15">
      <c r="E106" s="1"/>
    </row>
    <row r="107" spans="5:11" x14ac:dyDescent="0.15">
      <c r="E107" s="1"/>
    </row>
    <row r="108" spans="5:11" x14ac:dyDescent="0.15">
      <c r="E108" s="1"/>
    </row>
    <row r="109" spans="5:11" x14ac:dyDescent="0.15">
      <c r="E109" s="1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L69"/>
  <sheetViews>
    <sheetView workbookViewId="0">
      <selection activeCell="C14" sqref="C14"/>
    </sheetView>
  </sheetViews>
  <sheetFormatPr baseColWidth="10" defaultRowHeight="13" x14ac:dyDescent="0.15"/>
  <cols>
    <col min="1" max="7" width="8.83203125" customWidth="1"/>
    <col min="8" max="8" width="11.33203125" customWidth="1"/>
    <col min="9" max="9" width="11.6640625" customWidth="1"/>
    <col min="10" max="256" width="8.83203125" customWidth="1"/>
  </cols>
  <sheetData>
    <row r="1" spans="2:10" x14ac:dyDescent="0.15">
      <c r="B1" t="s">
        <v>150</v>
      </c>
      <c r="J1" t="s">
        <v>151</v>
      </c>
    </row>
    <row r="2" spans="2:10" x14ac:dyDescent="0.15">
      <c r="B2" t="s">
        <v>152</v>
      </c>
      <c r="J2" t="s">
        <v>153</v>
      </c>
    </row>
    <row r="3" spans="2:10" x14ac:dyDescent="0.15">
      <c r="B3" t="s">
        <v>154</v>
      </c>
      <c r="J3" t="s">
        <v>155</v>
      </c>
    </row>
    <row r="4" spans="2:10" x14ac:dyDescent="0.15">
      <c r="B4" t="s">
        <v>156</v>
      </c>
      <c r="J4" t="s">
        <v>157</v>
      </c>
    </row>
    <row r="5" spans="2:10" x14ac:dyDescent="0.15">
      <c r="B5" t="s">
        <v>158</v>
      </c>
      <c r="J5" t="s">
        <v>159</v>
      </c>
    </row>
    <row r="6" spans="2:10" x14ac:dyDescent="0.15">
      <c r="B6" t="s">
        <v>160</v>
      </c>
      <c r="J6" t="s">
        <v>161</v>
      </c>
    </row>
    <row r="7" spans="2:10" x14ac:dyDescent="0.15">
      <c r="B7" t="s">
        <v>162</v>
      </c>
    </row>
    <row r="8" spans="2:10" x14ac:dyDescent="0.15">
      <c r="B8" t="s">
        <v>163</v>
      </c>
    </row>
    <row r="10" spans="2:10" x14ac:dyDescent="0.15">
      <c r="B10" t="s">
        <v>164</v>
      </c>
    </row>
    <row r="11" spans="2:10" x14ac:dyDescent="0.15">
      <c r="B11" t="s">
        <v>165</v>
      </c>
    </row>
    <row r="12" spans="2:10" x14ac:dyDescent="0.15">
      <c r="B12" t="s">
        <v>166</v>
      </c>
    </row>
    <row r="13" spans="2:10" x14ac:dyDescent="0.15">
      <c r="B13" t="s">
        <v>167</v>
      </c>
    </row>
    <row r="14" spans="2:10" x14ac:dyDescent="0.15">
      <c r="B14" s="1" t="s">
        <v>168</v>
      </c>
      <c r="C14" s="2">
        <v>500</v>
      </c>
      <c r="D14" s="1" t="s">
        <v>169</v>
      </c>
      <c r="E14" s="2">
        <v>0.5</v>
      </c>
      <c r="F14" t="s">
        <v>170</v>
      </c>
      <c r="G14" s="2">
        <v>0.1</v>
      </c>
    </row>
    <row r="35" spans="2:10" x14ac:dyDescent="0.15">
      <c r="B35" t="s">
        <v>171</v>
      </c>
      <c r="J35" t="s">
        <v>172</v>
      </c>
    </row>
    <row r="36" spans="2:10" x14ac:dyDescent="0.15">
      <c r="B36" t="s">
        <v>173</v>
      </c>
      <c r="J36" t="s">
        <v>174</v>
      </c>
    </row>
    <row r="37" spans="2:10" x14ac:dyDescent="0.15">
      <c r="B37" t="s">
        <v>175</v>
      </c>
      <c r="J37" t="s">
        <v>176</v>
      </c>
    </row>
    <row r="38" spans="2:10" x14ac:dyDescent="0.15">
      <c r="J38" t="s">
        <v>177</v>
      </c>
    </row>
    <row r="39" spans="2:10" x14ac:dyDescent="0.15">
      <c r="J39" t="s">
        <v>178</v>
      </c>
    </row>
    <row r="40" spans="2:10" x14ac:dyDescent="0.15">
      <c r="J40" t="s">
        <v>179</v>
      </c>
    </row>
    <row r="46" spans="2:10" x14ac:dyDescent="0.15">
      <c r="I46" s="1"/>
    </row>
    <row r="61" spans="2:2" x14ac:dyDescent="0.15">
      <c r="B61" t="s">
        <v>180</v>
      </c>
    </row>
    <row r="62" spans="2:2" x14ac:dyDescent="0.15">
      <c r="B62" t="s">
        <v>181</v>
      </c>
    </row>
    <row r="69" spans="4:12" x14ac:dyDescent="0.15">
      <c r="D69" s="3"/>
      <c r="L69" s="3"/>
    </row>
  </sheetData>
  <sheetProtection sheet="1" objects="1" scenarios="1"/>
  <phoneticPr fontId="0" type="noConversion"/>
  <pageMargins left="0.75" right="0.75" top="1" bottom="1" header="0.5" footer="0.5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W208"/>
  <sheetViews>
    <sheetView topLeftCell="L1" workbookViewId="0">
      <selection activeCell="W3" sqref="W3"/>
    </sheetView>
  </sheetViews>
  <sheetFormatPr baseColWidth="10" defaultRowHeight="13" x14ac:dyDescent="0.15"/>
  <cols>
    <col min="1" max="2" width="11" customWidth="1"/>
    <col min="3" max="4" width="8.83203125" customWidth="1"/>
    <col min="5" max="5" width="14.6640625" bestFit="1" customWidth="1"/>
    <col min="6" max="7" width="12.5" bestFit="1" customWidth="1"/>
    <col min="8" max="8" width="12.5" customWidth="1"/>
    <col min="9" max="9" width="8.5" bestFit="1" customWidth="1"/>
    <col min="10" max="11" width="8.6640625" bestFit="1" customWidth="1"/>
    <col min="12" max="12" width="8.6640625" customWidth="1"/>
    <col min="13" max="14" width="8.6640625" bestFit="1" customWidth="1"/>
    <col min="15" max="15" width="8.6640625" customWidth="1"/>
    <col min="16" max="17" width="8.83203125" customWidth="1"/>
    <col min="18" max="18" width="10.1640625" customWidth="1"/>
    <col min="19" max="20" width="12.5" bestFit="1" customWidth="1"/>
    <col min="21" max="21" width="14.1640625" bestFit="1" customWidth="1"/>
    <col min="22" max="23" width="12.5" bestFit="1" customWidth="1"/>
    <col min="24" max="24" width="8.83203125" customWidth="1"/>
    <col min="25" max="25" width="12.6640625" bestFit="1" customWidth="1"/>
    <col min="26" max="27" width="16.6640625" bestFit="1" customWidth="1"/>
    <col min="28" max="28" width="9.5" customWidth="1"/>
    <col min="29" max="29" width="13.5" bestFit="1" customWidth="1"/>
    <col min="30" max="30" width="12" bestFit="1" customWidth="1"/>
    <col min="31" max="256" width="8.83203125" customWidth="1"/>
  </cols>
  <sheetData>
    <row r="1" spans="1:23" x14ac:dyDescent="0.15">
      <c r="E1" t="s">
        <v>182</v>
      </c>
      <c r="F1" t="s">
        <v>193</v>
      </c>
      <c r="G1" t="s">
        <v>193</v>
      </c>
      <c r="I1" t="s">
        <v>191</v>
      </c>
      <c r="J1" t="s">
        <v>193</v>
      </c>
      <c r="K1" t="s">
        <v>193</v>
      </c>
      <c r="L1" t="s">
        <v>193</v>
      </c>
      <c r="M1" t="s">
        <v>193</v>
      </c>
      <c r="N1" t="s">
        <v>193</v>
      </c>
      <c r="O1" t="s">
        <v>193</v>
      </c>
      <c r="Q1" t="s">
        <v>191</v>
      </c>
      <c r="R1" t="s">
        <v>193</v>
      </c>
      <c r="S1" t="s">
        <v>193</v>
      </c>
      <c r="T1" t="s">
        <v>193</v>
      </c>
      <c r="U1" t="s">
        <v>193</v>
      </c>
      <c r="V1" t="s">
        <v>193</v>
      </c>
      <c r="W1" t="s">
        <v>193</v>
      </c>
    </row>
    <row r="2" spans="1:23" x14ac:dyDescent="0.15">
      <c r="A2" t="s">
        <v>197</v>
      </c>
      <c r="B2" t="s">
        <v>170</v>
      </c>
      <c r="C2" t="s">
        <v>169</v>
      </c>
      <c r="E2" t="s">
        <v>198</v>
      </c>
      <c r="F2" t="s">
        <v>189</v>
      </c>
      <c r="G2" t="s">
        <v>190</v>
      </c>
      <c r="I2" t="s">
        <v>194</v>
      </c>
      <c r="J2" t="s">
        <v>183</v>
      </c>
      <c r="K2" t="s">
        <v>184</v>
      </c>
      <c r="L2" t="s">
        <v>185</v>
      </c>
      <c r="M2" t="s">
        <v>186</v>
      </c>
      <c r="N2" t="s">
        <v>187</v>
      </c>
      <c r="O2" t="s">
        <v>188</v>
      </c>
      <c r="Q2" t="s">
        <v>195</v>
      </c>
      <c r="R2" t="s">
        <v>183</v>
      </c>
      <c r="S2" t="s">
        <v>192</v>
      </c>
      <c r="T2" t="s">
        <v>185</v>
      </c>
      <c r="U2" t="s">
        <v>196</v>
      </c>
      <c r="V2" t="s">
        <v>187</v>
      </c>
      <c r="W2" t="s">
        <v>188</v>
      </c>
    </row>
    <row r="3" spans="1:23" x14ac:dyDescent="0.15">
      <c r="A3" s="1">
        <f>grazing_effect!$C$14</f>
        <v>500</v>
      </c>
      <c r="B3" s="1">
        <f>grazing_effect!$G$14</f>
        <v>0.1</v>
      </c>
      <c r="C3" s="1">
        <f>grazing_effect!$E$14</f>
        <v>0.5</v>
      </c>
      <c r="D3" s="1"/>
      <c r="E3" s="1">
        <v>0.01</v>
      </c>
      <c r="F3" s="1">
        <f t="shared" ref="F3:F34" si="0">MAX(0.02, (1-(2.21* E3))*$A$3)</f>
        <v>488.95</v>
      </c>
      <c r="G3" s="1">
        <f t="shared" ref="G3:G34" si="1">MAX(0.02,(1+2.6*E3-(5.83*(POWER(E3,2))))*$A$3)</f>
        <v>512.70849999999996</v>
      </c>
      <c r="H3" s="1"/>
      <c r="I3" s="1">
        <f t="shared" ref="I3:I34" si="2">$C$3*E3</f>
        <v>5.0000000000000001E-3</v>
      </c>
      <c r="J3" s="1">
        <f t="shared" ref="J3:J34" si="3">$C$3*F3</f>
        <v>244.47499999999999</v>
      </c>
      <c r="K3" s="1">
        <f t="shared" ref="K3:K34" si="4">G3*(MAX(0.01,($C$3+3.05*E3-11.78*(POWER(E3,2)))))</f>
        <v>271.38788863699995</v>
      </c>
      <c r="L3" s="1">
        <f t="shared" ref="L3:L34" si="5">$A$3*(MAX(0.01,($C$3+3.05*E3-11.78*(POWER(E3,2)))))</f>
        <v>264.661</v>
      </c>
      <c r="M3" s="1">
        <f t="shared" ref="M3:M34" si="6">$A$3*(1-(E3*$B$3))</f>
        <v>499.5</v>
      </c>
      <c r="N3" s="1">
        <f t="shared" ref="N3:N34" si="7">G3*(1-(E3*$B$3))</f>
        <v>512.19579149999993</v>
      </c>
      <c r="O3" s="1">
        <f t="shared" ref="O3:O34" si="8">F3*(1-(E3*$B$3))</f>
        <v>488.46105</v>
      </c>
      <c r="Q3" s="1">
        <f t="shared" ref="Q3:Q34" si="9">I3/E3</f>
        <v>0.5</v>
      </c>
      <c r="R3" s="4">
        <f t="shared" ref="R3:R34" si="10">J3/F3</f>
        <v>0.5</v>
      </c>
      <c r="S3" s="4">
        <f t="shared" ref="S3:S34" si="11">K3/G3</f>
        <v>0.52932199999999996</v>
      </c>
      <c r="T3" s="4">
        <f t="shared" ref="T3:T34" si="12">L3/$A$3</f>
        <v>0.52932199999999996</v>
      </c>
      <c r="U3" s="4">
        <f t="shared" ref="U3:U34" si="13">M3/$A$3</f>
        <v>0.999</v>
      </c>
      <c r="V3" s="4">
        <f t="shared" ref="V3:V34" si="14">N3/G3</f>
        <v>0.99899999999999989</v>
      </c>
      <c r="W3" s="4">
        <f t="shared" ref="W3:W34" si="15">O3/F3</f>
        <v>0.999</v>
      </c>
    </row>
    <row r="4" spans="1:23" x14ac:dyDescent="0.15">
      <c r="A4" s="1"/>
      <c r="B4" s="1"/>
      <c r="C4" s="1"/>
      <c r="D4" s="1"/>
      <c r="E4" s="1">
        <f t="shared" ref="E4:E35" si="16">E3+0.005</f>
        <v>1.4999999999999999E-2</v>
      </c>
      <c r="F4" s="1">
        <f t="shared" si="0"/>
        <v>483.42500000000001</v>
      </c>
      <c r="G4" s="1">
        <f t="shared" si="1"/>
        <v>518.84412499999996</v>
      </c>
      <c r="H4" s="1"/>
      <c r="I4" s="1">
        <f t="shared" si="2"/>
        <v>7.4999999999999997E-3</v>
      </c>
      <c r="J4" s="1">
        <f t="shared" si="3"/>
        <v>241.71250000000001</v>
      </c>
      <c r="K4" s="1">
        <f t="shared" si="4"/>
        <v>281.78398486543745</v>
      </c>
      <c r="L4" s="1">
        <f t="shared" si="5"/>
        <v>271.54974999999996</v>
      </c>
      <c r="M4" s="1">
        <f t="shared" si="6"/>
        <v>499.25</v>
      </c>
      <c r="N4" s="1">
        <f t="shared" si="7"/>
        <v>518.06585881249998</v>
      </c>
      <c r="O4" s="1">
        <f t="shared" si="8"/>
        <v>482.69986250000005</v>
      </c>
      <c r="Q4" s="1">
        <f t="shared" si="9"/>
        <v>0.5</v>
      </c>
      <c r="R4" s="4">
        <f t="shared" si="10"/>
        <v>0.5</v>
      </c>
      <c r="S4" s="4">
        <f t="shared" si="11"/>
        <v>0.54309949999999996</v>
      </c>
      <c r="T4" s="4">
        <f t="shared" si="12"/>
        <v>0.54309949999999996</v>
      </c>
      <c r="U4" s="4">
        <f t="shared" si="13"/>
        <v>0.99850000000000005</v>
      </c>
      <c r="V4" s="4">
        <f t="shared" si="14"/>
        <v>0.99850000000000005</v>
      </c>
      <c r="W4" s="4">
        <f t="shared" si="15"/>
        <v>0.99850000000000005</v>
      </c>
    </row>
    <row r="5" spans="1:23" x14ac:dyDescent="0.15">
      <c r="E5" s="1">
        <f t="shared" si="16"/>
        <v>0.02</v>
      </c>
      <c r="F5" s="1">
        <f t="shared" si="0"/>
        <v>477.9</v>
      </c>
      <c r="G5" s="1">
        <f t="shared" si="1"/>
        <v>524.83400000000006</v>
      </c>
      <c r="H5" s="1"/>
      <c r="I5" s="1">
        <f t="shared" si="2"/>
        <v>0.01</v>
      </c>
      <c r="J5" s="1">
        <f t="shared" si="3"/>
        <v>238.95</v>
      </c>
      <c r="K5" s="1">
        <f t="shared" si="4"/>
        <v>291.95885619199998</v>
      </c>
      <c r="L5" s="1">
        <f t="shared" si="5"/>
        <v>278.14399999999995</v>
      </c>
      <c r="M5" s="1">
        <f t="shared" si="6"/>
        <v>499</v>
      </c>
      <c r="N5" s="1">
        <f t="shared" si="7"/>
        <v>523.78433200000006</v>
      </c>
      <c r="O5" s="1">
        <f t="shared" si="8"/>
        <v>476.94419999999997</v>
      </c>
      <c r="Q5" s="1">
        <f t="shared" si="9"/>
        <v>0.5</v>
      </c>
      <c r="R5" s="4">
        <f t="shared" si="10"/>
        <v>0.5</v>
      </c>
      <c r="S5" s="4">
        <f t="shared" si="11"/>
        <v>0.55628799999999989</v>
      </c>
      <c r="T5" s="4">
        <f t="shared" si="12"/>
        <v>0.55628799999999989</v>
      </c>
      <c r="U5" s="4">
        <f t="shared" si="13"/>
        <v>0.998</v>
      </c>
      <c r="V5" s="4">
        <f t="shared" si="14"/>
        <v>0.998</v>
      </c>
      <c r="W5" s="4">
        <f t="shared" si="15"/>
        <v>0.998</v>
      </c>
    </row>
    <row r="6" spans="1:23" x14ac:dyDescent="0.15">
      <c r="E6" s="1">
        <f t="shared" si="16"/>
        <v>2.5000000000000001E-2</v>
      </c>
      <c r="F6" s="1">
        <f t="shared" si="0"/>
        <v>472.375</v>
      </c>
      <c r="G6" s="1">
        <f t="shared" si="1"/>
        <v>530.67812500000002</v>
      </c>
      <c r="H6" s="1"/>
      <c r="I6" s="1">
        <f t="shared" si="2"/>
        <v>1.2500000000000001E-2</v>
      </c>
      <c r="J6" s="1">
        <f t="shared" si="3"/>
        <v>236.1875</v>
      </c>
      <c r="K6" s="1">
        <f t="shared" si="4"/>
        <v>301.89615183593753</v>
      </c>
      <c r="L6" s="1">
        <f t="shared" si="5"/>
        <v>284.44375000000002</v>
      </c>
      <c r="M6" s="1">
        <f t="shared" si="6"/>
        <v>498.75</v>
      </c>
      <c r="N6" s="1">
        <f t="shared" si="7"/>
        <v>529.35142968750006</v>
      </c>
      <c r="O6" s="1">
        <f t="shared" si="8"/>
        <v>471.19406250000003</v>
      </c>
      <c r="Q6" s="1">
        <f t="shared" si="9"/>
        <v>0.5</v>
      </c>
      <c r="R6" s="4">
        <f t="shared" si="10"/>
        <v>0.5</v>
      </c>
      <c r="S6" s="4">
        <f t="shared" si="11"/>
        <v>0.56888749999999999</v>
      </c>
      <c r="T6" s="4">
        <f t="shared" si="12"/>
        <v>0.56888749999999999</v>
      </c>
      <c r="U6" s="4">
        <f t="shared" si="13"/>
        <v>0.99750000000000005</v>
      </c>
      <c r="V6" s="4">
        <f t="shared" si="14"/>
        <v>0.99750000000000005</v>
      </c>
      <c r="W6" s="4">
        <f t="shared" si="15"/>
        <v>0.99750000000000005</v>
      </c>
    </row>
    <row r="7" spans="1:23" x14ac:dyDescent="0.15">
      <c r="E7" s="1">
        <f t="shared" si="16"/>
        <v>3.0000000000000002E-2</v>
      </c>
      <c r="F7" s="1">
        <f t="shared" si="0"/>
        <v>466.84999999999997</v>
      </c>
      <c r="G7" s="1">
        <f t="shared" si="1"/>
        <v>536.37650000000008</v>
      </c>
      <c r="H7" s="1"/>
      <c r="I7" s="1">
        <f t="shared" si="2"/>
        <v>1.5000000000000001E-2</v>
      </c>
      <c r="J7" s="1">
        <f t="shared" si="3"/>
        <v>233.42499999999998</v>
      </c>
      <c r="K7" s="1">
        <f t="shared" si="4"/>
        <v>311.58003609700006</v>
      </c>
      <c r="L7" s="1">
        <f t="shared" si="5"/>
        <v>290.44900000000001</v>
      </c>
      <c r="M7" s="1">
        <f t="shared" si="6"/>
        <v>498.5</v>
      </c>
      <c r="N7" s="1">
        <f t="shared" si="7"/>
        <v>534.76737050000008</v>
      </c>
      <c r="O7" s="1">
        <f t="shared" si="8"/>
        <v>465.44944999999996</v>
      </c>
      <c r="Q7" s="1">
        <f t="shared" si="9"/>
        <v>0.5</v>
      </c>
      <c r="R7" s="4">
        <f t="shared" si="10"/>
        <v>0.5</v>
      </c>
      <c r="S7" s="4">
        <f t="shared" si="11"/>
        <v>0.58089800000000003</v>
      </c>
      <c r="T7" s="4">
        <f t="shared" si="12"/>
        <v>0.58089800000000003</v>
      </c>
      <c r="U7" s="4">
        <f t="shared" si="13"/>
        <v>0.997</v>
      </c>
      <c r="V7" s="4">
        <f t="shared" si="14"/>
        <v>0.997</v>
      </c>
      <c r="W7" s="4">
        <f t="shared" si="15"/>
        <v>0.997</v>
      </c>
    </row>
    <row r="8" spans="1:23" x14ac:dyDescent="0.15">
      <c r="E8" s="1">
        <f t="shared" si="16"/>
        <v>3.5000000000000003E-2</v>
      </c>
      <c r="F8" s="1">
        <f t="shared" si="0"/>
        <v>461.32499999999999</v>
      </c>
      <c r="G8" s="1">
        <f t="shared" si="1"/>
        <v>541.929125</v>
      </c>
      <c r="H8" s="1"/>
      <c r="I8" s="1">
        <f t="shared" si="2"/>
        <v>1.7500000000000002E-2</v>
      </c>
      <c r="J8" s="1">
        <f t="shared" si="3"/>
        <v>230.66249999999999</v>
      </c>
      <c r="K8" s="1">
        <f t="shared" si="4"/>
        <v>320.99518835543751</v>
      </c>
      <c r="L8" s="1">
        <f t="shared" si="5"/>
        <v>296.15974999999997</v>
      </c>
      <c r="M8" s="1">
        <f t="shared" si="6"/>
        <v>498.25</v>
      </c>
      <c r="N8" s="1">
        <f t="shared" si="7"/>
        <v>540.03237306250003</v>
      </c>
      <c r="O8" s="1">
        <f t="shared" si="8"/>
        <v>459.71036250000003</v>
      </c>
      <c r="Q8" s="1">
        <f t="shared" si="9"/>
        <v>0.5</v>
      </c>
      <c r="R8" s="4">
        <f t="shared" si="10"/>
        <v>0.5</v>
      </c>
      <c r="S8" s="4">
        <f t="shared" si="11"/>
        <v>0.5923195</v>
      </c>
      <c r="T8" s="4">
        <f t="shared" si="12"/>
        <v>0.5923195</v>
      </c>
      <c r="U8" s="4">
        <f t="shared" si="13"/>
        <v>0.99650000000000005</v>
      </c>
      <c r="V8" s="4">
        <f t="shared" si="14"/>
        <v>0.99650000000000005</v>
      </c>
      <c r="W8" s="4">
        <f t="shared" si="15"/>
        <v>0.99650000000000005</v>
      </c>
    </row>
    <row r="9" spans="1:23" x14ac:dyDescent="0.15">
      <c r="E9" s="1">
        <f t="shared" si="16"/>
        <v>0.04</v>
      </c>
      <c r="F9" s="1">
        <f t="shared" si="0"/>
        <v>455.79999999999995</v>
      </c>
      <c r="G9" s="1">
        <f t="shared" si="1"/>
        <v>547.33600000000001</v>
      </c>
      <c r="H9" s="1"/>
      <c r="I9" s="1">
        <f t="shared" si="2"/>
        <v>0.02</v>
      </c>
      <c r="J9" s="1">
        <f t="shared" si="3"/>
        <v>227.89999999999998</v>
      </c>
      <c r="K9" s="1">
        <f t="shared" si="4"/>
        <v>330.12680307200003</v>
      </c>
      <c r="L9" s="1">
        <f t="shared" si="5"/>
        <v>301.57600000000002</v>
      </c>
      <c r="M9" s="1">
        <f t="shared" si="6"/>
        <v>498</v>
      </c>
      <c r="N9" s="1">
        <f t="shared" si="7"/>
        <v>545.14665600000001</v>
      </c>
      <c r="O9" s="1">
        <f t="shared" si="8"/>
        <v>453.97679999999997</v>
      </c>
      <c r="Q9" s="1">
        <f t="shared" si="9"/>
        <v>0.5</v>
      </c>
      <c r="R9" s="4">
        <f t="shared" si="10"/>
        <v>0.5</v>
      </c>
      <c r="S9" s="4">
        <f t="shared" si="11"/>
        <v>0.60315200000000002</v>
      </c>
      <c r="T9" s="4">
        <f t="shared" si="12"/>
        <v>0.60315200000000002</v>
      </c>
      <c r="U9" s="4">
        <f t="shared" si="13"/>
        <v>0.996</v>
      </c>
      <c r="V9" s="4">
        <f t="shared" si="14"/>
        <v>0.996</v>
      </c>
      <c r="W9" s="4">
        <f t="shared" si="15"/>
        <v>0.996</v>
      </c>
    </row>
    <row r="10" spans="1:23" x14ac:dyDescent="0.15">
      <c r="E10" s="1">
        <f t="shared" si="16"/>
        <v>4.4999999999999998E-2</v>
      </c>
      <c r="F10" s="1">
        <f t="shared" si="0"/>
        <v>450.27499999999998</v>
      </c>
      <c r="G10" s="1">
        <f t="shared" si="1"/>
        <v>552.59712500000001</v>
      </c>
      <c r="H10" s="1"/>
      <c r="I10" s="1">
        <f t="shared" si="2"/>
        <v>2.2499999999999999E-2</v>
      </c>
      <c r="J10" s="1">
        <f t="shared" si="3"/>
        <v>225.13749999999999</v>
      </c>
      <c r="K10" s="1">
        <f t="shared" si="4"/>
        <v>338.96058978793752</v>
      </c>
      <c r="L10" s="1">
        <f t="shared" si="5"/>
        <v>306.69774999999998</v>
      </c>
      <c r="M10" s="1">
        <f t="shared" si="6"/>
        <v>497.75</v>
      </c>
      <c r="N10" s="1">
        <f t="shared" si="7"/>
        <v>550.11043793750002</v>
      </c>
      <c r="O10" s="1">
        <f t="shared" si="8"/>
        <v>448.2487625</v>
      </c>
      <c r="Q10" s="1">
        <f t="shared" si="9"/>
        <v>0.5</v>
      </c>
      <c r="R10" s="4">
        <f t="shared" si="10"/>
        <v>0.5</v>
      </c>
      <c r="S10" s="4">
        <f t="shared" si="11"/>
        <v>0.61339549999999998</v>
      </c>
      <c r="T10" s="4">
        <f t="shared" si="12"/>
        <v>0.61339549999999998</v>
      </c>
      <c r="U10" s="4">
        <f t="shared" si="13"/>
        <v>0.99550000000000005</v>
      </c>
      <c r="V10" s="4">
        <f t="shared" si="14"/>
        <v>0.99550000000000005</v>
      </c>
      <c r="W10" s="4">
        <f t="shared" si="15"/>
        <v>0.99550000000000005</v>
      </c>
    </row>
    <row r="11" spans="1:23" x14ac:dyDescent="0.15">
      <c r="E11" s="1">
        <f t="shared" si="16"/>
        <v>4.9999999999999996E-2</v>
      </c>
      <c r="F11" s="1">
        <f t="shared" si="0"/>
        <v>444.75</v>
      </c>
      <c r="G11" s="1">
        <f t="shared" si="1"/>
        <v>557.71249999999998</v>
      </c>
      <c r="H11" s="1"/>
      <c r="I11" s="1">
        <f t="shared" si="2"/>
        <v>2.4999999999999998E-2</v>
      </c>
      <c r="J11" s="1">
        <f t="shared" si="3"/>
        <v>222.375</v>
      </c>
      <c r="K11" s="1">
        <f t="shared" si="4"/>
        <v>347.48277312499999</v>
      </c>
      <c r="L11" s="1">
        <f t="shared" si="5"/>
        <v>311.52499999999998</v>
      </c>
      <c r="M11" s="1">
        <f t="shared" si="6"/>
        <v>497.5</v>
      </c>
      <c r="N11" s="1">
        <f t="shared" si="7"/>
        <v>554.92393749999997</v>
      </c>
      <c r="O11" s="1">
        <f t="shared" si="8"/>
        <v>442.52625</v>
      </c>
      <c r="Q11" s="1">
        <f t="shared" si="9"/>
        <v>0.5</v>
      </c>
      <c r="R11" s="4">
        <f t="shared" si="10"/>
        <v>0.5</v>
      </c>
      <c r="S11" s="4">
        <f t="shared" si="11"/>
        <v>0.62304999999999999</v>
      </c>
      <c r="T11" s="4">
        <f t="shared" si="12"/>
        <v>0.62304999999999999</v>
      </c>
      <c r="U11" s="4">
        <f t="shared" si="13"/>
        <v>0.995</v>
      </c>
      <c r="V11" s="4">
        <f t="shared" si="14"/>
        <v>0.995</v>
      </c>
      <c r="W11" s="4">
        <f t="shared" si="15"/>
        <v>0.995</v>
      </c>
    </row>
    <row r="12" spans="1:23" x14ac:dyDescent="0.15">
      <c r="E12" s="1">
        <f t="shared" si="16"/>
        <v>5.4999999999999993E-2</v>
      </c>
      <c r="F12" s="1">
        <f t="shared" si="0"/>
        <v>439.22500000000002</v>
      </c>
      <c r="G12" s="1">
        <f t="shared" si="1"/>
        <v>562.68212500000004</v>
      </c>
      <c r="H12" s="1"/>
      <c r="I12" s="1">
        <f t="shared" si="2"/>
        <v>2.7499999999999997E-2</v>
      </c>
      <c r="J12" s="1">
        <f t="shared" si="3"/>
        <v>219.61250000000001</v>
      </c>
      <c r="K12" s="1">
        <f t="shared" si="4"/>
        <v>355.68009278543747</v>
      </c>
      <c r="L12" s="1">
        <f t="shared" si="5"/>
        <v>316.05775</v>
      </c>
      <c r="M12" s="1">
        <f t="shared" si="6"/>
        <v>497.25</v>
      </c>
      <c r="N12" s="1">
        <f t="shared" si="7"/>
        <v>559.58737331250006</v>
      </c>
      <c r="O12" s="1">
        <f t="shared" si="8"/>
        <v>436.80926250000005</v>
      </c>
      <c r="Q12" s="1">
        <f t="shared" si="9"/>
        <v>0.5</v>
      </c>
      <c r="R12" s="4">
        <f t="shared" si="10"/>
        <v>0.5</v>
      </c>
      <c r="S12" s="4">
        <f t="shared" si="11"/>
        <v>0.63211549999999994</v>
      </c>
      <c r="T12" s="4">
        <f t="shared" si="12"/>
        <v>0.63211550000000005</v>
      </c>
      <c r="U12" s="4">
        <f t="shared" si="13"/>
        <v>0.99450000000000005</v>
      </c>
      <c r="V12" s="4">
        <f t="shared" si="14"/>
        <v>0.99450000000000005</v>
      </c>
      <c r="W12" s="4">
        <f t="shared" si="15"/>
        <v>0.99450000000000005</v>
      </c>
    </row>
    <row r="13" spans="1:23" x14ac:dyDescent="0.15">
      <c r="E13" s="1">
        <f t="shared" si="16"/>
        <v>5.9999999999999991E-2</v>
      </c>
      <c r="F13" s="1">
        <f t="shared" si="0"/>
        <v>433.70000000000005</v>
      </c>
      <c r="G13" s="1">
        <f t="shared" si="1"/>
        <v>567.50599999999997</v>
      </c>
      <c r="H13" s="1"/>
      <c r="I13" s="1">
        <f t="shared" si="2"/>
        <v>2.9999999999999995E-2</v>
      </c>
      <c r="J13" s="1">
        <f t="shared" si="3"/>
        <v>216.85000000000002</v>
      </c>
      <c r="K13" s="1">
        <f t="shared" si="4"/>
        <v>363.53980355199997</v>
      </c>
      <c r="L13" s="1">
        <f t="shared" si="5"/>
        <v>320.29599999999999</v>
      </c>
      <c r="M13" s="1">
        <f t="shared" si="6"/>
        <v>497</v>
      </c>
      <c r="N13" s="1">
        <f t="shared" si="7"/>
        <v>564.10096399999998</v>
      </c>
      <c r="O13" s="1">
        <f t="shared" si="8"/>
        <v>431.09780000000006</v>
      </c>
      <c r="Q13" s="1">
        <f t="shared" si="9"/>
        <v>0.5</v>
      </c>
      <c r="R13" s="4">
        <f t="shared" si="10"/>
        <v>0.5</v>
      </c>
      <c r="S13" s="4">
        <f t="shared" si="11"/>
        <v>0.64059199999999994</v>
      </c>
      <c r="T13" s="4">
        <f t="shared" si="12"/>
        <v>0.64059199999999994</v>
      </c>
      <c r="U13" s="4">
        <f t="shared" si="13"/>
        <v>0.99399999999999999</v>
      </c>
      <c r="V13" s="4">
        <f t="shared" si="14"/>
        <v>0.99399999999999999</v>
      </c>
      <c r="W13" s="4">
        <f t="shared" si="15"/>
        <v>0.99399999999999999</v>
      </c>
    </row>
    <row r="14" spans="1:23" x14ac:dyDescent="0.15">
      <c r="E14" s="1">
        <f t="shared" si="16"/>
        <v>6.4999999999999988E-2</v>
      </c>
      <c r="F14" s="1">
        <f t="shared" si="0"/>
        <v>428.17500000000001</v>
      </c>
      <c r="G14" s="1">
        <f t="shared" si="1"/>
        <v>572.18412499999999</v>
      </c>
      <c r="H14" s="1"/>
      <c r="I14" s="1">
        <f t="shared" si="2"/>
        <v>3.2499999999999994E-2</v>
      </c>
      <c r="J14" s="1">
        <f t="shared" si="3"/>
        <v>214.08750000000001</v>
      </c>
      <c r="K14" s="1">
        <f t="shared" si="4"/>
        <v>371.04967528793748</v>
      </c>
      <c r="L14" s="1">
        <f t="shared" si="5"/>
        <v>324.23975000000002</v>
      </c>
      <c r="M14" s="1">
        <f t="shared" si="6"/>
        <v>496.75</v>
      </c>
      <c r="N14" s="1">
        <f t="shared" si="7"/>
        <v>568.46492818750005</v>
      </c>
      <c r="O14" s="1">
        <f t="shared" si="8"/>
        <v>425.39186250000006</v>
      </c>
      <c r="Q14" s="1">
        <f t="shared" si="9"/>
        <v>0.5</v>
      </c>
      <c r="R14" s="4">
        <f t="shared" si="10"/>
        <v>0.5</v>
      </c>
      <c r="S14" s="4">
        <f t="shared" si="11"/>
        <v>0.64847949999999999</v>
      </c>
      <c r="T14" s="4">
        <f t="shared" si="12"/>
        <v>0.64847949999999999</v>
      </c>
      <c r="U14" s="4">
        <f t="shared" si="13"/>
        <v>0.99350000000000005</v>
      </c>
      <c r="V14" s="4">
        <f t="shared" si="14"/>
        <v>0.99350000000000005</v>
      </c>
      <c r="W14" s="4">
        <f t="shared" si="15"/>
        <v>0.99350000000000016</v>
      </c>
    </row>
    <row r="15" spans="1:23" x14ac:dyDescent="0.15">
      <c r="E15" s="1">
        <f t="shared" si="16"/>
        <v>6.9999999999999993E-2</v>
      </c>
      <c r="F15" s="1">
        <f t="shared" si="0"/>
        <v>422.65000000000003</v>
      </c>
      <c r="G15" s="1">
        <f t="shared" si="1"/>
        <v>576.7165</v>
      </c>
      <c r="H15" s="1"/>
      <c r="I15" s="1">
        <f t="shared" si="2"/>
        <v>3.4999999999999996E-2</v>
      </c>
      <c r="J15" s="1">
        <f t="shared" si="3"/>
        <v>211.32500000000002</v>
      </c>
      <c r="K15" s="1">
        <f t="shared" si="4"/>
        <v>378.19799293700004</v>
      </c>
      <c r="L15" s="1">
        <f t="shared" si="5"/>
        <v>327.88900000000007</v>
      </c>
      <c r="M15" s="1">
        <f t="shared" si="6"/>
        <v>496.5</v>
      </c>
      <c r="N15" s="1">
        <f t="shared" si="7"/>
        <v>572.67948449999994</v>
      </c>
      <c r="O15" s="1">
        <f t="shared" si="8"/>
        <v>419.69145000000003</v>
      </c>
      <c r="Q15" s="1">
        <f t="shared" si="9"/>
        <v>0.5</v>
      </c>
      <c r="R15" s="4">
        <f t="shared" si="10"/>
        <v>0.5</v>
      </c>
      <c r="S15" s="4">
        <f t="shared" si="11"/>
        <v>0.65577800000000008</v>
      </c>
      <c r="T15" s="4">
        <f t="shared" si="12"/>
        <v>0.65577800000000008</v>
      </c>
      <c r="U15" s="4">
        <f t="shared" si="13"/>
        <v>0.99299999999999999</v>
      </c>
      <c r="V15" s="4">
        <f t="shared" si="14"/>
        <v>0.99299999999999988</v>
      </c>
      <c r="W15" s="4">
        <f t="shared" si="15"/>
        <v>0.99299999999999999</v>
      </c>
    </row>
    <row r="16" spans="1:23" x14ac:dyDescent="0.15">
      <c r="E16" s="1">
        <f t="shared" si="16"/>
        <v>7.4999999999999997E-2</v>
      </c>
      <c r="F16" s="1">
        <f t="shared" si="0"/>
        <v>417.125</v>
      </c>
      <c r="G16" s="1">
        <f t="shared" si="1"/>
        <v>581.10312500000009</v>
      </c>
      <c r="H16" s="1"/>
      <c r="I16" s="1">
        <f t="shared" si="2"/>
        <v>3.7499999999999999E-2</v>
      </c>
      <c r="J16" s="1">
        <f t="shared" si="3"/>
        <v>208.5625</v>
      </c>
      <c r="K16" s="1">
        <f t="shared" si="4"/>
        <v>384.97355652343754</v>
      </c>
      <c r="L16" s="1">
        <f t="shared" si="5"/>
        <v>331.24374999999998</v>
      </c>
      <c r="M16" s="1">
        <f t="shared" si="6"/>
        <v>496.25</v>
      </c>
      <c r="N16" s="1">
        <f t="shared" si="7"/>
        <v>576.74485156250012</v>
      </c>
      <c r="O16" s="1">
        <f t="shared" si="8"/>
        <v>413.99656250000004</v>
      </c>
      <c r="Q16" s="1">
        <f t="shared" si="9"/>
        <v>0.5</v>
      </c>
      <c r="R16" s="4">
        <f t="shared" si="10"/>
        <v>0.5</v>
      </c>
      <c r="S16" s="4">
        <f t="shared" si="11"/>
        <v>0.66248750000000001</v>
      </c>
      <c r="T16" s="4">
        <f t="shared" si="12"/>
        <v>0.66248750000000001</v>
      </c>
      <c r="U16" s="4">
        <f t="shared" si="13"/>
        <v>0.99250000000000005</v>
      </c>
      <c r="V16" s="4">
        <f t="shared" si="14"/>
        <v>0.99250000000000005</v>
      </c>
      <c r="W16" s="4">
        <f t="shared" si="15"/>
        <v>0.99250000000000005</v>
      </c>
    </row>
    <row r="17" spans="5:23" x14ac:dyDescent="0.15">
      <c r="E17" s="1">
        <f t="shared" si="16"/>
        <v>0.08</v>
      </c>
      <c r="F17" s="1">
        <f t="shared" si="0"/>
        <v>411.59999999999997</v>
      </c>
      <c r="G17" s="1">
        <f t="shared" si="1"/>
        <v>585.34399999999994</v>
      </c>
      <c r="H17" s="1"/>
      <c r="I17" s="1">
        <f t="shared" si="2"/>
        <v>0.04</v>
      </c>
      <c r="J17" s="1">
        <f t="shared" si="3"/>
        <v>205.79999999999998</v>
      </c>
      <c r="K17" s="1">
        <f t="shared" si="4"/>
        <v>391.36568115199992</v>
      </c>
      <c r="L17" s="1">
        <f t="shared" si="5"/>
        <v>334.30399999999997</v>
      </c>
      <c r="M17" s="1">
        <f t="shared" si="6"/>
        <v>496</v>
      </c>
      <c r="N17" s="1">
        <f t="shared" si="7"/>
        <v>580.66124799999989</v>
      </c>
      <c r="O17" s="1">
        <f t="shared" si="8"/>
        <v>408.30719999999997</v>
      </c>
      <c r="Q17" s="1">
        <f t="shared" si="9"/>
        <v>0.5</v>
      </c>
      <c r="R17" s="4">
        <f t="shared" si="10"/>
        <v>0.5</v>
      </c>
      <c r="S17" s="4">
        <f t="shared" si="11"/>
        <v>0.66860799999999998</v>
      </c>
      <c r="T17" s="4">
        <f t="shared" si="12"/>
        <v>0.66860799999999998</v>
      </c>
      <c r="U17" s="4">
        <f t="shared" si="13"/>
        <v>0.99199999999999999</v>
      </c>
      <c r="V17" s="4">
        <f t="shared" si="14"/>
        <v>0.99199999999999988</v>
      </c>
      <c r="W17" s="4">
        <f t="shared" si="15"/>
        <v>0.99199999999999999</v>
      </c>
    </row>
    <row r="18" spans="5:23" x14ac:dyDescent="0.15">
      <c r="E18" s="1">
        <f t="shared" si="16"/>
        <v>8.5000000000000006E-2</v>
      </c>
      <c r="F18" s="1">
        <f t="shared" si="0"/>
        <v>406.07499999999999</v>
      </c>
      <c r="G18" s="1">
        <f t="shared" si="1"/>
        <v>589.4391250000001</v>
      </c>
      <c r="H18" s="1"/>
      <c r="I18" s="1">
        <f t="shared" si="2"/>
        <v>4.2500000000000003E-2</v>
      </c>
      <c r="J18" s="1">
        <f t="shared" si="3"/>
        <v>203.03749999999999</v>
      </c>
      <c r="K18" s="1">
        <f t="shared" si="4"/>
        <v>397.36419700793755</v>
      </c>
      <c r="L18" s="1">
        <f t="shared" si="5"/>
        <v>337.06975</v>
      </c>
      <c r="M18" s="1">
        <f t="shared" si="6"/>
        <v>495.75</v>
      </c>
      <c r="N18" s="1">
        <f t="shared" si="7"/>
        <v>584.42889243750017</v>
      </c>
      <c r="O18" s="1">
        <f t="shared" si="8"/>
        <v>402.62336249999998</v>
      </c>
      <c r="Q18" s="1">
        <f t="shared" si="9"/>
        <v>0.5</v>
      </c>
      <c r="R18" s="4">
        <f t="shared" si="10"/>
        <v>0.5</v>
      </c>
      <c r="S18" s="4">
        <f t="shared" si="11"/>
        <v>0.6741395</v>
      </c>
      <c r="T18" s="4">
        <f t="shared" si="12"/>
        <v>0.6741395</v>
      </c>
      <c r="U18" s="4">
        <f t="shared" si="13"/>
        <v>0.99150000000000005</v>
      </c>
      <c r="V18" s="4">
        <f t="shared" si="14"/>
        <v>0.99150000000000016</v>
      </c>
      <c r="W18" s="4">
        <f t="shared" si="15"/>
        <v>0.99149999999999994</v>
      </c>
    </row>
    <row r="19" spans="5:23" x14ac:dyDescent="0.15">
      <c r="E19" s="1">
        <f t="shared" si="16"/>
        <v>9.0000000000000011E-2</v>
      </c>
      <c r="F19" s="1">
        <f t="shared" si="0"/>
        <v>400.54999999999995</v>
      </c>
      <c r="G19" s="1">
        <f t="shared" si="1"/>
        <v>593.38850000000002</v>
      </c>
      <c r="H19" s="1"/>
      <c r="I19" s="1">
        <f t="shared" si="2"/>
        <v>4.5000000000000005E-2</v>
      </c>
      <c r="J19" s="1">
        <f t="shared" si="3"/>
        <v>200.27499999999998</v>
      </c>
      <c r="K19" s="1">
        <f t="shared" si="4"/>
        <v>402.95944935699998</v>
      </c>
      <c r="L19" s="1">
        <f t="shared" si="5"/>
        <v>339.541</v>
      </c>
      <c r="M19" s="1">
        <f t="shared" si="6"/>
        <v>495.5</v>
      </c>
      <c r="N19" s="1">
        <f t="shared" si="7"/>
        <v>588.04800350000005</v>
      </c>
      <c r="O19" s="1">
        <f t="shared" si="8"/>
        <v>396.94504999999992</v>
      </c>
      <c r="Q19" s="1">
        <f t="shared" si="9"/>
        <v>0.5</v>
      </c>
      <c r="R19" s="4">
        <f t="shared" si="10"/>
        <v>0.5</v>
      </c>
      <c r="S19" s="4">
        <f t="shared" si="11"/>
        <v>0.67908199999999996</v>
      </c>
      <c r="T19" s="4">
        <f t="shared" si="12"/>
        <v>0.67908199999999996</v>
      </c>
      <c r="U19" s="4">
        <f t="shared" si="13"/>
        <v>0.99099999999999999</v>
      </c>
      <c r="V19" s="4">
        <f t="shared" si="14"/>
        <v>0.99099999999999999</v>
      </c>
      <c r="W19" s="4">
        <f t="shared" si="15"/>
        <v>0.99099999999999988</v>
      </c>
    </row>
    <row r="20" spans="5:23" x14ac:dyDescent="0.15">
      <c r="E20" s="1">
        <f t="shared" si="16"/>
        <v>9.5000000000000015E-2</v>
      </c>
      <c r="F20" s="1">
        <f t="shared" si="0"/>
        <v>395.02499999999998</v>
      </c>
      <c r="G20" s="1">
        <f t="shared" si="1"/>
        <v>597.19212500000003</v>
      </c>
      <c r="H20" s="1"/>
      <c r="I20" s="1">
        <f t="shared" si="2"/>
        <v>4.7500000000000007E-2</v>
      </c>
      <c r="J20" s="1">
        <f t="shared" si="3"/>
        <v>197.51249999999999</v>
      </c>
      <c r="K20" s="1">
        <f t="shared" si="4"/>
        <v>408.14229854543743</v>
      </c>
      <c r="L20" s="1">
        <f t="shared" si="5"/>
        <v>341.71774999999991</v>
      </c>
      <c r="M20" s="1">
        <f t="shared" si="6"/>
        <v>495.25</v>
      </c>
      <c r="N20" s="1">
        <f t="shared" si="7"/>
        <v>591.51879981250011</v>
      </c>
      <c r="O20" s="1">
        <f t="shared" si="8"/>
        <v>391.27226250000001</v>
      </c>
      <c r="Q20" s="1">
        <f t="shared" si="9"/>
        <v>0.5</v>
      </c>
      <c r="R20" s="4">
        <f t="shared" si="10"/>
        <v>0.5</v>
      </c>
      <c r="S20" s="4">
        <f t="shared" si="11"/>
        <v>0.68343549999999986</v>
      </c>
      <c r="T20" s="4">
        <f t="shared" si="12"/>
        <v>0.68343549999999986</v>
      </c>
      <c r="U20" s="4">
        <f t="shared" si="13"/>
        <v>0.99050000000000005</v>
      </c>
      <c r="V20" s="4">
        <f t="shared" si="14"/>
        <v>0.99050000000000016</v>
      </c>
      <c r="W20" s="4">
        <f t="shared" si="15"/>
        <v>0.99050000000000005</v>
      </c>
    </row>
    <row r="21" spans="5:23" x14ac:dyDescent="0.15">
      <c r="E21" s="1">
        <f t="shared" si="16"/>
        <v>0.10000000000000002</v>
      </c>
      <c r="F21" s="1">
        <f t="shared" si="0"/>
        <v>389.49999999999994</v>
      </c>
      <c r="G21" s="1">
        <f t="shared" si="1"/>
        <v>600.85</v>
      </c>
      <c r="H21" s="1"/>
      <c r="I21" s="1">
        <f t="shared" si="2"/>
        <v>5.000000000000001E-2</v>
      </c>
      <c r="J21" s="1">
        <f t="shared" si="3"/>
        <v>194.74999999999997</v>
      </c>
      <c r="K21" s="1">
        <f t="shared" si="4"/>
        <v>412.90412000000003</v>
      </c>
      <c r="L21" s="1">
        <f t="shared" si="5"/>
        <v>343.6</v>
      </c>
      <c r="M21" s="1">
        <f t="shared" si="6"/>
        <v>495</v>
      </c>
      <c r="N21" s="1">
        <f t="shared" si="7"/>
        <v>594.8415</v>
      </c>
      <c r="O21" s="1">
        <f t="shared" si="8"/>
        <v>385.60499999999996</v>
      </c>
      <c r="Q21" s="1">
        <f t="shared" si="9"/>
        <v>0.5</v>
      </c>
      <c r="R21" s="4">
        <f t="shared" si="10"/>
        <v>0.5</v>
      </c>
      <c r="S21" s="4">
        <f t="shared" si="11"/>
        <v>0.68720000000000003</v>
      </c>
      <c r="T21" s="4">
        <f t="shared" si="12"/>
        <v>0.68720000000000003</v>
      </c>
      <c r="U21" s="4">
        <f t="shared" si="13"/>
        <v>0.99</v>
      </c>
      <c r="V21" s="4">
        <f t="shared" si="14"/>
        <v>0.99</v>
      </c>
      <c r="W21" s="4">
        <f t="shared" si="15"/>
        <v>0.99</v>
      </c>
    </row>
    <row r="22" spans="5:23" x14ac:dyDescent="0.15">
      <c r="E22" s="1">
        <f t="shared" si="16"/>
        <v>0.10500000000000002</v>
      </c>
      <c r="F22" s="1">
        <f t="shared" si="0"/>
        <v>383.97499999999997</v>
      </c>
      <c r="G22" s="1">
        <f t="shared" si="1"/>
        <v>604.36212500000011</v>
      </c>
      <c r="H22" s="1"/>
      <c r="I22" s="1">
        <f t="shared" si="2"/>
        <v>5.2500000000000012E-2</v>
      </c>
      <c r="J22" s="1">
        <f t="shared" si="3"/>
        <v>191.98749999999998</v>
      </c>
      <c r="K22" s="1">
        <f t="shared" si="4"/>
        <v>417.23680422793757</v>
      </c>
      <c r="L22" s="1">
        <f t="shared" si="5"/>
        <v>345.18774999999999</v>
      </c>
      <c r="M22" s="1">
        <f t="shared" si="6"/>
        <v>494.75</v>
      </c>
      <c r="N22" s="1">
        <f t="shared" si="7"/>
        <v>598.01632268750018</v>
      </c>
      <c r="O22" s="1">
        <f t="shared" si="8"/>
        <v>379.9432625</v>
      </c>
      <c r="P22" s="1"/>
      <c r="Q22" s="1">
        <f t="shared" si="9"/>
        <v>0.5</v>
      </c>
      <c r="R22" s="4">
        <f t="shared" si="10"/>
        <v>0.5</v>
      </c>
      <c r="S22" s="4">
        <f t="shared" si="11"/>
        <v>0.69037550000000003</v>
      </c>
      <c r="T22" s="4">
        <f t="shared" si="12"/>
        <v>0.69037550000000003</v>
      </c>
      <c r="U22" s="4">
        <f t="shared" si="13"/>
        <v>0.98950000000000005</v>
      </c>
      <c r="V22" s="4">
        <f t="shared" si="14"/>
        <v>0.98950000000000016</v>
      </c>
      <c r="W22" s="4">
        <f t="shared" si="15"/>
        <v>0.98950000000000005</v>
      </c>
    </row>
    <row r="23" spans="5:23" x14ac:dyDescent="0.15">
      <c r="E23" s="1">
        <f t="shared" si="16"/>
        <v>0.11000000000000003</v>
      </c>
      <c r="F23" s="1">
        <f t="shared" si="0"/>
        <v>378.44999999999993</v>
      </c>
      <c r="G23" s="1">
        <f t="shared" si="1"/>
        <v>607.72850000000005</v>
      </c>
      <c r="H23" s="1"/>
      <c r="I23" s="1">
        <f t="shared" si="2"/>
        <v>5.5000000000000014E-2</v>
      </c>
      <c r="J23" s="1">
        <f t="shared" si="3"/>
        <v>189.22499999999997</v>
      </c>
      <c r="K23" s="1">
        <f t="shared" si="4"/>
        <v>421.13275681700009</v>
      </c>
      <c r="L23" s="1">
        <f t="shared" si="5"/>
        <v>346.48100000000005</v>
      </c>
      <c r="M23" s="1">
        <f t="shared" si="6"/>
        <v>494.5</v>
      </c>
      <c r="N23" s="1">
        <f t="shared" si="7"/>
        <v>601.04348650000009</v>
      </c>
      <c r="O23" s="1">
        <f t="shared" si="8"/>
        <v>374.28704999999991</v>
      </c>
      <c r="P23" s="1"/>
      <c r="Q23" s="1">
        <f t="shared" si="9"/>
        <v>0.5</v>
      </c>
      <c r="R23" s="4">
        <f t="shared" si="10"/>
        <v>0.5</v>
      </c>
      <c r="S23" s="4">
        <f t="shared" si="11"/>
        <v>0.69296200000000008</v>
      </c>
      <c r="T23" s="4">
        <f t="shared" si="12"/>
        <v>0.69296200000000008</v>
      </c>
      <c r="U23" s="4">
        <f t="shared" si="13"/>
        <v>0.98899999999999999</v>
      </c>
      <c r="V23" s="4">
        <f t="shared" si="14"/>
        <v>0.9890000000000001</v>
      </c>
      <c r="W23" s="4">
        <f t="shared" si="15"/>
        <v>0.98899999999999999</v>
      </c>
    </row>
    <row r="24" spans="5:23" x14ac:dyDescent="0.15">
      <c r="E24" s="1">
        <f t="shared" si="16"/>
        <v>0.11500000000000003</v>
      </c>
      <c r="F24" s="1">
        <f t="shared" si="0"/>
        <v>372.92499999999995</v>
      </c>
      <c r="G24" s="1">
        <f t="shared" si="1"/>
        <v>610.94912500000009</v>
      </c>
      <c r="H24" s="1"/>
      <c r="I24" s="1">
        <f t="shared" si="2"/>
        <v>5.7500000000000016E-2</v>
      </c>
      <c r="J24" s="1">
        <f t="shared" si="3"/>
        <v>186.46249999999998</v>
      </c>
      <c r="K24" s="1">
        <f t="shared" si="4"/>
        <v>424.58489843543759</v>
      </c>
      <c r="L24" s="1">
        <f t="shared" si="5"/>
        <v>347.47975000000002</v>
      </c>
      <c r="M24" s="1">
        <f t="shared" si="6"/>
        <v>494.25</v>
      </c>
      <c r="N24" s="1">
        <f t="shared" si="7"/>
        <v>603.92321006250017</v>
      </c>
      <c r="O24" s="1">
        <f t="shared" si="8"/>
        <v>368.63636249999996</v>
      </c>
      <c r="P24" s="1"/>
      <c r="Q24" s="1">
        <f t="shared" si="9"/>
        <v>0.5</v>
      </c>
      <c r="R24" s="4">
        <f t="shared" si="10"/>
        <v>0.5</v>
      </c>
      <c r="S24" s="4">
        <f t="shared" si="11"/>
        <v>0.69495950000000006</v>
      </c>
      <c r="T24" s="4">
        <f t="shared" si="12"/>
        <v>0.69495950000000006</v>
      </c>
      <c r="U24" s="4">
        <f t="shared" si="13"/>
        <v>0.98850000000000005</v>
      </c>
      <c r="V24" s="4">
        <f t="shared" si="14"/>
        <v>0.98850000000000016</v>
      </c>
      <c r="W24" s="4">
        <f t="shared" si="15"/>
        <v>0.98850000000000005</v>
      </c>
    </row>
    <row r="25" spans="5:23" x14ac:dyDescent="0.15">
      <c r="E25" s="1">
        <f t="shared" si="16"/>
        <v>0.12000000000000004</v>
      </c>
      <c r="F25" s="1">
        <f t="shared" si="0"/>
        <v>367.4</v>
      </c>
      <c r="G25" s="1">
        <f t="shared" si="1"/>
        <v>614.024</v>
      </c>
      <c r="H25" s="1"/>
      <c r="I25" s="1">
        <f t="shared" si="2"/>
        <v>6.0000000000000019E-2</v>
      </c>
      <c r="J25" s="1">
        <f t="shared" si="3"/>
        <v>183.7</v>
      </c>
      <c r="K25" s="1">
        <f t="shared" si="4"/>
        <v>427.586664832</v>
      </c>
      <c r="L25" s="1">
        <f t="shared" si="5"/>
        <v>348.18399999999997</v>
      </c>
      <c r="M25" s="1">
        <f t="shared" si="6"/>
        <v>494</v>
      </c>
      <c r="N25" s="1">
        <f t="shared" si="7"/>
        <v>606.65571199999999</v>
      </c>
      <c r="O25" s="1">
        <f t="shared" si="8"/>
        <v>362.99119999999999</v>
      </c>
      <c r="P25" s="1"/>
      <c r="Q25" s="1">
        <f t="shared" si="9"/>
        <v>0.5</v>
      </c>
      <c r="R25" s="4">
        <f t="shared" si="10"/>
        <v>0.5</v>
      </c>
      <c r="S25" s="4">
        <f t="shared" si="11"/>
        <v>0.69636799999999999</v>
      </c>
      <c r="T25" s="4">
        <f t="shared" si="12"/>
        <v>0.69636799999999999</v>
      </c>
      <c r="U25" s="4">
        <f t="shared" si="13"/>
        <v>0.98799999999999999</v>
      </c>
      <c r="V25" s="4">
        <f t="shared" si="14"/>
        <v>0.98799999999999999</v>
      </c>
      <c r="W25" s="4">
        <f t="shared" si="15"/>
        <v>0.98799999999999999</v>
      </c>
    </row>
    <row r="26" spans="5:23" x14ac:dyDescent="0.15">
      <c r="E26" s="1">
        <f t="shared" si="16"/>
        <v>0.12500000000000003</v>
      </c>
      <c r="F26" s="1">
        <f t="shared" si="0"/>
        <v>361.87499999999994</v>
      </c>
      <c r="G26" s="1">
        <f t="shared" si="1"/>
        <v>616.95312500000011</v>
      </c>
      <c r="H26" s="1"/>
      <c r="I26" s="1">
        <f t="shared" si="2"/>
        <v>6.2500000000000014E-2</v>
      </c>
      <c r="J26" s="1">
        <f t="shared" si="3"/>
        <v>180.93749999999997</v>
      </c>
      <c r="K26" s="1">
        <f t="shared" si="4"/>
        <v>430.1320068359376</v>
      </c>
      <c r="L26" s="1">
        <f t="shared" si="5"/>
        <v>348.59375000000006</v>
      </c>
      <c r="M26" s="1">
        <f t="shared" si="6"/>
        <v>493.75</v>
      </c>
      <c r="N26" s="1">
        <f t="shared" si="7"/>
        <v>609.24121093750011</v>
      </c>
      <c r="O26" s="1">
        <f t="shared" si="8"/>
        <v>357.35156249999994</v>
      </c>
      <c r="P26" s="1"/>
      <c r="Q26" s="1">
        <f t="shared" si="9"/>
        <v>0.5</v>
      </c>
      <c r="R26" s="4">
        <f t="shared" si="10"/>
        <v>0.5</v>
      </c>
      <c r="S26" s="4">
        <f t="shared" si="11"/>
        <v>0.69718750000000007</v>
      </c>
      <c r="T26" s="4">
        <f t="shared" si="12"/>
        <v>0.69718750000000007</v>
      </c>
      <c r="U26" s="4">
        <f t="shared" si="13"/>
        <v>0.98750000000000004</v>
      </c>
      <c r="V26" s="4">
        <f t="shared" si="14"/>
        <v>0.98750000000000004</v>
      </c>
      <c r="W26" s="4">
        <f t="shared" si="15"/>
        <v>0.98750000000000004</v>
      </c>
    </row>
    <row r="27" spans="5:23" x14ac:dyDescent="0.15">
      <c r="E27" s="1">
        <f t="shared" si="16"/>
        <v>0.13000000000000003</v>
      </c>
      <c r="F27" s="1">
        <f t="shared" si="0"/>
        <v>356.34999999999997</v>
      </c>
      <c r="G27" s="1">
        <f t="shared" si="1"/>
        <v>619.73649999999998</v>
      </c>
      <c r="H27" s="1"/>
      <c r="I27" s="1">
        <f t="shared" si="2"/>
        <v>6.5000000000000016E-2</v>
      </c>
      <c r="J27" s="1">
        <f t="shared" si="3"/>
        <v>178.17499999999998</v>
      </c>
      <c r="K27" s="1">
        <f t="shared" si="4"/>
        <v>432.21539035699999</v>
      </c>
      <c r="L27" s="1">
        <f t="shared" si="5"/>
        <v>348.709</v>
      </c>
      <c r="M27" s="1">
        <f t="shared" si="6"/>
        <v>493.5</v>
      </c>
      <c r="N27" s="1">
        <f t="shared" si="7"/>
        <v>611.67992549999997</v>
      </c>
      <c r="O27" s="1">
        <f t="shared" si="8"/>
        <v>351.71744999999999</v>
      </c>
      <c r="P27" s="1"/>
      <c r="Q27" s="1">
        <f t="shared" si="9"/>
        <v>0.5</v>
      </c>
      <c r="R27" s="4">
        <f t="shared" si="10"/>
        <v>0.5</v>
      </c>
      <c r="S27" s="4">
        <f t="shared" si="11"/>
        <v>0.69741799999999998</v>
      </c>
      <c r="T27" s="4">
        <f t="shared" si="12"/>
        <v>0.69741799999999998</v>
      </c>
      <c r="U27" s="4">
        <f t="shared" si="13"/>
        <v>0.98699999999999999</v>
      </c>
      <c r="V27" s="4">
        <f t="shared" si="14"/>
        <v>0.98699999999999999</v>
      </c>
      <c r="W27" s="4">
        <f t="shared" si="15"/>
        <v>0.9870000000000001</v>
      </c>
    </row>
    <row r="28" spans="5:23" x14ac:dyDescent="0.15">
      <c r="E28" s="1">
        <f t="shared" si="16"/>
        <v>0.13500000000000004</v>
      </c>
      <c r="F28" s="1">
        <f t="shared" si="0"/>
        <v>350.82499999999993</v>
      </c>
      <c r="G28" s="1">
        <f t="shared" si="1"/>
        <v>622.37412500000005</v>
      </c>
      <c r="H28" s="1"/>
      <c r="I28" s="1">
        <f t="shared" si="2"/>
        <v>6.7500000000000018E-2</v>
      </c>
      <c r="J28" s="1">
        <f t="shared" si="3"/>
        <v>175.41249999999997</v>
      </c>
      <c r="K28" s="1">
        <f t="shared" si="4"/>
        <v>433.83179638543749</v>
      </c>
      <c r="L28" s="1">
        <f t="shared" si="5"/>
        <v>348.52974999999998</v>
      </c>
      <c r="M28" s="1">
        <f t="shared" si="6"/>
        <v>493.25</v>
      </c>
      <c r="N28" s="1">
        <f t="shared" si="7"/>
        <v>613.97207431250013</v>
      </c>
      <c r="O28" s="1">
        <f t="shared" si="8"/>
        <v>346.08886249999995</v>
      </c>
      <c r="P28" s="1"/>
      <c r="Q28" s="1">
        <f t="shared" si="9"/>
        <v>0.5</v>
      </c>
      <c r="R28" s="4">
        <f t="shared" si="10"/>
        <v>0.5</v>
      </c>
      <c r="S28" s="4">
        <f t="shared" si="11"/>
        <v>0.69705949999999994</v>
      </c>
      <c r="T28" s="4">
        <f t="shared" si="12"/>
        <v>0.69705949999999994</v>
      </c>
      <c r="U28" s="4">
        <f t="shared" si="13"/>
        <v>0.98650000000000004</v>
      </c>
      <c r="V28" s="4">
        <f t="shared" si="14"/>
        <v>0.98650000000000015</v>
      </c>
      <c r="W28" s="4">
        <f t="shared" si="15"/>
        <v>0.98650000000000004</v>
      </c>
    </row>
    <row r="29" spans="5:23" x14ac:dyDescent="0.15">
      <c r="E29" s="1">
        <f t="shared" si="16"/>
        <v>0.14000000000000004</v>
      </c>
      <c r="F29" s="1">
        <f t="shared" si="0"/>
        <v>345.29999999999995</v>
      </c>
      <c r="G29" s="1">
        <f t="shared" si="1"/>
        <v>624.86599999999999</v>
      </c>
      <c r="H29" s="1"/>
      <c r="I29" s="1">
        <f t="shared" si="2"/>
        <v>7.0000000000000021E-2</v>
      </c>
      <c r="J29" s="1">
        <f t="shared" si="3"/>
        <v>172.64999999999998</v>
      </c>
      <c r="K29" s="1">
        <f t="shared" si="4"/>
        <v>434.97672099199997</v>
      </c>
      <c r="L29" s="1">
        <f t="shared" si="5"/>
        <v>348.05599999999998</v>
      </c>
      <c r="M29" s="1">
        <f t="shared" si="6"/>
        <v>493</v>
      </c>
      <c r="N29" s="1">
        <f t="shared" si="7"/>
        <v>616.11787600000002</v>
      </c>
      <c r="O29" s="1">
        <f t="shared" si="8"/>
        <v>340.46579999999994</v>
      </c>
      <c r="P29" s="1"/>
      <c r="Q29" s="1">
        <f t="shared" si="9"/>
        <v>0.5</v>
      </c>
      <c r="R29" s="4">
        <f t="shared" si="10"/>
        <v>0.5</v>
      </c>
      <c r="S29" s="4">
        <f t="shared" si="11"/>
        <v>0.69611199999999995</v>
      </c>
      <c r="T29" s="4">
        <f t="shared" si="12"/>
        <v>0.69611199999999995</v>
      </c>
      <c r="U29" s="4">
        <f t="shared" si="13"/>
        <v>0.98599999999999999</v>
      </c>
      <c r="V29" s="4">
        <f t="shared" si="14"/>
        <v>0.9860000000000001</v>
      </c>
      <c r="W29" s="4">
        <f t="shared" si="15"/>
        <v>0.98599999999999999</v>
      </c>
    </row>
    <row r="30" spans="5:23" x14ac:dyDescent="0.15">
      <c r="E30" s="1">
        <f t="shared" si="16"/>
        <v>0.14500000000000005</v>
      </c>
      <c r="F30" s="1">
        <f t="shared" si="0"/>
        <v>339.77499999999992</v>
      </c>
      <c r="G30" s="1">
        <f t="shared" si="1"/>
        <v>627.21212500000013</v>
      </c>
      <c r="H30" s="1"/>
      <c r="I30" s="1">
        <f t="shared" si="2"/>
        <v>7.2500000000000023E-2</v>
      </c>
      <c r="J30" s="1">
        <f t="shared" si="3"/>
        <v>169.88749999999996</v>
      </c>
      <c r="K30" s="1">
        <f t="shared" si="4"/>
        <v>435.6461753279375</v>
      </c>
      <c r="L30" s="1">
        <f t="shared" si="5"/>
        <v>347.28774999999996</v>
      </c>
      <c r="M30" s="1">
        <f t="shared" si="6"/>
        <v>492.75</v>
      </c>
      <c r="N30" s="1">
        <f t="shared" si="7"/>
        <v>618.11754918750012</v>
      </c>
      <c r="O30" s="1">
        <f t="shared" si="8"/>
        <v>334.84826249999992</v>
      </c>
      <c r="P30" s="1"/>
      <c r="Q30" s="1">
        <f t="shared" si="9"/>
        <v>0.5</v>
      </c>
      <c r="R30" s="4">
        <f t="shared" si="10"/>
        <v>0.5</v>
      </c>
      <c r="S30" s="4">
        <f t="shared" si="11"/>
        <v>0.6945754999999999</v>
      </c>
      <c r="T30" s="4">
        <f t="shared" si="12"/>
        <v>0.6945754999999999</v>
      </c>
      <c r="U30" s="4">
        <f t="shared" si="13"/>
        <v>0.98550000000000004</v>
      </c>
      <c r="V30" s="4">
        <f t="shared" si="14"/>
        <v>0.98549999999999993</v>
      </c>
      <c r="W30" s="4">
        <f t="shared" si="15"/>
        <v>0.98550000000000004</v>
      </c>
    </row>
    <row r="31" spans="5:23" x14ac:dyDescent="0.15">
      <c r="E31" s="1">
        <f t="shared" si="16"/>
        <v>0.15000000000000005</v>
      </c>
      <c r="F31" s="1">
        <f t="shared" si="0"/>
        <v>334.24999999999994</v>
      </c>
      <c r="G31" s="1">
        <f t="shared" si="1"/>
        <v>629.41250000000002</v>
      </c>
      <c r="H31" s="1"/>
      <c r="I31" s="1">
        <f t="shared" si="2"/>
        <v>7.5000000000000025E-2</v>
      </c>
      <c r="J31" s="1">
        <f t="shared" si="3"/>
        <v>167.12499999999997</v>
      </c>
      <c r="K31" s="1">
        <f t="shared" si="4"/>
        <v>435.83668562500003</v>
      </c>
      <c r="L31" s="1">
        <f t="shared" si="5"/>
        <v>346.22500000000002</v>
      </c>
      <c r="M31" s="1">
        <f t="shared" si="6"/>
        <v>492.5</v>
      </c>
      <c r="N31" s="1">
        <f t="shared" si="7"/>
        <v>619.97131250000007</v>
      </c>
      <c r="O31" s="1">
        <f t="shared" si="8"/>
        <v>329.23624999999993</v>
      </c>
      <c r="P31" s="1"/>
      <c r="Q31" s="1">
        <f t="shared" si="9"/>
        <v>0.5</v>
      </c>
      <c r="R31" s="4">
        <f t="shared" si="10"/>
        <v>0.5</v>
      </c>
      <c r="S31" s="4">
        <f t="shared" si="11"/>
        <v>0.69245000000000001</v>
      </c>
      <c r="T31" s="4">
        <f t="shared" si="12"/>
        <v>0.69245000000000001</v>
      </c>
      <c r="U31" s="4">
        <f t="shared" si="13"/>
        <v>0.98499999999999999</v>
      </c>
      <c r="V31" s="4">
        <f t="shared" si="14"/>
        <v>0.9850000000000001</v>
      </c>
      <c r="W31" s="4">
        <f t="shared" si="15"/>
        <v>0.98499999999999999</v>
      </c>
    </row>
    <row r="32" spans="5:23" x14ac:dyDescent="0.15">
      <c r="E32" s="1">
        <f t="shared" si="16"/>
        <v>0.15500000000000005</v>
      </c>
      <c r="F32" s="1">
        <f t="shared" si="0"/>
        <v>328.72499999999991</v>
      </c>
      <c r="G32" s="1">
        <f t="shared" si="1"/>
        <v>631.4671249999999</v>
      </c>
      <c r="H32" s="1"/>
      <c r="I32" s="1">
        <f t="shared" si="2"/>
        <v>7.7500000000000027E-2</v>
      </c>
      <c r="J32" s="1">
        <f t="shared" si="3"/>
        <v>164.36249999999995</v>
      </c>
      <c r="K32" s="1">
        <f t="shared" si="4"/>
        <v>435.54529319543735</v>
      </c>
      <c r="L32" s="1">
        <f t="shared" si="5"/>
        <v>344.86774999999994</v>
      </c>
      <c r="M32" s="1">
        <f t="shared" si="6"/>
        <v>492.25</v>
      </c>
      <c r="N32" s="1">
        <f t="shared" si="7"/>
        <v>621.67938456249988</v>
      </c>
      <c r="O32" s="1">
        <f t="shared" si="8"/>
        <v>323.62976249999991</v>
      </c>
      <c r="P32" s="1"/>
      <c r="Q32" s="1">
        <f t="shared" si="9"/>
        <v>0.5</v>
      </c>
      <c r="R32" s="4">
        <f t="shared" si="10"/>
        <v>0.5</v>
      </c>
      <c r="S32" s="4">
        <f t="shared" si="11"/>
        <v>0.68973549999999983</v>
      </c>
      <c r="T32" s="4">
        <f t="shared" si="12"/>
        <v>0.68973549999999983</v>
      </c>
      <c r="U32" s="4">
        <f t="shared" si="13"/>
        <v>0.98450000000000004</v>
      </c>
      <c r="V32" s="4">
        <f t="shared" si="14"/>
        <v>0.98449999999999993</v>
      </c>
      <c r="W32" s="4">
        <f t="shared" si="15"/>
        <v>0.98450000000000004</v>
      </c>
    </row>
    <row r="33" spans="5:23" x14ac:dyDescent="0.15">
      <c r="E33" s="1">
        <f t="shared" si="16"/>
        <v>0.16000000000000006</v>
      </c>
      <c r="F33" s="1">
        <f t="shared" si="0"/>
        <v>323.19999999999993</v>
      </c>
      <c r="G33" s="1">
        <f t="shared" si="1"/>
        <v>633.37600000000009</v>
      </c>
      <c r="H33" s="1"/>
      <c r="I33" s="1">
        <f t="shared" si="2"/>
        <v>8.0000000000000029E-2</v>
      </c>
      <c r="J33" s="1">
        <f t="shared" si="3"/>
        <v>161.59999999999997</v>
      </c>
      <c r="K33" s="1">
        <f t="shared" si="4"/>
        <v>434.76955443200001</v>
      </c>
      <c r="L33" s="1">
        <f t="shared" si="5"/>
        <v>343.21599999999995</v>
      </c>
      <c r="M33" s="1">
        <f t="shared" si="6"/>
        <v>492</v>
      </c>
      <c r="N33" s="1">
        <f t="shared" si="7"/>
        <v>623.24198400000012</v>
      </c>
      <c r="O33" s="1">
        <f t="shared" si="8"/>
        <v>318.02879999999993</v>
      </c>
      <c r="P33" s="1"/>
      <c r="Q33" s="1">
        <f t="shared" si="9"/>
        <v>0.5</v>
      </c>
      <c r="R33" s="4">
        <f t="shared" si="10"/>
        <v>0.5</v>
      </c>
      <c r="S33" s="4">
        <f t="shared" si="11"/>
        <v>0.68643199999999993</v>
      </c>
      <c r="T33" s="4">
        <f t="shared" si="12"/>
        <v>0.68643199999999993</v>
      </c>
      <c r="U33" s="4">
        <f t="shared" si="13"/>
        <v>0.98399999999999999</v>
      </c>
      <c r="V33" s="4">
        <f t="shared" si="14"/>
        <v>0.9840000000000001</v>
      </c>
      <c r="W33" s="4">
        <f t="shared" si="15"/>
        <v>0.98399999999999999</v>
      </c>
    </row>
    <row r="34" spans="5:23" x14ac:dyDescent="0.15">
      <c r="E34" s="1">
        <f t="shared" si="16"/>
        <v>0.16500000000000006</v>
      </c>
      <c r="F34" s="1">
        <f t="shared" si="0"/>
        <v>317.67499999999995</v>
      </c>
      <c r="G34" s="1">
        <f t="shared" si="1"/>
        <v>635.13912500000004</v>
      </c>
      <c r="H34" s="1"/>
      <c r="I34" s="1">
        <f t="shared" si="2"/>
        <v>8.2500000000000032E-2</v>
      </c>
      <c r="J34" s="1">
        <f t="shared" si="3"/>
        <v>158.83749999999998</v>
      </c>
      <c r="K34" s="1">
        <f t="shared" si="4"/>
        <v>433.50754080793752</v>
      </c>
      <c r="L34" s="1">
        <f t="shared" si="5"/>
        <v>341.26974999999999</v>
      </c>
      <c r="M34" s="1">
        <f t="shared" si="6"/>
        <v>491.75</v>
      </c>
      <c r="N34" s="1">
        <f t="shared" si="7"/>
        <v>624.65932943750011</v>
      </c>
      <c r="O34" s="1">
        <f t="shared" si="8"/>
        <v>312.43336249999999</v>
      </c>
      <c r="P34" s="1"/>
      <c r="Q34" s="1">
        <f t="shared" si="9"/>
        <v>0.5</v>
      </c>
      <c r="R34" s="4">
        <f t="shared" si="10"/>
        <v>0.5</v>
      </c>
      <c r="S34" s="4">
        <f t="shared" si="11"/>
        <v>0.68253949999999997</v>
      </c>
      <c r="T34" s="4">
        <f t="shared" si="12"/>
        <v>0.68253949999999997</v>
      </c>
      <c r="U34" s="4">
        <f t="shared" si="13"/>
        <v>0.98350000000000004</v>
      </c>
      <c r="V34" s="4">
        <f t="shared" si="14"/>
        <v>0.98350000000000015</v>
      </c>
      <c r="W34" s="4">
        <f t="shared" si="15"/>
        <v>0.98350000000000015</v>
      </c>
    </row>
    <row r="35" spans="5:23" x14ac:dyDescent="0.15">
      <c r="E35" s="1">
        <f t="shared" si="16"/>
        <v>0.17000000000000007</v>
      </c>
      <c r="F35" s="1">
        <f t="shared" ref="F35:F66" si="17">MAX(0.02, (1-(2.21* E35))*$A$3)</f>
        <v>312.14999999999992</v>
      </c>
      <c r="G35" s="1">
        <f t="shared" ref="G35:G66" si="18">MAX(0.02,(1+2.6*E35-(5.83*(POWER(E35,2))))*$A$3)</f>
        <v>636.75650000000007</v>
      </c>
      <c r="H35" s="1"/>
      <c r="I35" s="1">
        <f t="shared" ref="I35:I66" si="19">$C$3*E35</f>
        <v>8.5000000000000034E-2</v>
      </c>
      <c r="J35" s="1">
        <f t="shared" ref="J35:J66" si="20">$C$3*F35</f>
        <v>156.07499999999996</v>
      </c>
      <c r="K35" s="1">
        <f t="shared" ref="K35:K66" si="21">G35*(MAX(0.01,($C$3+3.05*E35-11.78*(POWER(E35,2)))))</f>
        <v>431.75783887699998</v>
      </c>
      <c r="L35" s="1">
        <f t="shared" ref="L35:L66" si="22">$A$3*(MAX(0.01,($C$3+3.05*E35-11.78*(POWER(E35,2)))))</f>
        <v>339.029</v>
      </c>
      <c r="M35" s="1">
        <f t="shared" ref="M35:M66" si="23">$A$3*(1-(E35*$B$3))</f>
        <v>491.5</v>
      </c>
      <c r="N35" s="1">
        <f t="shared" ref="N35:N66" si="24">G35*(1-(E35*$B$3))</f>
        <v>625.93163950000007</v>
      </c>
      <c r="O35" s="1">
        <f t="shared" ref="O35:O66" si="25">F35*(1-(E35*$B$3))</f>
        <v>306.8434499999999</v>
      </c>
      <c r="P35" s="1"/>
      <c r="Q35" s="1">
        <f t="shared" ref="Q35:Q66" si="26">I35/E35</f>
        <v>0.5</v>
      </c>
      <c r="R35" s="4">
        <f t="shared" ref="R35:R66" si="27">J35/F35</f>
        <v>0.5</v>
      </c>
      <c r="S35" s="4">
        <f t="shared" ref="S35:S66" si="28">K35/G35</f>
        <v>0.67805799999999994</v>
      </c>
      <c r="T35" s="4">
        <f t="shared" ref="T35:T66" si="29">L35/$A$3</f>
        <v>0.67805799999999994</v>
      </c>
      <c r="U35" s="4">
        <f t="shared" ref="U35:U66" si="30">M35/$A$3</f>
        <v>0.98299999999999998</v>
      </c>
      <c r="V35" s="4">
        <f t="shared" ref="V35:V66" si="31">N35/G35</f>
        <v>0.98299999999999998</v>
      </c>
      <c r="W35" s="4">
        <f t="shared" ref="W35:W66" si="32">O35/F35</f>
        <v>0.98299999999999998</v>
      </c>
    </row>
    <row r="36" spans="5:23" x14ac:dyDescent="0.15">
      <c r="E36" s="1">
        <f t="shared" ref="E36:E67" si="33">E35+0.005</f>
        <v>0.17500000000000007</v>
      </c>
      <c r="F36" s="1">
        <f t="shared" si="17"/>
        <v>306.62499999999994</v>
      </c>
      <c r="G36" s="1">
        <f t="shared" si="18"/>
        <v>638.22812499999998</v>
      </c>
      <c r="H36" s="1"/>
      <c r="I36" s="1">
        <f t="shared" si="19"/>
        <v>8.7500000000000036E-2</v>
      </c>
      <c r="J36" s="1">
        <f t="shared" si="20"/>
        <v>153.31249999999997</v>
      </c>
      <c r="K36" s="1">
        <f t="shared" si="21"/>
        <v>429.5195502734374</v>
      </c>
      <c r="L36" s="1">
        <f t="shared" si="22"/>
        <v>336.49374999999992</v>
      </c>
      <c r="M36" s="1">
        <f t="shared" si="23"/>
        <v>491.25</v>
      </c>
      <c r="N36" s="1">
        <f t="shared" si="24"/>
        <v>627.05913281250002</v>
      </c>
      <c r="O36" s="1">
        <f t="shared" si="25"/>
        <v>301.25906249999997</v>
      </c>
      <c r="P36" s="1"/>
      <c r="Q36" s="1">
        <f t="shared" si="26"/>
        <v>0.5</v>
      </c>
      <c r="R36" s="4">
        <f t="shared" si="27"/>
        <v>0.5</v>
      </c>
      <c r="S36" s="4">
        <f t="shared" si="28"/>
        <v>0.67298749999999985</v>
      </c>
      <c r="T36" s="4">
        <f t="shared" si="29"/>
        <v>0.67298749999999985</v>
      </c>
      <c r="U36" s="4">
        <f t="shared" si="30"/>
        <v>0.98250000000000004</v>
      </c>
      <c r="V36" s="4">
        <f t="shared" si="31"/>
        <v>0.98250000000000004</v>
      </c>
      <c r="W36" s="4">
        <f t="shared" si="32"/>
        <v>0.98250000000000004</v>
      </c>
    </row>
    <row r="37" spans="5:23" x14ac:dyDescent="0.15">
      <c r="E37" s="1">
        <f t="shared" si="33"/>
        <v>0.18000000000000008</v>
      </c>
      <c r="F37" s="1">
        <f t="shared" si="17"/>
        <v>301.09999999999991</v>
      </c>
      <c r="G37" s="1">
        <f t="shared" si="18"/>
        <v>639.55400000000009</v>
      </c>
      <c r="H37" s="1"/>
      <c r="I37" s="1">
        <f t="shared" si="19"/>
        <v>9.0000000000000038E-2</v>
      </c>
      <c r="J37" s="1">
        <f t="shared" si="20"/>
        <v>150.54999999999995</v>
      </c>
      <c r="K37" s="1">
        <f t="shared" si="21"/>
        <v>426.79229171200001</v>
      </c>
      <c r="L37" s="1">
        <f t="shared" si="22"/>
        <v>333.66399999999999</v>
      </c>
      <c r="M37" s="1">
        <f t="shared" si="23"/>
        <v>491</v>
      </c>
      <c r="N37" s="1">
        <f t="shared" si="24"/>
        <v>628.04202800000007</v>
      </c>
      <c r="O37" s="1">
        <f t="shared" si="25"/>
        <v>295.6801999999999</v>
      </c>
      <c r="P37" s="1"/>
      <c r="Q37" s="1">
        <f t="shared" si="26"/>
        <v>0.5</v>
      </c>
      <c r="R37" s="4">
        <f t="shared" si="27"/>
        <v>0.5</v>
      </c>
      <c r="S37" s="4">
        <f t="shared" si="28"/>
        <v>0.66732799999999992</v>
      </c>
      <c r="T37" s="4">
        <f t="shared" si="29"/>
        <v>0.66732799999999992</v>
      </c>
      <c r="U37" s="4">
        <f t="shared" si="30"/>
        <v>0.98199999999999998</v>
      </c>
      <c r="V37" s="4">
        <f t="shared" si="31"/>
        <v>0.98199999999999998</v>
      </c>
      <c r="W37" s="4">
        <f t="shared" si="32"/>
        <v>0.98199999999999998</v>
      </c>
    </row>
    <row r="38" spans="5:23" x14ac:dyDescent="0.15">
      <c r="E38" s="1">
        <f t="shared" si="33"/>
        <v>0.18500000000000008</v>
      </c>
      <c r="F38" s="1">
        <f t="shared" si="17"/>
        <v>295.57499999999993</v>
      </c>
      <c r="G38" s="1">
        <f t="shared" si="18"/>
        <v>640.73412500000006</v>
      </c>
      <c r="H38" s="1"/>
      <c r="I38" s="1">
        <f t="shared" si="19"/>
        <v>9.2500000000000041E-2</v>
      </c>
      <c r="J38" s="1">
        <f t="shared" si="20"/>
        <v>147.78749999999997</v>
      </c>
      <c r="K38" s="1">
        <f t="shared" si="21"/>
        <v>423.57619498793758</v>
      </c>
      <c r="L38" s="1">
        <f t="shared" si="22"/>
        <v>330.53975000000003</v>
      </c>
      <c r="M38" s="1">
        <f t="shared" si="23"/>
        <v>490.75</v>
      </c>
      <c r="N38" s="1">
        <f t="shared" si="24"/>
        <v>628.88054368750011</v>
      </c>
      <c r="O38" s="1">
        <f t="shared" si="25"/>
        <v>290.10686249999992</v>
      </c>
      <c r="P38" s="1"/>
      <c r="Q38" s="1">
        <f t="shared" si="26"/>
        <v>0.5</v>
      </c>
      <c r="R38" s="4">
        <f t="shared" si="27"/>
        <v>0.5</v>
      </c>
      <c r="S38" s="4">
        <f t="shared" si="28"/>
        <v>0.66107950000000004</v>
      </c>
      <c r="T38" s="4">
        <f t="shared" si="29"/>
        <v>0.66107950000000004</v>
      </c>
      <c r="U38" s="4">
        <f t="shared" si="30"/>
        <v>0.98150000000000004</v>
      </c>
      <c r="V38" s="4">
        <f t="shared" si="31"/>
        <v>0.98150000000000004</v>
      </c>
      <c r="W38" s="4">
        <f t="shared" si="32"/>
        <v>0.98149999999999993</v>
      </c>
    </row>
    <row r="39" spans="5:23" x14ac:dyDescent="0.15">
      <c r="E39" s="1">
        <f t="shared" si="33"/>
        <v>0.19000000000000009</v>
      </c>
      <c r="F39" s="1">
        <f t="shared" si="17"/>
        <v>290.0499999999999</v>
      </c>
      <c r="G39" s="1">
        <f t="shared" si="18"/>
        <v>641.76850000000002</v>
      </c>
      <c r="H39" s="1"/>
      <c r="I39" s="1">
        <f t="shared" si="19"/>
        <v>9.5000000000000043E-2</v>
      </c>
      <c r="J39" s="1">
        <f t="shared" si="20"/>
        <v>145.02499999999995</v>
      </c>
      <c r="K39" s="1">
        <f t="shared" si="21"/>
        <v>419.87190697699998</v>
      </c>
      <c r="L39" s="1">
        <f t="shared" si="22"/>
        <v>327.12099999999998</v>
      </c>
      <c r="M39" s="1">
        <f t="shared" si="23"/>
        <v>490.5</v>
      </c>
      <c r="N39" s="1">
        <f t="shared" si="24"/>
        <v>629.57489850000002</v>
      </c>
      <c r="O39" s="1">
        <f t="shared" si="25"/>
        <v>284.53904999999992</v>
      </c>
      <c r="P39" s="1"/>
      <c r="Q39" s="1">
        <f t="shared" si="26"/>
        <v>0.5</v>
      </c>
      <c r="R39" s="4">
        <f t="shared" si="27"/>
        <v>0.5</v>
      </c>
      <c r="S39" s="4">
        <f t="shared" si="28"/>
        <v>0.65424199999999999</v>
      </c>
      <c r="T39" s="4">
        <f t="shared" si="29"/>
        <v>0.65424199999999999</v>
      </c>
      <c r="U39" s="4">
        <f t="shared" si="30"/>
        <v>0.98099999999999998</v>
      </c>
      <c r="V39" s="4">
        <f t="shared" si="31"/>
        <v>0.98099999999999998</v>
      </c>
      <c r="W39" s="4">
        <f t="shared" si="32"/>
        <v>0.98100000000000009</v>
      </c>
    </row>
    <row r="40" spans="5:23" x14ac:dyDescent="0.15">
      <c r="E40" s="1">
        <f t="shared" si="33"/>
        <v>0.19500000000000009</v>
      </c>
      <c r="F40" s="1">
        <f t="shared" si="17"/>
        <v>284.52499999999992</v>
      </c>
      <c r="G40" s="1">
        <f t="shared" si="18"/>
        <v>642.65712499999995</v>
      </c>
      <c r="H40" s="1"/>
      <c r="I40" s="1">
        <f t="shared" si="19"/>
        <v>9.7500000000000045E-2</v>
      </c>
      <c r="J40" s="1">
        <f t="shared" si="20"/>
        <v>142.26249999999996</v>
      </c>
      <c r="K40" s="1">
        <f t="shared" si="21"/>
        <v>415.68058963543746</v>
      </c>
      <c r="L40" s="1">
        <f t="shared" si="22"/>
        <v>323.40775000000002</v>
      </c>
      <c r="M40" s="1">
        <f t="shared" si="23"/>
        <v>490.25</v>
      </c>
      <c r="N40" s="1">
        <f t="shared" si="24"/>
        <v>630.12531106250003</v>
      </c>
      <c r="O40" s="1">
        <f t="shared" si="25"/>
        <v>278.97676249999995</v>
      </c>
      <c r="P40" s="1"/>
      <c r="Q40" s="1">
        <f t="shared" si="26"/>
        <v>0.5</v>
      </c>
      <c r="R40" s="4">
        <f t="shared" si="27"/>
        <v>0.5</v>
      </c>
      <c r="S40" s="4">
        <f t="shared" si="28"/>
        <v>0.64681549999999999</v>
      </c>
      <c r="T40" s="4">
        <f t="shared" si="29"/>
        <v>0.64681549999999999</v>
      </c>
      <c r="U40" s="4">
        <f t="shared" si="30"/>
        <v>0.98050000000000004</v>
      </c>
      <c r="V40" s="4">
        <f t="shared" si="31"/>
        <v>0.98050000000000015</v>
      </c>
      <c r="W40" s="4">
        <f t="shared" si="32"/>
        <v>0.98050000000000015</v>
      </c>
    </row>
    <row r="41" spans="5:23" x14ac:dyDescent="0.15">
      <c r="E41" s="1">
        <f t="shared" si="33"/>
        <v>0.20000000000000009</v>
      </c>
      <c r="F41" s="1">
        <f t="shared" si="17"/>
        <v>278.99999999999989</v>
      </c>
      <c r="G41" s="1">
        <f t="shared" si="18"/>
        <v>643.4</v>
      </c>
      <c r="H41" s="1"/>
      <c r="I41" s="1">
        <f t="shared" si="19"/>
        <v>0.10000000000000005</v>
      </c>
      <c r="J41" s="1">
        <f t="shared" si="20"/>
        <v>139.49999999999994</v>
      </c>
      <c r="K41" s="1">
        <f t="shared" si="21"/>
        <v>411.00391999999994</v>
      </c>
      <c r="L41" s="1">
        <f t="shared" si="22"/>
        <v>319.39999999999998</v>
      </c>
      <c r="M41" s="1">
        <f t="shared" si="23"/>
        <v>490</v>
      </c>
      <c r="N41" s="1">
        <f t="shared" si="24"/>
        <v>630.53199999999993</v>
      </c>
      <c r="O41" s="1">
        <f t="shared" si="25"/>
        <v>273.4199999999999</v>
      </c>
      <c r="P41" s="1"/>
      <c r="Q41" s="1">
        <f t="shared" si="26"/>
        <v>0.5</v>
      </c>
      <c r="R41" s="4">
        <f t="shared" si="27"/>
        <v>0.5</v>
      </c>
      <c r="S41" s="4">
        <f t="shared" si="28"/>
        <v>0.63879999999999992</v>
      </c>
      <c r="T41" s="4">
        <f t="shared" si="29"/>
        <v>0.63879999999999992</v>
      </c>
      <c r="U41" s="4">
        <f t="shared" si="30"/>
        <v>0.98</v>
      </c>
      <c r="V41" s="4">
        <f t="shared" si="31"/>
        <v>0.97999999999999987</v>
      </c>
      <c r="W41" s="4">
        <f t="shared" si="32"/>
        <v>0.98000000000000009</v>
      </c>
    </row>
    <row r="42" spans="5:23" x14ac:dyDescent="0.15">
      <c r="E42" s="1">
        <f t="shared" si="33"/>
        <v>0.2050000000000001</v>
      </c>
      <c r="F42" s="1">
        <f t="shared" si="17"/>
        <v>273.47499999999991</v>
      </c>
      <c r="G42" s="1">
        <f t="shared" si="18"/>
        <v>643.9971250000001</v>
      </c>
      <c r="H42" s="1"/>
      <c r="I42" s="1">
        <f t="shared" si="19"/>
        <v>0.10250000000000005</v>
      </c>
      <c r="J42" s="1">
        <f t="shared" si="20"/>
        <v>136.73749999999995</v>
      </c>
      <c r="K42" s="1">
        <f t="shared" si="21"/>
        <v>405.84409018793752</v>
      </c>
      <c r="L42" s="1">
        <f t="shared" si="22"/>
        <v>315.09774999999996</v>
      </c>
      <c r="M42" s="1">
        <f t="shared" si="23"/>
        <v>489.75</v>
      </c>
      <c r="N42" s="1">
        <f t="shared" si="24"/>
        <v>630.79518393750016</v>
      </c>
      <c r="O42" s="1">
        <f t="shared" si="25"/>
        <v>267.86876249999995</v>
      </c>
      <c r="P42" s="1"/>
      <c r="Q42" s="1">
        <f t="shared" si="26"/>
        <v>0.5</v>
      </c>
      <c r="R42" s="4">
        <f t="shared" si="27"/>
        <v>0.5</v>
      </c>
      <c r="S42" s="4">
        <f t="shared" si="28"/>
        <v>0.63019549999999991</v>
      </c>
      <c r="T42" s="4">
        <f t="shared" si="29"/>
        <v>0.63019549999999991</v>
      </c>
      <c r="U42" s="4">
        <f t="shared" si="30"/>
        <v>0.97950000000000004</v>
      </c>
      <c r="V42" s="4">
        <f t="shared" si="31"/>
        <v>0.97950000000000015</v>
      </c>
      <c r="W42" s="4">
        <f t="shared" si="32"/>
        <v>0.97950000000000015</v>
      </c>
    </row>
    <row r="43" spans="5:23" x14ac:dyDescent="0.15">
      <c r="E43" s="1">
        <f t="shared" si="33"/>
        <v>0.2100000000000001</v>
      </c>
      <c r="F43" s="1">
        <f t="shared" si="17"/>
        <v>267.94999999999993</v>
      </c>
      <c r="G43" s="1">
        <f t="shared" si="18"/>
        <v>644.44849999999997</v>
      </c>
      <c r="H43" s="1"/>
      <c r="I43" s="1">
        <f t="shared" si="19"/>
        <v>0.10500000000000005</v>
      </c>
      <c r="J43" s="1">
        <f t="shared" si="20"/>
        <v>133.97499999999997</v>
      </c>
      <c r="K43" s="1">
        <f t="shared" si="21"/>
        <v>400.20380739699988</v>
      </c>
      <c r="L43" s="1">
        <f t="shared" si="22"/>
        <v>310.50099999999992</v>
      </c>
      <c r="M43" s="1">
        <f t="shared" si="23"/>
        <v>489.5</v>
      </c>
      <c r="N43" s="1">
        <f t="shared" si="24"/>
        <v>630.91508149999993</v>
      </c>
      <c r="O43" s="1">
        <f t="shared" si="25"/>
        <v>262.32304999999991</v>
      </c>
      <c r="P43" s="1"/>
      <c r="Q43" s="1">
        <f t="shared" si="26"/>
        <v>0.5</v>
      </c>
      <c r="R43" s="4">
        <f t="shared" si="27"/>
        <v>0.5</v>
      </c>
      <c r="S43" s="4">
        <f t="shared" si="28"/>
        <v>0.62100199999999983</v>
      </c>
      <c r="T43" s="4">
        <f t="shared" si="29"/>
        <v>0.62100199999999983</v>
      </c>
      <c r="U43" s="4">
        <f t="shared" si="30"/>
        <v>0.97899999999999998</v>
      </c>
      <c r="V43" s="4">
        <f t="shared" si="31"/>
        <v>0.97899999999999998</v>
      </c>
      <c r="W43" s="4">
        <f t="shared" si="32"/>
        <v>0.97899999999999987</v>
      </c>
    </row>
    <row r="44" spans="5:23" x14ac:dyDescent="0.15">
      <c r="E44" s="1">
        <f t="shared" si="33"/>
        <v>0.21500000000000011</v>
      </c>
      <c r="F44" s="1">
        <f t="shared" si="17"/>
        <v>262.4249999999999</v>
      </c>
      <c r="G44" s="1">
        <f t="shared" si="18"/>
        <v>644.75412499999993</v>
      </c>
      <c r="H44" s="1"/>
      <c r="I44" s="1">
        <f t="shared" si="19"/>
        <v>0.10750000000000005</v>
      </c>
      <c r="J44" s="1">
        <f t="shared" si="20"/>
        <v>131.21249999999995</v>
      </c>
      <c r="K44" s="1">
        <f t="shared" si="21"/>
        <v>394.08629390543734</v>
      </c>
      <c r="L44" s="1">
        <f t="shared" si="22"/>
        <v>305.60974999999991</v>
      </c>
      <c r="M44" s="1">
        <f t="shared" si="23"/>
        <v>489.25</v>
      </c>
      <c r="N44" s="1">
        <f t="shared" si="24"/>
        <v>630.89191131249993</v>
      </c>
      <c r="O44" s="1">
        <f t="shared" si="25"/>
        <v>256.78286249999991</v>
      </c>
      <c r="P44" s="1"/>
      <c r="Q44" s="1">
        <f t="shared" si="26"/>
        <v>0.5</v>
      </c>
      <c r="R44" s="4">
        <f t="shared" si="27"/>
        <v>0.5</v>
      </c>
      <c r="S44" s="4">
        <f t="shared" si="28"/>
        <v>0.6112194999999998</v>
      </c>
      <c r="T44" s="4">
        <f t="shared" si="29"/>
        <v>0.6112194999999998</v>
      </c>
      <c r="U44" s="4">
        <f t="shared" si="30"/>
        <v>0.97850000000000004</v>
      </c>
      <c r="V44" s="4">
        <f t="shared" si="31"/>
        <v>0.97850000000000004</v>
      </c>
      <c r="W44" s="4">
        <f t="shared" si="32"/>
        <v>0.97850000000000004</v>
      </c>
    </row>
    <row r="45" spans="5:23" x14ac:dyDescent="0.15">
      <c r="E45" s="1">
        <f t="shared" si="33"/>
        <v>0.22000000000000011</v>
      </c>
      <c r="F45" s="1">
        <f t="shared" si="17"/>
        <v>256.89999999999992</v>
      </c>
      <c r="G45" s="1">
        <f t="shared" si="18"/>
        <v>644.91399999999999</v>
      </c>
      <c r="H45" s="1"/>
      <c r="I45" s="1">
        <f t="shared" si="19"/>
        <v>0.11000000000000006</v>
      </c>
      <c r="J45" s="1">
        <f t="shared" si="20"/>
        <v>128.44999999999996</v>
      </c>
      <c r="K45" s="1">
        <f t="shared" si="21"/>
        <v>387.49528707199983</v>
      </c>
      <c r="L45" s="1">
        <f t="shared" si="22"/>
        <v>300.42399999999986</v>
      </c>
      <c r="M45" s="1">
        <f t="shared" si="23"/>
        <v>489</v>
      </c>
      <c r="N45" s="1">
        <f t="shared" si="24"/>
        <v>630.72589199999993</v>
      </c>
      <c r="O45" s="1">
        <f t="shared" si="25"/>
        <v>251.24819999999991</v>
      </c>
      <c r="P45" s="1"/>
      <c r="Q45" s="1">
        <f t="shared" si="26"/>
        <v>0.5</v>
      </c>
      <c r="R45" s="4">
        <f t="shared" si="27"/>
        <v>0.5</v>
      </c>
      <c r="S45" s="4">
        <f t="shared" si="28"/>
        <v>0.60084799999999972</v>
      </c>
      <c r="T45" s="4">
        <f t="shared" si="29"/>
        <v>0.60084799999999972</v>
      </c>
      <c r="U45" s="4">
        <f t="shared" si="30"/>
        <v>0.97799999999999998</v>
      </c>
      <c r="V45" s="4">
        <f t="shared" si="31"/>
        <v>0.97799999999999987</v>
      </c>
      <c r="W45" s="4">
        <f t="shared" si="32"/>
        <v>0.97799999999999998</v>
      </c>
    </row>
    <row r="46" spans="5:23" x14ac:dyDescent="0.15">
      <c r="E46" s="1">
        <f t="shared" si="33"/>
        <v>0.22500000000000012</v>
      </c>
      <c r="F46" s="1">
        <f t="shared" si="17"/>
        <v>251.37499999999991</v>
      </c>
      <c r="G46" s="1">
        <f t="shared" si="18"/>
        <v>644.92812500000002</v>
      </c>
      <c r="H46" s="1"/>
      <c r="I46" s="1">
        <f t="shared" si="19"/>
        <v>0.11250000000000006</v>
      </c>
      <c r="J46" s="1">
        <f t="shared" si="20"/>
        <v>125.68749999999996</v>
      </c>
      <c r="K46" s="1">
        <f t="shared" si="21"/>
        <v>380.43503933593729</v>
      </c>
      <c r="L46" s="1">
        <f t="shared" si="22"/>
        <v>294.94374999999985</v>
      </c>
      <c r="M46" s="1">
        <f t="shared" si="23"/>
        <v>488.75</v>
      </c>
      <c r="N46" s="1">
        <f t="shared" si="24"/>
        <v>630.41724218750005</v>
      </c>
      <c r="O46" s="1">
        <f t="shared" si="25"/>
        <v>245.71906249999992</v>
      </c>
      <c r="P46" s="1"/>
      <c r="Q46" s="1">
        <f t="shared" si="26"/>
        <v>0.5</v>
      </c>
      <c r="R46" s="4">
        <f t="shared" si="27"/>
        <v>0.5</v>
      </c>
      <c r="S46" s="4">
        <f t="shared" si="28"/>
        <v>0.58988749999999968</v>
      </c>
      <c r="T46" s="4">
        <f t="shared" si="29"/>
        <v>0.58988749999999968</v>
      </c>
      <c r="U46" s="4">
        <f t="shared" si="30"/>
        <v>0.97750000000000004</v>
      </c>
      <c r="V46" s="4">
        <f t="shared" si="31"/>
        <v>0.97750000000000004</v>
      </c>
      <c r="W46" s="4">
        <f t="shared" si="32"/>
        <v>0.97750000000000004</v>
      </c>
    </row>
    <row r="47" spans="5:23" x14ac:dyDescent="0.15">
      <c r="E47" s="1">
        <f t="shared" si="33"/>
        <v>0.23000000000000012</v>
      </c>
      <c r="F47" s="1">
        <f t="shared" si="17"/>
        <v>245.84999999999985</v>
      </c>
      <c r="G47" s="1">
        <f t="shared" si="18"/>
        <v>644.79650000000004</v>
      </c>
      <c r="H47" s="1"/>
      <c r="I47" s="1">
        <f t="shared" si="19"/>
        <v>0.11500000000000006</v>
      </c>
      <c r="J47" s="1">
        <f t="shared" si="20"/>
        <v>122.92499999999993</v>
      </c>
      <c r="K47" s="1">
        <f t="shared" si="21"/>
        <v>372.91031821699977</v>
      </c>
      <c r="L47" s="1">
        <f t="shared" si="22"/>
        <v>289.16899999999981</v>
      </c>
      <c r="M47" s="1">
        <f t="shared" si="23"/>
        <v>488.5</v>
      </c>
      <c r="N47" s="1">
        <f t="shared" si="24"/>
        <v>629.96618050000006</v>
      </c>
      <c r="O47" s="1">
        <f t="shared" si="25"/>
        <v>240.19544999999985</v>
      </c>
      <c r="P47" s="1"/>
      <c r="Q47" s="1">
        <f t="shared" si="26"/>
        <v>0.5</v>
      </c>
      <c r="R47" s="4">
        <f t="shared" si="27"/>
        <v>0.5</v>
      </c>
      <c r="S47" s="4">
        <f t="shared" si="28"/>
        <v>0.57833799999999957</v>
      </c>
      <c r="T47" s="4">
        <f t="shared" si="29"/>
        <v>0.57833799999999957</v>
      </c>
      <c r="U47" s="4">
        <f t="shared" si="30"/>
        <v>0.97699999999999998</v>
      </c>
      <c r="V47" s="4">
        <f t="shared" si="31"/>
        <v>0.97700000000000009</v>
      </c>
      <c r="W47" s="4">
        <f t="shared" si="32"/>
        <v>0.97699999999999998</v>
      </c>
    </row>
    <row r="48" spans="5:23" x14ac:dyDescent="0.15">
      <c r="E48" s="1">
        <f t="shared" si="33"/>
        <v>0.23500000000000013</v>
      </c>
      <c r="F48" s="1">
        <f t="shared" si="17"/>
        <v>240.32499999999985</v>
      </c>
      <c r="G48" s="1">
        <f t="shared" si="18"/>
        <v>644.51912499999992</v>
      </c>
      <c r="H48" s="1"/>
      <c r="I48" s="1">
        <f t="shared" si="19"/>
        <v>0.11750000000000006</v>
      </c>
      <c r="J48" s="1">
        <f t="shared" si="20"/>
        <v>120.16249999999992</v>
      </c>
      <c r="K48" s="1">
        <f t="shared" si="21"/>
        <v>364.92640631543713</v>
      </c>
      <c r="L48" s="1">
        <f t="shared" si="22"/>
        <v>283.09974999999974</v>
      </c>
      <c r="M48" s="1">
        <f t="shared" si="23"/>
        <v>488.25</v>
      </c>
      <c r="N48" s="1">
        <f t="shared" si="24"/>
        <v>629.37292556249997</v>
      </c>
      <c r="O48" s="1">
        <f t="shared" si="25"/>
        <v>234.67736249999984</v>
      </c>
      <c r="P48" s="1"/>
      <c r="Q48" s="1">
        <f t="shared" si="26"/>
        <v>0.5</v>
      </c>
      <c r="R48" s="4">
        <f t="shared" si="27"/>
        <v>0.5</v>
      </c>
      <c r="S48" s="4">
        <f t="shared" si="28"/>
        <v>0.56619949999999952</v>
      </c>
      <c r="T48" s="4">
        <f t="shared" si="29"/>
        <v>0.56619949999999952</v>
      </c>
      <c r="U48" s="4">
        <f t="shared" si="30"/>
        <v>0.97650000000000003</v>
      </c>
      <c r="V48" s="4">
        <f t="shared" si="31"/>
        <v>0.97650000000000003</v>
      </c>
      <c r="W48" s="4">
        <f t="shared" si="32"/>
        <v>0.97649999999999992</v>
      </c>
    </row>
    <row r="49" spans="5:23" x14ac:dyDescent="0.15">
      <c r="E49" s="1">
        <f t="shared" si="33"/>
        <v>0.24000000000000013</v>
      </c>
      <c r="F49" s="1">
        <f t="shared" si="17"/>
        <v>234.79999999999984</v>
      </c>
      <c r="G49" s="1">
        <f t="shared" si="18"/>
        <v>644.096</v>
      </c>
      <c r="H49" s="1"/>
      <c r="I49" s="1">
        <f t="shared" si="19"/>
        <v>0.12000000000000006</v>
      </c>
      <c r="J49" s="1">
        <f t="shared" si="20"/>
        <v>117.39999999999992</v>
      </c>
      <c r="K49" s="1">
        <f t="shared" si="21"/>
        <v>356.48910131199972</v>
      </c>
      <c r="L49" s="1">
        <f t="shared" si="22"/>
        <v>276.73599999999976</v>
      </c>
      <c r="M49" s="1">
        <f t="shared" si="23"/>
        <v>488</v>
      </c>
      <c r="N49" s="1">
        <f t="shared" si="24"/>
        <v>628.63769600000001</v>
      </c>
      <c r="O49" s="1">
        <f t="shared" si="25"/>
        <v>229.16479999999984</v>
      </c>
      <c r="P49" s="1"/>
      <c r="Q49" s="1">
        <f t="shared" si="26"/>
        <v>0.5</v>
      </c>
      <c r="R49" s="4">
        <f t="shared" si="27"/>
        <v>0.5</v>
      </c>
      <c r="S49" s="4">
        <f t="shared" si="28"/>
        <v>0.55347199999999952</v>
      </c>
      <c r="T49" s="4">
        <f t="shared" si="29"/>
        <v>0.55347199999999952</v>
      </c>
      <c r="U49" s="4">
        <f t="shared" si="30"/>
        <v>0.97599999999999998</v>
      </c>
      <c r="V49" s="4">
        <f t="shared" si="31"/>
        <v>0.97599999999999998</v>
      </c>
      <c r="W49" s="4">
        <f t="shared" si="32"/>
        <v>0.97599999999999998</v>
      </c>
    </row>
    <row r="50" spans="5:23" x14ac:dyDescent="0.15">
      <c r="E50" s="1">
        <f t="shared" si="33"/>
        <v>0.24500000000000013</v>
      </c>
      <c r="F50" s="1">
        <f t="shared" si="17"/>
        <v>229.27499999999984</v>
      </c>
      <c r="G50" s="1">
        <f t="shared" si="18"/>
        <v>643.52712500000007</v>
      </c>
      <c r="H50" s="1"/>
      <c r="I50" s="1">
        <f t="shared" si="19"/>
        <v>0.12250000000000007</v>
      </c>
      <c r="J50" s="1">
        <f t="shared" si="20"/>
        <v>114.63749999999992</v>
      </c>
      <c r="K50" s="1">
        <f t="shared" si="21"/>
        <v>347.60471596793735</v>
      </c>
      <c r="L50" s="1">
        <f t="shared" si="22"/>
        <v>270.07774999999987</v>
      </c>
      <c r="M50" s="1">
        <f t="shared" si="23"/>
        <v>487.75</v>
      </c>
      <c r="N50" s="1">
        <f t="shared" si="24"/>
        <v>627.76071043750005</v>
      </c>
      <c r="O50" s="1">
        <f t="shared" si="25"/>
        <v>223.65776249999985</v>
      </c>
      <c r="P50" s="1"/>
      <c r="Q50" s="1">
        <f t="shared" si="26"/>
        <v>0.5</v>
      </c>
      <c r="R50" s="4">
        <f t="shared" si="27"/>
        <v>0.5</v>
      </c>
      <c r="S50" s="4">
        <f t="shared" si="28"/>
        <v>0.54015549999999968</v>
      </c>
      <c r="T50" s="4">
        <f t="shared" si="29"/>
        <v>0.54015549999999979</v>
      </c>
      <c r="U50" s="4">
        <f t="shared" si="30"/>
        <v>0.97550000000000003</v>
      </c>
      <c r="V50" s="4">
        <f t="shared" si="31"/>
        <v>0.97549999999999992</v>
      </c>
      <c r="W50" s="4">
        <f t="shared" si="32"/>
        <v>0.97550000000000003</v>
      </c>
    </row>
    <row r="51" spans="5:23" x14ac:dyDescent="0.15">
      <c r="E51" s="1">
        <f t="shared" si="33"/>
        <v>0.25000000000000011</v>
      </c>
      <c r="F51" s="1">
        <f t="shared" si="17"/>
        <v>223.74999999999989</v>
      </c>
      <c r="G51" s="1">
        <f t="shared" si="18"/>
        <v>642.8125</v>
      </c>
      <c r="H51" s="1"/>
      <c r="I51" s="1">
        <f t="shared" si="19"/>
        <v>0.12500000000000006</v>
      </c>
      <c r="J51" s="1">
        <f t="shared" si="20"/>
        <v>111.87499999999994</v>
      </c>
      <c r="K51" s="1">
        <f t="shared" si="21"/>
        <v>338.2800781249997</v>
      </c>
      <c r="L51" s="1">
        <f t="shared" si="22"/>
        <v>263.12499999999977</v>
      </c>
      <c r="M51" s="1">
        <f t="shared" si="23"/>
        <v>487.5</v>
      </c>
      <c r="N51" s="1">
        <f t="shared" si="24"/>
        <v>626.7421875</v>
      </c>
      <c r="O51" s="1">
        <f t="shared" si="25"/>
        <v>218.15624999999989</v>
      </c>
      <c r="P51" s="1"/>
      <c r="Q51" s="1">
        <f t="shared" si="26"/>
        <v>0.5</v>
      </c>
      <c r="R51" s="4">
        <f t="shared" si="27"/>
        <v>0.5</v>
      </c>
      <c r="S51" s="4">
        <f t="shared" si="28"/>
        <v>0.52624999999999955</v>
      </c>
      <c r="T51" s="4">
        <f t="shared" si="29"/>
        <v>0.52624999999999955</v>
      </c>
      <c r="U51" s="4">
        <f t="shared" si="30"/>
        <v>0.97499999999999998</v>
      </c>
      <c r="V51" s="4">
        <f t="shared" si="31"/>
        <v>0.97499999999999998</v>
      </c>
      <c r="W51" s="4">
        <f t="shared" si="32"/>
        <v>0.97499999999999998</v>
      </c>
    </row>
    <row r="52" spans="5:23" x14ac:dyDescent="0.15">
      <c r="E52" s="1">
        <f t="shared" si="33"/>
        <v>0.25500000000000012</v>
      </c>
      <c r="F52" s="1">
        <f t="shared" si="17"/>
        <v>218.22499999999988</v>
      </c>
      <c r="G52" s="1">
        <f t="shared" si="18"/>
        <v>641.95212500000002</v>
      </c>
      <c r="H52" s="1"/>
      <c r="I52" s="1">
        <f t="shared" si="19"/>
        <v>0.12750000000000006</v>
      </c>
      <c r="J52" s="1">
        <f t="shared" si="20"/>
        <v>109.11249999999994</v>
      </c>
      <c r="K52" s="1">
        <f t="shared" si="21"/>
        <v>328.52253070543725</v>
      </c>
      <c r="L52" s="1">
        <f t="shared" si="22"/>
        <v>255.87774999999979</v>
      </c>
      <c r="M52" s="1">
        <f t="shared" si="23"/>
        <v>487.25</v>
      </c>
      <c r="N52" s="1">
        <f t="shared" si="24"/>
        <v>625.58234581250008</v>
      </c>
      <c r="O52" s="1">
        <f t="shared" si="25"/>
        <v>212.6602624999999</v>
      </c>
      <c r="P52" s="1"/>
      <c r="Q52" s="1">
        <f t="shared" si="26"/>
        <v>0.5</v>
      </c>
      <c r="R52" s="4">
        <f t="shared" si="27"/>
        <v>0.5</v>
      </c>
      <c r="S52" s="4">
        <f t="shared" si="28"/>
        <v>0.51175549999999959</v>
      </c>
      <c r="T52" s="4">
        <f t="shared" si="29"/>
        <v>0.51175549999999959</v>
      </c>
      <c r="U52" s="4">
        <f t="shared" si="30"/>
        <v>0.97450000000000003</v>
      </c>
      <c r="V52" s="4">
        <f t="shared" si="31"/>
        <v>0.97450000000000003</v>
      </c>
      <c r="W52" s="4">
        <f t="shared" si="32"/>
        <v>0.97450000000000003</v>
      </c>
    </row>
    <row r="53" spans="5:23" x14ac:dyDescent="0.15">
      <c r="E53" s="1">
        <f t="shared" si="33"/>
        <v>0.26000000000000012</v>
      </c>
      <c r="F53" s="1">
        <f t="shared" si="17"/>
        <v>212.69999999999987</v>
      </c>
      <c r="G53" s="1">
        <f t="shared" si="18"/>
        <v>640.94600000000003</v>
      </c>
      <c r="H53" s="1"/>
      <c r="I53" s="1">
        <f t="shared" si="19"/>
        <v>0.13000000000000006</v>
      </c>
      <c r="J53" s="1">
        <f t="shared" si="20"/>
        <v>106.34999999999994</v>
      </c>
      <c r="K53" s="1">
        <f t="shared" si="21"/>
        <v>318.33993171199978</v>
      </c>
      <c r="L53" s="1">
        <f t="shared" si="22"/>
        <v>248.33599999999984</v>
      </c>
      <c r="M53" s="1">
        <f t="shared" si="23"/>
        <v>487</v>
      </c>
      <c r="N53" s="1">
        <f t="shared" si="24"/>
        <v>624.28140400000007</v>
      </c>
      <c r="O53" s="1">
        <f t="shared" si="25"/>
        <v>207.16979999999987</v>
      </c>
      <c r="P53" s="1"/>
      <c r="Q53" s="1">
        <f t="shared" si="26"/>
        <v>0.5</v>
      </c>
      <c r="R53" s="4">
        <f t="shared" si="27"/>
        <v>0.5</v>
      </c>
      <c r="S53" s="4">
        <f t="shared" si="28"/>
        <v>0.49667199999999961</v>
      </c>
      <c r="T53" s="4">
        <f t="shared" si="29"/>
        <v>0.49667199999999967</v>
      </c>
      <c r="U53" s="4">
        <f t="shared" si="30"/>
        <v>0.97399999999999998</v>
      </c>
      <c r="V53" s="4">
        <f t="shared" si="31"/>
        <v>0.97400000000000009</v>
      </c>
      <c r="W53" s="4">
        <f t="shared" si="32"/>
        <v>0.97399999999999998</v>
      </c>
    </row>
    <row r="54" spans="5:23" x14ac:dyDescent="0.15">
      <c r="E54" s="1">
        <f t="shared" si="33"/>
        <v>0.26500000000000012</v>
      </c>
      <c r="F54" s="1">
        <f t="shared" si="17"/>
        <v>207.1749999999999</v>
      </c>
      <c r="G54" s="1">
        <f t="shared" si="18"/>
        <v>639.79412500000012</v>
      </c>
      <c r="H54" s="1"/>
      <c r="I54" s="1">
        <f t="shared" si="19"/>
        <v>0.13250000000000006</v>
      </c>
      <c r="J54" s="1">
        <f t="shared" si="20"/>
        <v>103.58749999999995</v>
      </c>
      <c r="K54" s="1">
        <f t="shared" si="21"/>
        <v>307.74065422793728</v>
      </c>
      <c r="L54" s="1">
        <f t="shared" si="22"/>
        <v>240.49974999999978</v>
      </c>
      <c r="M54" s="1">
        <f t="shared" si="23"/>
        <v>486.75</v>
      </c>
      <c r="N54" s="1">
        <f t="shared" si="24"/>
        <v>622.83958068750019</v>
      </c>
      <c r="O54" s="1">
        <f t="shared" si="25"/>
        <v>201.68486249999989</v>
      </c>
      <c r="P54" s="1"/>
      <c r="Q54" s="1">
        <f t="shared" si="26"/>
        <v>0.5</v>
      </c>
      <c r="R54" s="4">
        <f t="shared" si="27"/>
        <v>0.5</v>
      </c>
      <c r="S54" s="4">
        <f t="shared" si="28"/>
        <v>0.48099949999999958</v>
      </c>
      <c r="T54" s="4">
        <f t="shared" si="29"/>
        <v>0.48099949999999958</v>
      </c>
      <c r="U54" s="4">
        <f t="shared" si="30"/>
        <v>0.97350000000000003</v>
      </c>
      <c r="V54" s="4">
        <f t="shared" si="31"/>
        <v>0.97350000000000014</v>
      </c>
      <c r="W54" s="4">
        <f t="shared" si="32"/>
        <v>0.97349999999999992</v>
      </c>
    </row>
    <row r="55" spans="5:23" x14ac:dyDescent="0.15">
      <c r="E55" s="1">
        <f t="shared" si="33"/>
        <v>0.27000000000000013</v>
      </c>
      <c r="F55" s="1">
        <f t="shared" si="17"/>
        <v>201.64999999999989</v>
      </c>
      <c r="G55" s="1">
        <f t="shared" si="18"/>
        <v>638.49649999999997</v>
      </c>
      <c r="H55" s="1"/>
      <c r="I55" s="1">
        <f t="shared" si="19"/>
        <v>0.13500000000000006</v>
      </c>
      <c r="J55" s="1">
        <f t="shared" si="20"/>
        <v>100.82499999999995</v>
      </c>
      <c r="K55" s="1">
        <f t="shared" si="21"/>
        <v>296.73358641699969</v>
      </c>
      <c r="L55" s="1">
        <f t="shared" si="22"/>
        <v>232.36899999999977</v>
      </c>
      <c r="M55" s="1">
        <f t="shared" si="23"/>
        <v>486.5</v>
      </c>
      <c r="N55" s="1">
        <f t="shared" si="24"/>
        <v>621.25709449999999</v>
      </c>
      <c r="O55" s="1">
        <f t="shared" si="25"/>
        <v>196.2054499999999</v>
      </c>
      <c r="P55" s="1"/>
      <c r="Q55" s="1">
        <f t="shared" si="26"/>
        <v>0.5</v>
      </c>
      <c r="R55" s="4">
        <f t="shared" si="27"/>
        <v>0.5</v>
      </c>
      <c r="S55" s="4">
        <f t="shared" si="28"/>
        <v>0.46473799999999954</v>
      </c>
      <c r="T55" s="4">
        <f t="shared" si="29"/>
        <v>0.46473799999999954</v>
      </c>
      <c r="U55" s="4">
        <f t="shared" si="30"/>
        <v>0.97299999999999998</v>
      </c>
      <c r="V55" s="4">
        <f t="shared" si="31"/>
        <v>0.97300000000000009</v>
      </c>
      <c r="W55" s="4">
        <f t="shared" si="32"/>
        <v>0.97299999999999998</v>
      </c>
    </row>
    <row r="56" spans="5:23" x14ac:dyDescent="0.15">
      <c r="E56" s="1">
        <f t="shared" si="33"/>
        <v>0.27500000000000013</v>
      </c>
      <c r="F56" s="1">
        <f t="shared" si="17"/>
        <v>196.12499999999989</v>
      </c>
      <c r="G56" s="1">
        <f t="shared" si="18"/>
        <v>637.05312500000002</v>
      </c>
      <c r="H56" s="1"/>
      <c r="I56" s="1">
        <f t="shared" si="19"/>
        <v>0.13750000000000007</v>
      </c>
      <c r="J56" s="1">
        <f t="shared" si="20"/>
        <v>98.062499999999943</v>
      </c>
      <c r="K56" s="1">
        <f t="shared" si="21"/>
        <v>285.32813152343721</v>
      </c>
      <c r="L56" s="1">
        <f t="shared" si="22"/>
        <v>223.94374999999977</v>
      </c>
      <c r="M56" s="1">
        <f t="shared" si="23"/>
        <v>486.25</v>
      </c>
      <c r="N56" s="1">
        <f t="shared" si="24"/>
        <v>619.53416406250005</v>
      </c>
      <c r="O56" s="1">
        <f t="shared" si="25"/>
        <v>190.73156249999988</v>
      </c>
      <c r="P56" s="1"/>
      <c r="Q56" s="1">
        <f t="shared" si="26"/>
        <v>0.5</v>
      </c>
      <c r="R56" s="4">
        <f t="shared" si="27"/>
        <v>0.5</v>
      </c>
      <c r="S56" s="4">
        <f t="shared" si="28"/>
        <v>0.44788749999999955</v>
      </c>
      <c r="T56" s="4">
        <f t="shared" si="29"/>
        <v>0.44788749999999955</v>
      </c>
      <c r="U56" s="4">
        <f t="shared" si="30"/>
        <v>0.97250000000000003</v>
      </c>
      <c r="V56" s="4">
        <f t="shared" si="31"/>
        <v>0.97250000000000003</v>
      </c>
      <c r="W56" s="4">
        <f t="shared" si="32"/>
        <v>0.97249999999999992</v>
      </c>
    </row>
    <row r="57" spans="5:23" x14ac:dyDescent="0.15">
      <c r="E57" s="1">
        <f t="shared" si="33"/>
        <v>0.28000000000000014</v>
      </c>
      <c r="F57" s="1">
        <f t="shared" si="17"/>
        <v>190.59999999999982</v>
      </c>
      <c r="G57" s="1">
        <f t="shared" si="18"/>
        <v>635.46400000000006</v>
      </c>
      <c r="H57" s="1"/>
      <c r="I57" s="1">
        <f t="shared" si="19"/>
        <v>0.14000000000000007</v>
      </c>
      <c r="J57" s="1">
        <f t="shared" si="20"/>
        <v>95.299999999999912</v>
      </c>
      <c r="K57" s="1">
        <f t="shared" si="21"/>
        <v>273.5342078719998</v>
      </c>
      <c r="L57" s="1">
        <f t="shared" si="22"/>
        <v>215.22399999999979</v>
      </c>
      <c r="M57" s="1">
        <f t="shared" si="23"/>
        <v>486</v>
      </c>
      <c r="N57" s="1">
        <f t="shared" si="24"/>
        <v>617.67100800000003</v>
      </c>
      <c r="O57" s="1">
        <f t="shared" si="25"/>
        <v>185.26319999999981</v>
      </c>
      <c r="P57" s="1"/>
      <c r="Q57" s="1">
        <f t="shared" si="26"/>
        <v>0.5</v>
      </c>
      <c r="R57" s="4">
        <f t="shared" si="27"/>
        <v>0.5</v>
      </c>
      <c r="S57" s="4">
        <f t="shared" si="28"/>
        <v>0.43044799999999966</v>
      </c>
      <c r="T57" s="4">
        <f t="shared" si="29"/>
        <v>0.43044799999999961</v>
      </c>
      <c r="U57" s="4">
        <f t="shared" si="30"/>
        <v>0.97199999999999998</v>
      </c>
      <c r="V57" s="4">
        <f t="shared" si="31"/>
        <v>0.97199999999999998</v>
      </c>
      <c r="W57" s="4">
        <f t="shared" si="32"/>
        <v>0.97199999999999986</v>
      </c>
    </row>
    <row r="58" spans="5:23" x14ac:dyDescent="0.15">
      <c r="E58" s="1">
        <f t="shared" si="33"/>
        <v>0.28500000000000014</v>
      </c>
      <c r="F58" s="1">
        <f t="shared" si="17"/>
        <v>185.07499999999982</v>
      </c>
      <c r="G58" s="1">
        <f t="shared" si="18"/>
        <v>633.72912500000007</v>
      </c>
      <c r="H58" s="1"/>
      <c r="I58" s="1">
        <f t="shared" si="19"/>
        <v>0.14250000000000007</v>
      </c>
      <c r="J58" s="1">
        <f t="shared" si="20"/>
        <v>92.537499999999909</v>
      </c>
      <c r="K58" s="1">
        <f t="shared" si="21"/>
        <v>261.36224886793735</v>
      </c>
      <c r="L58" s="1">
        <f t="shared" si="22"/>
        <v>206.20974999999987</v>
      </c>
      <c r="M58" s="1">
        <f t="shared" si="23"/>
        <v>485.75</v>
      </c>
      <c r="N58" s="1">
        <f t="shared" si="24"/>
        <v>615.66784493750004</v>
      </c>
      <c r="O58" s="1">
        <f t="shared" si="25"/>
        <v>179.80036249999984</v>
      </c>
      <c r="P58" s="1"/>
      <c r="Q58" s="1">
        <f t="shared" si="26"/>
        <v>0.5</v>
      </c>
      <c r="R58" s="4">
        <f t="shared" si="27"/>
        <v>0.5</v>
      </c>
      <c r="S58" s="4">
        <f t="shared" si="28"/>
        <v>0.41241949999999972</v>
      </c>
      <c r="T58" s="4">
        <f t="shared" si="29"/>
        <v>0.41241949999999972</v>
      </c>
      <c r="U58" s="4">
        <f t="shared" si="30"/>
        <v>0.97150000000000003</v>
      </c>
      <c r="V58" s="4">
        <f t="shared" si="31"/>
        <v>0.97149999999999992</v>
      </c>
      <c r="W58" s="4">
        <f t="shared" si="32"/>
        <v>0.97150000000000003</v>
      </c>
    </row>
    <row r="59" spans="5:23" x14ac:dyDescent="0.15">
      <c r="E59" s="1">
        <f t="shared" si="33"/>
        <v>0.29000000000000015</v>
      </c>
      <c r="F59" s="1">
        <f t="shared" si="17"/>
        <v>179.54999999999981</v>
      </c>
      <c r="G59" s="1">
        <f t="shared" si="18"/>
        <v>631.84849999999994</v>
      </c>
      <c r="H59" s="1"/>
      <c r="I59" s="1">
        <f t="shared" si="19"/>
        <v>0.14500000000000007</v>
      </c>
      <c r="J59" s="1">
        <f t="shared" si="20"/>
        <v>89.774999999999906</v>
      </c>
      <c r="K59" s="1">
        <f t="shared" si="21"/>
        <v>248.82320299699961</v>
      </c>
      <c r="L59" s="1">
        <f t="shared" si="22"/>
        <v>196.90099999999973</v>
      </c>
      <c r="M59" s="1">
        <f t="shared" si="23"/>
        <v>485.5</v>
      </c>
      <c r="N59" s="1">
        <f t="shared" si="24"/>
        <v>613.52489349999996</v>
      </c>
      <c r="O59" s="1">
        <f t="shared" si="25"/>
        <v>174.34304999999981</v>
      </c>
      <c r="P59" s="1"/>
      <c r="Q59" s="1">
        <f t="shared" si="26"/>
        <v>0.5</v>
      </c>
      <c r="R59" s="4">
        <f t="shared" si="27"/>
        <v>0.5</v>
      </c>
      <c r="S59" s="4">
        <f t="shared" si="28"/>
        <v>0.39380199999999943</v>
      </c>
      <c r="T59" s="4">
        <f t="shared" si="29"/>
        <v>0.39380199999999943</v>
      </c>
      <c r="U59" s="4">
        <f t="shared" si="30"/>
        <v>0.97099999999999997</v>
      </c>
      <c r="V59" s="4">
        <f t="shared" si="31"/>
        <v>0.97099999999999997</v>
      </c>
      <c r="W59" s="4">
        <f t="shared" si="32"/>
        <v>0.97099999999999997</v>
      </c>
    </row>
    <row r="60" spans="5:23" x14ac:dyDescent="0.15">
      <c r="E60" s="1">
        <f t="shared" si="33"/>
        <v>0.29500000000000015</v>
      </c>
      <c r="F60" s="1">
        <f t="shared" si="17"/>
        <v>174.02499999999981</v>
      </c>
      <c r="G60" s="1">
        <f t="shared" si="18"/>
        <v>629.82212499999991</v>
      </c>
      <c r="H60" s="1"/>
      <c r="I60" s="1">
        <f t="shared" si="19"/>
        <v>0.14750000000000008</v>
      </c>
      <c r="J60" s="1">
        <f t="shared" si="20"/>
        <v>87.012499999999903</v>
      </c>
      <c r="K60" s="1">
        <f t="shared" si="21"/>
        <v>235.92853382543709</v>
      </c>
      <c r="L60" s="1">
        <f t="shared" si="22"/>
        <v>187.2977499999997</v>
      </c>
      <c r="M60" s="1">
        <f t="shared" si="23"/>
        <v>485.25</v>
      </c>
      <c r="N60" s="1">
        <f t="shared" si="24"/>
        <v>611.24237231249992</v>
      </c>
      <c r="O60" s="1">
        <f t="shared" si="25"/>
        <v>168.89126249999981</v>
      </c>
      <c r="P60" s="1"/>
      <c r="Q60" s="1">
        <f t="shared" si="26"/>
        <v>0.5</v>
      </c>
      <c r="R60" s="4">
        <f t="shared" si="27"/>
        <v>0.5</v>
      </c>
      <c r="S60" s="4">
        <f t="shared" si="28"/>
        <v>0.37459549999999942</v>
      </c>
      <c r="T60" s="4">
        <f t="shared" si="29"/>
        <v>0.37459549999999942</v>
      </c>
      <c r="U60" s="4">
        <f t="shared" si="30"/>
        <v>0.97050000000000003</v>
      </c>
      <c r="V60" s="4">
        <f t="shared" si="31"/>
        <v>0.97050000000000003</v>
      </c>
      <c r="W60" s="4">
        <f t="shared" si="32"/>
        <v>0.97050000000000003</v>
      </c>
    </row>
    <row r="61" spans="5:23" x14ac:dyDescent="0.15">
      <c r="E61" s="1">
        <f t="shared" si="33"/>
        <v>0.30000000000000016</v>
      </c>
      <c r="F61" s="1">
        <f t="shared" si="17"/>
        <v>168.49999999999983</v>
      </c>
      <c r="G61" s="1">
        <f t="shared" si="18"/>
        <v>627.65000000000009</v>
      </c>
      <c r="H61" s="1"/>
      <c r="I61" s="1">
        <f t="shared" si="19"/>
        <v>0.15000000000000008</v>
      </c>
      <c r="J61" s="1">
        <f t="shared" si="20"/>
        <v>84.249999999999915</v>
      </c>
      <c r="K61" s="1">
        <f t="shared" si="21"/>
        <v>222.69021999999961</v>
      </c>
      <c r="L61" s="1">
        <f t="shared" si="22"/>
        <v>177.39999999999966</v>
      </c>
      <c r="M61" s="1">
        <f t="shared" si="23"/>
        <v>485</v>
      </c>
      <c r="N61" s="1">
        <f t="shared" si="24"/>
        <v>608.82050000000004</v>
      </c>
      <c r="O61" s="1">
        <f t="shared" si="25"/>
        <v>163.44499999999982</v>
      </c>
      <c r="P61" s="1"/>
      <c r="Q61" s="1">
        <f t="shared" si="26"/>
        <v>0.5</v>
      </c>
      <c r="R61" s="4">
        <f t="shared" si="27"/>
        <v>0.5</v>
      </c>
      <c r="S61" s="4">
        <f t="shared" si="28"/>
        <v>0.35479999999999934</v>
      </c>
      <c r="T61" s="4">
        <f t="shared" si="29"/>
        <v>0.35479999999999934</v>
      </c>
      <c r="U61" s="4">
        <f t="shared" si="30"/>
        <v>0.97</v>
      </c>
      <c r="V61" s="4">
        <f t="shared" si="31"/>
        <v>0.97</v>
      </c>
      <c r="W61" s="4">
        <f t="shared" si="32"/>
        <v>0.97</v>
      </c>
    </row>
    <row r="62" spans="5:23" x14ac:dyDescent="0.15">
      <c r="E62" s="1">
        <f t="shared" si="33"/>
        <v>0.30500000000000016</v>
      </c>
      <c r="F62" s="1">
        <f t="shared" si="17"/>
        <v>162.97499999999982</v>
      </c>
      <c r="G62" s="1">
        <f t="shared" si="18"/>
        <v>625.33212500000002</v>
      </c>
      <c r="H62" s="1"/>
      <c r="I62" s="1">
        <f t="shared" si="19"/>
        <v>0.15250000000000008</v>
      </c>
      <c r="J62" s="1">
        <f t="shared" si="20"/>
        <v>81.487499999999912</v>
      </c>
      <c r="K62" s="1">
        <f t="shared" si="21"/>
        <v>209.12075524793707</v>
      </c>
      <c r="L62" s="1">
        <f t="shared" si="22"/>
        <v>167.20774999999966</v>
      </c>
      <c r="M62" s="1">
        <f t="shared" si="23"/>
        <v>484.75</v>
      </c>
      <c r="N62" s="1">
        <f t="shared" si="24"/>
        <v>606.25949518750008</v>
      </c>
      <c r="O62" s="1">
        <f t="shared" si="25"/>
        <v>158.00426249999984</v>
      </c>
      <c r="P62" s="1"/>
      <c r="Q62" s="1">
        <f t="shared" si="26"/>
        <v>0.5</v>
      </c>
      <c r="R62" s="4">
        <f t="shared" si="27"/>
        <v>0.5</v>
      </c>
      <c r="S62" s="4">
        <f t="shared" si="28"/>
        <v>0.33441549999999931</v>
      </c>
      <c r="T62" s="4">
        <f t="shared" si="29"/>
        <v>0.33441549999999931</v>
      </c>
      <c r="U62" s="4">
        <f t="shared" si="30"/>
        <v>0.96950000000000003</v>
      </c>
      <c r="V62" s="4">
        <f t="shared" si="31"/>
        <v>0.96950000000000014</v>
      </c>
      <c r="W62" s="4">
        <f t="shared" si="32"/>
        <v>0.96950000000000003</v>
      </c>
    </row>
    <row r="63" spans="5:23" x14ac:dyDescent="0.15">
      <c r="E63" s="1">
        <f t="shared" si="33"/>
        <v>0.31000000000000016</v>
      </c>
      <c r="F63" s="1">
        <f t="shared" si="17"/>
        <v>157.44999999999982</v>
      </c>
      <c r="G63" s="1">
        <f t="shared" si="18"/>
        <v>622.86849999999993</v>
      </c>
      <c r="H63" s="1"/>
      <c r="I63" s="1">
        <f t="shared" si="19"/>
        <v>0.15500000000000008</v>
      </c>
      <c r="J63" s="1">
        <f t="shared" si="20"/>
        <v>78.724999999999909</v>
      </c>
      <c r="K63" s="1">
        <f t="shared" si="21"/>
        <v>195.23314837699957</v>
      </c>
      <c r="L63" s="1">
        <f t="shared" si="22"/>
        <v>156.72099999999966</v>
      </c>
      <c r="M63" s="1">
        <f t="shared" si="23"/>
        <v>484.5</v>
      </c>
      <c r="N63" s="1">
        <f t="shared" si="24"/>
        <v>603.55957649999993</v>
      </c>
      <c r="O63" s="1">
        <f t="shared" si="25"/>
        <v>152.56904999999981</v>
      </c>
      <c r="P63" s="1"/>
      <c r="Q63" s="1">
        <f t="shared" si="26"/>
        <v>0.5</v>
      </c>
      <c r="R63" s="4">
        <f t="shared" si="27"/>
        <v>0.5</v>
      </c>
      <c r="S63" s="4">
        <f t="shared" si="28"/>
        <v>0.31344199999999933</v>
      </c>
      <c r="T63" s="4">
        <f t="shared" si="29"/>
        <v>0.31344199999999933</v>
      </c>
      <c r="U63" s="4">
        <f t="shared" si="30"/>
        <v>0.96899999999999997</v>
      </c>
      <c r="V63" s="4">
        <f t="shared" si="31"/>
        <v>0.96899999999999997</v>
      </c>
      <c r="W63" s="4">
        <f t="shared" si="32"/>
        <v>0.96899999999999986</v>
      </c>
    </row>
    <row r="64" spans="5:23" x14ac:dyDescent="0.15">
      <c r="E64" s="1">
        <f t="shared" si="33"/>
        <v>0.31500000000000017</v>
      </c>
      <c r="F64" s="1">
        <f t="shared" si="17"/>
        <v>151.92499999999981</v>
      </c>
      <c r="G64" s="1">
        <f t="shared" si="18"/>
        <v>620.25912499999993</v>
      </c>
      <c r="H64" s="1"/>
      <c r="I64" s="1">
        <f t="shared" si="19"/>
        <v>0.15750000000000008</v>
      </c>
      <c r="J64" s="1">
        <f t="shared" si="20"/>
        <v>75.962499999999906</v>
      </c>
      <c r="K64" s="1">
        <f t="shared" si="21"/>
        <v>181.04092327543697</v>
      </c>
      <c r="L64" s="1">
        <f t="shared" si="22"/>
        <v>145.93974999999958</v>
      </c>
      <c r="M64" s="1">
        <f t="shared" si="23"/>
        <v>484.25</v>
      </c>
      <c r="N64" s="1">
        <f t="shared" si="24"/>
        <v>600.72096256249995</v>
      </c>
      <c r="O64" s="1">
        <f t="shared" si="25"/>
        <v>147.13936249999983</v>
      </c>
      <c r="P64" s="1"/>
      <c r="Q64" s="1">
        <f t="shared" si="26"/>
        <v>0.5</v>
      </c>
      <c r="R64" s="4">
        <f t="shared" si="27"/>
        <v>0.5</v>
      </c>
      <c r="S64" s="4">
        <f t="shared" si="28"/>
        <v>0.29187949999999918</v>
      </c>
      <c r="T64" s="4">
        <f t="shared" si="29"/>
        <v>0.29187949999999918</v>
      </c>
      <c r="U64" s="4">
        <f t="shared" si="30"/>
        <v>0.96850000000000003</v>
      </c>
      <c r="V64" s="4">
        <f t="shared" si="31"/>
        <v>0.96850000000000003</v>
      </c>
      <c r="W64" s="4">
        <f t="shared" si="32"/>
        <v>0.96850000000000014</v>
      </c>
    </row>
    <row r="65" spans="5:23" x14ac:dyDescent="0.15">
      <c r="E65" s="1">
        <f t="shared" si="33"/>
        <v>0.32000000000000017</v>
      </c>
      <c r="F65" s="1">
        <f t="shared" si="17"/>
        <v>146.39999999999981</v>
      </c>
      <c r="G65" s="1">
        <f t="shared" si="18"/>
        <v>617.50399999999991</v>
      </c>
      <c r="H65" s="1"/>
      <c r="I65" s="1">
        <f t="shared" si="19"/>
        <v>0.16000000000000009</v>
      </c>
      <c r="J65" s="1">
        <f t="shared" si="20"/>
        <v>73.199999999999903</v>
      </c>
      <c r="K65" s="1">
        <f t="shared" si="21"/>
        <v>166.5581189119994</v>
      </c>
      <c r="L65" s="1">
        <f t="shared" si="22"/>
        <v>134.86399999999955</v>
      </c>
      <c r="M65" s="1">
        <f t="shared" si="23"/>
        <v>484</v>
      </c>
      <c r="N65" s="1">
        <f t="shared" si="24"/>
        <v>597.7438719999999</v>
      </c>
      <c r="O65" s="1">
        <f t="shared" si="25"/>
        <v>141.71519999999981</v>
      </c>
      <c r="P65" s="1"/>
      <c r="Q65" s="1">
        <f t="shared" si="26"/>
        <v>0.5</v>
      </c>
      <c r="R65" s="4">
        <f t="shared" si="27"/>
        <v>0.5</v>
      </c>
      <c r="S65" s="4">
        <f t="shared" si="28"/>
        <v>0.26972799999999908</v>
      </c>
      <c r="T65" s="4">
        <f t="shared" si="29"/>
        <v>0.26972799999999908</v>
      </c>
      <c r="U65" s="4">
        <f t="shared" si="30"/>
        <v>0.96799999999999997</v>
      </c>
      <c r="V65" s="4">
        <f t="shared" si="31"/>
        <v>0.96799999999999997</v>
      </c>
      <c r="W65" s="4">
        <f t="shared" si="32"/>
        <v>0.96799999999999997</v>
      </c>
    </row>
    <row r="66" spans="5:23" x14ac:dyDescent="0.15">
      <c r="E66" s="1">
        <f t="shared" si="33"/>
        <v>0.32500000000000018</v>
      </c>
      <c r="F66" s="1">
        <f t="shared" si="17"/>
        <v>140.8749999999998</v>
      </c>
      <c r="G66" s="1">
        <f t="shared" si="18"/>
        <v>614.60312499999986</v>
      </c>
      <c r="H66" s="1"/>
      <c r="I66" s="1">
        <f t="shared" si="19"/>
        <v>0.16250000000000009</v>
      </c>
      <c r="J66" s="1">
        <f t="shared" si="20"/>
        <v>70.437499999999901</v>
      </c>
      <c r="K66" s="1">
        <f t="shared" si="21"/>
        <v>151.79928933593686</v>
      </c>
      <c r="L66" s="1">
        <f t="shared" si="22"/>
        <v>123.49374999999951</v>
      </c>
      <c r="M66" s="1">
        <f t="shared" si="23"/>
        <v>483.75</v>
      </c>
      <c r="N66" s="1">
        <f t="shared" si="24"/>
        <v>594.62852343749989</v>
      </c>
      <c r="O66" s="1">
        <f t="shared" si="25"/>
        <v>136.29656249999982</v>
      </c>
      <c r="P66" s="1"/>
      <c r="Q66" s="1">
        <f t="shared" si="26"/>
        <v>0.5</v>
      </c>
      <c r="R66" s="4">
        <f t="shared" si="27"/>
        <v>0.5</v>
      </c>
      <c r="S66" s="4">
        <f t="shared" si="28"/>
        <v>0.24698749999999903</v>
      </c>
      <c r="T66" s="4">
        <f t="shared" si="29"/>
        <v>0.24698749999999903</v>
      </c>
      <c r="U66" s="4">
        <f t="shared" si="30"/>
        <v>0.96750000000000003</v>
      </c>
      <c r="V66" s="4">
        <f t="shared" si="31"/>
        <v>0.96750000000000003</v>
      </c>
      <c r="W66" s="4">
        <f t="shared" si="32"/>
        <v>0.96750000000000014</v>
      </c>
    </row>
    <row r="67" spans="5:23" x14ac:dyDescent="0.15">
      <c r="E67" s="1">
        <f t="shared" si="33"/>
        <v>0.33000000000000018</v>
      </c>
      <c r="F67" s="1">
        <f t="shared" ref="F67:F98" si="34">MAX(0.02, (1-(2.21* E67))*$A$3)</f>
        <v>135.3499999999998</v>
      </c>
      <c r="G67" s="1">
        <f t="shared" ref="G67:G98" si="35">MAX(0.02,(1+2.6*E67-(5.83*(POWER(E67,2))))*$A$3)</f>
        <v>611.5564999999998</v>
      </c>
      <c r="H67" s="1"/>
      <c r="I67" s="1">
        <f t="shared" ref="I67:I98" si="36">$C$3*E67</f>
        <v>0.16500000000000009</v>
      </c>
      <c r="J67" s="1">
        <f t="shared" ref="J67:J98" si="37">$C$3*F67</f>
        <v>67.674999999999898</v>
      </c>
      <c r="K67" s="1">
        <f t="shared" ref="K67:K98" si="38">G67*(MAX(0.01,($C$3+3.05*E67-11.78*(POWER(E67,2)))))</f>
        <v>136.77950367699935</v>
      </c>
      <c r="L67" s="1">
        <f t="shared" ref="L67:L98" si="39">$A$3*(MAX(0.01,($C$3+3.05*E67-11.78*(POWER(E67,2)))))</f>
        <v>111.82899999999951</v>
      </c>
      <c r="M67" s="1">
        <f t="shared" ref="M67:M98" si="40">$A$3*(1-(E67*$B$3))</f>
        <v>483.5</v>
      </c>
      <c r="N67" s="1">
        <f t="shared" ref="N67:N98" si="41">G67*(1-(E67*$B$3))</f>
        <v>591.37513549999983</v>
      </c>
      <c r="O67" s="1">
        <f t="shared" ref="O67:O98" si="42">F67*(1-(E67*$B$3))</f>
        <v>130.88344999999981</v>
      </c>
      <c r="P67" s="1"/>
      <c r="Q67" s="1">
        <f t="shared" ref="Q67:Q98" si="43">I67/E67</f>
        <v>0.5</v>
      </c>
      <c r="R67" s="4">
        <f t="shared" ref="R67:R98" si="44">J67/F67</f>
        <v>0.5</v>
      </c>
      <c r="S67" s="4">
        <f t="shared" ref="S67:S98" si="45">K67/G67</f>
        <v>0.22365799999999902</v>
      </c>
      <c r="T67" s="4">
        <f t="shared" ref="T67:T98" si="46">L67/$A$3</f>
        <v>0.22365799999999902</v>
      </c>
      <c r="U67" s="4">
        <f t="shared" ref="U67:U98" si="47">M67/$A$3</f>
        <v>0.96699999999999997</v>
      </c>
      <c r="V67" s="4">
        <f t="shared" ref="V67:V98" si="48">N67/G67</f>
        <v>0.96700000000000008</v>
      </c>
      <c r="W67" s="4">
        <f t="shared" ref="W67:W98" si="49">O67/F67</f>
        <v>0.96700000000000008</v>
      </c>
    </row>
    <row r="68" spans="5:23" x14ac:dyDescent="0.15">
      <c r="E68" s="1">
        <f t="shared" ref="E68:E99" si="50">E67+0.005</f>
        <v>0.33500000000000019</v>
      </c>
      <c r="F68" s="1">
        <f t="shared" si="34"/>
        <v>129.82499999999979</v>
      </c>
      <c r="G68" s="1">
        <f t="shared" si="35"/>
        <v>608.36412499999983</v>
      </c>
      <c r="H68" s="1"/>
      <c r="I68" s="1">
        <f t="shared" si="36"/>
        <v>0.16750000000000009</v>
      </c>
      <c r="J68" s="1">
        <f t="shared" si="37"/>
        <v>64.912499999999895</v>
      </c>
      <c r="K68" s="1">
        <f t="shared" si="38"/>
        <v>121.5143461454369</v>
      </c>
      <c r="L68" s="1">
        <f t="shared" si="39"/>
        <v>99.869749999999542</v>
      </c>
      <c r="M68" s="1">
        <f t="shared" si="40"/>
        <v>483.25</v>
      </c>
      <c r="N68" s="1">
        <f t="shared" si="41"/>
        <v>587.98392681249982</v>
      </c>
      <c r="O68" s="1">
        <f t="shared" si="42"/>
        <v>125.47586249999981</v>
      </c>
      <c r="P68" s="1"/>
      <c r="Q68" s="1">
        <f t="shared" si="43"/>
        <v>0.5</v>
      </c>
      <c r="R68" s="4">
        <f t="shared" si="44"/>
        <v>0.5</v>
      </c>
      <c r="S68" s="4">
        <f t="shared" si="45"/>
        <v>0.19973949999999907</v>
      </c>
      <c r="T68" s="4">
        <f t="shared" si="46"/>
        <v>0.19973949999999907</v>
      </c>
      <c r="U68" s="4">
        <f t="shared" si="47"/>
        <v>0.96650000000000003</v>
      </c>
      <c r="V68" s="4">
        <f t="shared" si="48"/>
        <v>0.96649999999999991</v>
      </c>
      <c r="W68" s="4">
        <f t="shared" si="49"/>
        <v>0.96650000000000003</v>
      </c>
    </row>
    <row r="69" spans="5:23" x14ac:dyDescent="0.15">
      <c r="E69" s="1">
        <f t="shared" si="50"/>
        <v>0.34000000000000019</v>
      </c>
      <c r="F69" s="1">
        <f t="shared" si="34"/>
        <v>124.2999999999998</v>
      </c>
      <c r="G69" s="1">
        <f t="shared" si="35"/>
        <v>605.02599999999984</v>
      </c>
      <c r="H69" s="1"/>
      <c r="I69" s="1">
        <f t="shared" si="36"/>
        <v>0.1700000000000001</v>
      </c>
      <c r="J69" s="1">
        <f t="shared" si="37"/>
        <v>62.149999999999899</v>
      </c>
      <c r="K69" s="1">
        <f t="shared" si="38"/>
        <v>106.01991603199947</v>
      </c>
      <c r="L69" s="1">
        <f t="shared" si="39"/>
        <v>87.615999999999588</v>
      </c>
      <c r="M69" s="1">
        <f t="shared" si="40"/>
        <v>483</v>
      </c>
      <c r="N69" s="1">
        <f t="shared" si="41"/>
        <v>584.45511599999986</v>
      </c>
      <c r="O69" s="1">
        <f t="shared" si="42"/>
        <v>120.07379999999981</v>
      </c>
      <c r="P69" s="1"/>
      <c r="Q69" s="1">
        <f t="shared" si="43"/>
        <v>0.5</v>
      </c>
      <c r="R69" s="4">
        <f t="shared" si="44"/>
        <v>0.5</v>
      </c>
      <c r="S69" s="4">
        <f t="shared" si="45"/>
        <v>0.17523199999999917</v>
      </c>
      <c r="T69" s="4">
        <f t="shared" si="46"/>
        <v>0.17523199999999917</v>
      </c>
      <c r="U69" s="4">
        <f t="shared" si="47"/>
        <v>0.96599999999999997</v>
      </c>
      <c r="V69" s="4">
        <f t="shared" si="48"/>
        <v>0.96600000000000008</v>
      </c>
      <c r="W69" s="4">
        <f t="shared" si="49"/>
        <v>0.96599999999999997</v>
      </c>
    </row>
    <row r="70" spans="5:23" x14ac:dyDescent="0.15">
      <c r="E70" s="1">
        <f t="shared" si="50"/>
        <v>0.3450000000000002</v>
      </c>
      <c r="F70" s="1">
        <f t="shared" si="34"/>
        <v>118.77499999999979</v>
      </c>
      <c r="G70" s="1">
        <f t="shared" si="35"/>
        <v>601.54212499999994</v>
      </c>
      <c r="H70" s="1"/>
      <c r="I70" s="1">
        <f t="shared" si="36"/>
        <v>0.1725000000000001</v>
      </c>
      <c r="J70" s="1">
        <f t="shared" si="37"/>
        <v>59.387499999999896</v>
      </c>
      <c r="K70" s="1">
        <f t="shared" si="38"/>
        <v>90.312827707936947</v>
      </c>
      <c r="L70" s="1">
        <f t="shared" si="39"/>
        <v>75.067749999999549</v>
      </c>
      <c r="M70" s="1">
        <f t="shared" si="40"/>
        <v>482.75</v>
      </c>
      <c r="N70" s="1">
        <f t="shared" si="41"/>
        <v>580.78892168749996</v>
      </c>
      <c r="O70" s="1">
        <f t="shared" si="42"/>
        <v>114.6772624999998</v>
      </c>
      <c r="P70" s="1"/>
      <c r="Q70" s="1">
        <f t="shared" si="43"/>
        <v>0.5</v>
      </c>
      <c r="R70" s="4">
        <f t="shared" si="44"/>
        <v>0.5</v>
      </c>
      <c r="S70" s="4">
        <f t="shared" si="45"/>
        <v>0.15013549999999909</v>
      </c>
      <c r="T70" s="4">
        <f t="shared" si="46"/>
        <v>0.15013549999999909</v>
      </c>
      <c r="U70" s="4">
        <f t="shared" si="47"/>
        <v>0.96550000000000002</v>
      </c>
      <c r="V70" s="4">
        <f t="shared" si="48"/>
        <v>0.96550000000000002</v>
      </c>
      <c r="W70" s="4">
        <f t="shared" si="49"/>
        <v>0.96550000000000002</v>
      </c>
    </row>
    <row r="71" spans="5:23" x14ac:dyDescent="0.15">
      <c r="E71" s="1">
        <f t="shared" si="50"/>
        <v>0.3500000000000002</v>
      </c>
      <c r="F71" s="1">
        <f t="shared" si="34"/>
        <v>113.2499999999998</v>
      </c>
      <c r="G71" s="1">
        <f t="shared" si="35"/>
        <v>597.9124999999998</v>
      </c>
      <c r="H71" s="1"/>
      <c r="I71" s="1">
        <f t="shared" si="36"/>
        <v>0.1750000000000001</v>
      </c>
      <c r="J71" s="1">
        <f t="shared" si="37"/>
        <v>56.624999999999901</v>
      </c>
      <c r="K71" s="1">
        <f t="shared" si="38"/>
        <v>74.410210624999408</v>
      </c>
      <c r="L71" s="1">
        <f t="shared" si="39"/>
        <v>62.224999999999532</v>
      </c>
      <c r="M71" s="1">
        <f t="shared" si="40"/>
        <v>482.5</v>
      </c>
      <c r="N71" s="1">
        <f t="shared" si="41"/>
        <v>576.98556249999979</v>
      </c>
      <c r="O71" s="1">
        <f t="shared" si="42"/>
        <v>109.28624999999981</v>
      </c>
      <c r="P71" s="1"/>
      <c r="Q71" s="1">
        <f t="shared" si="43"/>
        <v>0.5</v>
      </c>
      <c r="R71" s="4">
        <f t="shared" si="44"/>
        <v>0.5</v>
      </c>
      <c r="S71" s="4">
        <f t="shared" si="45"/>
        <v>0.12444999999999905</v>
      </c>
      <c r="T71" s="4">
        <f t="shared" si="46"/>
        <v>0.12444999999999906</v>
      </c>
      <c r="U71" s="4">
        <f t="shared" si="47"/>
        <v>0.96499999999999997</v>
      </c>
      <c r="V71" s="4">
        <f t="shared" si="48"/>
        <v>0.96499999999999997</v>
      </c>
      <c r="W71" s="4">
        <f t="shared" si="49"/>
        <v>0.96499999999999997</v>
      </c>
    </row>
    <row r="72" spans="5:23" x14ac:dyDescent="0.15">
      <c r="E72" s="1">
        <f t="shared" si="50"/>
        <v>0.3550000000000002</v>
      </c>
      <c r="F72" s="1">
        <f t="shared" si="34"/>
        <v>107.7249999999998</v>
      </c>
      <c r="G72" s="1">
        <f t="shared" si="35"/>
        <v>594.13712499999986</v>
      </c>
      <c r="H72" s="1"/>
      <c r="I72" s="1">
        <f t="shared" si="36"/>
        <v>0.1775000000000001</v>
      </c>
      <c r="J72" s="1">
        <f t="shared" si="37"/>
        <v>53.862499999999898</v>
      </c>
      <c r="K72" s="1">
        <f t="shared" si="38"/>
        <v>58.329709315436943</v>
      </c>
      <c r="L72" s="1">
        <f t="shared" si="39"/>
        <v>49.087749999999545</v>
      </c>
      <c r="M72" s="1">
        <f t="shared" si="40"/>
        <v>482.25</v>
      </c>
      <c r="N72" s="1">
        <f t="shared" si="41"/>
        <v>573.0452570624999</v>
      </c>
      <c r="O72" s="1">
        <f t="shared" si="42"/>
        <v>103.9007624999998</v>
      </c>
      <c r="P72" s="1"/>
      <c r="Q72" s="1">
        <f t="shared" si="43"/>
        <v>0.5</v>
      </c>
      <c r="R72" s="4">
        <f t="shared" si="44"/>
        <v>0.5</v>
      </c>
      <c r="S72" s="4">
        <f t="shared" si="45"/>
        <v>9.8175499999999083E-2</v>
      </c>
      <c r="T72" s="4">
        <f t="shared" si="46"/>
        <v>9.8175499999999097E-2</v>
      </c>
      <c r="U72" s="4">
        <f t="shared" si="47"/>
        <v>0.96450000000000002</v>
      </c>
      <c r="V72" s="4">
        <f t="shared" si="48"/>
        <v>0.96450000000000002</v>
      </c>
      <c r="W72" s="4">
        <f t="shared" si="49"/>
        <v>0.96450000000000002</v>
      </c>
    </row>
    <row r="73" spans="5:23" x14ac:dyDescent="0.15">
      <c r="E73" s="1">
        <f t="shared" si="50"/>
        <v>0.36000000000000021</v>
      </c>
      <c r="F73" s="1">
        <f t="shared" si="34"/>
        <v>102.19999999999979</v>
      </c>
      <c r="G73" s="1">
        <f t="shared" si="35"/>
        <v>590.21599999999989</v>
      </c>
      <c r="H73" s="1"/>
      <c r="I73" s="1">
        <f t="shared" si="36"/>
        <v>0.1800000000000001</v>
      </c>
      <c r="J73" s="1">
        <f t="shared" si="37"/>
        <v>51.099999999999895</v>
      </c>
      <c r="K73" s="1">
        <f t="shared" si="38"/>
        <v>42.089483391999231</v>
      </c>
      <c r="L73" s="1">
        <f t="shared" si="39"/>
        <v>35.655999999999352</v>
      </c>
      <c r="M73" s="1">
        <f t="shared" si="40"/>
        <v>482</v>
      </c>
      <c r="N73" s="1">
        <f t="shared" si="41"/>
        <v>568.96822399999985</v>
      </c>
      <c r="O73" s="1">
        <f t="shared" si="42"/>
        <v>98.520799999999795</v>
      </c>
      <c r="P73" s="1"/>
      <c r="Q73" s="1">
        <f t="shared" si="43"/>
        <v>0.5</v>
      </c>
      <c r="R73" s="4">
        <f t="shared" si="44"/>
        <v>0.5</v>
      </c>
      <c r="S73" s="4">
        <f t="shared" si="45"/>
        <v>7.131199999999871E-2</v>
      </c>
      <c r="T73" s="4">
        <f t="shared" si="46"/>
        <v>7.131199999999871E-2</v>
      </c>
      <c r="U73" s="4">
        <f t="shared" si="47"/>
        <v>0.96399999999999997</v>
      </c>
      <c r="V73" s="4">
        <f t="shared" si="48"/>
        <v>0.96399999999999997</v>
      </c>
      <c r="W73" s="4">
        <f t="shared" si="49"/>
        <v>0.96399999999999997</v>
      </c>
    </row>
    <row r="74" spans="5:23" x14ac:dyDescent="0.15">
      <c r="E74" s="1">
        <f t="shared" si="50"/>
        <v>0.36500000000000021</v>
      </c>
      <c r="F74" s="1">
        <f t="shared" si="34"/>
        <v>96.674999999999784</v>
      </c>
      <c r="G74" s="1">
        <f t="shared" si="35"/>
        <v>586.14912499999991</v>
      </c>
      <c r="H74" s="1"/>
      <c r="I74" s="1">
        <f t="shared" si="36"/>
        <v>0.18250000000000011</v>
      </c>
      <c r="J74" s="1">
        <f t="shared" si="37"/>
        <v>48.337499999999892</v>
      </c>
      <c r="K74" s="1">
        <f t="shared" si="38"/>
        <v>25.708207547936809</v>
      </c>
      <c r="L74" s="1">
        <f t="shared" si="39"/>
        <v>21.929749999999416</v>
      </c>
      <c r="M74" s="1">
        <f t="shared" si="40"/>
        <v>481.75</v>
      </c>
      <c r="N74" s="1">
        <f t="shared" si="41"/>
        <v>564.75468193749998</v>
      </c>
      <c r="O74" s="1">
        <f t="shared" si="42"/>
        <v>93.146362499999796</v>
      </c>
      <c r="P74" s="1"/>
      <c r="Q74" s="1">
        <f t="shared" si="43"/>
        <v>0.5</v>
      </c>
      <c r="R74" s="4">
        <f t="shared" si="44"/>
        <v>0.5</v>
      </c>
      <c r="S74" s="4">
        <f t="shared" si="45"/>
        <v>4.385949999999883E-2</v>
      </c>
      <c r="T74" s="4">
        <f t="shared" si="46"/>
        <v>4.385949999999883E-2</v>
      </c>
      <c r="U74" s="4">
        <f t="shared" si="47"/>
        <v>0.96350000000000002</v>
      </c>
      <c r="V74" s="4">
        <f t="shared" si="48"/>
        <v>0.96350000000000013</v>
      </c>
      <c r="W74" s="4">
        <f t="shared" si="49"/>
        <v>0.96350000000000002</v>
      </c>
    </row>
    <row r="75" spans="5:23" x14ac:dyDescent="0.15">
      <c r="E75" s="1">
        <f t="shared" si="50"/>
        <v>0.37000000000000022</v>
      </c>
      <c r="F75" s="1">
        <f t="shared" si="34"/>
        <v>91.149999999999793</v>
      </c>
      <c r="G75" s="1">
        <f t="shared" si="35"/>
        <v>581.93649999999991</v>
      </c>
      <c r="H75" s="1"/>
      <c r="I75" s="1">
        <f t="shared" si="36"/>
        <v>0.18500000000000011</v>
      </c>
      <c r="J75" s="1">
        <f t="shared" si="37"/>
        <v>45.574999999999896</v>
      </c>
      <c r="K75" s="1">
        <f t="shared" si="38"/>
        <v>9.2050715569992878</v>
      </c>
      <c r="L75" s="1">
        <f t="shared" si="39"/>
        <v>7.9089999999993887</v>
      </c>
      <c r="M75" s="1">
        <f t="shared" si="40"/>
        <v>481.5</v>
      </c>
      <c r="N75" s="1">
        <f t="shared" si="41"/>
        <v>560.40484949999984</v>
      </c>
      <c r="O75" s="1">
        <f t="shared" si="42"/>
        <v>87.777449999999803</v>
      </c>
      <c r="P75" s="1"/>
      <c r="Q75" s="1">
        <f t="shared" si="43"/>
        <v>0.5</v>
      </c>
      <c r="R75" s="4">
        <f t="shared" si="44"/>
        <v>0.5</v>
      </c>
      <c r="S75" s="4">
        <f t="shared" si="45"/>
        <v>1.5817999999998777E-2</v>
      </c>
      <c r="T75" s="4">
        <f t="shared" si="46"/>
        <v>1.5817999999998777E-2</v>
      </c>
      <c r="U75" s="4">
        <f t="shared" si="47"/>
        <v>0.96299999999999997</v>
      </c>
      <c r="V75" s="4">
        <f t="shared" si="48"/>
        <v>0.96299999999999986</v>
      </c>
      <c r="W75" s="4">
        <f t="shared" si="49"/>
        <v>0.96300000000000008</v>
      </c>
    </row>
    <row r="76" spans="5:23" x14ac:dyDescent="0.15">
      <c r="E76" s="1">
        <f t="shared" si="50"/>
        <v>0.37500000000000022</v>
      </c>
      <c r="F76" s="1">
        <f t="shared" si="34"/>
        <v>85.624999999999787</v>
      </c>
      <c r="G76" s="1">
        <f t="shared" si="35"/>
        <v>577.57812499999989</v>
      </c>
      <c r="H76" s="1"/>
      <c r="I76" s="1">
        <f t="shared" si="36"/>
        <v>0.18750000000000011</v>
      </c>
      <c r="J76" s="1">
        <f t="shared" si="37"/>
        <v>42.812499999999893</v>
      </c>
      <c r="K76" s="1">
        <f t="shared" si="38"/>
        <v>5.7757812499999988</v>
      </c>
      <c r="L76" s="1">
        <f t="shared" si="39"/>
        <v>5</v>
      </c>
      <c r="M76" s="1">
        <f t="shared" si="40"/>
        <v>481.25</v>
      </c>
      <c r="N76" s="1">
        <f t="shared" si="41"/>
        <v>555.91894531249989</v>
      </c>
      <c r="O76" s="1">
        <f t="shared" si="42"/>
        <v>82.414062499999801</v>
      </c>
      <c r="P76" s="1"/>
      <c r="Q76" s="1">
        <f t="shared" si="43"/>
        <v>0.5</v>
      </c>
      <c r="R76" s="4">
        <f t="shared" si="44"/>
        <v>0.5</v>
      </c>
      <c r="S76" s="4">
        <f t="shared" si="45"/>
        <v>0.01</v>
      </c>
      <c r="T76" s="4">
        <f t="shared" si="46"/>
        <v>0.01</v>
      </c>
      <c r="U76" s="4">
        <f t="shared" si="47"/>
        <v>0.96250000000000002</v>
      </c>
      <c r="V76" s="4">
        <f t="shared" si="48"/>
        <v>0.96250000000000002</v>
      </c>
      <c r="W76" s="4">
        <f t="shared" si="49"/>
        <v>0.96250000000000002</v>
      </c>
    </row>
    <row r="77" spans="5:23" x14ac:dyDescent="0.15">
      <c r="E77" s="1">
        <f t="shared" si="50"/>
        <v>0.38000000000000023</v>
      </c>
      <c r="F77" s="1">
        <f t="shared" si="34"/>
        <v>80.099999999999781</v>
      </c>
      <c r="G77" s="1">
        <f t="shared" si="35"/>
        <v>573.07399999999984</v>
      </c>
      <c r="H77" s="1"/>
      <c r="I77" s="1">
        <f t="shared" si="36"/>
        <v>0.19000000000000011</v>
      </c>
      <c r="J77" s="1">
        <f t="shared" si="37"/>
        <v>40.049999999999891</v>
      </c>
      <c r="K77" s="1">
        <f t="shared" si="38"/>
        <v>5.7307399999999982</v>
      </c>
      <c r="L77" s="1">
        <f t="shared" si="39"/>
        <v>5</v>
      </c>
      <c r="M77" s="1">
        <f t="shared" si="40"/>
        <v>481</v>
      </c>
      <c r="N77" s="1">
        <f t="shared" si="41"/>
        <v>551.29718799999978</v>
      </c>
      <c r="O77" s="1">
        <f t="shared" si="42"/>
        <v>77.056199999999791</v>
      </c>
      <c r="P77" s="1"/>
      <c r="Q77" s="1">
        <f t="shared" si="43"/>
        <v>0.5</v>
      </c>
      <c r="R77" s="4">
        <f t="shared" si="44"/>
        <v>0.5</v>
      </c>
      <c r="S77" s="4">
        <f t="shared" si="45"/>
        <v>0.01</v>
      </c>
      <c r="T77" s="4">
        <f t="shared" si="46"/>
        <v>0.01</v>
      </c>
      <c r="U77" s="4">
        <f t="shared" si="47"/>
        <v>0.96199999999999997</v>
      </c>
      <c r="V77" s="4">
        <f t="shared" si="48"/>
        <v>0.96199999999999986</v>
      </c>
      <c r="W77" s="4">
        <f t="shared" si="49"/>
        <v>0.96199999999999997</v>
      </c>
    </row>
    <row r="78" spans="5:23" x14ac:dyDescent="0.15">
      <c r="E78" s="1">
        <f t="shared" si="50"/>
        <v>0.38500000000000023</v>
      </c>
      <c r="F78" s="1">
        <f t="shared" si="34"/>
        <v>74.574999999999719</v>
      </c>
      <c r="G78" s="1">
        <f t="shared" si="35"/>
        <v>568.42412499999966</v>
      </c>
      <c r="H78" s="1"/>
      <c r="I78" s="1">
        <f t="shared" si="36"/>
        <v>0.19250000000000012</v>
      </c>
      <c r="J78" s="1">
        <f t="shared" si="37"/>
        <v>37.287499999999859</v>
      </c>
      <c r="K78" s="1">
        <f t="shared" si="38"/>
        <v>5.6842412499999968</v>
      </c>
      <c r="L78" s="1">
        <f t="shared" si="39"/>
        <v>5</v>
      </c>
      <c r="M78" s="1">
        <f t="shared" si="40"/>
        <v>480.75</v>
      </c>
      <c r="N78" s="1">
        <f t="shared" si="41"/>
        <v>546.53979618749963</v>
      </c>
      <c r="O78" s="1">
        <f t="shared" si="42"/>
        <v>71.70386249999973</v>
      </c>
      <c r="P78" s="1"/>
      <c r="Q78" s="1">
        <f t="shared" si="43"/>
        <v>0.5</v>
      </c>
      <c r="R78" s="4">
        <f t="shared" si="44"/>
        <v>0.5</v>
      </c>
      <c r="S78" s="4">
        <f t="shared" si="45"/>
        <v>0.01</v>
      </c>
      <c r="T78" s="4">
        <f t="shared" si="46"/>
        <v>0.01</v>
      </c>
      <c r="U78" s="4">
        <f t="shared" si="47"/>
        <v>0.96150000000000002</v>
      </c>
      <c r="V78" s="4">
        <f t="shared" si="48"/>
        <v>0.96149999999999991</v>
      </c>
      <c r="W78" s="4">
        <f t="shared" si="49"/>
        <v>0.96150000000000002</v>
      </c>
    </row>
    <row r="79" spans="5:23" x14ac:dyDescent="0.15">
      <c r="E79" s="1">
        <f t="shared" si="50"/>
        <v>0.39000000000000024</v>
      </c>
      <c r="F79" s="1">
        <f t="shared" si="34"/>
        <v>69.049999999999727</v>
      </c>
      <c r="G79" s="1">
        <f t="shared" si="35"/>
        <v>563.62849999999992</v>
      </c>
      <c r="H79" s="1"/>
      <c r="I79" s="1">
        <f t="shared" si="36"/>
        <v>0.19500000000000012</v>
      </c>
      <c r="J79" s="1">
        <f t="shared" si="37"/>
        <v>34.524999999999864</v>
      </c>
      <c r="K79" s="1">
        <f t="shared" si="38"/>
        <v>5.6362849999999991</v>
      </c>
      <c r="L79" s="1">
        <f t="shared" si="39"/>
        <v>5</v>
      </c>
      <c r="M79" s="1">
        <f t="shared" si="40"/>
        <v>480.5</v>
      </c>
      <c r="N79" s="1">
        <f t="shared" si="41"/>
        <v>541.64698849999991</v>
      </c>
      <c r="O79" s="1">
        <f t="shared" si="42"/>
        <v>66.357049999999731</v>
      </c>
      <c r="P79" s="1"/>
      <c r="Q79" s="1">
        <f t="shared" si="43"/>
        <v>0.5</v>
      </c>
      <c r="R79" s="4">
        <f t="shared" si="44"/>
        <v>0.5</v>
      </c>
      <c r="S79" s="4">
        <f t="shared" si="45"/>
        <v>0.01</v>
      </c>
      <c r="T79" s="4">
        <f t="shared" si="46"/>
        <v>0.01</v>
      </c>
      <c r="U79" s="4">
        <f t="shared" si="47"/>
        <v>0.96099999999999997</v>
      </c>
      <c r="V79" s="4">
        <f t="shared" si="48"/>
        <v>0.96099999999999997</v>
      </c>
      <c r="W79" s="4">
        <f t="shared" si="49"/>
        <v>0.96099999999999985</v>
      </c>
    </row>
    <row r="80" spans="5:23" x14ac:dyDescent="0.15">
      <c r="E80" s="1">
        <f t="shared" si="50"/>
        <v>0.39500000000000024</v>
      </c>
      <c r="F80" s="1">
        <f t="shared" si="34"/>
        <v>63.524999999999721</v>
      </c>
      <c r="G80" s="1">
        <f t="shared" si="35"/>
        <v>558.6871249999997</v>
      </c>
      <c r="H80" s="1"/>
      <c r="I80" s="1">
        <f t="shared" si="36"/>
        <v>0.19750000000000012</v>
      </c>
      <c r="J80" s="1">
        <f t="shared" si="37"/>
        <v>31.762499999999861</v>
      </c>
      <c r="K80" s="1">
        <f t="shared" si="38"/>
        <v>5.5868712499999971</v>
      </c>
      <c r="L80" s="1">
        <f t="shared" si="39"/>
        <v>5</v>
      </c>
      <c r="M80" s="1">
        <f t="shared" si="40"/>
        <v>480.25</v>
      </c>
      <c r="N80" s="1">
        <f t="shared" si="41"/>
        <v>536.61898356249969</v>
      </c>
      <c r="O80" s="1">
        <f t="shared" si="42"/>
        <v>61.015762499999731</v>
      </c>
      <c r="P80" s="1"/>
      <c r="Q80" s="1">
        <f t="shared" si="43"/>
        <v>0.5</v>
      </c>
      <c r="R80" s="4">
        <f t="shared" si="44"/>
        <v>0.5</v>
      </c>
      <c r="S80" s="4">
        <f t="shared" si="45"/>
        <v>0.01</v>
      </c>
      <c r="T80" s="4">
        <f t="shared" si="46"/>
        <v>0.01</v>
      </c>
      <c r="U80" s="4">
        <f t="shared" si="47"/>
        <v>0.96050000000000002</v>
      </c>
      <c r="V80" s="4">
        <f t="shared" si="48"/>
        <v>0.96050000000000002</v>
      </c>
      <c r="W80" s="4">
        <f t="shared" si="49"/>
        <v>0.96050000000000002</v>
      </c>
    </row>
    <row r="81" spans="5:23" x14ac:dyDescent="0.15">
      <c r="E81" s="1">
        <f t="shared" si="50"/>
        <v>0.40000000000000024</v>
      </c>
      <c r="F81" s="1">
        <f t="shared" si="34"/>
        <v>57.999999999999716</v>
      </c>
      <c r="G81" s="1">
        <f t="shared" si="35"/>
        <v>553.59999999999991</v>
      </c>
      <c r="H81" s="1"/>
      <c r="I81" s="1">
        <f t="shared" si="36"/>
        <v>0.20000000000000012</v>
      </c>
      <c r="J81" s="1">
        <f t="shared" si="37"/>
        <v>28.999999999999858</v>
      </c>
      <c r="K81" s="1">
        <f t="shared" si="38"/>
        <v>5.5359999999999996</v>
      </c>
      <c r="L81" s="1">
        <f t="shared" si="39"/>
        <v>5</v>
      </c>
      <c r="M81" s="1">
        <f t="shared" si="40"/>
        <v>480</v>
      </c>
      <c r="N81" s="1">
        <f t="shared" si="41"/>
        <v>531.4559999999999</v>
      </c>
      <c r="O81" s="1">
        <f t="shared" si="42"/>
        <v>55.679999999999723</v>
      </c>
      <c r="P81" s="1"/>
      <c r="Q81" s="1">
        <f t="shared" si="43"/>
        <v>0.5</v>
      </c>
      <c r="R81" s="4">
        <f t="shared" si="44"/>
        <v>0.5</v>
      </c>
      <c r="S81" s="4">
        <f t="shared" si="45"/>
        <v>0.01</v>
      </c>
      <c r="T81" s="4">
        <f t="shared" si="46"/>
        <v>0.01</v>
      </c>
      <c r="U81" s="4">
        <f t="shared" si="47"/>
        <v>0.96</v>
      </c>
      <c r="V81" s="4">
        <f t="shared" si="48"/>
        <v>0.96</v>
      </c>
      <c r="W81" s="4">
        <f t="shared" si="49"/>
        <v>0.96</v>
      </c>
    </row>
    <row r="82" spans="5:23" x14ac:dyDescent="0.15">
      <c r="E82" s="1">
        <f t="shared" si="50"/>
        <v>0.40500000000000025</v>
      </c>
      <c r="F82" s="1">
        <f t="shared" si="34"/>
        <v>52.474999999999717</v>
      </c>
      <c r="G82" s="1">
        <f t="shared" si="35"/>
        <v>548.36712499999987</v>
      </c>
      <c r="H82" s="1"/>
      <c r="I82" s="1">
        <f t="shared" si="36"/>
        <v>0.20250000000000012</v>
      </c>
      <c r="J82" s="1">
        <f t="shared" si="37"/>
        <v>26.237499999999859</v>
      </c>
      <c r="K82" s="1">
        <f t="shared" si="38"/>
        <v>5.4836712499999987</v>
      </c>
      <c r="L82" s="1">
        <f t="shared" si="39"/>
        <v>5</v>
      </c>
      <c r="M82" s="1">
        <f t="shared" si="40"/>
        <v>479.75</v>
      </c>
      <c r="N82" s="1">
        <f t="shared" si="41"/>
        <v>526.15825643749986</v>
      </c>
      <c r="O82" s="1">
        <f t="shared" si="42"/>
        <v>50.349762499999727</v>
      </c>
      <c r="P82" s="1"/>
      <c r="Q82" s="1">
        <f t="shared" si="43"/>
        <v>0.5</v>
      </c>
      <c r="R82" s="4">
        <f t="shared" si="44"/>
        <v>0.5</v>
      </c>
      <c r="S82" s="4">
        <f t="shared" si="45"/>
        <v>0.01</v>
      </c>
      <c r="T82" s="4">
        <f t="shared" si="46"/>
        <v>0.01</v>
      </c>
      <c r="U82" s="4">
        <f t="shared" si="47"/>
        <v>0.95950000000000002</v>
      </c>
      <c r="V82" s="4">
        <f t="shared" si="48"/>
        <v>0.95949999999999991</v>
      </c>
      <c r="W82" s="4">
        <f t="shared" si="49"/>
        <v>0.95950000000000002</v>
      </c>
    </row>
    <row r="83" spans="5:23" x14ac:dyDescent="0.15">
      <c r="E83" s="1">
        <f t="shared" si="50"/>
        <v>0.41000000000000025</v>
      </c>
      <c r="F83" s="1">
        <f t="shared" si="34"/>
        <v>46.949999999999712</v>
      </c>
      <c r="G83" s="1">
        <f t="shared" si="35"/>
        <v>542.98849999999993</v>
      </c>
      <c r="H83" s="1"/>
      <c r="I83" s="1">
        <f t="shared" si="36"/>
        <v>0.20500000000000013</v>
      </c>
      <c r="J83" s="1">
        <f t="shared" si="37"/>
        <v>23.474999999999856</v>
      </c>
      <c r="K83" s="1">
        <f t="shared" si="38"/>
        <v>5.4298849999999996</v>
      </c>
      <c r="L83" s="1">
        <f t="shared" si="39"/>
        <v>5</v>
      </c>
      <c r="M83" s="1">
        <f t="shared" si="40"/>
        <v>479.5</v>
      </c>
      <c r="N83" s="1">
        <f t="shared" si="41"/>
        <v>520.7259714999999</v>
      </c>
      <c r="O83" s="1">
        <f t="shared" si="42"/>
        <v>45.025049999999723</v>
      </c>
      <c r="P83" s="1"/>
      <c r="Q83" s="1">
        <f t="shared" si="43"/>
        <v>0.5</v>
      </c>
      <c r="R83" s="4">
        <f t="shared" si="44"/>
        <v>0.5</v>
      </c>
      <c r="S83" s="4">
        <f t="shared" si="45"/>
        <v>0.01</v>
      </c>
      <c r="T83" s="4">
        <f t="shared" si="46"/>
        <v>0.01</v>
      </c>
      <c r="U83" s="4">
        <f t="shared" si="47"/>
        <v>0.95899999999999996</v>
      </c>
      <c r="V83" s="4">
        <f t="shared" si="48"/>
        <v>0.95899999999999996</v>
      </c>
      <c r="W83" s="4">
        <f t="shared" si="49"/>
        <v>0.95899999999999996</v>
      </c>
    </row>
    <row r="84" spans="5:23" x14ac:dyDescent="0.15">
      <c r="E84" s="1">
        <f t="shared" si="50"/>
        <v>0.41500000000000026</v>
      </c>
      <c r="F84" s="1">
        <f t="shared" si="34"/>
        <v>41.424999999999713</v>
      </c>
      <c r="G84" s="1">
        <f t="shared" si="35"/>
        <v>537.46412499999974</v>
      </c>
      <c r="H84" s="1"/>
      <c r="I84" s="1">
        <f t="shared" si="36"/>
        <v>0.20750000000000013</v>
      </c>
      <c r="J84" s="1">
        <f t="shared" si="37"/>
        <v>20.712499999999856</v>
      </c>
      <c r="K84" s="1">
        <f t="shared" si="38"/>
        <v>5.3746412499999972</v>
      </c>
      <c r="L84" s="1">
        <f t="shared" si="39"/>
        <v>5</v>
      </c>
      <c r="M84" s="1">
        <f t="shared" si="40"/>
        <v>479.25</v>
      </c>
      <c r="N84" s="1">
        <f t="shared" si="41"/>
        <v>515.15936381249981</v>
      </c>
      <c r="O84" s="1">
        <f t="shared" si="42"/>
        <v>39.705862499999725</v>
      </c>
      <c r="P84" s="1"/>
      <c r="Q84" s="1">
        <f t="shared" si="43"/>
        <v>0.5</v>
      </c>
      <c r="R84" s="4">
        <f t="shared" si="44"/>
        <v>0.5</v>
      </c>
      <c r="S84" s="4">
        <f t="shared" si="45"/>
        <v>0.01</v>
      </c>
      <c r="T84" s="4">
        <f t="shared" si="46"/>
        <v>0.01</v>
      </c>
      <c r="U84" s="4">
        <f t="shared" si="47"/>
        <v>0.95850000000000002</v>
      </c>
      <c r="V84" s="4">
        <f t="shared" si="48"/>
        <v>0.95850000000000013</v>
      </c>
      <c r="W84" s="4">
        <f t="shared" si="49"/>
        <v>0.95850000000000002</v>
      </c>
    </row>
    <row r="85" spans="5:23" x14ac:dyDescent="0.15">
      <c r="E85" s="1">
        <f t="shared" si="50"/>
        <v>0.42000000000000026</v>
      </c>
      <c r="F85" s="1">
        <f t="shared" si="34"/>
        <v>35.899999999999707</v>
      </c>
      <c r="G85" s="1">
        <f t="shared" si="35"/>
        <v>531.79399999999964</v>
      </c>
      <c r="H85" s="1"/>
      <c r="I85" s="1">
        <f t="shared" si="36"/>
        <v>0.21000000000000013</v>
      </c>
      <c r="J85" s="1">
        <f t="shared" si="37"/>
        <v>17.949999999999854</v>
      </c>
      <c r="K85" s="1">
        <f t="shared" si="38"/>
        <v>5.3179399999999966</v>
      </c>
      <c r="L85" s="1">
        <f t="shared" si="39"/>
        <v>5</v>
      </c>
      <c r="M85" s="1">
        <f t="shared" si="40"/>
        <v>479</v>
      </c>
      <c r="N85" s="1">
        <f t="shared" si="41"/>
        <v>509.45865199999963</v>
      </c>
      <c r="O85" s="1">
        <f t="shared" si="42"/>
        <v>34.392199999999718</v>
      </c>
      <c r="P85" s="1"/>
      <c r="Q85" s="1">
        <f t="shared" si="43"/>
        <v>0.5</v>
      </c>
      <c r="R85" s="4">
        <f t="shared" si="44"/>
        <v>0.5</v>
      </c>
      <c r="S85" s="4">
        <f t="shared" si="45"/>
        <v>0.01</v>
      </c>
      <c r="T85" s="4">
        <f t="shared" si="46"/>
        <v>0.01</v>
      </c>
      <c r="U85" s="4">
        <f t="shared" si="47"/>
        <v>0.95799999999999996</v>
      </c>
      <c r="V85" s="4">
        <f t="shared" si="48"/>
        <v>0.95799999999999996</v>
      </c>
      <c r="W85" s="4">
        <f t="shared" si="49"/>
        <v>0.95799999999999996</v>
      </c>
    </row>
    <row r="86" spans="5:23" x14ac:dyDescent="0.15">
      <c r="E86" s="1">
        <f t="shared" si="50"/>
        <v>0.42500000000000027</v>
      </c>
      <c r="F86" s="1">
        <f t="shared" si="34"/>
        <v>30.374999999999709</v>
      </c>
      <c r="G86" s="1">
        <f t="shared" si="35"/>
        <v>525.97812499999952</v>
      </c>
      <c r="H86" s="1"/>
      <c r="I86" s="1">
        <f t="shared" si="36"/>
        <v>0.21250000000000013</v>
      </c>
      <c r="J86" s="1">
        <f t="shared" si="37"/>
        <v>15.187499999999854</v>
      </c>
      <c r="K86" s="1">
        <f t="shared" si="38"/>
        <v>5.2597812499999952</v>
      </c>
      <c r="L86" s="1">
        <f t="shared" si="39"/>
        <v>5</v>
      </c>
      <c r="M86" s="1">
        <f t="shared" si="40"/>
        <v>478.75</v>
      </c>
      <c r="N86" s="1">
        <f t="shared" si="41"/>
        <v>503.62405468749955</v>
      </c>
      <c r="O86" s="1">
        <f t="shared" si="42"/>
        <v>29.084062499999721</v>
      </c>
      <c r="P86" s="1"/>
      <c r="Q86" s="1">
        <f t="shared" si="43"/>
        <v>0.5</v>
      </c>
      <c r="R86" s="4">
        <f t="shared" si="44"/>
        <v>0.5</v>
      </c>
      <c r="S86" s="4">
        <f t="shared" si="45"/>
        <v>0.01</v>
      </c>
      <c r="T86" s="4">
        <f t="shared" si="46"/>
        <v>0.01</v>
      </c>
      <c r="U86" s="4">
        <f t="shared" si="47"/>
        <v>0.95750000000000002</v>
      </c>
      <c r="V86" s="4">
        <f t="shared" si="48"/>
        <v>0.95750000000000002</v>
      </c>
      <c r="W86" s="4">
        <f t="shared" si="49"/>
        <v>0.95750000000000002</v>
      </c>
    </row>
    <row r="87" spans="5:23" x14ac:dyDescent="0.15">
      <c r="E87" s="1">
        <f t="shared" si="50"/>
        <v>0.43000000000000027</v>
      </c>
      <c r="F87" s="1">
        <f t="shared" si="34"/>
        <v>24.849999999999707</v>
      </c>
      <c r="G87" s="1">
        <f t="shared" si="35"/>
        <v>520.01649999999961</v>
      </c>
      <c r="H87" s="1"/>
      <c r="I87" s="1">
        <f t="shared" si="36"/>
        <v>0.21500000000000014</v>
      </c>
      <c r="J87" s="1">
        <f t="shared" si="37"/>
        <v>12.424999999999853</v>
      </c>
      <c r="K87" s="1">
        <f t="shared" si="38"/>
        <v>5.2001649999999966</v>
      </c>
      <c r="L87" s="1">
        <f t="shared" si="39"/>
        <v>5</v>
      </c>
      <c r="M87" s="1">
        <f t="shared" si="40"/>
        <v>478.5</v>
      </c>
      <c r="N87" s="1">
        <f t="shared" si="41"/>
        <v>497.65579049999963</v>
      </c>
      <c r="O87" s="1">
        <f t="shared" si="42"/>
        <v>23.781449999999719</v>
      </c>
      <c r="P87" s="1"/>
      <c r="Q87" s="1">
        <f t="shared" si="43"/>
        <v>0.5</v>
      </c>
      <c r="R87" s="4">
        <f t="shared" si="44"/>
        <v>0.5</v>
      </c>
      <c r="S87" s="4">
        <f t="shared" si="45"/>
        <v>0.01</v>
      </c>
      <c r="T87" s="4">
        <f t="shared" si="46"/>
        <v>0.01</v>
      </c>
      <c r="U87" s="4">
        <f t="shared" si="47"/>
        <v>0.95699999999999996</v>
      </c>
      <c r="V87" s="4">
        <f t="shared" si="48"/>
        <v>0.95699999999999996</v>
      </c>
      <c r="W87" s="4">
        <f t="shared" si="49"/>
        <v>0.95699999999999996</v>
      </c>
    </row>
    <row r="88" spans="5:23" x14ac:dyDescent="0.15">
      <c r="E88" s="1">
        <f t="shared" si="50"/>
        <v>0.43500000000000028</v>
      </c>
      <c r="F88" s="1">
        <f t="shared" si="34"/>
        <v>19.324999999999704</v>
      </c>
      <c r="G88" s="1">
        <f t="shared" si="35"/>
        <v>513.90912499999968</v>
      </c>
      <c r="H88" s="1"/>
      <c r="I88" s="1">
        <f t="shared" si="36"/>
        <v>0.21750000000000014</v>
      </c>
      <c r="J88" s="1">
        <f t="shared" si="37"/>
        <v>9.6624999999998522</v>
      </c>
      <c r="K88" s="1">
        <f t="shared" si="38"/>
        <v>5.1390912499999972</v>
      </c>
      <c r="L88" s="1">
        <f t="shared" si="39"/>
        <v>5</v>
      </c>
      <c r="M88" s="1">
        <f t="shared" si="40"/>
        <v>478.25</v>
      </c>
      <c r="N88" s="1">
        <f t="shared" si="41"/>
        <v>491.55407806249968</v>
      </c>
      <c r="O88" s="1">
        <f t="shared" si="42"/>
        <v>18.484362499999719</v>
      </c>
      <c r="P88" s="1"/>
      <c r="Q88" s="1">
        <f t="shared" si="43"/>
        <v>0.5</v>
      </c>
      <c r="R88" s="4">
        <f t="shared" si="44"/>
        <v>0.5</v>
      </c>
      <c r="S88" s="4">
        <f t="shared" si="45"/>
        <v>0.01</v>
      </c>
      <c r="T88" s="4">
        <f t="shared" si="46"/>
        <v>0.01</v>
      </c>
      <c r="U88" s="4">
        <f t="shared" si="47"/>
        <v>0.95650000000000002</v>
      </c>
      <c r="V88" s="4">
        <f t="shared" si="48"/>
        <v>0.95650000000000002</v>
      </c>
      <c r="W88" s="4">
        <f t="shared" si="49"/>
        <v>0.95650000000000013</v>
      </c>
    </row>
    <row r="89" spans="5:23" x14ac:dyDescent="0.15">
      <c r="E89" s="1">
        <f t="shared" si="50"/>
        <v>0.44000000000000028</v>
      </c>
      <c r="F89" s="1">
        <f t="shared" si="34"/>
        <v>13.799999999999702</v>
      </c>
      <c r="G89" s="1">
        <f t="shared" si="35"/>
        <v>507.65599999999978</v>
      </c>
      <c r="H89" s="1"/>
      <c r="I89" s="1">
        <f t="shared" si="36"/>
        <v>0.22000000000000014</v>
      </c>
      <c r="J89" s="1">
        <f t="shared" si="37"/>
        <v>6.8999999999998511</v>
      </c>
      <c r="K89" s="1">
        <f t="shared" si="38"/>
        <v>5.076559999999998</v>
      </c>
      <c r="L89" s="1">
        <f t="shared" si="39"/>
        <v>5</v>
      </c>
      <c r="M89" s="1">
        <f t="shared" si="40"/>
        <v>478</v>
      </c>
      <c r="N89" s="1">
        <f t="shared" si="41"/>
        <v>485.31913599999979</v>
      </c>
      <c r="O89" s="1">
        <f t="shared" si="42"/>
        <v>13.192799999999714</v>
      </c>
      <c r="P89" s="1"/>
      <c r="Q89" s="1">
        <f t="shared" si="43"/>
        <v>0.5</v>
      </c>
      <c r="R89" s="4">
        <f t="shared" si="44"/>
        <v>0.5</v>
      </c>
      <c r="S89" s="4">
        <f t="shared" si="45"/>
        <v>0.01</v>
      </c>
      <c r="T89" s="4">
        <f t="shared" si="46"/>
        <v>0.01</v>
      </c>
      <c r="U89" s="4">
        <f t="shared" si="47"/>
        <v>0.95599999999999996</v>
      </c>
      <c r="V89" s="4">
        <f t="shared" si="48"/>
        <v>0.95599999999999996</v>
      </c>
      <c r="W89" s="4">
        <f t="shared" si="49"/>
        <v>0.95599999999999996</v>
      </c>
    </row>
    <row r="90" spans="5:23" x14ac:dyDescent="0.15">
      <c r="E90" s="1">
        <f t="shared" si="50"/>
        <v>0.44500000000000028</v>
      </c>
      <c r="F90" s="1">
        <f t="shared" si="34"/>
        <v>8.2749999999997002</v>
      </c>
      <c r="G90" s="1">
        <f t="shared" si="35"/>
        <v>501.25712499999975</v>
      </c>
      <c r="H90" s="1"/>
      <c r="I90" s="1">
        <f t="shared" si="36"/>
        <v>0.22250000000000014</v>
      </c>
      <c r="J90" s="1">
        <f t="shared" si="37"/>
        <v>4.1374999999998501</v>
      </c>
      <c r="K90" s="1">
        <f t="shared" si="38"/>
        <v>5.0125712499999979</v>
      </c>
      <c r="L90" s="1">
        <f t="shared" si="39"/>
        <v>5</v>
      </c>
      <c r="M90" s="1">
        <f t="shared" si="40"/>
        <v>477.75</v>
      </c>
      <c r="N90" s="1">
        <f t="shared" si="41"/>
        <v>478.95118293749977</v>
      </c>
      <c r="O90" s="1">
        <f t="shared" si="42"/>
        <v>7.9067624999997133</v>
      </c>
      <c r="P90" s="1"/>
      <c r="Q90" s="1">
        <f t="shared" si="43"/>
        <v>0.5</v>
      </c>
      <c r="R90" s="4">
        <f t="shared" si="44"/>
        <v>0.5</v>
      </c>
      <c r="S90" s="4">
        <f t="shared" si="45"/>
        <v>0.01</v>
      </c>
      <c r="T90" s="4">
        <f t="shared" si="46"/>
        <v>0.01</v>
      </c>
      <c r="U90" s="4">
        <f t="shared" si="47"/>
        <v>0.95550000000000002</v>
      </c>
      <c r="V90" s="4">
        <f t="shared" si="48"/>
        <v>0.95550000000000002</v>
      </c>
      <c r="W90" s="4">
        <f t="shared" si="49"/>
        <v>0.95550000000000002</v>
      </c>
    </row>
    <row r="91" spans="5:23" x14ac:dyDescent="0.15">
      <c r="E91" s="1">
        <f t="shared" si="50"/>
        <v>0.45000000000000029</v>
      </c>
      <c r="F91" s="1">
        <f t="shared" si="34"/>
        <v>2.7499999999996971</v>
      </c>
      <c r="G91" s="1">
        <f t="shared" si="35"/>
        <v>494.71249999999969</v>
      </c>
      <c r="H91" s="1"/>
      <c r="I91" s="1">
        <f t="shared" si="36"/>
        <v>0.22500000000000014</v>
      </c>
      <c r="J91" s="1">
        <f t="shared" si="37"/>
        <v>1.3749999999998486</v>
      </c>
      <c r="K91" s="1">
        <f t="shared" si="38"/>
        <v>4.9471249999999971</v>
      </c>
      <c r="L91" s="1">
        <f t="shared" si="39"/>
        <v>5</v>
      </c>
      <c r="M91" s="1">
        <f t="shared" si="40"/>
        <v>477.5</v>
      </c>
      <c r="N91" s="1">
        <f t="shared" si="41"/>
        <v>472.45043749999968</v>
      </c>
      <c r="O91" s="1">
        <f t="shared" si="42"/>
        <v>2.6262499999997106</v>
      </c>
      <c r="P91" s="1"/>
      <c r="Q91" s="1">
        <f t="shared" si="43"/>
        <v>0.5</v>
      </c>
      <c r="R91" s="4">
        <f t="shared" si="44"/>
        <v>0.5</v>
      </c>
      <c r="S91" s="4">
        <f t="shared" si="45"/>
        <v>0.01</v>
      </c>
      <c r="T91" s="4">
        <f t="shared" si="46"/>
        <v>0.01</v>
      </c>
      <c r="U91" s="4">
        <f t="shared" si="47"/>
        <v>0.95499999999999996</v>
      </c>
      <c r="V91" s="4">
        <f t="shared" si="48"/>
        <v>0.95499999999999996</v>
      </c>
      <c r="W91" s="4">
        <f t="shared" si="49"/>
        <v>0.95499999999999996</v>
      </c>
    </row>
    <row r="92" spans="5:23" x14ac:dyDescent="0.15">
      <c r="E92" s="1">
        <f t="shared" si="50"/>
        <v>0.45500000000000029</v>
      </c>
      <c r="F92" s="1">
        <f t="shared" si="34"/>
        <v>0.02</v>
      </c>
      <c r="G92" s="1">
        <f t="shared" si="35"/>
        <v>488.02212499999951</v>
      </c>
      <c r="H92" s="1"/>
      <c r="I92" s="1">
        <f t="shared" si="36"/>
        <v>0.22750000000000015</v>
      </c>
      <c r="J92" s="1">
        <f t="shared" si="37"/>
        <v>0.01</v>
      </c>
      <c r="K92" s="1">
        <f t="shared" si="38"/>
        <v>4.8802212499999955</v>
      </c>
      <c r="L92" s="1">
        <f t="shared" si="39"/>
        <v>5</v>
      </c>
      <c r="M92" s="1">
        <f t="shared" si="40"/>
        <v>477.25</v>
      </c>
      <c r="N92" s="1">
        <f t="shared" si="41"/>
        <v>465.81711831249953</v>
      </c>
      <c r="O92" s="1">
        <f t="shared" si="42"/>
        <v>1.9089999999999999E-2</v>
      </c>
      <c r="P92" s="1"/>
      <c r="Q92" s="1">
        <f t="shared" si="43"/>
        <v>0.5</v>
      </c>
      <c r="R92" s="4">
        <f t="shared" si="44"/>
        <v>0.5</v>
      </c>
      <c r="S92" s="4">
        <f t="shared" si="45"/>
        <v>0.01</v>
      </c>
      <c r="T92" s="4">
        <f t="shared" si="46"/>
        <v>0.01</v>
      </c>
      <c r="U92" s="4">
        <f t="shared" si="47"/>
        <v>0.95450000000000002</v>
      </c>
      <c r="V92" s="4">
        <f t="shared" si="48"/>
        <v>0.95450000000000002</v>
      </c>
      <c r="W92" s="4">
        <f t="shared" si="49"/>
        <v>0.9544999999999999</v>
      </c>
    </row>
    <row r="93" spans="5:23" x14ac:dyDescent="0.15">
      <c r="E93" s="1">
        <f t="shared" si="50"/>
        <v>0.4600000000000003</v>
      </c>
      <c r="F93" s="1">
        <f t="shared" si="34"/>
        <v>0.02</v>
      </c>
      <c r="G93" s="1">
        <f t="shared" si="35"/>
        <v>481.18599999999958</v>
      </c>
      <c r="H93" s="1"/>
      <c r="I93" s="1">
        <f t="shared" si="36"/>
        <v>0.23000000000000015</v>
      </c>
      <c r="J93" s="1">
        <f t="shared" si="37"/>
        <v>0.01</v>
      </c>
      <c r="K93" s="1">
        <f t="shared" si="38"/>
        <v>4.8118599999999958</v>
      </c>
      <c r="L93" s="1">
        <f t="shared" si="39"/>
        <v>5</v>
      </c>
      <c r="M93" s="1">
        <f t="shared" si="40"/>
        <v>477</v>
      </c>
      <c r="N93" s="1">
        <f t="shared" si="41"/>
        <v>459.05144399999961</v>
      </c>
      <c r="O93" s="1">
        <f t="shared" si="42"/>
        <v>1.908E-2</v>
      </c>
      <c r="P93" s="1"/>
      <c r="Q93" s="1">
        <f t="shared" si="43"/>
        <v>0.5</v>
      </c>
      <c r="R93" s="4">
        <f t="shared" si="44"/>
        <v>0.5</v>
      </c>
      <c r="S93" s="4">
        <f t="shared" si="45"/>
        <v>0.01</v>
      </c>
      <c r="T93" s="4">
        <f t="shared" si="46"/>
        <v>0.01</v>
      </c>
      <c r="U93" s="4">
        <f t="shared" si="47"/>
        <v>0.95399999999999996</v>
      </c>
      <c r="V93" s="4">
        <f t="shared" si="48"/>
        <v>0.95399999999999996</v>
      </c>
      <c r="W93" s="4">
        <f t="shared" si="49"/>
        <v>0.95399999999999996</v>
      </c>
    </row>
    <row r="94" spans="5:23" x14ac:dyDescent="0.15">
      <c r="E94" s="1">
        <f t="shared" si="50"/>
        <v>0.4650000000000003</v>
      </c>
      <c r="F94" s="1">
        <f t="shared" si="34"/>
        <v>0.02</v>
      </c>
      <c r="G94" s="1">
        <f t="shared" si="35"/>
        <v>474.20412499999941</v>
      </c>
      <c r="H94" s="1"/>
      <c r="I94" s="1">
        <f t="shared" si="36"/>
        <v>0.23250000000000015</v>
      </c>
      <c r="J94" s="1">
        <f t="shared" si="37"/>
        <v>0.01</v>
      </c>
      <c r="K94" s="1">
        <f t="shared" si="38"/>
        <v>4.7420412499999944</v>
      </c>
      <c r="L94" s="1">
        <f t="shared" si="39"/>
        <v>5</v>
      </c>
      <c r="M94" s="1">
        <f t="shared" si="40"/>
        <v>476.75</v>
      </c>
      <c r="N94" s="1">
        <f t="shared" si="41"/>
        <v>452.15363318749945</v>
      </c>
      <c r="O94" s="1">
        <f t="shared" si="42"/>
        <v>1.907E-2</v>
      </c>
      <c r="P94" s="1"/>
      <c r="Q94" s="1">
        <f t="shared" si="43"/>
        <v>0.5</v>
      </c>
      <c r="R94" s="4">
        <f t="shared" si="44"/>
        <v>0.5</v>
      </c>
      <c r="S94" s="4">
        <f t="shared" si="45"/>
        <v>0.01</v>
      </c>
      <c r="T94" s="4">
        <f t="shared" si="46"/>
        <v>0.01</v>
      </c>
      <c r="U94" s="4">
        <f t="shared" si="47"/>
        <v>0.95350000000000001</v>
      </c>
      <c r="V94" s="4">
        <f t="shared" si="48"/>
        <v>0.95350000000000001</v>
      </c>
      <c r="W94" s="4">
        <f t="shared" si="49"/>
        <v>0.95350000000000001</v>
      </c>
    </row>
    <row r="95" spans="5:23" x14ac:dyDescent="0.15">
      <c r="E95" s="1">
        <f t="shared" si="50"/>
        <v>0.47000000000000031</v>
      </c>
      <c r="F95" s="1">
        <f t="shared" si="34"/>
        <v>0.02</v>
      </c>
      <c r="G95" s="1">
        <f t="shared" si="35"/>
        <v>467.07649999999956</v>
      </c>
      <c r="H95" s="1"/>
      <c r="I95" s="1">
        <f t="shared" si="36"/>
        <v>0.23500000000000015</v>
      </c>
      <c r="J95" s="1">
        <f t="shared" si="37"/>
        <v>0.01</v>
      </c>
      <c r="K95" s="1">
        <f t="shared" si="38"/>
        <v>4.6707649999999958</v>
      </c>
      <c r="L95" s="1">
        <f t="shared" si="39"/>
        <v>5</v>
      </c>
      <c r="M95" s="1">
        <f t="shared" si="40"/>
        <v>476.5</v>
      </c>
      <c r="N95" s="1">
        <f t="shared" si="41"/>
        <v>445.12390449999958</v>
      </c>
      <c r="O95" s="1">
        <f t="shared" si="42"/>
        <v>1.9060000000000001E-2</v>
      </c>
      <c r="P95" s="1"/>
      <c r="Q95" s="1">
        <f t="shared" si="43"/>
        <v>0.5</v>
      </c>
      <c r="R95" s="4">
        <f t="shared" si="44"/>
        <v>0.5</v>
      </c>
      <c r="S95" s="4">
        <f t="shared" si="45"/>
        <v>0.01</v>
      </c>
      <c r="T95" s="4">
        <f t="shared" si="46"/>
        <v>0.01</v>
      </c>
      <c r="U95" s="4">
        <f t="shared" si="47"/>
        <v>0.95299999999999996</v>
      </c>
      <c r="V95" s="4">
        <f t="shared" si="48"/>
        <v>0.95300000000000007</v>
      </c>
      <c r="W95" s="4">
        <f t="shared" si="49"/>
        <v>0.95299999999999996</v>
      </c>
    </row>
    <row r="96" spans="5:23" x14ac:dyDescent="0.15">
      <c r="E96" s="1">
        <f t="shared" si="50"/>
        <v>0.47500000000000031</v>
      </c>
      <c r="F96" s="1">
        <f t="shared" si="34"/>
        <v>0.02</v>
      </c>
      <c r="G96" s="1">
        <f t="shared" si="35"/>
        <v>459.80312499999951</v>
      </c>
      <c r="H96" s="1"/>
      <c r="I96" s="1">
        <f t="shared" si="36"/>
        <v>0.23750000000000016</v>
      </c>
      <c r="J96" s="1">
        <f t="shared" si="37"/>
        <v>0.01</v>
      </c>
      <c r="K96" s="1">
        <f t="shared" si="38"/>
        <v>4.5980312499999956</v>
      </c>
      <c r="L96" s="1">
        <f t="shared" si="39"/>
        <v>5</v>
      </c>
      <c r="M96" s="1">
        <f t="shared" si="40"/>
        <v>476.25</v>
      </c>
      <c r="N96" s="1">
        <f t="shared" si="41"/>
        <v>437.96247656249955</v>
      </c>
      <c r="O96" s="1">
        <f t="shared" si="42"/>
        <v>1.9050000000000001E-2</v>
      </c>
      <c r="P96" s="1"/>
      <c r="Q96" s="1">
        <f t="shared" si="43"/>
        <v>0.5</v>
      </c>
      <c r="R96" s="4">
        <f t="shared" si="44"/>
        <v>0.5</v>
      </c>
      <c r="S96" s="4">
        <f t="shared" si="45"/>
        <v>0.01</v>
      </c>
      <c r="T96" s="4">
        <f t="shared" si="46"/>
        <v>0.01</v>
      </c>
      <c r="U96" s="4">
        <f t="shared" si="47"/>
        <v>0.95250000000000001</v>
      </c>
      <c r="V96" s="4">
        <f t="shared" si="48"/>
        <v>0.95250000000000001</v>
      </c>
      <c r="W96" s="4">
        <f t="shared" si="49"/>
        <v>0.95250000000000001</v>
      </c>
    </row>
    <row r="97" spans="5:23" x14ac:dyDescent="0.15">
      <c r="E97" s="1">
        <f t="shared" si="50"/>
        <v>0.48000000000000032</v>
      </c>
      <c r="F97" s="1">
        <f t="shared" si="34"/>
        <v>0.02</v>
      </c>
      <c r="G97" s="1">
        <f t="shared" si="35"/>
        <v>452.38399999999967</v>
      </c>
      <c r="H97" s="1"/>
      <c r="I97" s="1">
        <f t="shared" si="36"/>
        <v>0.24000000000000016</v>
      </c>
      <c r="J97" s="1">
        <f t="shared" si="37"/>
        <v>0.01</v>
      </c>
      <c r="K97" s="1">
        <f t="shared" si="38"/>
        <v>4.5238399999999972</v>
      </c>
      <c r="L97" s="1">
        <f t="shared" si="39"/>
        <v>5</v>
      </c>
      <c r="M97" s="1">
        <f t="shared" si="40"/>
        <v>476</v>
      </c>
      <c r="N97" s="1">
        <f t="shared" si="41"/>
        <v>430.66956799999969</v>
      </c>
      <c r="O97" s="1">
        <f t="shared" si="42"/>
        <v>1.9039999999999998E-2</v>
      </c>
      <c r="P97" s="1"/>
      <c r="Q97" s="1">
        <f t="shared" si="43"/>
        <v>0.5</v>
      </c>
      <c r="R97" s="4">
        <f t="shared" si="44"/>
        <v>0.5</v>
      </c>
      <c r="S97" s="4">
        <f t="shared" si="45"/>
        <v>0.01</v>
      </c>
      <c r="T97" s="4">
        <f t="shared" si="46"/>
        <v>0.01</v>
      </c>
      <c r="U97" s="4">
        <f t="shared" si="47"/>
        <v>0.95199999999999996</v>
      </c>
      <c r="V97" s="4">
        <f t="shared" si="48"/>
        <v>0.95199999999999996</v>
      </c>
      <c r="W97" s="4">
        <f t="shared" si="49"/>
        <v>0.95199999999999985</v>
      </c>
    </row>
    <row r="98" spans="5:23" x14ac:dyDescent="0.15">
      <c r="E98" s="1">
        <f t="shared" si="50"/>
        <v>0.48500000000000032</v>
      </c>
      <c r="F98" s="1">
        <f t="shared" si="34"/>
        <v>0.02</v>
      </c>
      <c r="G98" s="1">
        <f t="shared" si="35"/>
        <v>444.81912499999953</v>
      </c>
      <c r="H98" s="1"/>
      <c r="I98" s="1">
        <f t="shared" si="36"/>
        <v>0.24250000000000016</v>
      </c>
      <c r="J98" s="1">
        <f t="shared" si="37"/>
        <v>0.01</v>
      </c>
      <c r="K98" s="1">
        <f t="shared" si="38"/>
        <v>4.4481912499999954</v>
      </c>
      <c r="L98" s="1">
        <f t="shared" si="39"/>
        <v>5</v>
      </c>
      <c r="M98" s="1">
        <f t="shared" si="40"/>
        <v>475.75</v>
      </c>
      <c r="N98" s="1">
        <f t="shared" si="41"/>
        <v>423.24539743749955</v>
      </c>
      <c r="O98" s="1">
        <f t="shared" si="42"/>
        <v>1.9030000000000002E-2</v>
      </c>
      <c r="P98" s="1"/>
      <c r="Q98" s="1">
        <f t="shared" si="43"/>
        <v>0.5</v>
      </c>
      <c r="R98" s="4">
        <f t="shared" si="44"/>
        <v>0.5</v>
      </c>
      <c r="S98" s="4">
        <f t="shared" si="45"/>
        <v>0.01</v>
      </c>
      <c r="T98" s="4">
        <f t="shared" si="46"/>
        <v>0.01</v>
      </c>
      <c r="U98" s="4">
        <f t="shared" si="47"/>
        <v>0.95150000000000001</v>
      </c>
      <c r="V98" s="4">
        <f t="shared" si="48"/>
        <v>0.95150000000000001</v>
      </c>
      <c r="W98" s="4">
        <f t="shared" si="49"/>
        <v>0.95150000000000012</v>
      </c>
    </row>
    <row r="99" spans="5:23" x14ac:dyDescent="0.15">
      <c r="E99" s="1">
        <f t="shared" si="50"/>
        <v>0.49000000000000032</v>
      </c>
      <c r="F99" s="1">
        <f t="shared" ref="F99:F130" si="51">MAX(0.02, (1-(2.21* E99))*$A$3)</f>
        <v>0.02</v>
      </c>
      <c r="G99" s="1">
        <f t="shared" ref="G99:G130" si="52">MAX(0.02,(1+2.6*E99-(5.83*(POWER(E99,2))))*$A$3)</f>
        <v>437.10849999999959</v>
      </c>
      <c r="H99" s="1"/>
      <c r="I99" s="1">
        <f t="shared" ref="I99:I130" si="53">$C$3*E99</f>
        <v>0.24500000000000016</v>
      </c>
      <c r="J99" s="1">
        <f t="shared" ref="J99:J130" si="54">$C$3*F99</f>
        <v>0.01</v>
      </c>
      <c r="K99" s="1">
        <f t="shared" ref="K99:K130" si="55">G99*(MAX(0.01,($C$3+3.05*E99-11.78*(POWER(E99,2)))))</f>
        <v>4.3710849999999963</v>
      </c>
      <c r="L99" s="1">
        <f t="shared" ref="L99:L130" si="56">$A$3*(MAX(0.01,($C$3+3.05*E99-11.78*(POWER(E99,2)))))</f>
        <v>5</v>
      </c>
      <c r="M99" s="1">
        <f t="shared" ref="M99:M130" si="57">$A$3*(1-(E99*$B$3))</f>
        <v>475.5</v>
      </c>
      <c r="N99" s="1">
        <f t="shared" ref="N99:N130" si="58">G99*(1-(E99*$B$3))</f>
        <v>415.69018349999959</v>
      </c>
      <c r="O99" s="1">
        <f t="shared" ref="O99:O130" si="59">F99*(1-(E99*$B$3))</f>
        <v>1.9019999999999999E-2</v>
      </c>
      <c r="P99" s="1"/>
      <c r="Q99" s="1">
        <f t="shared" ref="Q99:Q130" si="60">I99/E99</f>
        <v>0.5</v>
      </c>
      <c r="R99" s="4">
        <f t="shared" ref="R99:R130" si="61">J99/F99</f>
        <v>0.5</v>
      </c>
      <c r="S99" s="4">
        <f t="shared" ref="S99:S130" si="62">K99/G99</f>
        <v>0.01</v>
      </c>
      <c r="T99" s="4">
        <f t="shared" ref="T99:T130" si="63">L99/$A$3</f>
        <v>0.01</v>
      </c>
      <c r="U99" s="4">
        <f t="shared" ref="U99:U130" si="64">M99/$A$3</f>
        <v>0.95099999999999996</v>
      </c>
      <c r="V99" s="4">
        <f t="shared" ref="V99:V130" si="65">N99/G99</f>
        <v>0.95099999999999996</v>
      </c>
      <c r="W99" s="4">
        <f t="shared" ref="W99:W130" si="66">O99/F99</f>
        <v>0.95099999999999996</v>
      </c>
    </row>
    <row r="100" spans="5:23" x14ac:dyDescent="0.15">
      <c r="E100" s="1">
        <f t="shared" ref="E100:E131" si="67">E99+0.005</f>
        <v>0.49500000000000033</v>
      </c>
      <c r="F100" s="1">
        <f t="shared" si="51"/>
        <v>0.02</v>
      </c>
      <c r="G100" s="1">
        <f t="shared" si="52"/>
        <v>429.25212499999941</v>
      </c>
      <c r="H100" s="1"/>
      <c r="I100" s="1">
        <f t="shared" si="53"/>
        <v>0.24750000000000016</v>
      </c>
      <c r="J100" s="1">
        <f t="shared" si="54"/>
        <v>0.01</v>
      </c>
      <c r="K100" s="1">
        <f t="shared" si="55"/>
        <v>4.2925212499999938</v>
      </c>
      <c r="L100" s="1">
        <f t="shared" si="56"/>
        <v>5</v>
      </c>
      <c r="M100" s="1">
        <f t="shared" si="57"/>
        <v>475.25</v>
      </c>
      <c r="N100" s="1">
        <f t="shared" si="58"/>
        <v>408.00414481249942</v>
      </c>
      <c r="O100" s="1">
        <f t="shared" si="59"/>
        <v>1.9009999999999999E-2</v>
      </c>
      <c r="P100" s="1"/>
      <c r="Q100" s="1">
        <f t="shared" si="60"/>
        <v>0.5</v>
      </c>
      <c r="R100" s="4">
        <f t="shared" si="61"/>
        <v>0.5</v>
      </c>
      <c r="S100" s="4">
        <f t="shared" si="62"/>
        <v>0.01</v>
      </c>
      <c r="T100" s="4">
        <f t="shared" si="63"/>
        <v>0.01</v>
      </c>
      <c r="U100" s="4">
        <f t="shared" si="64"/>
        <v>0.95050000000000001</v>
      </c>
      <c r="V100" s="4">
        <f t="shared" si="65"/>
        <v>0.9504999999999999</v>
      </c>
      <c r="W100" s="4">
        <f t="shared" si="66"/>
        <v>0.9504999999999999</v>
      </c>
    </row>
    <row r="101" spans="5:23" x14ac:dyDescent="0.15">
      <c r="E101" s="1">
        <f t="shared" si="67"/>
        <v>0.50000000000000033</v>
      </c>
      <c r="F101" s="1">
        <f t="shared" si="51"/>
        <v>0.02</v>
      </c>
      <c r="G101" s="1">
        <f t="shared" si="52"/>
        <v>421.24999999999937</v>
      </c>
      <c r="H101" s="1"/>
      <c r="I101" s="1">
        <f t="shared" si="53"/>
        <v>0.25000000000000017</v>
      </c>
      <c r="J101" s="1">
        <f t="shared" si="54"/>
        <v>0.01</v>
      </c>
      <c r="K101" s="1">
        <f t="shared" si="55"/>
        <v>4.2124999999999941</v>
      </c>
      <c r="L101" s="1">
        <f t="shared" si="56"/>
        <v>5</v>
      </c>
      <c r="M101" s="1">
        <f t="shared" si="57"/>
        <v>475</v>
      </c>
      <c r="N101" s="1">
        <f t="shared" si="58"/>
        <v>400.18749999999937</v>
      </c>
      <c r="O101" s="1">
        <f t="shared" si="59"/>
        <v>1.9E-2</v>
      </c>
      <c r="P101" s="1"/>
      <c r="Q101" s="1">
        <f t="shared" si="60"/>
        <v>0.5</v>
      </c>
      <c r="R101" s="4">
        <f t="shared" si="61"/>
        <v>0.5</v>
      </c>
      <c r="S101" s="4">
        <f t="shared" si="62"/>
        <v>0.01</v>
      </c>
      <c r="T101" s="4">
        <f t="shared" si="63"/>
        <v>0.01</v>
      </c>
      <c r="U101" s="4">
        <f t="shared" si="64"/>
        <v>0.95</v>
      </c>
      <c r="V101" s="4">
        <f t="shared" si="65"/>
        <v>0.95</v>
      </c>
      <c r="W101" s="4">
        <f t="shared" si="66"/>
        <v>0.95</v>
      </c>
    </row>
    <row r="102" spans="5:23" x14ac:dyDescent="0.15">
      <c r="E102" s="1">
        <f t="shared" si="67"/>
        <v>0.50500000000000034</v>
      </c>
      <c r="F102" s="1">
        <f t="shared" si="51"/>
        <v>0.02</v>
      </c>
      <c r="G102" s="1">
        <f t="shared" si="52"/>
        <v>413.10212499999932</v>
      </c>
      <c r="H102" s="1"/>
      <c r="I102" s="1">
        <f t="shared" si="53"/>
        <v>0.25250000000000017</v>
      </c>
      <c r="J102" s="1">
        <f t="shared" si="54"/>
        <v>0.01</v>
      </c>
      <c r="K102" s="1">
        <f t="shared" si="55"/>
        <v>4.1310212499999936</v>
      </c>
      <c r="L102" s="1">
        <f t="shared" si="56"/>
        <v>5</v>
      </c>
      <c r="M102" s="1">
        <f t="shared" si="57"/>
        <v>474.75</v>
      </c>
      <c r="N102" s="1">
        <f t="shared" si="58"/>
        <v>392.24046768749935</v>
      </c>
      <c r="O102" s="1">
        <f t="shared" si="59"/>
        <v>1.899E-2</v>
      </c>
      <c r="P102" s="1"/>
      <c r="Q102" s="1">
        <f t="shared" si="60"/>
        <v>0.5</v>
      </c>
      <c r="R102" s="4">
        <f t="shared" si="61"/>
        <v>0.5</v>
      </c>
      <c r="S102" s="4">
        <f t="shared" si="62"/>
        <v>1.0000000000000002E-2</v>
      </c>
      <c r="T102" s="4">
        <f t="shared" si="63"/>
        <v>0.01</v>
      </c>
      <c r="U102" s="4">
        <f t="shared" si="64"/>
        <v>0.94950000000000001</v>
      </c>
      <c r="V102" s="4">
        <f t="shared" si="65"/>
        <v>0.94950000000000001</v>
      </c>
      <c r="W102" s="4">
        <f t="shared" si="66"/>
        <v>0.94950000000000001</v>
      </c>
    </row>
    <row r="103" spans="5:23" x14ac:dyDescent="0.15">
      <c r="E103" s="1">
        <f t="shared" si="67"/>
        <v>0.51000000000000034</v>
      </c>
      <c r="F103" s="1">
        <f t="shared" si="51"/>
        <v>0.02</v>
      </c>
      <c r="G103" s="1">
        <f t="shared" si="52"/>
        <v>404.80849999999947</v>
      </c>
      <c r="H103" s="1"/>
      <c r="I103" s="1">
        <f t="shared" si="53"/>
        <v>0.25500000000000017</v>
      </c>
      <c r="J103" s="1">
        <f t="shared" si="54"/>
        <v>0.01</v>
      </c>
      <c r="K103" s="1">
        <f t="shared" si="55"/>
        <v>4.048084999999995</v>
      </c>
      <c r="L103" s="1">
        <f t="shared" si="56"/>
        <v>5</v>
      </c>
      <c r="M103" s="1">
        <f t="shared" si="57"/>
        <v>474.5</v>
      </c>
      <c r="N103" s="1">
        <f t="shared" si="58"/>
        <v>384.16326649999945</v>
      </c>
      <c r="O103" s="1">
        <f t="shared" si="59"/>
        <v>1.898E-2</v>
      </c>
      <c r="P103" s="1"/>
      <c r="Q103" s="1">
        <f t="shared" si="60"/>
        <v>0.5</v>
      </c>
      <c r="R103" s="4">
        <f t="shared" si="61"/>
        <v>0.5</v>
      </c>
      <c r="S103" s="4">
        <f t="shared" si="62"/>
        <v>0.01</v>
      </c>
      <c r="T103" s="4">
        <f t="shared" si="63"/>
        <v>0.01</v>
      </c>
      <c r="U103" s="4">
        <f t="shared" si="64"/>
        <v>0.94899999999999995</v>
      </c>
      <c r="V103" s="4">
        <f t="shared" si="65"/>
        <v>0.94899999999999984</v>
      </c>
      <c r="W103" s="4">
        <f t="shared" si="66"/>
        <v>0.94899999999999995</v>
      </c>
    </row>
    <row r="104" spans="5:23" x14ac:dyDescent="0.15">
      <c r="E104" s="1">
        <f t="shared" si="67"/>
        <v>0.51500000000000035</v>
      </c>
      <c r="F104" s="1">
        <f t="shared" si="51"/>
        <v>0.02</v>
      </c>
      <c r="G104" s="1">
        <f t="shared" si="52"/>
        <v>396.36912499999931</v>
      </c>
      <c r="H104" s="1"/>
      <c r="I104" s="1">
        <f t="shared" si="53"/>
        <v>0.25750000000000017</v>
      </c>
      <c r="J104" s="1">
        <f t="shared" si="54"/>
        <v>0.01</v>
      </c>
      <c r="K104" s="1">
        <f t="shared" si="55"/>
        <v>3.9636912499999934</v>
      </c>
      <c r="L104" s="1">
        <f t="shared" si="56"/>
        <v>5</v>
      </c>
      <c r="M104" s="1">
        <f t="shared" si="57"/>
        <v>474.25</v>
      </c>
      <c r="N104" s="1">
        <f t="shared" si="58"/>
        <v>375.95611506249935</v>
      </c>
      <c r="O104" s="1">
        <f t="shared" si="59"/>
        <v>1.8970000000000001E-2</v>
      </c>
      <c r="Q104" s="1">
        <f t="shared" si="60"/>
        <v>0.5</v>
      </c>
      <c r="R104" s="4">
        <f t="shared" si="61"/>
        <v>0.5</v>
      </c>
      <c r="S104" s="4">
        <f t="shared" si="62"/>
        <v>0.01</v>
      </c>
      <c r="T104" s="4">
        <f t="shared" si="63"/>
        <v>0.01</v>
      </c>
      <c r="U104" s="4">
        <f t="shared" si="64"/>
        <v>0.94850000000000001</v>
      </c>
      <c r="V104" s="4">
        <f t="shared" si="65"/>
        <v>0.94850000000000001</v>
      </c>
      <c r="W104" s="4">
        <f t="shared" si="66"/>
        <v>0.94850000000000001</v>
      </c>
    </row>
    <row r="105" spans="5:23" x14ac:dyDescent="0.15">
      <c r="E105" s="1">
        <f t="shared" si="67"/>
        <v>0.52000000000000035</v>
      </c>
      <c r="F105" s="1">
        <f t="shared" si="51"/>
        <v>0.02</v>
      </c>
      <c r="G105" s="1">
        <f t="shared" si="52"/>
        <v>387.78399999999959</v>
      </c>
      <c r="H105" s="1"/>
      <c r="I105" s="1">
        <f t="shared" si="53"/>
        <v>0.26000000000000018</v>
      </c>
      <c r="J105" s="1">
        <f t="shared" si="54"/>
        <v>0.01</v>
      </c>
      <c r="K105" s="1">
        <f t="shared" si="55"/>
        <v>3.877839999999996</v>
      </c>
      <c r="L105" s="1">
        <f t="shared" si="56"/>
        <v>5</v>
      </c>
      <c r="M105" s="1">
        <f t="shared" si="57"/>
        <v>474</v>
      </c>
      <c r="N105" s="1">
        <f t="shared" si="58"/>
        <v>367.61923199999961</v>
      </c>
      <c r="O105" s="1">
        <f t="shared" si="59"/>
        <v>1.8960000000000001E-2</v>
      </c>
      <c r="Q105" s="1">
        <f t="shared" si="60"/>
        <v>0.5</v>
      </c>
      <c r="R105" s="4">
        <f t="shared" si="61"/>
        <v>0.5</v>
      </c>
      <c r="S105" s="4">
        <f t="shared" si="62"/>
        <v>0.01</v>
      </c>
      <c r="T105" s="4">
        <f t="shared" si="63"/>
        <v>0.01</v>
      </c>
      <c r="U105" s="4">
        <f t="shared" si="64"/>
        <v>0.94799999999999995</v>
      </c>
      <c r="V105" s="4">
        <f t="shared" si="65"/>
        <v>0.94799999999999995</v>
      </c>
      <c r="W105" s="4">
        <f t="shared" si="66"/>
        <v>0.94800000000000006</v>
      </c>
    </row>
    <row r="106" spans="5:23" x14ac:dyDescent="0.15">
      <c r="E106" s="1">
        <f t="shared" si="67"/>
        <v>0.52500000000000036</v>
      </c>
      <c r="F106" s="1">
        <f t="shared" si="51"/>
        <v>0.02</v>
      </c>
      <c r="G106" s="1">
        <f t="shared" si="52"/>
        <v>379.05312499999945</v>
      </c>
      <c r="H106" s="1"/>
      <c r="I106" s="1">
        <f t="shared" si="53"/>
        <v>0.26250000000000018</v>
      </c>
      <c r="J106" s="1">
        <f t="shared" si="54"/>
        <v>0.01</v>
      </c>
      <c r="K106" s="1">
        <f t="shared" si="55"/>
        <v>3.7905312499999946</v>
      </c>
      <c r="L106" s="1">
        <f t="shared" si="56"/>
        <v>5</v>
      </c>
      <c r="M106" s="1">
        <f t="shared" si="57"/>
        <v>473.75</v>
      </c>
      <c r="N106" s="1">
        <f t="shared" si="58"/>
        <v>359.1528359374995</v>
      </c>
      <c r="O106" s="1">
        <f t="shared" si="59"/>
        <v>1.8950000000000002E-2</v>
      </c>
      <c r="Q106" s="1">
        <f t="shared" si="60"/>
        <v>0.5</v>
      </c>
      <c r="R106" s="4">
        <f t="shared" si="61"/>
        <v>0.5</v>
      </c>
      <c r="S106" s="4">
        <f t="shared" si="62"/>
        <v>0.01</v>
      </c>
      <c r="T106" s="4">
        <f t="shared" si="63"/>
        <v>0.01</v>
      </c>
      <c r="U106" s="4">
        <f t="shared" si="64"/>
        <v>0.94750000000000001</v>
      </c>
      <c r="V106" s="4">
        <f t="shared" si="65"/>
        <v>0.94750000000000001</v>
      </c>
      <c r="W106" s="4">
        <f t="shared" si="66"/>
        <v>0.94750000000000001</v>
      </c>
    </row>
    <row r="107" spans="5:23" x14ac:dyDescent="0.15">
      <c r="E107" s="1">
        <f t="shared" si="67"/>
        <v>0.53000000000000036</v>
      </c>
      <c r="F107" s="1">
        <f t="shared" si="51"/>
        <v>0.02</v>
      </c>
      <c r="G107" s="1">
        <f t="shared" si="52"/>
        <v>370.17649999999935</v>
      </c>
      <c r="H107" s="1"/>
      <c r="I107" s="1">
        <f t="shared" si="53"/>
        <v>0.26500000000000018</v>
      </c>
      <c r="J107" s="1">
        <f t="shared" si="54"/>
        <v>0.01</v>
      </c>
      <c r="K107" s="1">
        <f t="shared" si="55"/>
        <v>3.7017649999999938</v>
      </c>
      <c r="L107" s="1">
        <f t="shared" si="56"/>
        <v>5</v>
      </c>
      <c r="M107" s="1">
        <f t="shared" si="57"/>
        <v>473.5</v>
      </c>
      <c r="N107" s="1">
        <f t="shared" si="58"/>
        <v>350.55714549999936</v>
      </c>
      <c r="O107" s="1">
        <f t="shared" si="59"/>
        <v>1.8939999999999999E-2</v>
      </c>
      <c r="Q107" s="1">
        <f t="shared" si="60"/>
        <v>0.5</v>
      </c>
      <c r="R107" s="4">
        <f t="shared" si="61"/>
        <v>0.5</v>
      </c>
      <c r="S107" s="4">
        <f t="shared" si="62"/>
        <v>0.01</v>
      </c>
      <c r="T107" s="4">
        <f t="shared" si="63"/>
        <v>0.01</v>
      </c>
      <c r="U107" s="4">
        <f t="shared" si="64"/>
        <v>0.94699999999999995</v>
      </c>
      <c r="V107" s="4">
        <f t="shared" si="65"/>
        <v>0.94699999999999995</v>
      </c>
      <c r="W107" s="4">
        <f t="shared" si="66"/>
        <v>0.94699999999999995</v>
      </c>
    </row>
    <row r="108" spans="5:23" x14ac:dyDescent="0.15">
      <c r="E108" s="1">
        <f t="shared" si="67"/>
        <v>0.53500000000000036</v>
      </c>
      <c r="F108" s="1">
        <f t="shared" si="51"/>
        <v>0.02</v>
      </c>
      <c r="G108" s="1">
        <f t="shared" si="52"/>
        <v>361.15412499999934</v>
      </c>
      <c r="H108" s="1"/>
      <c r="I108" s="1">
        <f t="shared" si="53"/>
        <v>0.26750000000000018</v>
      </c>
      <c r="J108" s="1">
        <f t="shared" si="54"/>
        <v>0.01</v>
      </c>
      <c r="K108" s="1">
        <f t="shared" si="55"/>
        <v>3.6115412499999935</v>
      </c>
      <c r="L108" s="1">
        <f t="shared" si="56"/>
        <v>5</v>
      </c>
      <c r="M108" s="1">
        <f t="shared" si="57"/>
        <v>473.25</v>
      </c>
      <c r="N108" s="1">
        <f t="shared" si="58"/>
        <v>341.83237931249937</v>
      </c>
      <c r="O108" s="1">
        <f t="shared" si="59"/>
        <v>1.8929999999999999E-2</v>
      </c>
      <c r="Q108" s="1">
        <f t="shared" si="60"/>
        <v>0.5</v>
      </c>
      <c r="R108" s="4">
        <f t="shared" si="61"/>
        <v>0.5</v>
      </c>
      <c r="S108" s="4">
        <f t="shared" si="62"/>
        <v>0.01</v>
      </c>
      <c r="T108" s="4">
        <f t="shared" si="63"/>
        <v>0.01</v>
      </c>
      <c r="U108" s="4">
        <f t="shared" si="64"/>
        <v>0.94650000000000001</v>
      </c>
      <c r="V108" s="4">
        <f t="shared" si="65"/>
        <v>0.94650000000000001</v>
      </c>
      <c r="W108" s="4">
        <f t="shared" si="66"/>
        <v>0.9464999999999999</v>
      </c>
    </row>
    <row r="109" spans="5:23" x14ac:dyDescent="0.15">
      <c r="E109" s="1">
        <f t="shared" si="67"/>
        <v>0.54000000000000037</v>
      </c>
      <c r="F109" s="1">
        <f t="shared" si="51"/>
        <v>0.02</v>
      </c>
      <c r="G109" s="1">
        <f t="shared" si="52"/>
        <v>351.98599999999914</v>
      </c>
      <c r="H109" s="1"/>
      <c r="I109" s="1">
        <f t="shared" si="53"/>
        <v>0.27000000000000018</v>
      </c>
      <c r="J109" s="1">
        <f t="shared" si="54"/>
        <v>0.01</v>
      </c>
      <c r="K109" s="1">
        <f t="shared" si="55"/>
        <v>3.5198599999999916</v>
      </c>
      <c r="L109" s="1">
        <f t="shared" si="56"/>
        <v>5</v>
      </c>
      <c r="M109" s="1">
        <f t="shared" si="57"/>
        <v>473</v>
      </c>
      <c r="N109" s="1">
        <f t="shared" si="58"/>
        <v>332.97875599999918</v>
      </c>
      <c r="O109" s="1">
        <f t="shared" si="59"/>
        <v>1.8919999999999999E-2</v>
      </c>
      <c r="Q109" s="1">
        <f t="shared" si="60"/>
        <v>0.5</v>
      </c>
      <c r="R109" s="4">
        <f t="shared" si="61"/>
        <v>0.5</v>
      </c>
      <c r="S109" s="4">
        <f t="shared" si="62"/>
        <v>0.01</v>
      </c>
      <c r="T109" s="4">
        <f t="shared" si="63"/>
        <v>0.01</v>
      </c>
      <c r="U109" s="4">
        <f t="shared" si="64"/>
        <v>0.94599999999999995</v>
      </c>
      <c r="V109" s="4">
        <f t="shared" si="65"/>
        <v>0.94599999999999995</v>
      </c>
      <c r="W109" s="4">
        <f t="shared" si="66"/>
        <v>0.94599999999999995</v>
      </c>
    </row>
    <row r="110" spans="5:23" x14ac:dyDescent="0.15">
      <c r="E110" s="1">
        <f t="shared" si="67"/>
        <v>0.54500000000000037</v>
      </c>
      <c r="F110" s="1">
        <f t="shared" si="51"/>
        <v>0.02</v>
      </c>
      <c r="G110" s="1">
        <f t="shared" si="52"/>
        <v>342.67212499999908</v>
      </c>
      <c r="H110" s="1"/>
      <c r="I110" s="1">
        <f t="shared" si="53"/>
        <v>0.27250000000000019</v>
      </c>
      <c r="J110" s="1">
        <f t="shared" si="54"/>
        <v>0.01</v>
      </c>
      <c r="K110" s="1">
        <f t="shared" si="55"/>
        <v>3.4267212499999911</v>
      </c>
      <c r="L110" s="1">
        <f t="shared" si="56"/>
        <v>5</v>
      </c>
      <c r="M110" s="1">
        <f t="shared" si="57"/>
        <v>472.75</v>
      </c>
      <c r="N110" s="1">
        <f t="shared" si="58"/>
        <v>323.99649418749914</v>
      </c>
      <c r="O110" s="1">
        <f t="shared" si="59"/>
        <v>1.891E-2</v>
      </c>
      <c r="Q110" s="1">
        <f t="shared" si="60"/>
        <v>0.5</v>
      </c>
      <c r="R110" s="4">
        <f t="shared" si="61"/>
        <v>0.5</v>
      </c>
      <c r="S110" s="4">
        <f t="shared" si="62"/>
        <v>0.01</v>
      </c>
      <c r="T110" s="4">
        <f t="shared" si="63"/>
        <v>0.01</v>
      </c>
      <c r="U110" s="4">
        <f t="shared" si="64"/>
        <v>0.94550000000000001</v>
      </c>
      <c r="V110" s="4">
        <f t="shared" si="65"/>
        <v>0.94550000000000001</v>
      </c>
      <c r="W110" s="4">
        <f t="shared" si="66"/>
        <v>0.94550000000000001</v>
      </c>
    </row>
    <row r="111" spans="5:23" x14ac:dyDescent="0.15">
      <c r="E111" s="1">
        <f t="shared" si="67"/>
        <v>0.55000000000000038</v>
      </c>
      <c r="F111" s="1">
        <f t="shared" si="51"/>
        <v>0.02</v>
      </c>
      <c r="G111" s="1">
        <f t="shared" si="52"/>
        <v>333.21249999999924</v>
      </c>
      <c r="H111" s="1"/>
      <c r="I111" s="1">
        <f t="shared" si="53"/>
        <v>0.27500000000000019</v>
      </c>
      <c r="J111" s="1">
        <f t="shared" si="54"/>
        <v>0.01</v>
      </c>
      <c r="K111" s="1">
        <f t="shared" si="55"/>
        <v>3.3321249999999925</v>
      </c>
      <c r="L111" s="1">
        <f t="shared" si="56"/>
        <v>5</v>
      </c>
      <c r="M111" s="1">
        <f t="shared" si="57"/>
        <v>472.5</v>
      </c>
      <c r="N111" s="1">
        <f t="shared" si="58"/>
        <v>314.88581249999925</v>
      </c>
      <c r="O111" s="1">
        <f t="shared" si="59"/>
        <v>1.89E-2</v>
      </c>
      <c r="Q111" s="1">
        <f t="shared" si="60"/>
        <v>0.5</v>
      </c>
      <c r="R111" s="4">
        <f t="shared" si="61"/>
        <v>0.5</v>
      </c>
      <c r="S111" s="4">
        <f t="shared" si="62"/>
        <v>0.01</v>
      </c>
      <c r="T111" s="4">
        <f t="shared" si="63"/>
        <v>0.01</v>
      </c>
      <c r="U111" s="4">
        <f t="shared" si="64"/>
        <v>0.94499999999999995</v>
      </c>
      <c r="V111" s="4">
        <f t="shared" si="65"/>
        <v>0.94499999999999995</v>
      </c>
      <c r="W111" s="4">
        <f t="shared" si="66"/>
        <v>0.94499999999999995</v>
      </c>
    </row>
    <row r="112" spans="5:23" x14ac:dyDescent="0.15">
      <c r="E112" s="1">
        <f t="shared" si="67"/>
        <v>0.55500000000000038</v>
      </c>
      <c r="F112" s="1">
        <f t="shared" si="51"/>
        <v>0.02</v>
      </c>
      <c r="G112" s="1">
        <f t="shared" si="52"/>
        <v>323.6071249999992</v>
      </c>
      <c r="H112" s="1"/>
      <c r="I112" s="1">
        <f t="shared" si="53"/>
        <v>0.27750000000000019</v>
      </c>
      <c r="J112" s="1">
        <f t="shared" si="54"/>
        <v>0.01</v>
      </c>
      <c r="K112" s="1">
        <f t="shared" si="55"/>
        <v>3.2360712499999922</v>
      </c>
      <c r="L112" s="1">
        <f t="shared" si="56"/>
        <v>5</v>
      </c>
      <c r="M112" s="1">
        <f t="shared" si="57"/>
        <v>472.25</v>
      </c>
      <c r="N112" s="1">
        <f t="shared" si="58"/>
        <v>305.64692956249922</v>
      </c>
      <c r="O112" s="1">
        <f t="shared" si="59"/>
        <v>1.8890000000000001E-2</v>
      </c>
      <c r="Q112" s="1">
        <f t="shared" si="60"/>
        <v>0.5</v>
      </c>
      <c r="R112" s="4">
        <f t="shared" si="61"/>
        <v>0.5</v>
      </c>
      <c r="S112" s="4">
        <f t="shared" si="62"/>
        <v>0.01</v>
      </c>
      <c r="T112" s="4">
        <f t="shared" si="63"/>
        <v>0.01</v>
      </c>
      <c r="U112" s="4">
        <f t="shared" si="64"/>
        <v>0.94450000000000001</v>
      </c>
      <c r="V112" s="4">
        <f t="shared" si="65"/>
        <v>0.9444999999999999</v>
      </c>
      <c r="W112" s="4">
        <f t="shared" si="66"/>
        <v>0.94450000000000001</v>
      </c>
    </row>
    <row r="113" spans="5:23" x14ac:dyDescent="0.15">
      <c r="E113" s="1">
        <f t="shared" si="67"/>
        <v>0.56000000000000039</v>
      </c>
      <c r="F113" s="1">
        <f t="shared" si="51"/>
        <v>0.02</v>
      </c>
      <c r="G113" s="1">
        <f t="shared" si="52"/>
        <v>313.85599999999937</v>
      </c>
      <c r="H113" s="1"/>
      <c r="I113" s="1">
        <f t="shared" si="53"/>
        <v>0.28000000000000019</v>
      </c>
      <c r="J113" s="1">
        <f t="shared" si="54"/>
        <v>0.01</v>
      </c>
      <c r="K113" s="1">
        <f t="shared" si="55"/>
        <v>3.1385599999999938</v>
      </c>
      <c r="L113" s="1">
        <f t="shared" si="56"/>
        <v>5</v>
      </c>
      <c r="M113" s="1">
        <f t="shared" si="57"/>
        <v>472</v>
      </c>
      <c r="N113" s="1">
        <f t="shared" si="58"/>
        <v>296.28006399999941</v>
      </c>
      <c r="O113" s="1">
        <f t="shared" si="59"/>
        <v>1.8880000000000001E-2</v>
      </c>
      <c r="Q113" s="1">
        <f t="shared" si="60"/>
        <v>0.5</v>
      </c>
      <c r="R113" s="4">
        <f t="shared" si="61"/>
        <v>0.5</v>
      </c>
      <c r="S113" s="4">
        <f t="shared" si="62"/>
        <v>0.01</v>
      </c>
      <c r="T113" s="4">
        <f t="shared" si="63"/>
        <v>0.01</v>
      </c>
      <c r="U113" s="4">
        <f t="shared" si="64"/>
        <v>0.94399999999999995</v>
      </c>
      <c r="V113" s="4">
        <f t="shared" si="65"/>
        <v>0.94400000000000006</v>
      </c>
      <c r="W113" s="4">
        <f t="shared" si="66"/>
        <v>0.94400000000000006</v>
      </c>
    </row>
    <row r="114" spans="5:23" x14ac:dyDescent="0.15">
      <c r="E114" s="1">
        <f t="shared" si="67"/>
        <v>0.56500000000000039</v>
      </c>
      <c r="F114" s="1">
        <f t="shared" si="51"/>
        <v>0.02</v>
      </c>
      <c r="G114" s="1">
        <f t="shared" si="52"/>
        <v>303.95912499999935</v>
      </c>
      <c r="H114" s="1"/>
      <c r="I114" s="1">
        <f t="shared" si="53"/>
        <v>0.2825000000000002</v>
      </c>
      <c r="J114" s="1">
        <f t="shared" si="54"/>
        <v>0.01</v>
      </c>
      <c r="K114" s="1">
        <f t="shared" si="55"/>
        <v>3.0395912499999937</v>
      </c>
      <c r="L114" s="1">
        <f t="shared" si="56"/>
        <v>5</v>
      </c>
      <c r="M114" s="1">
        <f t="shared" si="57"/>
        <v>471.75</v>
      </c>
      <c r="N114" s="1">
        <f t="shared" si="58"/>
        <v>286.78543443749936</v>
      </c>
      <c r="O114" s="1">
        <f t="shared" si="59"/>
        <v>1.8870000000000001E-2</v>
      </c>
      <c r="Q114" s="1">
        <f t="shared" si="60"/>
        <v>0.5</v>
      </c>
      <c r="R114" s="4">
        <f t="shared" si="61"/>
        <v>0.5</v>
      </c>
      <c r="S114" s="4">
        <f t="shared" si="62"/>
        <v>0.01</v>
      </c>
      <c r="T114" s="4">
        <f t="shared" si="63"/>
        <v>0.01</v>
      </c>
      <c r="U114" s="4">
        <f t="shared" si="64"/>
        <v>0.94350000000000001</v>
      </c>
      <c r="V114" s="4">
        <f t="shared" si="65"/>
        <v>0.94349999999999989</v>
      </c>
      <c r="W114" s="4">
        <f t="shared" si="66"/>
        <v>0.94350000000000001</v>
      </c>
    </row>
    <row r="115" spans="5:23" x14ac:dyDescent="0.15">
      <c r="E115" s="1">
        <f t="shared" si="67"/>
        <v>0.5700000000000004</v>
      </c>
      <c r="F115" s="1">
        <f t="shared" si="51"/>
        <v>0.02</v>
      </c>
      <c r="G115" s="1">
        <f t="shared" si="52"/>
        <v>293.91649999999913</v>
      </c>
      <c r="H115" s="1"/>
      <c r="I115" s="1">
        <f t="shared" si="53"/>
        <v>0.2850000000000002</v>
      </c>
      <c r="J115" s="1">
        <f t="shared" si="54"/>
        <v>0.01</v>
      </c>
      <c r="K115" s="1">
        <f t="shared" si="55"/>
        <v>2.9391649999999916</v>
      </c>
      <c r="L115" s="1">
        <f t="shared" si="56"/>
        <v>5</v>
      </c>
      <c r="M115" s="1">
        <f t="shared" si="57"/>
        <v>471.5</v>
      </c>
      <c r="N115" s="1">
        <f t="shared" si="58"/>
        <v>277.16325949999919</v>
      </c>
      <c r="O115" s="1">
        <f t="shared" si="59"/>
        <v>1.8859999999999998E-2</v>
      </c>
      <c r="Q115" s="1">
        <f t="shared" si="60"/>
        <v>0.5</v>
      </c>
      <c r="R115" s="4">
        <f t="shared" si="61"/>
        <v>0.5</v>
      </c>
      <c r="S115" s="4">
        <f t="shared" si="62"/>
        <v>0.01</v>
      </c>
      <c r="T115" s="4">
        <f t="shared" si="63"/>
        <v>0.01</v>
      </c>
      <c r="U115" s="4">
        <f t="shared" si="64"/>
        <v>0.94299999999999995</v>
      </c>
      <c r="V115" s="4">
        <f t="shared" si="65"/>
        <v>0.94300000000000006</v>
      </c>
      <c r="W115" s="4">
        <f t="shared" si="66"/>
        <v>0.94299999999999995</v>
      </c>
    </row>
    <row r="116" spans="5:23" x14ac:dyDescent="0.15">
      <c r="E116" s="1">
        <f t="shared" si="67"/>
        <v>0.5750000000000004</v>
      </c>
      <c r="F116" s="1">
        <f t="shared" si="51"/>
        <v>0.02</v>
      </c>
      <c r="G116" s="1">
        <f t="shared" si="52"/>
        <v>283.72812499999924</v>
      </c>
      <c r="H116" s="1"/>
      <c r="I116" s="1">
        <f t="shared" si="53"/>
        <v>0.2875000000000002</v>
      </c>
      <c r="J116" s="1">
        <f t="shared" si="54"/>
        <v>0.01</v>
      </c>
      <c r="K116" s="1">
        <f t="shared" si="55"/>
        <v>2.8372812499999926</v>
      </c>
      <c r="L116" s="1">
        <f t="shared" si="56"/>
        <v>5</v>
      </c>
      <c r="M116" s="1">
        <f t="shared" si="57"/>
        <v>471.25</v>
      </c>
      <c r="N116" s="1">
        <f t="shared" si="58"/>
        <v>267.41375781249928</v>
      </c>
      <c r="O116" s="1">
        <f t="shared" si="59"/>
        <v>1.8850000000000002E-2</v>
      </c>
      <c r="Q116" s="1">
        <f t="shared" si="60"/>
        <v>0.5</v>
      </c>
      <c r="R116" s="4">
        <f t="shared" si="61"/>
        <v>0.5</v>
      </c>
      <c r="S116" s="4">
        <f t="shared" si="62"/>
        <v>0.01</v>
      </c>
      <c r="T116" s="4">
        <f t="shared" si="63"/>
        <v>0.01</v>
      </c>
      <c r="U116" s="4">
        <f t="shared" si="64"/>
        <v>0.9425</v>
      </c>
      <c r="V116" s="4">
        <f t="shared" si="65"/>
        <v>0.9425</v>
      </c>
      <c r="W116" s="4">
        <f t="shared" si="66"/>
        <v>0.94250000000000012</v>
      </c>
    </row>
    <row r="117" spans="5:23" x14ac:dyDescent="0.15">
      <c r="E117" s="1">
        <f t="shared" si="67"/>
        <v>0.5800000000000004</v>
      </c>
      <c r="F117" s="1">
        <f t="shared" si="51"/>
        <v>0.02</v>
      </c>
      <c r="G117" s="1">
        <f t="shared" si="52"/>
        <v>273.39399999999904</v>
      </c>
      <c r="H117" s="1"/>
      <c r="I117" s="1">
        <f t="shared" si="53"/>
        <v>0.2900000000000002</v>
      </c>
      <c r="J117" s="1">
        <f t="shared" si="54"/>
        <v>0.01</v>
      </c>
      <c r="K117" s="1">
        <f t="shared" si="55"/>
        <v>2.7339399999999903</v>
      </c>
      <c r="L117" s="1">
        <f t="shared" si="56"/>
        <v>5</v>
      </c>
      <c r="M117" s="1">
        <f t="shared" si="57"/>
        <v>471</v>
      </c>
      <c r="N117" s="1">
        <f t="shared" si="58"/>
        <v>257.53714799999909</v>
      </c>
      <c r="O117" s="1">
        <f t="shared" si="59"/>
        <v>1.8839999999999999E-2</v>
      </c>
      <c r="Q117" s="1">
        <f t="shared" si="60"/>
        <v>0.5</v>
      </c>
      <c r="R117" s="4">
        <f t="shared" si="61"/>
        <v>0.5</v>
      </c>
      <c r="S117" s="4">
        <f t="shared" si="62"/>
        <v>0.01</v>
      </c>
      <c r="T117" s="4">
        <f t="shared" si="63"/>
        <v>0.01</v>
      </c>
      <c r="U117" s="4">
        <f t="shared" si="64"/>
        <v>0.94199999999999995</v>
      </c>
      <c r="V117" s="4">
        <f t="shared" si="65"/>
        <v>0.94199999999999995</v>
      </c>
      <c r="W117" s="4">
        <f t="shared" si="66"/>
        <v>0.94199999999999995</v>
      </c>
    </row>
    <row r="118" spans="5:23" x14ac:dyDescent="0.15">
      <c r="E118" s="1">
        <f t="shared" si="67"/>
        <v>0.58500000000000041</v>
      </c>
      <c r="F118" s="1">
        <f t="shared" si="51"/>
        <v>0.02</v>
      </c>
      <c r="G118" s="1">
        <f t="shared" si="52"/>
        <v>262.91412499999888</v>
      </c>
      <c r="H118" s="1"/>
      <c r="I118" s="1">
        <f t="shared" si="53"/>
        <v>0.2925000000000002</v>
      </c>
      <c r="J118" s="1">
        <f t="shared" si="54"/>
        <v>0.01</v>
      </c>
      <c r="K118" s="1">
        <f t="shared" si="55"/>
        <v>2.6291412499999889</v>
      </c>
      <c r="L118" s="1">
        <f t="shared" si="56"/>
        <v>5</v>
      </c>
      <c r="M118" s="1">
        <f t="shared" si="57"/>
        <v>470.75</v>
      </c>
      <c r="N118" s="1">
        <f t="shared" si="58"/>
        <v>247.53364868749895</v>
      </c>
      <c r="O118" s="1">
        <f t="shared" si="59"/>
        <v>1.883E-2</v>
      </c>
      <c r="Q118" s="1">
        <f t="shared" si="60"/>
        <v>0.5</v>
      </c>
      <c r="R118" s="4">
        <f t="shared" si="61"/>
        <v>0.5</v>
      </c>
      <c r="S118" s="4">
        <f t="shared" si="62"/>
        <v>0.01</v>
      </c>
      <c r="T118" s="4">
        <f t="shared" si="63"/>
        <v>0.01</v>
      </c>
      <c r="U118" s="4">
        <f t="shared" si="64"/>
        <v>0.9415</v>
      </c>
      <c r="V118" s="4">
        <f t="shared" si="65"/>
        <v>0.9415</v>
      </c>
      <c r="W118" s="4">
        <f t="shared" si="66"/>
        <v>0.9415</v>
      </c>
    </row>
    <row r="119" spans="5:23" x14ac:dyDescent="0.15">
      <c r="E119" s="1">
        <f t="shared" si="67"/>
        <v>0.59000000000000041</v>
      </c>
      <c r="F119" s="1">
        <f t="shared" si="51"/>
        <v>0.02</v>
      </c>
      <c r="G119" s="1">
        <f t="shared" si="52"/>
        <v>252.28849999999926</v>
      </c>
      <c r="H119" s="1"/>
      <c r="I119" s="1">
        <f t="shared" si="53"/>
        <v>0.29500000000000021</v>
      </c>
      <c r="J119" s="1">
        <f t="shared" si="54"/>
        <v>0.01</v>
      </c>
      <c r="K119" s="1">
        <f t="shared" si="55"/>
        <v>2.5228849999999925</v>
      </c>
      <c r="L119" s="1">
        <f t="shared" si="56"/>
        <v>5</v>
      </c>
      <c r="M119" s="1">
        <f t="shared" si="57"/>
        <v>470.5</v>
      </c>
      <c r="N119" s="1">
        <f t="shared" si="58"/>
        <v>237.4034784999993</v>
      </c>
      <c r="O119" s="1">
        <f t="shared" si="59"/>
        <v>1.882E-2</v>
      </c>
      <c r="Q119" s="1">
        <f t="shared" si="60"/>
        <v>0.5</v>
      </c>
      <c r="R119" s="4">
        <f t="shared" si="61"/>
        <v>0.5</v>
      </c>
      <c r="S119" s="4">
        <f t="shared" si="62"/>
        <v>0.01</v>
      </c>
      <c r="T119" s="4">
        <f t="shared" si="63"/>
        <v>0.01</v>
      </c>
      <c r="U119" s="4">
        <f t="shared" si="64"/>
        <v>0.94099999999999995</v>
      </c>
      <c r="V119" s="4">
        <f t="shared" si="65"/>
        <v>0.94099999999999995</v>
      </c>
      <c r="W119" s="4">
        <f t="shared" si="66"/>
        <v>0.94099999999999995</v>
      </c>
    </row>
    <row r="120" spans="5:23" x14ac:dyDescent="0.15">
      <c r="E120" s="1">
        <f t="shared" si="67"/>
        <v>0.59500000000000042</v>
      </c>
      <c r="F120" s="1">
        <f t="shared" si="51"/>
        <v>0.02</v>
      </c>
      <c r="G120" s="1">
        <f t="shared" si="52"/>
        <v>241.51712499999923</v>
      </c>
      <c r="H120" s="1"/>
      <c r="I120" s="1">
        <f t="shared" si="53"/>
        <v>0.29750000000000021</v>
      </c>
      <c r="J120" s="1">
        <f t="shared" si="54"/>
        <v>0.01</v>
      </c>
      <c r="K120" s="1">
        <f t="shared" si="55"/>
        <v>2.4151712499999922</v>
      </c>
      <c r="L120" s="1">
        <f t="shared" si="56"/>
        <v>5</v>
      </c>
      <c r="M120" s="1">
        <f t="shared" si="57"/>
        <v>470.25</v>
      </c>
      <c r="N120" s="1">
        <f t="shared" si="58"/>
        <v>227.14685606249927</v>
      </c>
      <c r="O120" s="1">
        <f t="shared" si="59"/>
        <v>1.881E-2</v>
      </c>
      <c r="Q120" s="1">
        <f t="shared" si="60"/>
        <v>0.5</v>
      </c>
      <c r="R120" s="4">
        <f t="shared" si="61"/>
        <v>0.5</v>
      </c>
      <c r="S120" s="4">
        <f t="shared" si="62"/>
        <v>0.01</v>
      </c>
      <c r="T120" s="4">
        <f t="shared" si="63"/>
        <v>0.01</v>
      </c>
      <c r="U120" s="4">
        <f t="shared" si="64"/>
        <v>0.9405</v>
      </c>
      <c r="V120" s="4">
        <f t="shared" si="65"/>
        <v>0.9405</v>
      </c>
      <c r="W120" s="4">
        <f t="shared" si="66"/>
        <v>0.9405</v>
      </c>
    </row>
    <row r="121" spans="5:23" x14ac:dyDescent="0.15">
      <c r="E121" s="1">
        <f t="shared" si="67"/>
        <v>0.60000000000000042</v>
      </c>
      <c r="F121" s="1">
        <f t="shared" si="51"/>
        <v>0.02</v>
      </c>
      <c r="G121" s="1">
        <f t="shared" si="52"/>
        <v>230.59999999999926</v>
      </c>
      <c r="H121" s="1"/>
      <c r="I121" s="1">
        <f t="shared" si="53"/>
        <v>0.30000000000000021</v>
      </c>
      <c r="J121" s="1">
        <f t="shared" si="54"/>
        <v>0.01</v>
      </c>
      <c r="K121" s="1">
        <f t="shared" si="55"/>
        <v>2.3059999999999925</v>
      </c>
      <c r="L121" s="1">
        <f t="shared" si="56"/>
        <v>5</v>
      </c>
      <c r="M121" s="1">
        <f t="shared" si="57"/>
        <v>470</v>
      </c>
      <c r="N121" s="1">
        <f t="shared" si="58"/>
        <v>216.7639999999993</v>
      </c>
      <c r="O121" s="1">
        <f t="shared" si="59"/>
        <v>1.8800000000000001E-2</v>
      </c>
      <c r="Q121" s="1">
        <f t="shared" si="60"/>
        <v>0.5</v>
      </c>
      <c r="R121" s="4">
        <f t="shared" si="61"/>
        <v>0.5</v>
      </c>
      <c r="S121" s="4">
        <f t="shared" si="62"/>
        <v>0.01</v>
      </c>
      <c r="T121" s="4">
        <f t="shared" si="63"/>
        <v>0.01</v>
      </c>
      <c r="U121" s="4">
        <f t="shared" si="64"/>
        <v>0.94</v>
      </c>
      <c r="V121" s="4">
        <f t="shared" si="65"/>
        <v>0.94</v>
      </c>
      <c r="W121" s="4">
        <f t="shared" si="66"/>
        <v>0.94000000000000006</v>
      </c>
    </row>
    <row r="122" spans="5:23" x14ac:dyDescent="0.15">
      <c r="E122" s="1">
        <f t="shared" si="67"/>
        <v>0.60500000000000043</v>
      </c>
      <c r="F122" s="1">
        <f t="shared" si="51"/>
        <v>0.02</v>
      </c>
      <c r="G122" s="1">
        <f t="shared" si="52"/>
        <v>219.53712499999912</v>
      </c>
      <c r="H122" s="1"/>
      <c r="I122" s="1">
        <f t="shared" si="53"/>
        <v>0.30250000000000021</v>
      </c>
      <c r="J122" s="1">
        <f t="shared" si="54"/>
        <v>0.01</v>
      </c>
      <c r="K122" s="1">
        <f t="shared" si="55"/>
        <v>2.1953712499999911</v>
      </c>
      <c r="L122" s="1">
        <f t="shared" si="56"/>
        <v>5</v>
      </c>
      <c r="M122" s="1">
        <f t="shared" si="57"/>
        <v>469.75</v>
      </c>
      <c r="N122" s="1">
        <f t="shared" si="58"/>
        <v>206.25512893749917</v>
      </c>
      <c r="O122" s="1">
        <f t="shared" si="59"/>
        <v>1.8790000000000001E-2</v>
      </c>
      <c r="Q122" s="1">
        <f t="shared" si="60"/>
        <v>0.5</v>
      </c>
      <c r="R122" s="4">
        <f t="shared" si="61"/>
        <v>0.5</v>
      </c>
      <c r="S122" s="4">
        <f t="shared" si="62"/>
        <v>0.01</v>
      </c>
      <c r="T122" s="4">
        <f t="shared" si="63"/>
        <v>0.01</v>
      </c>
      <c r="U122" s="4">
        <f t="shared" si="64"/>
        <v>0.9395</v>
      </c>
      <c r="V122" s="4">
        <f t="shared" si="65"/>
        <v>0.9395</v>
      </c>
      <c r="W122" s="4">
        <f t="shared" si="66"/>
        <v>0.9395</v>
      </c>
    </row>
    <row r="123" spans="5:23" x14ac:dyDescent="0.15">
      <c r="E123" s="1">
        <f t="shared" si="67"/>
        <v>0.61000000000000043</v>
      </c>
      <c r="F123" s="1">
        <f t="shared" si="51"/>
        <v>0.02</v>
      </c>
      <c r="G123" s="1">
        <f t="shared" si="52"/>
        <v>208.32849999999902</v>
      </c>
      <c r="H123" s="1"/>
      <c r="I123" s="1">
        <f t="shared" si="53"/>
        <v>0.30500000000000022</v>
      </c>
      <c r="J123" s="1">
        <f t="shared" si="54"/>
        <v>0.01</v>
      </c>
      <c r="K123" s="1">
        <f t="shared" si="55"/>
        <v>2.0832849999999903</v>
      </c>
      <c r="L123" s="1">
        <f t="shared" si="56"/>
        <v>5</v>
      </c>
      <c r="M123" s="1">
        <f t="shared" si="57"/>
        <v>469.5</v>
      </c>
      <c r="N123" s="1">
        <f t="shared" si="58"/>
        <v>195.62046149999907</v>
      </c>
      <c r="O123" s="1">
        <f t="shared" si="59"/>
        <v>1.8779999999999998E-2</v>
      </c>
      <c r="Q123" s="1">
        <f t="shared" si="60"/>
        <v>0.5</v>
      </c>
      <c r="R123" s="4">
        <f t="shared" si="61"/>
        <v>0.5</v>
      </c>
      <c r="S123" s="4">
        <f t="shared" si="62"/>
        <v>0.01</v>
      </c>
      <c r="T123" s="4">
        <f t="shared" si="63"/>
        <v>0.01</v>
      </c>
      <c r="U123" s="4">
        <f t="shared" si="64"/>
        <v>0.93899999999999995</v>
      </c>
      <c r="V123" s="4">
        <f t="shared" si="65"/>
        <v>0.93899999999999995</v>
      </c>
      <c r="W123" s="4">
        <f t="shared" si="66"/>
        <v>0.93899999999999983</v>
      </c>
    </row>
    <row r="124" spans="5:23" x14ac:dyDescent="0.15">
      <c r="E124" s="1">
        <f t="shared" si="67"/>
        <v>0.61500000000000044</v>
      </c>
      <c r="F124" s="1">
        <f t="shared" si="51"/>
        <v>0.02</v>
      </c>
      <c r="G124" s="1">
        <f t="shared" si="52"/>
        <v>196.97412499999899</v>
      </c>
      <c r="H124" s="1"/>
      <c r="I124" s="1">
        <f t="shared" si="53"/>
        <v>0.30750000000000022</v>
      </c>
      <c r="J124" s="1">
        <f t="shared" si="54"/>
        <v>0.01</v>
      </c>
      <c r="K124" s="1">
        <f t="shared" si="55"/>
        <v>1.96974124999999</v>
      </c>
      <c r="L124" s="1">
        <f t="shared" si="56"/>
        <v>5</v>
      </c>
      <c r="M124" s="1">
        <f t="shared" si="57"/>
        <v>469.25</v>
      </c>
      <c r="N124" s="1">
        <f t="shared" si="58"/>
        <v>184.86021631249906</v>
      </c>
      <c r="O124" s="1">
        <f t="shared" si="59"/>
        <v>1.8770000000000002E-2</v>
      </c>
      <c r="Q124" s="1">
        <f t="shared" si="60"/>
        <v>0.5</v>
      </c>
      <c r="R124" s="4">
        <f t="shared" si="61"/>
        <v>0.5</v>
      </c>
      <c r="S124" s="4">
        <f t="shared" si="62"/>
        <v>0.01</v>
      </c>
      <c r="T124" s="4">
        <f t="shared" si="63"/>
        <v>0.01</v>
      </c>
      <c r="U124" s="4">
        <f t="shared" si="64"/>
        <v>0.9385</v>
      </c>
      <c r="V124" s="4">
        <f t="shared" si="65"/>
        <v>0.9385</v>
      </c>
      <c r="W124" s="4">
        <f t="shared" si="66"/>
        <v>0.93850000000000011</v>
      </c>
    </row>
    <row r="125" spans="5:23" x14ac:dyDescent="0.15">
      <c r="E125" s="1">
        <f t="shared" si="67"/>
        <v>0.62000000000000044</v>
      </c>
      <c r="F125" s="1">
        <f t="shared" si="51"/>
        <v>0.02</v>
      </c>
      <c r="G125" s="1">
        <f t="shared" si="52"/>
        <v>185.47399999999902</v>
      </c>
      <c r="H125" s="1"/>
      <c r="I125" s="1">
        <f t="shared" si="53"/>
        <v>0.31000000000000022</v>
      </c>
      <c r="J125" s="1">
        <f t="shared" si="54"/>
        <v>0.01</v>
      </c>
      <c r="K125" s="1">
        <f t="shared" si="55"/>
        <v>1.8547399999999903</v>
      </c>
      <c r="L125" s="1">
        <f t="shared" si="56"/>
        <v>5</v>
      </c>
      <c r="M125" s="1">
        <f t="shared" si="57"/>
        <v>469</v>
      </c>
      <c r="N125" s="1">
        <f t="shared" si="58"/>
        <v>173.97461199999907</v>
      </c>
      <c r="O125" s="1">
        <f t="shared" si="59"/>
        <v>1.8759999999999999E-2</v>
      </c>
      <c r="Q125" s="1">
        <f t="shared" si="60"/>
        <v>0.5</v>
      </c>
      <c r="R125" s="4">
        <f t="shared" si="61"/>
        <v>0.5</v>
      </c>
      <c r="S125" s="4">
        <f t="shared" si="62"/>
        <v>0.01</v>
      </c>
      <c r="T125" s="4">
        <f t="shared" si="63"/>
        <v>0.01</v>
      </c>
      <c r="U125" s="4">
        <f t="shared" si="64"/>
        <v>0.93799999999999994</v>
      </c>
      <c r="V125" s="4">
        <f t="shared" si="65"/>
        <v>0.93799999999999994</v>
      </c>
      <c r="W125" s="4">
        <f t="shared" si="66"/>
        <v>0.93799999999999994</v>
      </c>
    </row>
    <row r="126" spans="5:23" x14ac:dyDescent="0.15">
      <c r="E126" s="1">
        <f t="shared" si="67"/>
        <v>0.62500000000000044</v>
      </c>
      <c r="F126" s="1">
        <f t="shared" si="51"/>
        <v>0.02</v>
      </c>
      <c r="G126" s="1">
        <f t="shared" si="52"/>
        <v>173.82812499999889</v>
      </c>
      <c r="H126" s="1"/>
      <c r="I126" s="1">
        <f t="shared" si="53"/>
        <v>0.31250000000000022</v>
      </c>
      <c r="J126" s="1">
        <f t="shared" si="54"/>
        <v>0.01</v>
      </c>
      <c r="K126" s="1">
        <f t="shared" si="55"/>
        <v>1.7382812499999889</v>
      </c>
      <c r="L126" s="1">
        <f t="shared" si="56"/>
        <v>5</v>
      </c>
      <c r="M126" s="1">
        <f t="shared" si="57"/>
        <v>468.75</v>
      </c>
      <c r="N126" s="1">
        <f t="shared" si="58"/>
        <v>162.96386718749895</v>
      </c>
      <c r="O126" s="1">
        <f t="shared" si="59"/>
        <v>1.8749999999999999E-2</v>
      </c>
      <c r="Q126" s="1">
        <f t="shared" si="60"/>
        <v>0.5</v>
      </c>
      <c r="R126" s="4">
        <f t="shared" si="61"/>
        <v>0.5</v>
      </c>
      <c r="S126" s="4">
        <f t="shared" si="62"/>
        <v>0.01</v>
      </c>
      <c r="T126" s="4">
        <f t="shared" si="63"/>
        <v>0.01</v>
      </c>
      <c r="U126" s="4">
        <f t="shared" si="64"/>
        <v>0.9375</v>
      </c>
      <c r="V126" s="4">
        <f t="shared" si="65"/>
        <v>0.93749999999999989</v>
      </c>
      <c r="W126" s="4">
        <f t="shared" si="66"/>
        <v>0.9375</v>
      </c>
    </row>
    <row r="127" spans="5:23" x14ac:dyDescent="0.15">
      <c r="E127" s="1">
        <f t="shared" si="67"/>
        <v>0.63000000000000045</v>
      </c>
      <c r="F127" s="1">
        <f t="shared" si="51"/>
        <v>0.02</v>
      </c>
      <c r="G127" s="1">
        <f t="shared" si="52"/>
        <v>162.0364999999988</v>
      </c>
      <c r="H127" s="1"/>
      <c r="I127" s="1">
        <f t="shared" si="53"/>
        <v>0.31500000000000022</v>
      </c>
      <c r="J127" s="1">
        <f t="shared" si="54"/>
        <v>0.01</v>
      </c>
      <c r="K127" s="1">
        <f t="shared" si="55"/>
        <v>1.6203649999999881</v>
      </c>
      <c r="L127" s="1">
        <f t="shared" si="56"/>
        <v>5</v>
      </c>
      <c r="M127" s="1">
        <f t="shared" si="57"/>
        <v>468.5</v>
      </c>
      <c r="N127" s="1">
        <f t="shared" si="58"/>
        <v>151.82820049999887</v>
      </c>
      <c r="O127" s="1">
        <f t="shared" si="59"/>
        <v>1.874E-2</v>
      </c>
      <c r="Q127" s="1">
        <f t="shared" si="60"/>
        <v>0.5</v>
      </c>
      <c r="R127" s="4">
        <f t="shared" si="61"/>
        <v>0.5</v>
      </c>
      <c r="S127" s="4">
        <f t="shared" si="62"/>
        <v>0.01</v>
      </c>
      <c r="T127" s="4">
        <f t="shared" si="63"/>
        <v>0.01</v>
      </c>
      <c r="U127" s="4">
        <f t="shared" si="64"/>
        <v>0.93700000000000006</v>
      </c>
      <c r="V127" s="4">
        <f t="shared" si="65"/>
        <v>0.93699999999999994</v>
      </c>
      <c r="W127" s="4">
        <f t="shared" si="66"/>
        <v>0.93699999999999994</v>
      </c>
    </row>
    <row r="128" spans="5:23" x14ac:dyDescent="0.15">
      <c r="E128" s="1">
        <f t="shared" si="67"/>
        <v>0.63500000000000045</v>
      </c>
      <c r="F128" s="1">
        <f t="shared" si="51"/>
        <v>0.02</v>
      </c>
      <c r="G128" s="1">
        <f t="shared" si="52"/>
        <v>150.09912499999899</v>
      </c>
      <c r="H128" s="1"/>
      <c r="I128" s="1">
        <f t="shared" si="53"/>
        <v>0.31750000000000023</v>
      </c>
      <c r="J128" s="1">
        <f t="shared" si="54"/>
        <v>0.01</v>
      </c>
      <c r="K128" s="1">
        <f t="shared" si="55"/>
        <v>1.50099124999999</v>
      </c>
      <c r="L128" s="1">
        <f t="shared" si="56"/>
        <v>5</v>
      </c>
      <c r="M128" s="1">
        <f t="shared" si="57"/>
        <v>468.25</v>
      </c>
      <c r="N128" s="1">
        <f t="shared" si="58"/>
        <v>140.56783056249907</v>
      </c>
      <c r="O128" s="1">
        <f t="shared" si="59"/>
        <v>1.873E-2</v>
      </c>
      <c r="Q128" s="1">
        <f t="shared" si="60"/>
        <v>0.5</v>
      </c>
      <c r="R128" s="4">
        <f t="shared" si="61"/>
        <v>0.5</v>
      </c>
      <c r="S128" s="4">
        <f t="shared" si="62"/>
        <v>0.01</v>
      </c>
      <c r="T128" s="4">
        <f t="shared" si="63"/>
        <v>0.01</v>
      </c>
      <c r="U128" s="4">
        <f t="shared" si="64"/>
        <v>0.9365</v>
      </c>
      <c r="V128" s="4">
        <f t="shared" si="65"/>
        <v>0.93650000000000011</v>
      </c>
      <c r="W128" s="4">
        <f t="shared" si="66"/>
        <v>0.9365</v>
      </c>
    </row>
    <row r="129" spans="5:23" x14ac:dyDescent="0.15">
      <c r="E129" s="1">
        <f t="shared" si="67"/>
        <v>0.64000000000000046</v>
      </c>
      <c r="F129" s="1">
        <f t="shared" si="51"/>
        <v>0.02</v>
      </c>
      <c r="G129" s="1">
        <f t="shared" si="52"/>
        <v>138.01599999999902</v>
      </c>
      <c r="H129" s="1"/>
      <c r="I129" s="1">
        <f t="shared" si="53"/>
        <v>0.32000000000000023</v>
      </c>
      <c r="J129" s="1">
        <f t="shared" si="54"/>
        <v>0.01</v>
      </c>
      <c r="K129" s="1">
        <f t="shared" si="55"/>
        <v>1.3801599999999903</v>
      </c>
      <c r="L129" s="1">
        <f t="shared" si="56"/>
        <v>5</v>
      </c>
      <c r="M129" s="1">
        <f t="shared" si="57"/>
        <v>468</v>
      </c>
      <c r="N129" s="1">
        <f t="shared" si="58"/>
        <v>129.18297599999909</v>
      </c>
      <c r="O129" s="1">
        <f t="shared" si="59"/>
        <v>1.8720000000000001E-2</v>
      </c>
      <c r="Q129" s="1">
        <f t="shared" si="60"/>
        <v>0.5</v>
      </c>
      <c r="R129" s="4">
        <f t="shared" si="61"/>
        <v>0.5</v>
      </c>
      <c r="S129" s="4">
        <f t="shared" si="62"/>
        <v>0.01</v>
      </c>
      <c r="T129" s="4">
        <f t="shared" si="63"/>
        <v>0.01</v>
      </c>
      <c r="U129" s="4">
        <f t="shared" si="64"/>
        <v>0.93600000000000005</v>
      </c>
      <c r="V129" s="4">
        <f t="shared" si="65"/>
        <v>0.93599999999999994</v>
      </c>
      <c r="W129" s="4">
        <f t="shared" si="66"/>
        <v>0.93600000000000005</v>
      </c>
    </row>
    <row r="130" spans="5:23" x14ac:dyDescent="0.15">
      <c r="E130" s="1">
        <f t="shared" si="67"/>
        <v>0.64500000000000046</v>
      </c>
      <c r="F130" s="1">
        <f t="shared" si="51"/>
        <v>0.02</v>
      </c>
      <c r="G130" s="1">
        <f t="shared" si="52"/>
        <v>125.78712499999889</v>
      </c>
      <c r="H130" s="1"/>
      <c r="I130" s="1">
        <f t="shared" si="53"/>
        <v>0.32250000000000023</v>
      </c>
      <c r="J130" s="1">
        <f t="shared" si="54"/>
        <v>0.01</v>
      </c>
      <c r="K130" s="1">
        <f t="shared" si="55"/>
        <v>1.2578712499999889</v>
      </c>
      <c r="L130" s="1">
        <f t="shared" si="56"/>
        <v>5</v>
      </c>
      <c r="M130" s="1">
        <f t="shared" si="57"/>
        <v>467.75</v>
      </c>
      <c r="N130" s="1">
        <f t="shared" si="58"/>
        <v>117.67385543749897</v>
      </c>
      <c r="O130" s="1">
        <f t="shared" si="59"/>
        <v>1.8710000000000001E-2</v>
      </c>
      <c r="Q130" s="1">
        <f t="shared" si="60"/>
        <v>0.5</v>
      </c>
      <c r="R130" s="4">
        <f t="shared" si="61"/>
        <v>0.5</v>
      </c>
      <c r="S130" s="4">
        <f t="shared" si="62"/>
        <v>0.01</v>
      </c>
      <c r="T130" s="4">
        <f t="shared" si="63"/>
        <v>0.01</v>
      </c>
      <c r="U130" s="4">
        <f t="shared" si="64"/>
        <v>0.9355</v>
      </c>
      <c r="V130" s="4">
        <f t="shared" si="65"/>
        <v>0.9355</v>
      </c>
      <c r="W130" s="4">
        <f t="shared" si="66"/>
        <v>0.9355</v>
      </c>
    </row>
    <row r="131" spans="5:23" x14ac:dyDescent="0.15">
      <c r="E131" s="1">
        <f t="shared" si="67"/>
        <v>0.65000000000000047</v>
      </c>
      <c r="F131" s="1">
        <f t="shared" ref="F131:F162" si="68">MAX(0.02, (1-(2.21* E131))*$A$3)</f>
        <v>0.02</v>
      </c>
      <c r="G131" s="1">
        <f t="shared" ref="G131:G162" si="69">MAX(0.02,(1+2.6*E131-(5.83*(POWER(E131,2))))*$A$3)</f>
        <v>113.4124999999988</v>
      </c>
      <c r="H131" s="1"/>
      <c r="I131" s="1">
        <f t="shared" ref="I131:I162" si="70">$C$3*E131</f>
        <v>0.32500000000000023</v>
      </c>
      <c r="J131" s="1">
        <f t="shared" ref="J131:J162" si="71">$C$3*F131</f>
        <v>0.01</v>
      </c>
      <c r="K131" s="1">
        <f t="shared" ref="K131:K162" si="72">G131*(MAX(0.01,($C$3+3.05*E131-11.78*(POWER(E131,2)))))</f>
        <v>1.1341249999999881</v>
      </c>
      <c r="L131" s="1">
        <f t="shared" ref="L131:L162" si="73">$A$3*(MAX(0.01,($C$3+3.05*E131-11.78*(POWER(E131,2)))))</f>
        <v>5</v>
      </c>
      <c r="M131" s="1">
        <f t="shared" ref="M131:M162" si="74">$A$3*(1-(E131*$B$3))</f>
        <v>467.49999999999994</v>
      </c>
      <c r="N131" s="1">
        <f t="shared" ref="N131:N162" si="75">G131*(1-(E131*$B$3))</f>
        <v>106.04068749999887</v>
      </c>
      <c r="O131" s="1">
        <f t="shared" ref="O131:O162" si="76">F131*(1-(E131*$B$3))</f>
        <v>1.8699999999999998E-2</v>
      </c>
      <c r="Q131" s="1">
        <f t="shared" ref="Q131:Q162" si="77">I131/E131</f>
        <v>0.5</v>
      </c>
      <c r="R131" s="4">
        <f t="shared" ref="R131:R162" si="78">J131/F131</f>
        <v>0.5</v>
      </c>
      <c r="S131" s="4">
        <f t="shared" ref="S131:S162" si="79">K131/G131</f>
        <v>0.01</v>
      </c>
      <c r="T131" s="4">
        <f t="shared" ref="T131:T162" si="80">L131/$A$3</f>
        <v>0.01</v>
      </c>
      <c r="U131" s="4">
        <f t="shared" ref="U131:U162" si="81">M131/$A$3</f>
        <v>0.93499999999999983</v>
      </c>
      <c r="V131" s="4">
        <f t="shared" ref="V131:V162" si="82">N131/G131</f>
        <v>0.93499999999999994</v>
      </c>
      <c r="W131" s="4">
        <f t="shared" ref="W131:W162" si="83">O131/F131</f>
        <v>0.93499999999999983</v>
      </c>
    </row>
    <row r="132" spans="5:23" x14ac:dyDescent="0.15">
      <c r="E132" s="1">
        <f t="shared" ref="E132:E163" si="84">E131+0.005</f>
        <v>0.65500000000000047</v>
      </c>
      <c r="F132" s="1">
        <f t="shared" si="68"/>
        <v>0.02</v>
      </c>
      <c r="G132" s="1">
        <f t="shared" si="69"/>
        <v>100.89212499999877</v>
      </c>
      <c r="H132" s="1"/>
      <c r="I132" s="1">
        <f t="shared" si="70"/>
        <v>0.32750000000000024</v>
      </c>
      <c r="J132" s="1">
        <f t="shared" si="71"/>
        <v>0.01</v>
      </c>
      <c r="K132" s="1">
        <f t="shared" si="72"/>
        <v>1.0089212499999878</v>
      </c>
      <c r="L132" s="1">
        <f t="shared" si="73"/>
        <v>5</v>
      </c>
      <c r="M132" s="1">
        <f t="shared" si="74"/>
        <v>467.25</v>
      </c>
      <c r="N132" s="1">
        <f t="shared" si="75"/>
        <v>94.283690812498847</v>
      </c>
      <c r="O132" s="1">
        <f t="shared" si="76"/>
        <v>1.8690000000000002E-2</v>
      </c>
      <c r="Q132" s="1">
        <f t="shared" si="77"/>
        <v>0.5</v>
      </c>
      <c r="R132" s="4">
        <f t="shared" si="78"/>
        <v>0.5</v>
      </c>
      <c r="S132" s="4">
        <f t="shared" si="79"/>
        <v>0.01</v>
      </c>
      <c r="T132" s="4">
        <f t="shared" si="80"/>
        <v>0.01</v>
      </c>
      <c r="U132" s="4">
        <f t="shared" si="81"/>
        <v>0.9345</v>
      </c>
      <c r="V132" s="4">
        <f t="shared" si="82"/>
        <v>0.9345</v>
      </c>
      <c r="W132" s="4">
        <f t="shared" si="83"/>
        <v>0.93450000000000011</v>
      </c>
    </row>
    <row r="133" spans="5:23" x14ac:dyDescent="0.15">
      <c r="E133" s="1">
        <f t="shared" si="84"/>
        <v>0.66000000000000048</v>
      </c>
      <c r="F133" s="1">
        <f t="shared" si="68"/>
        <v>0.02</v>
      </c>
      <c r="G133" s="1">
        <f t="shared" si="69"/>
        <v>88.225999999998578</v>
      </c>
      <c r="H133" s="1"/>
      <c r="I133" s="1">
        <f t="shared" si="70"/>
        <v>0.33000000000000024</v>
      </c>
      <c r="J133" s="1">
        <f t="shared" si="71"/>
        <v>0.01</v>
      </c>
      <c r="K133" s="1">
        <f t="shared" si="72"/>
        <v>0.88225999999998583</v>
      </c>
      <c r="L133" s="1">
        <f t="shared" si="73"/>
        <v>5</v>
      </c>
      <c r="M133" s="1">
        <f t="shared" si="74"/>
        <v>466.99999999999994</v>
      </c>
      <c r="N133" s="1">
        <f t="shared" si="75"/>
        <v>82.403083999998671</v>
      </c>
      <c r="O133" s="1">
        <f t="shared" si="76"/>
        <v>1.8679999999999999E-2</v>
      </c>
      <c r="Q133" s="1">
        <f t="shared" si="77"/>
        <v>0.5</v>
      </c>
      <c r="R133" s="4">
        <f t="shared" si="78"/>
        <v>0.5</v>
      </c>
      <c r="S133" s="4">
        <f t="shared" si="79"/>
        <v>0.01</v>
      </c>
      <c r="T133" s="4">
        <f t="shared" si="80"/>
        <v>0.01</v>
      </c>
      <c r="U133" s="4">
        <f t="shared" si="81"/>
        <v>0.93399999999999994</v>
      </c>
      <c r="V133" s="4">
        <f t="shared" si="82"/>
        <v>0.93399999999999994</v>
      </c>
      <c r="W133" s="4">
        <f t="shared" si="83"/>
        <v>0.93399999999999994</v>
      </c>
    </row>
    <row r="134" spans="5:23" x14ac:dyDescent="0.15">
      <c r="E134" s="1">
        <f t="shared" si="84"/>
        <v>0.66500000000000048</v>
      </c>
      <c r="F134" s="1">
        <f t="shared" si="68"/>
        <v>0.02</v>
      </c>
      <c r="G134" s="1">
        <f t="shared" si="69"/>
        <v>75.414124999998663</v>
      </c>
      <c r="H134" s="1"/>
      <c r="I134" s="1">
        <f t="shared" si="70"/>
        <v>0.33250000000000024</v>
      </c>
      <c r="J134" s="1">
        <f t="shared" si="71"/>
        <v>0.01</v>
      </c>
      <c r="K134" s="1">
        <f t="shared" si="72"/>
        <v>0.75414124999998666</v>
      </c>
      <c r="L134" s="1">
        <f t="shared" si="73"/>
        <v>5</v>
      </c>
      <c r="M134" s="1">
        <f t="shared" si="74"/>
        <v>466.75</v>
      </c>
      <c r="N134" s="1">
        <f t="shared" si="75"/>
        <v>70.399085687498754</v>
      </c>
      <c r="O134" s="1">
        <f t="shared" si="76"/>
        <v>1.8669999999999999E-2</v>
      </c>
      <c r="Q134" s="1">
        <f t="shared" si="77"/>
        <v>0.5</v>
      </c>
      <c r="R134" s="4">
        <f t="shared" si="78"/>
        <v>0.5</v>
      </c>
      <c r="S134" s="4">
        <f t="shared" si="79"/>
        <v>0.01</v>
      </c>
      <c r="T134" s="4">
        <f t="shared" si="80"/>
        <v>0.01</v>
      </c>
      <c r="U134" s="4">
        <f t="shared" si="81"/>
        <v>0.9335</v>
      </c>
      <c r="V134" s="4">
        <f t="shared" si="82"/>
        <v>0.9335</v>
      </c>
      <c r="W134" s="4">
        <f t="shared" si="83"/>
        <v>0.93349999999999989</v>
      </c>
    </row>
    <row r="135" spans="5:23" x14ac:dyDescent="0.15">
      <c r="E135" s="1">
        <f t="shared" si="84"/>
        <v>0.67000000000000048</v>
      </c>
      <c r="F135" s="1">
        <f t="shared" si="68"/>
        <v>0.02</v>
      </c>
      <c r="G135" s="1">
        <f t="shared" si="69"/>
        <v>62.456499999998805</v>
      </c>
      <c r="H135" s="1"/>
      <c r="I135" s="1">
        <f t="shared" si="70"/>
        <v>0.33500000000000024</v>
      </c>
      <c r="J135" s="1">
        <f t="shared" si="71"/>
        <v>0.01</v>
      </c>
      <c r="K135" s="1">
        <f t="shared" si="72"/>
        <v>0.62456499999998805</v>
      </c>
      <c r="L135" s="1">
        <f t="shared" si="73"/>
        <v>5</v>
      </c>
      <c r="M135" s="1">
        <f t="shared" si="74"/>
        <v>466.49999999999994</v>
      </c>
      <c r="N135" s="1">
        <f t="shared" si="75"/>
        <v>58.271914499998879</v>
      </c>
      <c r="O135" s="1">
        <f t="shared" si="76"/>
        <v>1.866E-2</v>
      </c>
      <c r="Q135" s="1">
        <f t="shared" si="77"/>
        <v>0.5</v>
      </c>
      <c r="R135" s="4">
        <f t="shared" si="78"/>
        <v>0.5</v>
      </c>
      <c r="S135" s="4">
        <f t="shared" si="79"/>
        <v>0.01</v>
      </c>
      <c r="T135" s="4">
        <f t="shared" si="80"/>
        <v>0.01</v>
      </c>
      <c r="U135" s="4">
        <f t="shared" si="81"/>
        <v>0.93299999999999994</v>
      </c>
      <c r="V135" s="4">
        <f t="shared" si="82"/>
        <v>0.93299999999999994</v>
      </c>
      <c r="W135" s="4">
        <f t="shared" si="83"/>
        <v>0.93299999999999994</v>
      </c>
    </row>
    <row r="136" spans="5:23" x14ac:dyDescent="0.15">
      <c r="E136" s="1">
        <f t="shared" si="84"/>
        <v>0.67500000000000049</v>
      </c>
      <c r="F136" s="1">
        <f t="shared" si="68"/>
        <v>0.02</v>
      </c>
      <c r="G136" s="1">
        <f t="shared" si="69"/>
        <v>49.353124999998556</v>
      </c>
      <c r="H136" s="1"/>
      <c r="I136" s="1">
        <f t="shared" si="70"/>
        <v>0.33750000000000024</v>
      </c>
      <c r="J136" s="1">
        <f t="shared" si="71"/>
        <v>0.01</v>
      </c>
      <c r="K136" s="1">
        <f t="shared" si="72"/>
        <v>0.4935312499999856</v>
      </c>
      <c r="L136" s="1">
        <f t="shared" si="73"/>
        <v>5</v>
      </c>
      <c r="M136" s="1">
        <f t="shared" si="74"/>
        <v>466.25</v>
      </c>
      <c r="N136" s="1">
        <f t="shared" si="75"/>
        <v>46.021789062498655</v>
      </c>
      <c r="O136" s="1">
        <f t="shared" si="76"/>
        <v>1.865E-2</v>
      </c>
      <c r="Q136" s="1">
        <f t="shared" si="77"/>
        <v>0.5</v>
      </c>
      <c r="R136" s="4">
        <f t="shared" si="78"/>
        <v>0.5</v>
      </c>
      <c r="S136" s="4">
        <f t="shared" si="79"/>
        <v>0.01</v>
      </c>
      <c r="T136" s="4">
        <f t="shared" si="80"/>
        <v>0.01</v>
      </c>
      <c r="U136" s="4">
        <f t="shared" si="81"/>
        <v>0.9325</v>
      </c>
      <c r="V136" s="4">
        <f t="shared" si="82"/>
        <v>0.9325</v>
      </c>
      <c r="W136" s="4">
        <f t="shared" si="83"/>
        <v>0.9325</v>
      </c>
    </row>
    <row r="137" spans="5:23" x14ac:dyDescent="0.15">
      <c r="E137" s="1">
        <f t="shared" si="84"/>
        <v>0.68000000000000049</v>
      </c>
      <c r="F137" s="1">
        <f t="shared" si="68"/>
        <v>0.02</v>
      </c>
      <c r="G137" s="1">
        <f t="shared" si="69"/>
        <v>36.103999999998805</v>
      </c>
      <c r="H137" s="1"/>
      <c r="I137" s="1">
        <f t="shared" si="70"/>
        <v>0.34000000000000025</v>
      </c>
      <c r="J137" s="1">
        <f t="shared" si="71"/>
        <v>0.01</v>
      </c>
      <c r="K137" s="1">
        <f t="shared" si="72"/>
        <v>0.36103999999998804</v>
      </c>
      <c r="L137" s="1">
        <f t="shared" si="73"/>
        <v>5</v>
      </c>
      <c r="M137" s="1">
        <f t="shared" si="74"/>
        <v>465.99999999999994</v>
      </c>
      <c r="N137" s="1">
        <f t="shared" si="75"/>
        <v>33.648927999998882</v>
      </c>
      <c r="O137" s="1">
        <f t="shared" si="76"/>
        <v>1.864E-2</v>
      </c>
      <c r="Q137" s="1">
        <f t="shared" si="77"/>
        <v>0.5</v>
      </c>
      <c r="R137" s="4">
        <f t="shared" si="78"/>
        <v>0.5</v>
      </c>
      <c r="S137" s="4">
        <f t="shared" si="79"/>
        <v>0.01</v>
      </c>
      <c r="T137" s="4">
        <f t="shared" si="80"/>
        <v>0.01</v>
      </c>
      <c r="U137" s="4">
        <f t="shared" si="81"/>
        <v>0.93199999999999994</v>
      </c>
      <c r="V137" s="4">
        <f t="shared" si="82"/>
        <v>0.93199999999999983</v>
      </c>
      <c r="W137" s="4">
        <f t="shared" si="83"/>
        <v>0.93200000000000005</v>
      </c>
    </row>
    <row r="138" spans="5:23" x14ac:dyDescent="0.15">
      <c r="E138" s="1">
        <f t="shared" si="84"/>
        <v>0.6850000000000005</v>
      </c>
      <c r="F138" s="1">
        <f t="shared" si="68"/>
        <v>0.02</v>
      </c>
      <c r="G138" s="1">
        <f t="shared" si="69"/>
        <v>22.709124999998664</v>
      </c>
      <c r="H138" s="1"/>
      <c r="I138" s="1">
        <f t="shared" si="70"/>
        <v>0.34250000000000025</v>
      </c>
      <c r="J138" s="1">
        <f t="shared" si="71"/>
        <v>0.01</v>
      </c>
      <c r="K138" s="1">
        <f t="shared" si="72"/>
        <v>0.22709124999998664</v>
      </c>
      <c r="L138" s="1">
        <f t="shared" si="73"/>
        <v>5</v>
      </c>
      <c r="M138" s="1">
        <f t="shared" si="74"/>
        <v>465.75</v>
      </c>
      <c r="N138" s="1">
        <f t="shared" si="75"/>
        <v>21.153549937498756</v>
      </c>
      <c r="O138" s="1">
        <f t="shared" si="76"/>
        <v>1.8630000000000001E-2</v>
      </c>
      <c r="Q138" s="1">
        <f t="shared" si="77"/>
        <v>0.5</v>
      </c>
      <c r="R138" s="4">
        <f t="shared" si="78"/>
        <v>0.5</v>
      </c>
      <c r="S138" s="4">
        <f t="shared" si="79"/>
        <v>0.01</v>
      </c>
      <c r="T138" s="4">
        <f t="shared" si="80"/>
        <v>0.01</v>
      </c>
      <c r="U138" s="4">
        <f t="shared" si="81"/>
        <v>0.93149999999999999</v>
      </c>
      <c r="V138" s="4">
        <f t="shared" si="82"/>
        <v>0.93149999999999999</v>
      </c>
      <c r="W138" s="4">
        <f t="shared" si="83"/>
        <v>0.93149999999999999</v>
      </c>
    </row>
    <row r="139" spans="5:23" x14ac:dyDescent="0.15">
      <c r="E139" s="1">
        <f t="shared" si="84"/>
        <v>0.6900000000000005</v>
      </c>
      <c r="F139" s="1">
        <f t="shared" si="68"/>
        <v>0.02</v>
      </c>
      <c r="G139" s="1">
        <f t="shared" si="69"/>
        <v>9.1684999999985806</v>
      </c>
      <c r="H139" s="1"/>
      <c r="I139" s="1">
        <f t="shared" si="70"/>
        <v>0.34500000000000025</v>
      </c>
      <c r="J139" s="1">
        <f t="shared" si="71"/>
        <v>0.01</v>
      </c>
      <c r="K139" s="1">
        <f t="shared" si="72"/>
        <v>9.1684999999985806E-2</v>
      </c>
      <c r="L139" s="1">
        <f t="shared" si="73"/>
        <v>5</v>
      </c>
      <c r="M139" s="1">
        <f t="shared" si="74"/>
        <v>465.49999999999994</v>
      </c>
      <c r="N139" s="1">
        <f t="shared" si="75"/>
        <v>8.5358734999986776</v>
      </c>
      <c r="O139" s="1">
        <f t="shared" si="76"/>
        <v>1.8619999999999998E-2</v>
      </c>
      <c r="Q139" s="1">
        <f t="shared" si="77"/>
        <v>0.5</v>
      </c>
      <c r="R139" s="4">
        <f t="shared" si="78"/>
        <v>0.5</v>
      </c>
      <c r="S139" s="4">
        <f t="shared" si="79"/>
        <v>0.01</v>
      </c>
      <c r="T139" s="4">
        <f t="shared" si="80"/>
        <v>0.01</v>
      </c>
      <c r="U139" s="4">
        <f t="shared" si="81"/>
        <v>0.93099999999999994</v>
      </c>
      <c r="V139" s="4">
        <f t="shared" si="82"/>
        <v>0.93099999999999994</v>
      </c>
      <c r="W139" s="4">
        <f t="shared" si="83"/>
        <v>0.93099999999999983</v>
      </c>
    </row>
    <row r="140" spans="5:23" x14ac:dyDescent="0.15">
      <c r="E140" s="1">
        <f t="shared" si="84"/>
        <v>0.69500000000000051</v>
      </c>
      <c r="F140" s="1">
        <f t="shared" si="68"/>
        <v>0.02</v>
      </c>
      <c r="G140" s="1">
        <f t="shared" si="69"/>
        <v>0.02</v>
      </c>
      <c r="H140" s="1"/>
      <c r="I140" s="1">
        <f t="shared" si="70"/>
        <v>0.34750000000000025</v>
      </c>
      <c r="J140" s="1">
        <f t="shared" si="71"/>
        <v>0.01</v>
      </c>
      <c r="K140" s="1">
        <f t="shared" si="72"/>
        <v>2.0000000000000001E-4</v>
      </c>
      <c r="L140" s="1">
        <f t="shared" si="73"/>
        <v>5</v>
      </c>
      <c r="M140" s="1">
        <f t="shared" si="74"/>
        <v>465.25</v>
      </c>
      <c r="N140" s="1">
        <f t="shared" si="75"/>
        <v>1.8610000000000002E-2</v>
      </c>
      <c r="O140" s="1">
        <f t="shared" si="76"/>
        <v>1.8610000000000002E-2</v>
      </c>
      <c r="Q140" s="1">
        <f t="shared" si="77"/>
        <v>0.5</v>
      </c>
      <c r="R140" s="4">
        <f t="shared" si="78"/>
        <v>0.5</v>
      </c>
      <c r="S140" s="4">
        <f t="shared" si="79"/>
        <v>0.01</v>
      </c>
      <c r="T140" s="4">
        <f t="shared" si="80"/>
        <v>0.01</v>
      </c>
      <c r="U140" s="4">
        <f t="shared" si="81"/>
        <v>0.93049999999999999</v>
      </c>
      <c r="V140" s="4">
        <f t="shared" si="82"/>
        <v>0.9305000000000001</v>
      </c>
      <c r="W140" s="4">
        <f t="shared" si="83"/>
        <v>0.9305000000000001</v>
      </c>
    </row>
    <row r="141" spans="5:23" x14ac:dyDescent="0.15">
      <c r="E141" s="1">
        <f t="shared" si="84"/>
        <v>0.70000000000000051</v>
      </c>
      <c r="F141" s="1">
        <f t="shared" si="68"/>
        <v>0.02</v>
      </c>
      <c r="G141" s="1">
        <f t="shared" si="69"/>
        <v>0.02</v>
      </c>
      <c r="H141" s="1"/>
      <c r="I141" s="1">
        <f t="shared" si="70"/>
        <v>0.35000000000000026</v>
      </c>
      <c r="J141" s="1">
        <f t="shared" si="71"/>
        <v>0.01</v>
      </c>
      <c r="K141" s="1">
        <f t="shared" si="72"/>
        <v>2.0000000000000001E-4</v>
      </c>
      <c r="L141" s="1">
        <f t="shared" si="73"/>
        <v>5</v>
      </c>
      <c r="M141" s="1">
        <f t="shared" si="74"/>
        <v>464.99999999999994</v>
      </c>
      <c r="N141" s="1">
        <f t="shared" si="75"/>
        <v>1.8599999999999998E-2</v>
      </c>
      <c r="O141" s="1">
        <f t="shared" si="76"/>
        <v>1.8599999999999998E-2</v>
      </c>
      <c r="Q141" s="1">
        <f t="shared" si="77"/>
        <v>0.5</v>
      </c>
      <c r="R141" s="4">
        <f t="shared" si="78"/>
        <v>0.5</v>
      </c>
      <c r="S141" s="4">
        <f t="shared" si="79"/>
        <v>0.01</v>
      </c>
      <c r="T141" s="4">
        <f t="shared" si="80"/>
        <v>0.01</v>
      </c>
      <c r="U141" s="4">
        <f t="shared" si="81"/>
        <v>0.92999999999999994</v>
      </c>
      <c r="V141" s="4">
        <f t="shared" si="82"/>
        <v>0.92999999999999994</v>
      </c>
      <c r="W141" s="4">
        <f t="shared" si="83"/>
        <v>0.92999999999999994</v>
      </c>
    </row>
    <row r="142" spans="5:23" x14ac:dyDescent="0.15">
      <c r="E142" s="1">
        <f t="shared" si="84"/>
        <v>0.70500000000000052</v>
      </c>
      <c r="F142" s="1">
        <f t="shared" si="68"/>
        <v>0.02</v>
      </c>
      <c r="G142" s="1">
        <f t="shared" si="69"/>
        <v>0.02</v>
      </c>
      <c r="H142" s="1"/>
      <c r="I142" s="1">
        <f t="shared" si="70"/>
        <v>0.35250000000000026</v>
      </c>
      <c r="J142" s="1">
        <f t="shared" si="71"/>
        <v>0.01</v>
      </c>
      <c r="K142" s="1">
        <f t="shared" si="72"/>
        <v>2.0000000000000001E-4</v>
      </c>
      <c r="L142" s="1">
        <f t="shared" si="73"/>
        <v>5</v>
      </c>
      <c r="M142" s="1">
        <f t="shared" si="74"/>
        <v>464.75</v>
      </c>
      <c r="N142" s="1">
        <f t="shared" si="75"/>
        <v>1.8589999999999999E-2</v>
      </c>
      <c r="O142" s="1">
        <f t="shared" si="76"/>
        <v>1.8589999999999999E-2</v>
      </c>
      <c r="Q142" s="1">
        <f t="shared" si="77"/>
        <v>0.5</v>
      </c>
      <c r="R142" s="4">
        <f t="shared" si="78"/>
        <v>0.5</v>
      </c>
      <c r="S142" s="4">
        <f t="shared" si="79"/>
        <v>0.01</v>
      </c>
      <c r="T142" s="4">
        <f t="shared" si="80"/>
        <v>0.01</v>
      </c>
      <c r="U142" s="4">
        <f t="shared" si="81"/>
        <v>0.92949999999999999</v>
      </c>
      <c r="V142" s="4">
        <f t="shared" si="82"/>
        <v>0.92949999999999988</v>
      </c>
      <c r="W142" s="4">
        <f t="shared" si="83"/>
        <v>0.92949999999999988</v>
      </c>
    </row>
    <row r="143" spans="5:23" x14ac:dyDescent="0.15">
      <c r="E143" s="1">
        <f t="shared" si="84"/>
        <v>0.71000000000000052</v>
      </c>
      <c r="F143" s="1">
        <f t="shared" si="68"/>
        <v>0.02</v>
      </c>
      <c r="G143" s="1">
        <f t="shared" si="69"/>
        <v>0.02</v>
      </c>
      <c r="H143" s="1"/>
      <c r="I143" s="1">
        <f t="shared" si="70"/>
        <v>0.35500000000000026</v>
      </c>
      <c r="J143" s="1">
        <f t="shared" si="71"/>
        <v>0.01</v>
      </c>
      <c r="K143" s="1">
        <f t="shared" si="72"/>
        <v>2.0000000000000001E-4</v>
      </c>
      <c r="L143" s="1">
        <f t="shared" si="73"/>
        <v>5</v>
      </c>
      <c r="M143" s="1">
        <f t="shared" si="74"/>
        <v>464.49999999999994</v>
      </c>
      <c r="N143" s="1">
        <f t="shared" si="75"/>
        <v>1.8579999999999999E-2</v>
      </c>
      <c r="O143" s="1">
        <f t="shared" si="76"/>
        <v>1.8579999999999999E-2</v>
      </c>
      <c r="Q143" s="1">
        <f t="shared" si="77"/>
        <v>0.5</v>
      </c>
      <c r="R143" s="4">
        <f t="shared" si="78"/>
        <v>0.5</v>
      </c>
      <c r="S143" s="4">
        <f t="shared" si="79"/>
        <v>0.01</v>
      </c>
      <c r="T143" s="4">
        <f t="shared" si="80"/>
        <v>0.01</v>
      </c>
      <c r="U143" s="4">
        <f t="shared" si="81"/>
        <v>0.92899999999999994</v>
      </c>
      <c r="V143" s="4">
        <f t="shared" si="82"/>
        <v>0.92899999999999994</v>
      </c>
      <c r="W143" s="4">
        <f t="shared" si="83"/>
        <v>0.92899999999999994</v>
      </c>
    </row>
    <row r="144" spans="5:23" x14ac:dyDescent="0.15">
      <c r="E144" s="1">
        <f t="shared" si="84"/>
        <v>0.71500000000000052</v>
      </c>
      <c r="F144" s="1">
        <f t="shared" si="68"/>
        <v>0.02</v>
      </c>
      <c r="G144" s="1">
        <f t="shared" si="69"/>
        <v>0.02</v>
      </c>
      <c r="H144" s="1"/>
      <c r="I144" s="1">
        <f t="shared" si="70"/>
        <v>0.35750000000000026</v>
      </c>
      <c r="J144" s="1">
        <f t="shared" si="71"/>
        <v>0.01</v>
      </c>
      <c r="K144" s="1">
        <f t="shared" si="72"/>
        <v>2.0000000000000001E-4</v>
      </c>
      <c r="L144" s="1">
        <f t="shared" si="73"/>
        <v>5</v>
      </c>
      <c r="M144" s="1">
        <f t="shared" si="74"/>
        <v>464.25</v>
      </c>
      <c r="N144" s="1">
        <f t="shared" si="75"/>
        <v>1.857E-2</v>
      </c>
      <c r="O144" s="1">
        <f t="shared" si="76"/>
        <v>1.857E-2</v>
      </c>
      <c r="Q144" s="1">
        <f t="shared" si="77"/>
        <v>0.5</v>
      </c>
      <c r="R144" s="4">
        <f t="shared" si="78"/>
        <v>0.5</v>
      </c>
      <c r="S144" s="4">
        <f t="shared" si="79"/>
        <v>0.01</v>
      </c>
      <c r="T144" s="4">
        <f t="shared" si="80"/>
        <v>0.01</v>
      </c>
      <c r="U144" s="4">
        <f t="shared" si="81"/>
        <v>0.92849999999999999</v>
      </c>
      <c r="V144" s="4">
        <f t="shared" si="82"/>
        <v>0.92849999999999999</v>
      </c>
      <c r="W144" s="4">
        <f t="shared" si="83"/>
        <v>0.92849999999999999</v>
      </c>
    </row>
    <row r="145" spans="5:23" x14ac:dyDescent="0.15">
      <c r="E145" s="1">
        <f t="shared" si="84"/>
        <v>0.72000000000000053</v>
      </c>
      <c r="F145" s="1">
        <f t="shared" si="68"/>
        <v>0.02</v>
      </c>
      <c r="G145" s="1">
        <f t="shared" si="69"/>
        <v>0.02</v>
      </c>
      <c r="H145" s="1"/>
      <c r="I145" s="1">
        <f t="shared" si="70"/>
        <v>0.36000000000000026</v>
      </c>
      <c r="J145" s="1">
        <f t="shared" si="71"/>
        <v>0.01</v>
      </c>
      <c r="K145" s="1">
        <f t="shared" si="72"/>
        <v>2.0000000000000001E-4</v>
      </c>
      <c r="L145" s="1">
        <f t="shared" si="73"/>
        <v>5</v>
      </c>
      <c r="M145" s="1">
        <f t="shared" si="74"/>
        <v>463.99999999999994</v>
      </c>
      <c r="N145" s="1">
        <f t="shared" si="75"/>
        <v>1.856E-2</v>
      </c>
      <c r="O145" s="1">
        <f t="shared" si="76"/>
        <v>1.856E-2</v>
      </c>
      <c r="Q145" s="1">
        <f t="shared" si="77"/>
        <v>0.5</v>
      </c>
      <c r="R145" s="4">
        <f t="shared" si="78"/>
        <v>0.5</v>
      </c>
      <c r="S145" s="4">
        <f t="shared" si="79"/>
        <v>0.01</v>
      </c>
      <c r="T145" s="4">
        <f t="shared" si="80"/>
        <v>0.01</v>
      </c>
      <c r="U145" s="4">
        <f t="shared" si="81"/>
        <v>0.92799999999999994</v>
      </c>
      <c r="V145" s="4">
        <f t="shared" si="82"/>
        <v>0.92799999999999994</v>
      </c>
      <c r="W145" s="4">
        <f t="shared" si="83"/>
        <v>0.92799999999999994</v>
      </c>
    </row>
    <row r="146" spans="5:23" x14ac:dyDescent="0.15">
      <c r="E146" s="1">
        <f t="shared" si="84"/>
        <v>0.72500000000000053</v>
      </c>
      <c r="F146" s="1">
        <f t="shared" si="68"/>
        <v>0.02</v>
      </c>
      <c r="G146" s="1">
        <f t="shared" si="69"/>
        <v>0.02</v>
      </c>
      <c r="H146" s="1"/>
      <c r="I146" s="1">
        <f t="shared" si="70"/>
        <v>0.36250000000000027</v>
      </c>
      <c r="J146" s="1">
        <f t="shared" si="71"/>
        <v>0.01</v>
      </c>
      <c r="K146" s="1">
        <f t="shared" si="72"/>
        <v>2.0000000000000001E-4</v>
      </c>
      <c r="L146" s="1">
        <f t="shared" si="73"/>
        <v>5</v>
      </c>
      <c r="M146" s="1">
        <f t="shared" si="74"/>
        <v>463.75</v>
      </c>
      <c r="N146" s="1">
        <f t="shared" si="75"/>
        <v>1.8550000000000001E-2</v>
      </c>
      <c r="O146" s="1">
        <f t="shared" si="76"/>
        <v>1.8550000000000001E-2</v>
      </c>
      <c r="Q146" s="1">
        <f t="shared" si="77"/>
        <v>0.5</v>
      </c>
      <c r="R146" s="4">
        <f t="shared" si="78"/>
        <v>0.5</v>
      </c>
      <c r="S146" s="4">
        <f t="shared" si="79"/>
        <v>0.01</v>
      </c>
      <c r="T146" s="4">
        <f t="shared" si="80"/>
        <v>0.01</v>
      </c>
      <c r="U146" s="4">
        <f t="shared" si="81"/>
        <v>0.92749999999999999</v>
      </c>
      <c r="V146" s="4">
        <f t="shared" si="82"/>
        <v>0.92749999999999999</v>
      </c>
      <c r="W146" s="4">
        <f t="shared" si="83"/>
        <v>0.92749999999999999</v>
      </c>
    </row>
    <row r="147" spans="5:23" x14ac:dyDescent="0.15">
      <c r="E147" s="1">
        <f t="shared" si="84"/>
        <v>0.73000000000000054</v>
      </c>
      <c r="F147" s="1">
        <f t="shared" si="68"/>
        <v>0.02</v>
      </c>
      <c r="G147" s="1">
        <f t="shared" si="69"/>
        <v>0.02</v>
      </c>
      <c r="H147" s="1"/>
      <c r="I147" s="1">
        <f t="shared" si="70"/>
        <v>0.36500000000000027</v>
      </c>
      <c r="J147" s="1">
        <f t="shared" si="71"/>
        <v>0.01</v>
      </c>
      <c r="K147" s="1">
        <f t="shared" si="72"/>
        <v>2.0000000000000001E-4</v>
      </c>
      <c r="L147" s="1">
        <f t="shared" si="73"/>
        <v>5</v>
      </c>
      <c r="M147" s="1">
        <f t="shared" si="74"/>
        <v>463.49999999999994</v>
      </c>
      <c r="N147" s="1">
        <f t="shared" si="75"/>
        <v>1.8539999999999997E-2</v>
      </c>
      <c r="O147" s="1">
        <f t="shared" si="76"/>
        <v>1.8539999999999997E-2</v>
      </c>
      <c r="Q147" s="1">
        <f t="shared" si="77"/>
        <v>0.5</v>
      </c>
      <c r="R147" s="4">
        <f t="shared" si="78"/>
        <v>0.5</v>
      </c>
      <c r="S147" s="4">
        <f t="shared" si="79"/>
        <v>0.01</v>
      </c>
      <c r="T147" s="4">
        <f t="shared" si="80"/>
        <v>0.01</v>
      </c>
      <c r="U147" s="4">
        <f t="shared" si="81"/>
        <v>0.92699999999999994</v>
      </c>
      <c r="V147" s="4">
        <f t="shared" si="82"/>
        <v>0.92699999999999982</v>
      </c>
      <c r="W147" s="4">
        <f t="shared" si="83"/>
        <v>0.92699999999999982</v>
      </c>
    </row>
    <row r="148" spans="5:23" x14ac:dyDescent="0.15">
      <c r="E148" s="1">
        <f t="shared" si="84"/>
        <v>0.73500000000000054</v>
      </c>
      <c r="F148" s="1">
        <f t="shared" si="68"/>
        <v>0.02</v>
      </c>
      <c r="G148" s="1">
        <f t="shared" si="69"/>
        <v>0.02</v>
      </c>
      <c r="H148" s="1"/>
      <c r="I148" s="1">
        <f t="shared" si="70"/>
        <v>0.36750000000000027</v>
      </c>
      <c r="J148" s="1">
        <f t="shared" si="71"/>
        <v>0.01</v>
      </c>
      <c r="K148" s="1">
        <f t="shared" si="72"/>
        <v>2.0000000000000001E-4</v>
      </c>
      <c r="L148" s="1">
        <f t="shared" si="73"/>
        <v>5</v>
      </c>
      <c r="M148" s="1">
        <f t="shared" si="74"/>
        <v>463.25</v>
      </c>
      <c r="N148" s="1">
        <f t="shared" si="75"/>
        <v>1.8530000000000001E-2</v>
      </c>
      <c r="O148" s="1">
        <f t="shared" si="76"/>
        <v>1.8530000000000001E-2</v>
      </c>
      <c r="Q148" s="1">
        <f t="shared" si="77"/>
        <v>0.5</v>
      </c>
      <c r="R148" s="4">
        <f t="shared" si="78"/>
        <v>0.5</v>
      </c>
      <c r="S148" s="4">
        <f t="shared" si="79"/>
        <v>0.01</v>
      </c>
      <c r="T148" s="4">
        <f t="shared" si="80"/>
        <v>0.01</v>
      </c>
      <c r="U148" s="4">
        <f t="shared" si="81"/>
        <v>0.92649999999999999</v>
      </c>
      <c r="V148" s="4">
        <f t="shared" si="82"/>
        <v>0.9265000000000001</v>
      </c>
      <c r="W148" s="4">
        <f t="shared" si="83"/>
        <v>0.9265000000000001</v>
      </c>
    </row>
    <row r="149" spans="5:23" x14ac:dyDescent="0.15">
      <c r="E149" s="1">
        <f t="shared" si="84"/>
        <v>0.74000000000000055</v>
      </c>
      <c r="F149" s="1">
        <f t="shared" si="68"/>
        <v>0.02</v>
      </c>
      <c r="G149" s="1">
        <f t="shared" si="69"/>
        <v>0.02</v>
      </c>
      <c r="H149" s="1"/>
      <c r="I149" s="1">
        <f t="shared" si="70"/>
        <v>0.37000000000000027</v>
      </c>
      <c r="J149" s="1">
        <f t="shared" si="71"/>
        <v>0.01</v>
      </c>
      <c r="K149" s="1">
        <f t="shared" si="72"/>
        <v>2.0000000000000001E-4</v>
      </c>
      <c r="L149" s="1">
        <f t="shared" si="73"/>
        <v>5</v>
      </c>
      <c r="M149" s="1">
        <f t="shared" si="74"/>
        <v>462.99999999999994</v>
      </c>
      <c r="N149" s="1">
        <f t="shared" si="75"/>
        <v>1.8519999999999998E-2</v>
      </c>
      <c r="O149" s="1">
        <f t="shared" si="76"/>
        <v>1.8519999999999998E-2</v>
      </c>
      <c r="Q149" s="1">
        <f t="shared" si="77"/>
        <v>0.5</v>
      </c>
      <c r="R149" s="4">
        <f t="shared" si="78"/>
        <v>0.5</v>
      </c>
      <c r="S149" s="4">
        <f t="shared" si="79"/>
        <v>0.01</v>
      </c>
      <c r="T149" s="4">
        <f t="shared" si="80"/>
        <v>0.01</v>
      </c>
      <c r="U149" s="4">
        <f t="shared" si="81"/>
        <v>0.92599999999999993</v>
      </c>
      <c r="V149" s="4">
        <f t="shared" si="82"/>
        <v>0.92599999999999993</v>
      </c>
      <c r="W149" s="4">
        <f t="shared" si="83"/>
        <v>0.92599999999999993</v>
      </c>
    </row>
    <row r="150" spans="5:23" x14ac:dyDescent="0.15">
      <c r="E150" s="1">
        <f t="shared" si="84"/>
        <v>0.74500000000000055</v>
      </c>
      <c r="F150" s="1">
        <f t="shared" si="68"/>
        <v>0.02</v>
      </c>
      <c r="G150" s="1">
        <f t="shared" si="69"/>
        <v>0.02</v>
      </c>
      <c r="H150" s="1"/>
      <c r="I150" s="1">
        <f t="shared" si="70"/>
        <v>0.37250000000000028</v>
      </c>
      <c r="J150" s="1">
        <f t="shared" si="71"/>
        <v>0.01</v>
      </c>
      <c r="K150" s="1">
        <f t="shared" si="72"/>
        <v>2.0000000000000001E-4</v>
      </c>
      <c r="L150" s="1">
        <f t="shared" si="73"/>
        <v>5</v>
      </c>
      <c r="M150" s="1">
        <f t="shared" si="74"/>
        <v>462.75</v>
      </c>
      <c r="N150" s="1">
        <f t="shared" si="75"/>
        <v>1.8509999999999999E-2</v>
      </c>
      <c r="O150" s="1">
        <f t="shared" si="76"/>
        <v>1.8509999999999999E-2</v>
      </c>
      <c r="Q150" s="1">
        <f t="shared" si="77"/>
        <v>0.5</v>
      </c>
      <c r="R150" s="4">
        <f t="shared" si="78"/>
        <v>0.5</v>
      </c>
      <c r="S150" s="4">
        <f t="shared" si="79"/>
        <v>0.01</v>
      </c>
      <c r="T150" s="4">
        <f t="shared" si="80"/>
        <v>0.01</v>
      </c>
      <c r="U150" s="4">
        <f t="shared" si="81"/>
        <v>0.92549999999999999</v>
      </c>
      <c r="V150" s="4">
        <f t="shared" si="82"/>
        <v>0.92549999999999988</v>
      </c>
      <c r="W150" s="4">
        <f t="shared" si="83"/>
        <v>0.92549999999999988</v>
      </c>
    </row>
    <row r="151" spans="5:23" x14ac:dyDescent="0.15">
      <c r="E151" s="1">
        <f t="shared" si="84"/>
        <v>0.75000000000000056</v>
      </c>
      <c r="F151" s="1">
        <f t="shared" si="68"/>
        <v>0.02</v>
      </c>
      <c r="G151" s="1">
        <f t="shared" si="69"/>
        <v>0.02</v>
      </c>
      <c r="H151" s="1"/>
      <c r="I151" s="1">
        <f t="shared" si="70"/>
        <v>0.37500000000000028</v>
      </c>
      <c r="J151" s="1">
        <f t="shared" si="71"/>
        <v>0.01</v>
      </c>
      <c r="K151" s="1">
        <f t="shared" si="72"/>
        <v>2.0000000000000001E-4</v>
      </c>
      <c r="L151" s="1">
        <f t="shared" si="73"/>
        <v>5</v>
      </c>
      <c r="M151" s="1">
        <f t="shared" si="74"/>
        <v>462.49999999999994</v>
      </c>
      <c r="N151" s="1">
        <f t="shared" si="75"/>
        <v>1.8499999999999999E-2</v>
      </c>
      <c r="O151" s="1">
        <f t="shared" si="76"/>
        <v>1.8499999999999999E-2</v>
      </c>
      <c r="Q151" s="1">
        <f t="shared" si="77"/>
        <v>0.5</v>
      </c>
      <c r="R151" s="4">
        <f t="shared" si="78"/>
        <v>0.5</v>
      </c>
      <c r="S151" s="4">
        <f t="shared" si="79"/>
        <v>0.01</v>
      </c>
      <c r="T151" s="4">
        <f t="shared" si="80"/>
        <v>0.01</v>
      </c>
      <c r="U151" s="4">
        <f t="shared" si="81"/>
        <v>0.92499999999999993</v>
      </c>
      <c r="V151" s="4">
        <f t="shared" si="82"/>
        <v>0.92499999999999993</v>
      </c>
      <c r="W151" s="4">
        <f t="shared" si="83"/>
        <v>0.92499999999999993</v>
      </c>
    </row>
    <row r="152" spans="5:23" x14ac:dyDescent="0.15">
      <c r="E152" s="1">
        <f t="shared" si="84"/>
        <v>0.75500000000000056</v>
      </c>
      <c r="F152" s="1">
        <f t="shared" si="68"/>
        <v>0.02</v>
      </c>
      <c r="G152" s="1">
        <f t="shared" si="69"/>
        <v>0.02</v>
      </c>
      <c r="H152" s="1"/>
      <c r="I152" s="1">
        <f t="shared" si="70"/>
        <v>0.37750000000000028</v>
      </c>
      <c r="J152" s="1">
        <f t="shared" si="71"/>
        <v>0.01</v>
      </c>
      <c r="K152" s="1">
        <f t="shared" si="72"/>
        <v>2.0000000000000001E-4</v>
      </c>
      <c r="L152" s="1">
        <f t="shared" si="73"/>
        <v>5</v>
      </c>
      <c r="M152" s="1">
        <f t="shared" si="74"/>
        <v>462.24999999999994</v>
      </c>
      <c r="N152" s="1">
        <f t="shared" si="75"/>
        <v>1.8489999999999999E-2</v>
      </c>
      <c r="O152" s="1">
        <f t="shared" si="76"/>
        <v>1.8489999999999999E-2</v>
      </c>
      <c r="Q152" s="1">
        <f t="shared" si="77"/>
        <v>0.5</v>
      </c>
      <c r="R152" s="4">
        <f t="shared" si="78"/>
        <v>0.5</v>
      </c>
      <c r="S152" s="4">
        <f t="shared" si="79"/>
        <v>0.01</v>
      </c>
      <c r="T152" s="4">
        <f t="shared" si="80"/>
        <v>0.01</v>
      </c>
      <c r="U152" s="4">
        <f t="shared" si="81"/>
        <v>0.92449999999999988</v>
      </c>
      <c r="V152" s="4">
        <f t="shared" si="82"/>
        <v>0.92449999999999999</v>
      </c>
      <c r="W152" s="4">
        <f t="shared" si="83"/>
        <v>0.92449999999999999</v>
      </c>
    </row>
    <row r="153" spans="5:23" x14ac:dyDescent="0.15">
      <c r="E153" s="1">
        <f t="shared" si="84"/>
        <v>0.76000000000000056</v>
      </c>
      <c r="F153" s="1">
        <f t="shared" si="68"/>
        <v>0.02</v>
      </c>
      <c r="G153" s="1">
        <f t="shared" si="69"/>
        <v>0.02</v>
      </c>
      <c r="H153" s="1"/>
      <c r="I153" s="1">
        <f t="shared" si="70"/>
        <v>0.38000000000000028</v>
      </c>
      <c r="J153" s="1">
        <f t="shared" si="71"/>
        <v>0.01</v>
      </c>
      <c r="K153" s="1">
        <f t="shared" si="72"/>
        <v>2.0000000000000001E-4</v>
      </c>
      <c r="L153" s="1">
        <f t="shared" si="73"/>
        <v>5</v>
      </c>
      <c r="M153" s="1">
        <f t="shared" si="74"/>
        <v>461.99999999999994</v>
      </c>
      <c r="N153" s="1">
        <f t="shared" si="75"/>
        <v>1.848E-2</v>
      </c>
      <c r="O153" s="1">
        <f t="shared" si="76"/>
        <v>1.848E-2</v>
      </c>
      <c r="Q153" s="1">
        <f t="shared" si="77"/>
        <v>0.5</v>
      </c>
      <c r="R153" s="4">
        <f t="shared" si="78"/>
        <v>0.5</v>
      </c>
      <c r="S153" s="4">
        <f t="shared" si="79"/>
        <v>0.01</v>
      </c>
      <c r="T153" s="4">
        <f t="shared" si="80"/>
        <v>0.01</v>
      </c>
      <c r="U153" s="4">
        <f t="shared" si="81"/>
        <v>0.92399999999999993</v>
      </c>
      <c r="V153" s="4">
        <f t="shared" si="82"/>
        <v>0.92399999999999993</v>
      </c>
      <c r="W153" s="4">
        <f t="shared" si="83"/>
        <v>0.92399999999999993</v>
      </c>
    </row>
    <row r="154" spans="5:23" x14ac:dyDescent="0.15">
      <c r="E154" s="1">
        <f t="shared" si="84"/>
        <v>0.76500000000000057</v>
      </c>
      <c r="F154" s="1">
        <f t="shared" si="68"/>
        <v>0.02</v>
      </c>
      <c r="G154" s="1">
        <f t="shared" si="69"/>
        <v>0.02</v>
      </c>
      <c r="H154" s="1"/>
      <c r="I154" s="1">
        <f t="shared" si="70"/>
        <v>0.38250000000000028</v>
      </c>
      <c r="J154" s="1">
        <f t="shared" si="71"/>
        <v>0.01</v>
      </c>
      <c r="K154" s="1">
        <f t="shared" si="72"/>
        <v>2.0000000000000001E-4</v>
      </c>
      <c r="L154" s="1">
        <f t="shared" si="73"/>
        <v>5</v>
      </c>
      <c r="M154" s="1">
        <f t="shared" si="74"/>
        <v>461.75</v>
      </c>
      <c r="N154" s="1">
        <f t="shared" si="75"/>
        <v>1.847E-2</v>
      </c>
      <c r="O154" s="1">
        <f t="shared" si="76"/>
        <v>1.847E-2</v>
      </c>
      <c r="Q154" s="1">
        <f t="shared" si="77"/>
        <v>0.5</v>
      </c>
      <c r="R154" s="4">
        <f t="shared" si="78"/>
        <v>0.5</v>
      </c>
      <c r="S154" s="4">
        <f t="shared" si="79"/>
        <v>0.01</v>
      </c>
      <c r="T154" s="4">
        <f t="shared" si="80"/>
        <v>0.01</v>
      </c>
      <c r="U154" s="4">
        <f t="shared" si="81"/>
        <v>0.92349999999999999</v>
      </c>
      <c r="V154" s="4">
        <f t="shared" si="82"/>
        <v>0.92349999999999999</v>
      </c>
      <c r="W154" s="4">
        <f t="shared" si="83"/>
        <v>0.92349999999999999</v>
      </c>
    </row>
    <row r="155" spans="5:23" x14ac:dyDescent="0.15">
      <c r="E155" s="1">
        <f t="shared" si="84"/>
        <v>0.77000000000000057</v>
      </c>
      <c r="F155" s="1">
        <f t="shared" si="68"/>
        <v>0.02</v>
      </c>
      <c r="G155" s="1">
        <f t="shared" si="69"/>
        <v>0.02</v>
      </c>
      <c r="H155" s="1"/>
      <c r="I155" s="1">
        <f t="shared" si="70"/>
        <v>0.38500000000000029</v>
      </c>
      <c r="J155" s="1">
        <f t="shared" si="71"/>
        <v>0.01</v>
      </c>
      <c r="K155" s="1">
        <f t="shared" si="72"/>
        <v>2.0000000000000001E-4</v>
      </c>
      <c r="L155" s="1">
        <f t="shared" si="73"/>
        <v>5</v>
      </c>
      <c r="M155" s="1">
        <f t="shared" si="74"/>
        <v>461.49999999999994</v>
      </c>
      <c r="N155" s="1">
        <f t="shared" si="75"/>
        <v>1.8460000000000001E-2</v>
      </c>
      <c r="O155" s="1">
        <f t="shared" si="76"/>
        <v>1.8460000000000001E-2</v>
      </c>
      <c r="Q155" s="1">
        <f t="shared" si="77"/>
        <v>0.5</v>
      </c>
      <c r="R155" s="4">
        <f t="shared" si="78"/>
        <v>0.5</v>
      </c>
      <c r="S155" s="4">
        <f t="shared" si="79"/>
        <v>0.01</v>
      </c>
      <c r="T155" s="4">
        <f t="shared" si="80"/>
        <v>0.01</v>
      </c>
      <c r="U155" s="4">
        <f t="shared" si="81"/>
        <v>0.92299999999999993</v>
      </c>
      <c r="V155" s="4">
        <f t="shared" si="82"/>
        <v>0.92300000000000004</v>
      </c>
      <c r="W155" s="4">
        <f t="shared" si="83"/>
        <v>0.92300000000000004</v>
      </c>
    </row>
    <row r="156" spans="5:23" x14ac:dyDescent="0.15">
      <c r="E156" s="1">
        <f t="shared" si="84"/>
        <v>0.77500000000000058</v>
      </c>
      <c r="F156" s="1">
        <f t="shared" si="68"/>
        <v>0.02</v>
      </c>
      <c r="G156" s="1">
        <f t="shared" si="69"/>
        <v>0.02</v>
      </c>
      <c r="H156" s="1"/>
      <c r="I156" s="1">
        <f t="shared" si="70"/>
        <v>0.38750000000000029</v>
      </c>
      <c r="J156" s="1">
        <f t="shared" si="71"/>
        <v>0.01</v>
      </c>
      <c r="K156" s="1">
        <f t="shared" si="72"/>
        <v>2.0000000000000001E-4</v>
      </c>
      <c r="L156" s="1">
        <f t="shared" si="73"/>
        <v>5</v>
      </c>
      <c r="M156" s="1">
        <f t="shared" si="74"/>
        <v>461.24999999999994</v>
      </c>
      <c r="N156" s="1">
        <f t="shared" si="75"/>
        <v>1.8449999999999998E-2</v>
      </c>
      <c r="O156" s="1">
        <f t="shared" si="76"/>
        <v>1.8449999999999998E-2</v>
      </c>
      <c r="Q156" s="1">
        <f t="shared" si="77"/>
        <v>0.5</v>
      </c>
      <c r="R156" s="4">
        <f t="shared" si="78"/>
        <v>0.5</v>
      </c>
      <c r="S156" s="4">
        <f t="shared" si="79"/>
        <v>0.01</v>
      </c>
      <c r="T156" s="4">
        <f t="shared" si="80"/>
        <v>0.01</v>
      </c>
      <c r="U156" s="4">
        <f t="shared" si="81"/>
        <v>0.92249999999999988</v>
      </c>
      <c r="V156" s="4">
        <f t="shared" si="82"/>
        <v>0.92249999999999988</v>
      </c>
      <c r="W156" s="4">
        <f t="shared" si="83"/>
        <v>0.92249999999999988</v>
      </c>
    </row>
    <row r="157" spans="5:23" x14ac:dyDescent="0.15">
      <c r="E157" s="1">
        <f t="shared" si="84"/>
        <v>0.78000000000000058</v>
      </c>
      <c r="F157" s="1">
        <f t="shared" si="68"/>
        <v>0.02</v>
      </c>
      <c r="G157" s="1">
        <f t="shared" si="69"/>
        <v>0.02</v>
      </c>
      <c r="H157" s="1"/>
      <c r="I157" s="1">
        <f t="shared" si="70"/>
        <v>0.39000000000000029</v>
      </c>
      <c r="J157" s="1">
        <f t="shared" si="71"/>
        <v>0.01</v>
      </c>
      <c r="K157" s="1">
        <f t="shared" si="72"/>
        <v>2.0000000000000001E-4</v>
      </c>
      <c r="L157" s="1">
        <f t="shared" si="73"/>
        <v>5</v>
      </c>
      <c r="M157" s="1">
        <f t="shared" si="74"/>
        <v>460.99999999999994</v>
      </c>
      <c r="N157" s="1">
        <f t="shared" si="75"/>
        <v>1.8439999999999998E-2</v>
      </c>
      <c r="O157" s="1">
        <f t="shared" si="76"/>
        <v>1.8439999999999998E-2</v>
      </c>
      <c r="Q157" s="1">
        <f t="shared" si="77"/>
        <v>0.5</v>
      </c>
      <c r="R157" s="4">
        <f t="shared" si="78"/>
        <v>0.5</v>
      </c>
      <c r="S157" s="4">
        <f t="shared" si="79"/>
        <v>0.01</v>
      </c>
      <c r="T157" s="4">
        <f t="shared" si="80"/>
        <v>0.01</v>
      </c>
      <c r="U157" s="4">
        <f t="shared" si="81"/>
        <v>0.92199999999999993</v>
      </c>
      <c r="V157" s="4">
        <f t="shared" si="82"/>
        <v>0.92199999999999993</v>
      </c>
      <c r="W157" s="4">
        <f t="shared" si="83"/>
        <v>0.92199999999999993</v>
      </c>
    </row>
    <row r="158" spans="5:23" x14ac:dyDescent="0.15">
      <c r="E158" s="1">
        <f t="shared" si="84"/>
        <v>0.78500000000000059</v>
      </c>
      <c r="F158" s="1">
        <f t="shared" si="68"/>
        <v>0.02</v>
      </c>
      <c r="G158" s="1">
        <f t="shared" si="69"/>
        <v>0.02</v>
      </c>
      <c r="H158" s="1"/>
      <c r="I158" s="1">
        <f t="shared" si="70"/>
        <v>0.39250000000000029</v>
      </c>
      <c r="J158" s="1">
        <f t="shared" si="71"/>
        <v>0.01</v>
      </c>
      <c r="K158" s="1">
        <f t="shared" si="72"/>
        <v>2.0000000000000001E-4</v>
      </c>
      <c r="L158" s="1">
        <f t="shared" si="73"/>
        <v>5</v>
      </c>
      <c r="M158" s="1">
        <f t="shared" si="74"/>
        <v>460.75</v>
      </c>
      <c r="N158" s="1">
        <f t="shared" si="75"/>
        <v>1.8429999999999998E-2</v>
      </c>
      <c r="O158" s="1">
        <f t="shared" si="76"/>
        <v>1.8429999999999998E-2</v>
      </c>
      <c r="Q158" s="1">
        <f t="shared" si="77"/>
        <v>0.5</v>
      </c>
      <c r="R158" s="4">
        <f t="shared" si="78"/>
        <v>0.5</v>
      </c>
      <c r="S158" s="4">
        <f t="shared" si="79"/>
        <v>0.01</v>
      </c>
      <c r="T158" s="4">
        <f t="shared" si="80"/>
        <v>0.01</v>
      </c>
      <c r="U158" s="4">
        <f t="shared" si="81"/>
        <v>0.92149999999999999</v>
      </c>
      <c r="V158" s="4">
        <f t="shared" si="82"/>
        <v>0.92149999999999987</v>
      </c>
      <c r="W158" s="4">
        <f t="shared" si="83"/>
        <v>0.92149999999999987</v>
      </c>
    </row>
    <row r="159" spans="5:23" x14ac:dyDescent="0.15">
      <c r="E159" s="1">
        <f t="shared" si="84"/>
        <v>0.79000000000000059</v>
      </c>
      <c r="F159" s="1">
        <f t="shared" si="68"/>
        <v>0.02</v>
      </c>
      <c r="G159" s="1">
        <f t="shared" si="69"/>
        <v>0.02</v>
      </c>
      <c r="H159" s="1"/>
      <c r="I159" s="1">
        <f t="shared" si="70"/>
        <v>0.3950000000000003</v>
      </c>
      <c r="J159" s="1">
        <f t="shared" si="71"/>
        <v>0.01</v>
      </c>
      <c r="K159" s="1">
        <f t="shared" si="72"/>
        <v>2.0000000000000001E-4</v>
      </c>
      <c r="L159" s="1">
        <f t="shared" si="73"/>
        <v>5</v>
      </c>
      <c r="M159" s="1">
        <f t="shared" si="74"/>
        <v>460.49999999999994</v>
      </c>
      <c r="N159" s="1">
        <f t="shared" si="75"/>
        <v>1.8419999999999999E-2</v>
      </c>
      <c r="O159" s="1">
        <f t="shared" si="76"/>
        <v>1.8419999999999999E-2</v>
      </c>
      <c r="Q159" s="1">
        <f t="shared" si="77"/>
        <v>0.5</v>
      </c>
      <c r="R159" s="4">
        <f t="shared" si="78"/>
        <v>0.5</v>
      </c>
      <c r="S159" s="4">
        <f t="shared" si="79"/>
        <v>0.01</v>
      </c>
      <c r="T159" s="4">
        <f t="shared" si="80"/>
        <v>0.01</v>
      </c>
      <c r="U159" s="4">
        <f t="shared" si="81"/>
        <v>0.92099999999999993</v>
      </c>
      <c r="V159" s="4">
        <f t="shared" si="82"/>
        <v>0.92099999999999993</v>
      </c>
      <c r="W159" s="4">
        <f t="shared" si="83"/>
        <v>0.92099999999999993</v>
      </c>
    </row>
    <row r="160" spans="5:23" x14ac:dyDescent="0.15">
      <c r="E160" s="1">
        <f t="shared" si="84"/>
        <v>0.7950000000000006</v>
      </c>
      <c r="F160" s="1">
        <f t="shared" si="68"/>
        <v>0.02</v>
      </c>
      <c r="G160" s="1">
        <f t="shared" si="69"/>
        <v>0.02</v>
      </c>
      <c r="H160" s="1"/>
      <c r="I160" s="1">
        <f t="shared" si="70"/>
        <v>0.3975000000000003</v>
      </c>
      <c r="J160" s="1">
        <f t="shared" si="71"/>
        <v>0.01</v>
      </c>
      <c r="K160" s="1">
        <f t="shared" si="72"/>
        <v>2.0000000000000001E-4</v>
      </c>
      <c r="L160" s="1">
        <f t="shared" si="73"/>
        <v>5</v>
      </c>
      <c r="M160" s="1">
        <f t="shared" si="74"/>
        <v>460.24999999999994</v>
      </c>
      <c r="N160" s="1">
        <f t="shared" si="75"/>
        <v>1.8409999999999999E-2</v>
      </c>
      <c r="O160" s="1">
        <f t="shared" si="76"/>
        <v>1.8409999999999999E-2</v>
      </c>
      <c r="Q160" s="1">
        <f t="shared" si="77"/>
        <v>0.5</v>
      </c>
      <c r="R160" s="4">
        <f t="shared" si="78"/>
        <v>0.5</v>
      </c>
      <c r="S160" s="4">
        <f t="shared" si="79"/>
        <v>0.01</v>
      </c>
      <c r="T160" s="4">
        <f t="shared" si="80"/>
        <v>0.01</v>
      </c>
      <c r="U160" s="4">
        <f t="shared" si="81"/>
        <v>0.92049999999999987</v>
      </c>
      <c r="V160" s="4">
        <f t="shared" si="82"/>
        <v>0.92049999999999998</v>
      </c>
      <c r="W160" s="4">
        <f t="shared" si="83"/>
        <v>0.92049999999999998</v>
      </c>
    </row>
    <row r="161" spans="5:23" x14ac:dyDescent="0.15">
      <c r="E161" s="1">
        <f t="shared" si="84"/>
        <v>0.8000000000000006</v>
      </c>
      <c r="F161" s="1">
        <f t="shared" si="68"/>
        <v>0.02</v>
      </c>
      <c r="G161" s="1">
        <f t="shared" si="69"/>
        <v>0.02</v>
      </c>
      <c r="H161" s="1"/>
      <c r="I161" s="1">
        <f t="shared" si="70"/>
        <v>0.4000000000000003</v>
      </c>
      <c r="J161" s="1">
        <f t="shared" si="71"/>
        <v>0.01</v>
      </c>
      <c r="K161" s="1">
        <f t="shared" si="72"/>
        <v>2.0000000000000001E-4</v>
      </c>
      <c r="L161" s="1">
        <f t="shared" si="73"/>
        <v>5</v>
      </c>
      <c r="M161" s="1">
        <f t="shared" si="74"/>
        <v>459.99999999999994</v>
      </c>
      <c r="N161" s="1">
        <f t="shared" si="75"/>
        <v>1.84E-2</v>
      </c>
      <c r="O161" s="1">
        <f t="shared" si="76"/>
        <v>1.84E-2</v>
      </c>
      <c r="Q161" s="1">
        <f t="shared" si="77"/>
        <v>0.5</v>
      </c>
      <c r="R161" s="4">
        <f t="shared" si="78"/>
        <v>0.5</v>
      </c>
      <c r="S161" s="4">
        <f t="shared" si="79"/>
        <v>0.01</v>
      </c>
      <c r="T161" s="4">
        <f t="shared" si="80"/>
        <v>0.01</v>
      </c>
      <c r="U161" s="4">
        <f t="shared" si="81"/>
        <v>0.91999999999999993</v>
      </c>
      <c r="V161" s="4">
        <f t="shared" si="82"/>
        <v>0.91999999999999993</v>
      </c>
      <c r="W161" s="4">
        <f t="shared" si="83"/>
        <v>0.91999999999999993</v>
      </c>
    </row>
    <row r="162" spans="5:23" x14ac:dyDescent="0.15">
      <c r="E162" s="1">
        <f t="shared" si="84"/>
        <v>0.8050000000000006</v>
      </c>
      <c r="F162" s="1">
        <f t="shared" si="68"/>
        <v>0.02</v>
      </c>
      <c r="G162" s="1">
        <f t="shared" si="69"/>
        <v>0.02</v>
      </c>
      <c r="H162" s="1"/>
      <c r="I162" s="1">
        <f t="shared" si="70"/>
        <v>0.4025000000000003</v>
      </c>
      <c r="J162" s="1">
        <f t="shared" si="71"/>
        <v>0.01</v>
      </c>
      <c r="K162" s="1">
        <f t="shared" si="72"/>
        <v>2.0000000000000001E-4</v>
      </c>
      <c r="L162" s="1">
        <f t="shared" si="73"/>
        <v>5</v>
      </c>
      <c r="M162" s="1">
        <f t="shared" si="74"/>
        <v>459.75</v>
      </c>
      <c r="N162" s="1">
        <f t="shared" si="75"/>
        <v>1.839E-2</v>
      </c>
      <c r="O162" s="1">
        <f t="shared" si="76"/>
        <v>1.839E-2</v>
      </c>
      <c r="Q162" s="1">
        <f t="shared" si="77"/>
        <v>0.5</v>
      </c>
      <c r="R162" s="4">
        <f t="shared" si="78"/>
        <v>0.5</v>
      </c>
      <c r="S162" s="4">
        <f t="shared" si="79"/>
        <v>0.01</v>
      </c>
      <c r="T162" s="4">
        <f t="shared" si="80"/>
        <v>0.01</v>
      </c>
      <c r="U162" s="4">
        <f t="shared" si="81"/>
        <v>0.91949999999999998</v>
      </c>
      <c r="V162" s="4">
        <f t="shared" si="82"/>
        <v>0.91949999999999998</v>
      </c>
      <c r="W162" s="4">
        <f t="shared" si="83"/>
        <v>0.91949999999999998</v>
      </c>
    </row>
    <row r="163" spans="5:23" x14ac:dyDescent="0.15">
      <c r="E163" s="1">
        <f t="shared" si="84"/>
        <v>0.81000000000000061</v>
      </c>
      <c r="F163" s="1">
        <f t="shared" ref="F163:F194" si="85">MAX(0.02, (1-(2.21* E163))*$A$3)</f>
        <v>0.02</v>
      </c>
      <c r="G163" s="1">
        <f t="shared" ref="G163:G194" si="86">MAX(0.02,(1+2.6*E163-(5.83*(POWER(E163,2))))*$A$3)</f>
        <v>0.02</v>
      </c>
      <c r="H163" s="1"/>
      <c r="I163" s="1">
        <f t="shared" ref="I163:I194" si="87">$C$3*E163</f>
        <v>0.4050000000000003</v>
      </c>
      <c r="J163" s="1">
        <f t="shared" ref="J163:J194" si="88">$C$3*F163</f>
        <v>0.01</v>
      </c>
      <c r="K163" s="1">
        <f t="shared" ref="K163:K194" si="89">G163*(MAX(0.01,($C$3+3.05*E163-11.78*(POWER(E163,2)))))</f>
        <v>2.0000000000000001E-4</v>
      </c>
      <c r="L163" s="1">
        <f t="shared" ref="L163:L194" si="90">$A$3*(MAX(0.01,($C$3+3.05*E163-11.78*(POWER(E163,2)))))</f>
        <v>5</v>
      </c>
      <c r="M163" s="1">
        <f t="shared" ref="M163:M194" si="91">$A$3*(1-(E163*$B$3))</f>
        <v>459.49999999999994</v>
      </c>
      <c r="N163" s="1">
        <f t="shared" ref="N163:N194" si="92">G163*(1-(E163*$B$3))</f>
        <v>1.8380000000000001E-2</v>
      </c>
      <c r="O163" s="1">
        <f t="shared" ref="O163:O194" si="93">F163*(1-(E163*$B$3))</f>
        <v>1.8380000000000001E-2</v>
      </c>
      <c r="Q163" s="1">
        <f t="shared" ref="Q163:Q194" si="94">I163/E163</f>
        <v>0.5</v>
      </c>
      <c r="R163" s="4">
        <f t="shared" ref="R163:R194" si="95">J163/F163</f>
        <v>0.5</v>
      </c>
      <c r="S163" s="4">
        <f t="shared" ref="S163:S194" si="96">K163/G163</f>
        <v>0.01</v>
      </c>
      <c r="T163" s="4">
        <f t="shared" ref="T163:T194" si="97">L163/$A$3</f>
        <v>0.01</v>
      </c>
      <c r="U163" s="4">
        <f t="shared" ref="U163:U194" si="98">M163/$A$3</f>
        <v>0.91899999999999993</v>
      </c>
      <c r="V163" s="4">
        <f t="shared" ref="V163:V194" si="99">N163/G163</f>
        <v>0.91900000000000004</v>
      </c>
      <c r="W163" s="4">
        <f t="shared" ref="W163:W194" si="100">O163/F163</f>
        <v>0.91900000000000004</v>
      </c>
    </row>
    <row r="164" spans="5:23" x14ac:dyDescent="0.15">
      <c r="E164" s="1">
        <f t="shared" ref="E164:E195" si="101">E163+0.005</f>
        <v>0.81500000000000061</v>
      </c>
      <c r="F164" s="1">
        <f t="shared" si="85"/>
        <v>0.02</v>
      </c>
      <c r="G164" s="1">
        <f t="shared" si="86"/>
        <v>0.02</v>
      </c>
      <c r="H164" s="1"/>
      <c r="I164" s="1">
        <f t="shared" si="87"/>
        <v>0.40750000000000031</v>
      </c>
      <c r="J164" s="1">
        <f t="shared" si="88"/>
        <v>0.01</v>
      </c>
      <c r="K164" s="1">
        <f t="shared" si="89"/>
        <v>2.0000000000000001E-4</v>
      </c>
      <c r="L164" s="1">
        <f t="shared" si="90"/>
        <v>5</v>
      </c>
      <c r="M164" s="1">
        <f t="shared" si="91"/>
        <v>459.24999999999994</v>
      </c>
      <c r="N164" s="1">
        <f t="shared" si="92"/>
        <v>1.8369999999999997E-2</v>
      </c>
      <c r="O164" s="1">
        <f t="shared" si="93"/>
        <v>1.8369999999999997E-2</v>
      </c>
      <c r="Q164" s="1">
        <f t="shared" si="94"/>
        <v>0.5</v>
      </c>
      <c r="R164" s="4">
        <f t="shared" si="95"/>
        <v>0.5</v>
      </c>
      <c r="S164" s="4">
        <f t="shared" si="96"/>
        <v>0.01</v>
      </c>
      <c r="T164" s="4">
        <f t="shared" si="97"/>
        <v>0.01</v>
      </c>
      <c r="U164" s="4">
        <f t="shared" si="98"/>
        <v>0.91849999999999987</v>
      </c>
      <c r="V164" s="4">
        <f t="shared" si="99"/>
        <v>0.91849999999999987</v>
      </c>
      <c r="W164" s="4">
        <f t="shared" si="100"/>
        <v>0.91849999999999987</v>
      </c>
    </row>
    <row r="165" spans="5:23" x14ac:dyDescent="0.15">
      <c r="E165" s="1">
        <f t="shared" si="101"/>
        <v>0.82000000000000062</v>
      </c>
      <c r="F165" s="1">
        <f t="shared" si="85"/>
        <v>0.02</v>
      </c>
      <c r="G165" s="1">
        <f t="shared" si="86"/>
        <v>0.02</v>
      </c>
      <c r="H165" s="1"/>
      <c r="I165" s="1">
        <f t="shared" si="87"/>
        <v>0.41000000000000031</v>
      </c>
      <c r="J165" s="1">
        <f t="shared" si="88"/>
        <v>0.01</v>
      </c>
      <c r="K165" s="1">
        <f t="shared" si="89"/>
        <v>2.0000000000000001E-4</v>
      </c>
      <c r="L165" s="1">
        <f t="shared" si="90"/>
        <v>5</v>
      </c>
      <c r="M165" s="1">
        <f t="shared" si="91"/>
        <v>458.99999999999994</v>
      </c>
      <c r="N165" s="1">
        <f t="shared" si="92"/>
        <v>1.8359999999999998E-2</v>
      </c>
      <c r="O165" s="1">
        <f t="shared" si="93"/>
        <v>1.8359999999999998E-2</v>
      </c>
      <c r="Q165" s="1">
        <f t="shared" si="94"/>
        <v>0.5</v>
      </c>
      <c r="R165" s="4">
        <f t="shared" si="95"/>
        <v>0.5</v>
      </c>
      <c r="S165" s="4">
        <f t="shared" si="96"/>
        <v>0.01</v>
      </c>
      <c r="T165" s="4">
        <f t="shared" si="97"/>
        <v>0.01</v>
      </c>
      <c r="U165" s="4">
        <f t="shared" si="98"/>
        <v>0.91799999999999993</v>
      </c>
      <c r="V165" s="4">
        <f t="shared" si="99"/>
        <v>0.91799999999999993</v>
      </c>
      <c r="W165" s="4">
        <f t="shared" si="100"/>
        <v>0.91799999999999993</v>
      </c>
    </row>
    <row r="166" spans="5:23" x14ac:dyDescent="0.15">
      <c r="E166" s="1">
        <f t="shared" si="101"/>
        <v>0.82500000000000062</v>
      </c>
      <c r="F166" s="1">
        <f t="shared" si="85"/>
        <v>0.02</v>
      </c>
      <c r="G166" s="1">
        <f t="shared" si="86"/>
        <v>0.02</v>
      </c>
      <c r="H166" s="1"/>
      <c r="I166" s="1">
        <f t="shared" si="87"/>
        <v>0.41250000000000031</v>
      </c>
      <c r="J166" s="1">
        <f t="shared" si="88"/>
        <v>0.01</v>
      </c>
      <c r="K166" s="1">
        <f t="shared" si="89"/>
        <v>2.0000000000000001E-4</v>
      </c>
      <c r="L166" s="1">
        <f t="shared" si="90"/>
        <v>5</v>
      </c>
      <c r="M166" s="1">
        <f t="shared" si="91"/>
        <v>458.75</v>
      </c>
      <c r="N166" s="1">
        <f t="shared" si="92"/>
        <v>1.8350000000000002E-2</v>
      </c>
      <c r="O166" s="1">
        <f t="shared" si="93"/>
        <v>1.8350000000000002E-2</v>
      </c>
      <c r="Q166" s="1">
        <f t="shared" si="94"/>
        <v>0.5</v>
      </c>
      <c r="R166" s="4">
        <f t="shared" si="95"/>
        <v>0.5</v>
      </c>
      <c r="S166" s="4">
        <f t="shared" si="96"/>
        <v>0.01</v>
      </c>
      <c r="T166" s="4">
        <f t="shared" si="97"/>
        <v>0.01</v>
      </c>
      <c r="U166" s="4">
        <f t="shared" si="98"/>
        <v>0.91749999999999998</v>
      </c>
      <c r="V166" s="4">
        <f t="shared" si="99"/>
        <v>0.91750000000000009</v>
      </c>
      <c r="W166" s="4">
        <f t="shared" si="100"/>
        <v>0.91750000000000009</v>
      </c>
    </row>
    <row r="167" spans="5:23" x14ac:dyDescent="0.15">
      <c r="E167" s="1">
        <f t="shared" si="101"/>
        <v>0.83000000000000063</v>
      </c>
      <c r="F167" s="1">
        <f t="shared" si="85"/>
        <v>0.02</v>
      </c>
      <c r="G167" s="1">
        <f t="shared" si="86"/>
        <v>0.02</v>
      </c>
      <c r="H167" s="1"/>
      <c r="I167" s="1">
        <f t="shared" si="87"/>
        <v>0.41500000000000031</v>
      </c>
      <c r="J167" s="1">
        <f t="shared" si="88"/>
        <v>0.01</v>
      </c>
      <c r="K167" s="1">
        <f t="shared" si="89"/>
        <v>2.0000000000000001E-4</v>
      </c>
      <c r="L167" s="1">
        <f t="shared" si="90"/>
        <v>5</v>
      </c>
      <c r="M167" s="1">
        <f t="shared" si="91"/>
        <v>458.49999999999994</v>
      </c>
      <c r="N167" s="1">
        <f t="shared" si="92"/>
        <v>1.8339999999999999E-2</v>
      </c>
      <c r="O167" s="1">
        <f t="shared" si="93"/>
        <v>1.8339999999999999E-2</v>
      </c>
      <c r="Q167" s="1">
        <f t="shared" si="94"/>
        <v>0.5</v>
      </c>
      <c r="R167" s="4">
        <f t="shared" si="95"/>
        <v>0.5</v>
      </c>
      <c r="S167" s="4">
        <f t="shared" si="96"/>
        <v>0.01</v>
      </c>
      <c r="T167" s="4">
        <f t="shared" si="97"/>
        <v>0.01</v>
      </c>
      <c r="U167" s="4">
        <f t="shared" si="98"/>
        <v>0.91699999999999993</v>
      </c>
      <c r="V167" s="4">
        <f t="shared" si="99"/>
        <v>0.91699999999999993</v>
      </c>
      <c r="W167" s="4">
        <f t="shared" si="100"/>
        <v>0.91699999999999993</v>
      </c>
    </row>
    <row r="168" spans="5:23" x14ac:dyDescent="0.15">
      <c r="E168" s="1">
        <f t="shared" si="101"/>
        <v>0.83500000000000063</v>
      </c>
      <c r="F168" s="1">
        <f t="shared" si="85"/>
        <v>0.02</v>
      </c>
      <c r="G168" s="1">
        <f t="shared" si="86"/>
        <v>0.02</v>
      </c>
      <c r="H168" s="1"/>
      <c r="I168" s="1">
        <f t="shared" si="87"/>
        <v>0.41750000000000032</v>
      </c>
      <c r="J168" s="1">
        <f t="shared" si="88"/>
        <v>0.01</v>
      </c>
      <c r="K168" s="1">
        <f t="shared" si="89"/>
        <v>2.0000000000000001E-4</v>
      </c>
      <c r="L168" s="1">
        <f t="shared" si="90"/>
        <v>5</v>
      </c>
      <c r="M168" s="1">
        <f t="shared" si="91"/>
        <v>458.24999999999994</v>
      </c>
      <c r="N168" s="1">
        <f t="shared" si="92"/>
        <v>1.8329999999999999E-2</v>
      </c>
      <c r="O168" s="1">
        <f t="shared" si="93"/>
        <v>1.8329999999999999E-2</v>
      </c>
      <c r="Q168" s="1">
        <f t="shared" si="94"/>
        <v>0.5</v>
      </c>
      <c r="R168" s="4">
        <f t="shared" si="95"/>
        <v>0.5</v>
      </c>
      <c r="S168" s="4">
        <f t="shared" si="96"/>
        <v>0.01</v>
      </c>
      <c r="T168" s="4">
        <f t="shared" si="97"/>
        <v>0.01</v>
      </c>
      <c r="U168" s="4">
        <f t="shared" si="98"/>
        <v>0.91649999999999987</v>
      </c>
      <c r="V168" s="4">
        <f t="shared" si="99"/>
        <v>0.91649999999999998</v>
      </c>
      <c r="W168" s="4">
        <f t="shared" si="100"/>
        <v>0.91649999999999998</v>
      </c>
    </row>
    <row r="169" spans="5:23" x14ac:dyDescent="0.15">
      <c r="E169" s="1">
        <f t="shared" si="101"/>
        <v>0.84000000000000064</v>
      </c>
      <c r="F169" s="1">
        <f t="shared" si="85"/>
        <v>0.02</v>
      </c>
      <c r="G169" s="1">
        <f t="shared" si="86"/>
        <v>0.02</v>
      </c>
      <c r="H169" s="1"/>
      <c r="I169" s="1">
        <f t="shared" si="87"/>
        <v>0.42000000000000032</v>
      </c>
      <c r="J169" s="1">
        <f t="shared" si="88"/>
        <v>0.01</v>
      </c>
      <c r="K169" s="1">
        <f t="shared" si="89"/>
        <v>2.0000000000000001E-4</v>
      </c>
      <c r="L169" s="1">
        <f t="shared" si="90"/>
        <v>5</v>
      </c>
      <c r="M169" s="1">
        <f t="shared" si="91"/>
        <v>457.99999999999994</v>
      </c>
      <c r="N169" s="1">
        <f t="shared" si="92"/>
        <v>1.8319999999999999E-2</v>
      </c>
      <c r="O169" s="1">
        <f t="shared" si="93"/>
        <v>1.8319999999999999E-2</v>
      </c>
      <c r="Q169" s="1">
        <f t="shared" si="94"/>
        <v>0.5</v>
      </c>
      <c r="R169" s="4">
        <f t="shared" si="95"/>
        <v>0.5</v>
      </c>
      <c r="S169" s="4">
        <f t="shared" si="96"/>
        <v>0.01</v>
      </c>
      <c r="T169" s="4">
        <f t="shared" si="97"/>
        <v>0.01</v>
      </c>
      <c r="U169" s="4">
        <f t="shared" si="98"/>
        <v>0.91599999999999993</v>
      </c>
      <c r="V169" s="4">
        <f t="shared" si="99"/>
        <v>0.91599999999999993</v>
      </c>
      <c r="W169" s="4">
        <f t="shared" si="100"/>
        <v>0.91599999999999993</v>
      </c>
    </row>
    <row r="170" spans="5:23" x14ac:dyDescent="0.15">
      <c r="E170" s="1">
        <f t="shared" si="101"/>
        <v>0.84500000000000064</v>
      </c>
      <c r="F170" s="1">
        <f t="shared" si="85"/>
        <v>0.02</v>
      </c>
      <c r="G170" s="1">
        <f t="shared" si="86"/>
        <v>0.02</v>
      </c>
      <c r="H170" s="1"/>
      <c r="I170" s="1">
        <f t="shared" si="87"/>
        <v>0.42250000000000032</v>
      </c>
      <c r="J170" s="1">
        <f t="shared" si="88"/>
        <v>0.01</v>
      </c>
      <c r="K170" s="1">
        <f t="shared" si="89"/>
        <v>2.0000000000000001E-4</v>
      </c>
      <c r="L170" s="1">
        <f t="shared" si="90"/>
        <v>5</v>
      </c>
      <c r="M170" s="1">
        <f t="shared" si="91"/>
        <v>457.75</v>
      </c>
      <c r="N170" s="1">
        <f t="shared" si="92"/>
        <v>1.831E-2</v>
      </c>
      <c r="O170" s="1">
        <f t="shared" si="93"/>
        <v>1.831E-2</v>
      </c>
      <c r="Q170" s="1">
        <f t="shared" si="94"/>
        <v>0.5</v>
      </c>
      <c r="R170" s="4">
        <f t="shared" si="95"/>
        <v>0.5</v>
      </c>
      <c r="S170" s="4">
        <f t="shared" si="96"/>
        <v>0.01</v>
      </c>
      <c r="T170" s="4">
        <f t="shared" si="97"/>
        <v>0.01</v>
      </c>
      <c r="U170" s="4">
        <f t="shared" si="98"/>
        <v>0.91549999999999998</v>
      </c>
      <c r="V170" s="4">
        <f t="shared" si="99"/>
        <v>0.91549999999999998</v>
      </c>
      <c r="W170" s="4">
        <f t="shared" si="100"/>
        <v>0.91549999999999998</v>
      </c>
    </row>
    <row r="171" spans="5:23" x14ac:dyDescent="0.15">
      <c r="E171" s="1">
        <f t="shared" si="101"/>
        <v>0.85000000000000064</v>
      </c>
      <c r="F171" s="1">
        <f t="shared" si="85"/>
        <v>0.02</v>
      </c>
      <c r="G171" s="1">
        <f t="shared" si="86"/>
        <v>0.02</v>
      </c>
      <c r="H171" s="1"/>
      <c r="I171" s="1">
        <f t="shared" si="87"/>
        <v>0.42500000000000032</v>
      </c>
      <c r="J171" s="1">
        <f t="shared" si="88"/>
        <v>0.01</v>
      </c>
      <c r="K171" s="1">
        <f t="shared" si="89"/>
        <v>2.0000000000000001E-4</v>
      </c>
      <c r="L171" s="1">
        <f t="shared" si="90"/>
        <v>5</v>
      </c>
      <c r="M171" s="1">
        <f t="shared" si="91"/>
        <v>457.49999999999994</v>
      </c>
      <c r="N171" s="1">
        <f t="shared" si="92"/>
        <v>1.83E-2</v>
      </c>
      <c r="O171" s="1">
        <f t="shared" si="93"/>
        <v>1.83E-2</v>
      </c>
      <c r="Q171" s="1">
        <f t="shared" si="94"/>
        <v>0.5</v>
      </c>
      <c r="R171" s="4">
        <f t="shared" si="95"/>
        <v>0.5</v>
      </c>
      <c r="S171" s="4">
        <f t="shared" si="96"/>
        <v>0.01</v>
      </c>
      <c r="T171" s="4">
        <f t="shared" si="97"/>
        <v>0.01</v>
      </c>
      <c r="U171" s="4">
        <f t="shared" si="98"/>
        <v>0.91499999999999992</v>
      </c>
      <c r="V171" s="4">
        <f t="shared" si="99"/>
        <v>0.91500000000000004</v>
      </c>
      <c r="W171" s="4">
        <f t="shared" si="100"/>
        <v>0.91500000000000004</v>
      </c>
    </row>
    <row r="172" spans="5:23" x14ac:dyDescent="0.15">
      <c r="E172" s="1">
        <f t="shared" si="101"/>
        <v>0.85500000000000065</v>
      </c>
      <c r="F172" s="1">
        <f t="shared" si="85"/>
        <v>0.02</v>
      </c>
      <c r="G172" s="1">
        <f t="shared" si="86"/>
        <v>0.02</v>
      </c>
      <c r="H172" s="1"/>
      <c r="I172" s="1">
        <f t="shared" si="87"/>
        <v>0.42750000000000032</v>
      </c>
      <c r="J172" s="1">
        <f t="shared" si="88"/>
        <v>0.01</v>
      </c>
      <c r="K172" s="1">
        <f t="shared" si="89"/>
        <v>2.0000000000000001E-4</v>
      </c>
      <c r="L172" s="1">
        <f t="shared" si="90"/>
        <v>5</v>
      </c>
      <c r="M172" s="1">
        <f t="shared" si="91"/>
        <v>457.24999999999994</v>
      </c>
      <c r="N172" s="1">
        <f t="shared" si="92"/>
        <v>1.8289999999999997E-2</v>
      </c>
      <c r="O172" s="1">
        <f t="shared" si="93"/>
        <v>1.8289999999999997E-2</v>
      </c>
      <c r="Q172" s="1">
        <f t="shared" si="94"/>
        <v>0.5</v>
      </c>
      <c r="R172" s="4">
        <f t="shared" si="95"/>
        <v>0.5</v>
      </c>
      <c r="S172" s="4">
        <f t="shared" si="96"/>
        <v>0.01</v>
      </c>
      <c r="T172" s="4">
        <f t="shared" si="97"/>
        <v>0.01</v>
      </c>
      <c r="U172" s="4">
        <f t="shared" si="98"/>
        <v>0.91449999999999987</v>
      </c>
      <c r="V172" s="4">
        <f t="shared" si="99"/>
        <v>0.91449999999999987</v>
      </c>
      <c r="W172" s="4">
        <f t="shared" si="100"/>
        <v>0.91449999999999987</v>
      </c>
    </row>
    <row r="173" spans="5:23" x14ac:dyDescent="0.15">
      <c r="E173" s="1">
        <f t="shared" si="101"/>
        <v>0.86000000000000065</v>
      </c>
      <c r="F173" s="1">
        <f t="shared" si="85"/>
        <v>0.02</v>
      </c>
      <c r="G173" s="1">
        <f t="shared" si="86"/>
        <v>0.02</v>
      </c>
      <c r="H173" s="1"/>
      <c r="I173" s="1">
        <f t="shared" si="87"/>
        <v>0.43000000000000033</v>
      </c>
      <c r="J173" s="1">
        <f t="shared" si="88"/>
        <v>0.01</v>
      </c>
      <c r="K173" s="1">
        <f t="shared" si="89"/>
        <v>2.0000000000000001E-4</v>
      </c>
      <c r="L173" s="1">
        <f t="shared" si="90"/>
        <v>5</v>
      </c>
      <c r="M173" s="1">
        <f t="shared" si="91"/>
        <v>456.99999999999994</v>
      </c>
      <c r="N173" s="1">
        <f t="shared" si="92"/>
        <v>1.8279999999999998E-2</v>
      </c>
      <c r="O173" s="1">
        <f t="shared" si="93"/>
        <v>1.8279999999999998E-2</v>
      </c>
      <c r="Q173" s="1">
        <f t="shared" si="94"/>
        <v>0.5</v>
      </c>
      <c r="R173" s="4">
        <f t="shared" si="95"/>
        <v>0.5</v>
      </c>
      <c r="S173" s="4">
        <f t="shared" si="96"/>
        <v>0.01</v>
      </c>
      <c r="T173" s="4">
        <f t="shared" si="97"/>
        <v>0.01</v>
      </c>
      <c r="U173" s="4">
        <f t="shared" si="98"/>
        <v>0.91399999999999992</v>
      </c>
      <c r="V173" s="4">
        <f t="shared" si="99"/>
        <v>0.91399999999999981</v>
      </c>
      <c r="W173" s="4">
        <f t="shared" si="100"/>
        <v>0.91399999999999981</v>
      </c>
    </row>
    <row r="174" spans="5:23" x14ac:dyDescent="0.15">
      <c r="E174" s="1">
        <f t="shared" si="101"/>
        <v>0.86500000000000066</v>
      </c>
      <c r="F174" s="1">
        <f t="shared" si="85"/>
        <v>0.02</v>
      </c>
      <c r="G174" s="1">
        <f t="shared" si="86"/>
        <v>0.02</v>
      </c>
      <c r="H174" s="1"/>
      <c r="I174" s="1">
        <f t="shared" si="87"/>
        <v>0.43250000000000033</v>
      </c>
      <c r="J174" s="1">
        <f t="shared" si="88"/>
        <v>0.01</v>
      </c>
      <c r="K174" s="1">
        <f t="shared" si="89"/>
        <v>2.0000000000000001E-4</v>
      </c>
      <c r="L174" s="1">
        <f t="shared" si="90"/>
        <v>5</v>
      </c>
      <c r="M174" s="1">
        <f t="shared" si="91"/>
        <v>456.75</v>
      </c>
      <c r="N174" s="1">
        <f t="shared" si="92"/>
        <v>1.8270000000000002E-2</v>
      </c>
      <c r="O174" s="1">
        <f t="shared" si="93"/>
        <v>1.8270000000000002E-2</v>
      </c>
      <c r="Q174" s="1">
        <f t="shared" si="94"/>
        <v>0.5</v>
      </c>
      <c r="R174" s="4">
        <f t="shared" si="95"/>
        <v>0.5</v>
      </c>
      <c r="S174" s="4">
        <f t="shared" si="96"/>
        <v>0.01</v>
      </c>
      <c r="T174" s="4">
        <f t="shared" si="97"/>
        <v>0.01</v>
      </c>
      <c r="U174" s="4">
        <f t="shared" si="98"/>
        <v>0.91349999999999998</v>
      </c>
      <c r="V174" s="4">
        <f t="shared" si="99"/>
        <v>0.91350000000000009</v>
      </c>
      <c r="W174" s="4">
        <f t="shared" si="100"/>
        <v>0.91350000000000009</v>
      </c>
    </row>
    <row r="175" spans="5:23" x14ac:dyDescent="0.15">
      <c r="E175" s="1">
        <f t="shared" si="101"/>
        <v>0.87000000000000066</v>
      </c>
      <c r="F175" s="1">
        <f t="shared" si="85"/>
        <v>0.02</v>
      </c>
      <c r="G175" s="1">
        <f t="shared" si="86"/>
        <v>0.02</v>
      </c>
      <c r="H175" s="1"/>
      <c r="I175" s="1">
        <f t="shared" si="87"/>
        <v>0.43500000000000033</v>
      </c>
      <c r="J175" s="1">
        <f t="shared" si="88"/>
        <v>0.01</v>
      </c>
      <c r="K175" s="1">
        <f t="shared" si="89"/>
        <v>2.0000000000000001E-4</v>
      </c>
      <c r="L175" s="1">
        <f t="shared" si="90"/>
        <v>5</v>
      </c>
      <c r="M175" s="1">
        <f t="shared" si="91"/>
        <v>456.49999999999994</v>
      </c>
      <c r="N175" s="1">
        <f t="shared" si="92"/>
        <v>1.8259999999999998E-2</v>
      </c>
      <c r="O175" s="1">
        <f t="shared" si="93"/>
        <v>1.8259999999999998E-2</v>
      </c>
      <c r="Q175" s="1">
        <f t="shared" si="94"/>
        <v>0.5</v>
      </c>
      <c r="R175" s="4">
        <f t="shared" si="95"/>
        <v>0.5</v>
      </c>
      <c r="S175" s="4">
        <f t="shared" si="96"/>
        <v>0.01</v>
      </c>
      <c r="T175" s="4">
        <f t="shared" si="97"/>
        <v>0.01</v>
      </c>
      <c r="U175" s="4">
        <f t="shared" si="98"/>
        <v>0.91299999999999992</v>
      </c>
      <c r="V175" s="4">
        <f t="shared" si="99"/>
        <v>0.91299999999999992</v>
      </c>
      <c r="W175" s="4">
        <f t="shared" si="100"/>
        <v>0.91299999999999992</v>
      </c>
    </row>
    <row r="176" spans="5:23" x14ac:dyDescent="0.15">
      <c r="E176" s="1">
        <f t="shared" si="101"/>
        <v>0.87500000000000067</v>
      </c>
      <c r="F176" s="1">
        <f t="shared" si="85"/>
        <v>0.02</v>
      </c>
      <c r="G176" s="1">
        <f t="shared" si="86"/>
        <v>0.02</v>
      </c>
      <c r="H176" s="1"/>
      <c r="I176" s="1">
        <f t="shared" si="87"/>
        <v>0.43750000000000033</v>
      </c>
      <c r="J176" s="1">
        <f t="shared" si="88"/>
        <v>0.01</v>
      </c>
      <c r="K176" s="1">
        <f t="shared" si="89"/>
        <v>2.0000000000000001E-4</v>
      </c>
      <c r="L176" s="1">
        <f t="shared" si="90"/>
        <v>5</v>
      </c>
      <c r="M176" s="1">
        <f t="shared" si="91"/>
        <v>456.24999999999994</v>
      </c>
      <c r="N176" s="1">
        <f t="shared" si="92"/>
        <v>1.8249999999999999E-2</v>
      </c>
      <c r="O176" s="1">
        <f t="shared" si="93"/>
        <v>1.8249999999999999E-2</v>
      </c>
      <c r="Q176" s="1">
        <f t="shared" si="94"/>
        <v>0.5</v>
      </c>
      <c r="R176" s="4">
        <f t="shared" si="95"/>
        <v>0.5</v>
      </c>
      <c r="S176" s="4">
        <f t="shared" si="96"/>
        <v>0.01</v>
      </c>
      <c r="T176" s="4">
        <f t="shared" si="97"/>
        <v>0.01</v>
      </c>
      <c r="U176" s="4">
        <f t="shared" si="98"/>
        <v>0.91249999999999987</v>
      </c>
      <c r="V176" s="4">
        <f t="shared" si="99"/>
        <v>0.91249999999999998</v>
      </c>
      <c r="W176" s="4">
        <f t="shared" si="100"/>
        <v>0.91249999999999998</v>
      </c>
    </row>
    <row r="177" spans="5:23" x14ac:dyDescent="0.15">
      <c r="E177" s="1">
        <f t="shared" si="101"/>
        <v>0.88000000000000067</v>
      </c>
      <c r="F177" s="1">
        <f t="shared" si="85"/>
        <v>0.02</v>
      </c>
      <c r="G177" s="1">
        <f t="shared" si="86"/>
        <v>0.02</v>
      </c>
      <c r="H177" s="1"/>
      <c r="I177" s="1">
        <f t="shared" si="87"/>
        <v>0.44000000000000034</v>
      </c>
      <c r="J177" s="1">
        <f t="shared" si="88"/>
        <v>0.01</v>
      </c>
      <c r="K177" s="1">
        <f t="shared" si="89"/>
        <v>2.0000000000000001E-4</v>
      </c>
      <c r="L177" s="1">
        <f t="shared" si="90"/>
        <v>5</v>
      </c>
      <c r="M177" s="1">
        <f t="shared" si="91"/>
        <v>455.99999999999994</v>
      </c>
      <c r="N177" s="1">
        <f t="shared" si="92"/>
        <v>1.8239999999999999E-2</v>
      </c>
      <c r="O177" s="1">
        <f t="shared" si="93"/>
        <v>1.8239999999999999E-2</v>
      </c>
      <c r="Q177" s="1">
        <f t="shared" si="94"/>
        <v>0.5</v>
      </c>
      <c r="R177" s="4">
        <f t="shared" si="95"/>
        <v>0.5</v>
      </c>
      <c r="S177" s="4">
        <f t="shared" si="96"/>
        <v>0.01</v>
      </c>
      <c r="T177" s="4">
        <f t="shared" si="97"/>
        <v>0.01</v>
      </c>
      <c r="U177" s="4">
        <f t="shared" si="98"/>
        <v>0.91199999999999992</v>
      </c>
      <c r="V177" s="4">
        <f t="shared" si="99"/>
        <v>0.91199999999999992</v>
      </c>
      <c r="W177" s="4">
        <f t="shared" si="100"/>
        <v>0.91199999999999992</v>
      </c>
    </row>
    <row r="178" spans="5:23" x14ac:dyDescent="0.15">
      <c r="E178" s="1">
        <f t="shared" si="101"/>
        <v>0.88500000000000068</v>
      </c>
      <c r="F178" s="1">
        <f t="shared" si="85"/>
        <v>0.02</v>
      </c>
      <c r="G178" s="1">
        <f t="shared" si="86"/>
        <v>0.02</v>
      </c>
      <c r="H178" s="1"/>
      <c r="I178" s="1">
        <f t="shared" si="87"/>
        <v>0.44250000000000034</v>
      </c>
      <c r="J178" s="1">
        <f t="shared" si="88"/>
        <v>0.01</v>
      </c>
      <c r="K178" s="1">
        <f t="shared" si="89"/>
        <v>2.0000000000000001E-4</v>
      </c>
      <c r="L178" s="1">
        <f t="shared" si="90"/>
        <v>5</v>
      </c>
      <c r="M178" s="1">
        <f t="shared" si="91"/>
        <v>455.75</v>
      </c>
      <c r="N178" s="1">
        <f t="shared" si="92"/>
        <v>1.823E-2</v>
      </c>
      <c r="O178" s="1">
        <f t="shared" si="93"/>
        <v>1.823E-2</v>
      </c>
      <c r="Q178" s="1">
        <f t="shared" si="94"/>
        <v>0.5</v>
      </c>
      <c r="R178" s="4">
        <f t="shared" si="95"/>
        <v>0.5</v>
      </c>
      <c r="S178" s="4">
        <f t="shared" si="96"/>
        <v>0.01</v>
      </c>
      <c r="T178" s="4">
        <f t="shared" si="97"/>
        <v>0.01</v>
      </c>
      <c r="U178" s="4">
        <f t="shared" si="98"/>
        <v>0.91149999999999998</v>
      </c>
      <c r="V178" s="4">
        <f t="shared" si="99"/>
        <v>0.91149999999999998</v>
      </c>
      <c r="W178" s="4">
        <f t="shared" si="100"/>
        <v>0.91149999999999998</v>
      </c>
    </row>
    <row r="179" spans="5:23" x14ac:dyDescent="0.15">
      <c r="E179" s="1">
        <f t="shared" si="101"/>
        <v>0.89000000000000068</v>
      </c>
      <c r="F179" s="1">
        <f t="shared" si="85"/>
        <v>0.02</v>
      </c>
      <c r="G179" s="1">
        <f t="shared" si="86"/>
        <v>0.02</v>
      </c>
      <c r="H179" s="1"/>
      <c r="I179" s="1">
        <f t="shared" si="87"/>
        <v>0.44500000000000034</v>
      </c>
      <c r="J179" s="1">
        <f t="shared" si="88"/>
        <v>0.01</v>
      </c>
      <c r="K179" s="1">
        <f t="shared" si="89"/>
        <v>2.0000000000000001E-4</v>
      </c>
      <c r="L179" s="1">
        <f t="shared" si="90"/>
        <v>5</v>
      </c>
      <c r="M179" s="1">
        <f t="shared" si="91"/>
        <v>455.49999999999994</v>
      </c>
      <c r="N179" s="1">
        <f t="shared" si="92"/>
        <v>1.822E-2</v>
      </c>
      <c r="O179" s="1">
        <f t="shared" si="93"/>
        <v>1.822E-2</v>
      </c>
      <c r="Q179" s="1">
        <f t="shared" si="94"/>
        <v>0.5</v>
      </c>
      <c r="R179" s="4">
        <f t="shared" si="95"/>
        <v>0.5</v>
      </c>
      <c r="S179" s="4">
        <f t="shared" si="96"/>
        <v>0.01</v>
      </c>
      <c r="T179" s="4">
        <f t="shared" si="97"/>
        <v>0.01</v>
      </c>
      <c r="U179" s="4">
        <f t="shared" si="98"/>
        <v>0.91099999999999992</v>
      </c>
      <c r="V179" s="4">
        <f t="shared" si="99"/>
        <v>0.91100000000000003</v>
      </c>
      <c r="W179" s="4">
        <f t="shared" si="100"/>
        <v>0.91100000000000003</v>
      </c>
    </row>
    <row r="180" spans="5:23" x14ac:dyDescent="0.15">
      <c r="E180" s="1">
        <f t="shared" si="101"/>
        <v>0.89500000000000068</v>
      </c>
      <c r="F180" s="1">
        <f t="shared" si="85"/>
        <v>0.02</v>
      </c>
      <c r="G180" s="1">
        <f t="shared" si="86"/>
        <v>0.02</v>
      </c>
      <c r="H180" s="1"/>
      <c r="I180" s="1">
        <f t="shared" si="87"/>
        <v>0.44750000000000034</v>
      </c>
      <c r="J180" s="1">
        <f t="shared" si="88"/>
        <v>0.01</v>
      </c>
      <c r="K180" s="1">
        <f t="shared" si="89"/>
        <v>2.0000000000000001E-4</v>
      </c>
      <c r="L180" s="1">
        <f t="shared" si="90"/>
        <v>5</v>
      </c>
      <c r="M180" s="1">
        <f t="shared" si="91"/>
        <v>455.24999999999994</v>
      </c>
      <c r="N180" s="1">
        <f t="shared" si="92"/>
        <v>1.8209999999999997E-2</v>
      </c>
      <c r="O180" s="1">
        <f t="shared" si="93"/>
        <v>1.8209999999999997E-2</v>
      </c>
      <c r="Q180" s="1">
        <f t="shared" si="94"/>
        <v>0.5</v>
      </c>
      <c r="R180" s="4">
        <f t="shared" si="95"/>
        <v>0.5</v>
      </c>
      <c r="S180" s="4">
        <f t="shared" si="96"/>
        <v>0.01</v>
      </c>
      <c r="T180" s="4">
        <f t="shared" si="97"/>
        <v>0.01</v>
      </c>
      <c r="U180" s="4">
        <f t="shared" si="98"/>
        <v>0.91049999999999986</v>
      </c>
      <c r="V180" s="4">
        <f t="shared" si="99"/>
        <v>0.91049999999999986</v>
      </c>
      <c r="W180" s="4">
        <f t="shared" si="100"/>
        <v>0.91049999999999986</v>
      </c>
    </row>
    <row r="181" spans="5:23" x14ac:dyDescent="0.15">
      <c r="E181" s="1">
        <f t="shared" si="101"/>
        <v>0.90000000000000069</v>
      </c>
      <c r="F181" s="1">
        <f t="shared" si="85"/>
        <v>0.02</v>
      </c>
      <c r="G181" s="1">
        <f t="shared" si="86"/>
        <v>0.02</v>
      </c>
      <c r="H181" s="1"/>
      <c r="I181" s="1">
        <f t="shared" si="87"/>
        <v>0.45000000000000034</v>
      </c>
      <c r="J181" s="1">
        <f t="shared" si="88"/>
        <v>0.01</v>
      </c>
      <c r="K181" s="1">
        <f t="shared" si="89"/>
        <v>2.0000000000000001E-4</v>
      </c>
      <c r="L181" s="1">
        <f t="shared" si="90"/>
        <v>5</v>
      </c>
      <c r="M181" s="1">
        <f t="shared" si="91"/>
        <v>454.99999999999994</v>
      </c>
      <c r="N181" s="1">
        <f t="shared" si="92"/>
        <v>1.8199999999999997E-2</v>
      </c>
      <c r="O181" s="1">
        <f t="shared" si="93"/>
        <v>1.8199999999999997E-2</v>
      </c>
      <c r="Q181" s="1">
        <f t="shared" si="94"/>
        <v>0.5</v>
      </c>
      <c r="R181" s="4">
        <f t="shared" si="95"/>
        <v>0.5</v>
      </c>
      <c r="S181" s="4">
        <f t="shared" si="96"/>
        <v>0.01</v>
      </c>
      <c r="T181" s="4">
        <f t="shared" si="97"/>
        <v>0.01</v>
      </c>
      <c r="U181" s="4">
        <f t="shared" si="98"/>
        <v>0.90999999999999992</v>
      </c>
      <c r="V181" s="4">
        <f t="shared" si="99"/>
        <v>0.90999999999999981</v>
      </c>
      <c r="W181" s="4">
        <f t="shared" si="100"/>
        <v>0.90999999999999981</v>
      </c>
    </row>
    <row r="182" spans="5:23" x14ac:dyDescent="0.15">
      <c r="E182" s="1">
        <f t="shared" si="101"/>
        <v>0.90500000000000069</v>
      </c>
      <c r="F182" s="1">
        <f t="shared" si="85"/>
        <v>0.02</v>
      </c>
      <c r="G182" s="1">
        <f t="shared" si="86"/>
        <v>0.02</v>
      </c>
      <c r="H182" s="1"/>
      <c r="I182" s="1">
        <f t="shared" si="87"/>
        <v>0.45250000000000035</v>
      </c>
      <c r="J182" s="1">
        <f t="shared" si="88"/>
        <v>0.01</v>
      </c>
      <c r="K182" s="1">
        <f t="shared" si="89"/>
        <v>2.0000000000000001E-4</v>
      </c>
      <c r="L182" s="1">
        <f t="shared" si="90"/>
        <v>5</v>
      </c>
      <c r="M182" s="1">
        <f t="shared" si="91"/>
        <v>454.75</v>
      </c>
      <c r="N182" s="1">
        <f t="shared" si="92"/>
        <v>1.8190000000000001E-2</v>
      </c>
      <c r="O182" s="1">
        <f t="shared" si="93"/>
        <v>1.8190000000000001E-2</v>
      </c>
      <c r="Q182" s="1">
        <f t="shared" si="94"/>
        <v>0.5</v>
      </c>
      <c r="R182" s="4">
        <f t="shared" si="95"/>
        <v>0.5</v>
      </c>
      <c r="S182" s="4">
        <f t="shared" si="96"/>
        <v>0.01</v>
      </c>
      <c r="T182" s="4">
        <f t="shared" si="97"/>
        <v>0.01</v>
      </c>
      <c r="U182" s="4">
        <f t="shared" si="98"/>
        <v>0.90949999999999998</v>
      </c>
      <c r="V182" s="4">
        <f t="shared" si="99"/>
        <v>0.90950000000000009</v>
      </c>
      <c r="W182" s="4">
        <f t="shared" si="100"/>
        <v>0.90950000000000009</v>
      </c>
    </row>
    <row r="183" spans="5:23" x14ac:dyDescent="0.15">
      <c r="E183" s="1">
        <f t="shared" si="101"/>
        <v>0.9100000000000007</v>
      </c>
      <c r="F183" s="1">
        <f t="shared" si="85"/>
        <v>0.02</v>
      </c>
      <c r="G183" s="1">
        <f t="shared" si="86"/>
        <v>0.02</v>
      </c>
      <c r="H183" s="1"/>
      <c r="I183" s="1">
        <f t="shared" si="87"/>
        <v>0.45500000000000035</v>
      </c>
      <c r="J183" s="1">
        <f t="shared" si="88"/>
        <v>0.01</v>
      </c>
      <c r="K183" s="1">
        <f t="shared" si="89"/>
        <v>2.0000000000000001E-4</v>
      </c>
      <c r="L183" s="1">
        <f t="shared" si="90"/>
        <v>5</v>
      </c>
      <c r="M183" s="1">
        <f t="shared" si="91"/>
        <v>454.49999999999994</v>
      </c>
      <c r="N183" s="1">
        <f t="shared" si="92"/>
        <v>1.8179999999999998E-2</v>
      </c>
      <c r="O183" s="1">
        <f t="shared" si="93"/>
        <v>1.8179999999999998E-2</v>
      </c>
      <c r="Q183" s="1">
        <f t="shared" si="94"/>
        <v>0.5</v>
      </c>
      <c r="R183" s="4">
        <f t="shared" si="95"/>
        <v>0.5</v>
      </c>
      <c r="S183" s="4">
        <f t="shared" si="96"/>
        <v>0.01</v>
      </c>
      <c r="T183" s="4">
        <f t="shared" si="97"/>
        <v>0.01</v>
      </c>
      <c r="U183" s="4">
        <f t="shared" si="98"/>
        <v>0.90899999999999992</v>
      </c>
      <c r="V183" s="4">
        <f t="shared" si="99"/>
        <v>0.90899999999999992</v>
      </c>
      <c r="W183" s="4">
        <f t="shared" si="100"/>
        <v>0.90899999999999992</v>
      </c>
    </row>
    <row r="184" spans="5:23" x14ac:dyDescent="0.15">
      <c r="E184" s="1">
        <f t="shared" si="101"/>
        <v>0.9150000000000007</v>
      </c>
      <c r="F184" s="1">
        <f t="shared" si="85"/>
        <v>0.02</v>
      </c>
      <c r="G184" s="1">
        <f t="shared" si="86"/>
        <v>0.02</v>
      </c>
      <c r="H184" s="1"/>
      <c r="I184" s="1">
        <f t="shared" si="87"/>
        <v>0.45750000000000035</v>
      </c>
      <c r="J184" s="1">
        <f t="shared" si="88"/>
        <v>0.01</v>
      </c>
      <c r="K184" s="1">
        <f t="shared" si="89"/>
        <v>2.0000000000000001E-4</v>
      </c>
      <c r="L184" s="1">
        <f t="shared" si="90"/>
        <v>5</v>
      </c>
      <c r="M184" s="1">
        <f t="shared" si="91"/>
        <v>454.24999999999994</v>
      </c>
      <c r="N184" s="1">
        <f t="shared" si="92"/>
        <v>1.8169999999999999E-2</v>
      </c>
      <c r="O184" s="1">
        <f t="shared" si="93"/>
        <v>1.8169999999999999E-2</v>
      </c>
      <c r="Q184" s="1">
        <f t="shared" si="94"/>
        <v>0.5</v>
      </c>
      <c r="R184" s="4">
        <f t="shared" si="95"/>
        <v>0.5</v>
      </c>
      <c r="S184" s="4">
        <f t="shared" si="96"/>
        <v>0.01</v>
      </c>
      <c r="T184" s="4">
        <f t="shared" si="97"/>
        <v>0.01</v>
      </c>
      <c r="U184" s="4">
        <f t="shared" si="98"/>
        <v>0.90849999999999986</v>
      </c>
      <c r="V184" s="4">
        <f t="shared" si="99"/>
        <v>0.90849999999999986</v>
      </c>
      <c r="W184" s="4">
        <f t="shared" si="100"/>
        <v>0.90849999999999986</v>
      </c>
    </row>
    <row r="185" spans="5:23" x14ac:dyDescent="0.15">
      <c r="E185" s="1">
        <f t="shared" si="101"/>
        <v>0.92000000000000071</v>
      </c>
      <c r="F185" s="1">
        <f t="shared" si="85"/>
        <v>0.02</v>
      </c>
      <c r="G185" s="1">
        <f t="shared" si="86"/>
        <v>0.02</v>
      </c>
      <c r="H185" s="1"/>
      <c r="I185" s="1">
        <f t="shared" si="87"/>
        <v>0.46000000000000035</v>
      </c>
      <c r="J185" s="1">
        <f t="shared" si="88"/>
        <v>0.01</v>
      </c>
      <c r="K185" s="1">
        <f t="shared" si="89"/>
        <v>2.0000000000000001E-4</v>
      </c>
      <c r="L185" s="1">
        <f t="shared" si="90"/>
        <v>5</v>
      </c>
      <c r="M185" s="1">
        <f t="shared" si="91"/>
        <v>453.99999999999994</v>
      </c>
      <c r="N185" s="1">
        <f t="shared" si="92"/>
        <v>1.8159999999999999E-2</v>
      </c>
      <c r="O185" s="1">
        <f t="shared" si="93"/>
        <v>1.8159999999999999E-2</v>
      </c>
      <c r="Q185" s="1">
        <f t="shared" si="94"/>
        <v>0.5</v>
      </c>
      <c r="R185" s="4">
        <f t="shared" si="95"/>
        <v>0.5</v>
      </c>
      <c r="S185" s="4">
        <f t="shared" si="96"/>
        <v>0.01</v>
      </c>
      <c r="T185" s="4">
        <f t="shared" si="97"/>
        <v>0.01</v>
      </c>
      <c r="U185" s="4">
        <f t="shared" si="98"/>
        <v>0.90799999999999992</v>
      </c>
      <c r="V185" s="4">
        <f t="shared" si="99"/>
        <v>0.90799999999999992</v>
      </c>
      <c r="W185" s="4">
        <f t="shared" si="100"/>
        <v>0.90799999999999992</v>
      </c>
    </row>
    <row r="186" spans="5:23" x14ac:dyDescent="0.15">
      <c r="E186" s="1">
        <f t="shared" si="101"/>
        <v>0.92500000000000071</v>
      </c>
      <c r="F186" s="1">
        <f t="shared" si="85"/>
        <v>0.02</v>
      </c>
      <c r="G186" s="1">
        <f t="shared" si="86"/>
        <v>0.02</v>
      </c>
      <c r="H186" s="1"/>
      <c r="I186" s="1">
        <f t="shared" si="87"/>
        <v>0.46250000000000036</v>
      </c>
      <c r="J186" s="1">
        <f t="shared" si="88"/>
        <v>0.01</v>
      </c>
      <c r="K186" s="1">
        <f t="shared" si="89"/>
        <v>2.0000000000000001E-4</v>
      </c>
      <c r="L186" s="1">
        <f t="shared" si="90"/>
        <v>5</v>
      </c>
      <c r="M186" s="1">
        <f t="shared" si="91"/>
        <v>453.75</v>
      </c>
      <c r="N186" s="1">
        <f t="shared" si="92"/>
        <v>1.8149999999999999E-2</v>
      </c>
      <c r="O186" s="1">
        <f t="shared" si="93"/>
        <v>1.8149999999999999E-2</v>
      </c>
      <c r="Q186" s="1">
        <f t="shared" si="94"/>
        <v>0.5</v>
      </c>
      <c r="R186" s="4">
        <f t="shared" si="95"/>
        <v>0.5</v>
      </c>
      <c r="S186" s="4">
        <f t="shared" si="96"/>
        <v>0.01</v>
      </c>
      <c r="T186" s="4">
        <f t="shared" si="97"/>
        <v>0.01</v>
      </c>
      <c r="U186" s="4">
        <f t="shared" si="98"/>
        <v>0.90749999999999997</v>
      </c>
      <c r="V186" s="4">
        <f t="shared" si="99"/>
        <v>0.90749999999999997</v>
      </c>
      <c r="W186" s="4">
        <f t="shared" si="100"/>
        <v>0.90749999999999997</v>
      </c>
    </row>
    <row r="187" spans="5:23" x14ac:dyDescent="0.15">
      <c r="E187" s="1">
        <f t="shared" si="101"/>
        <v>0.93000000000000071</v>
      </c>
      <c r="F187" s="1">
        <f t="shared" si="85"/>
        <v>0.02</v>
      </c>
      <c r="G187" s="1">
        <f t="shared" si="86"/>
        <v>0.02</v>
      </c>
      <c r="H187" s="1"/>
      <c r="I187" s="1">
        <f t="shared" si="87"/>
        <v>0.46500000000000036</v>
      </c>
      <c r="J187" s="1">
        <f t="shared" si="88"/>
        <v>0.01</v>
      </c>
      <c r="K187" s="1">
        <f t="shared" si="89"/>
        <v>2.0000000000000001E-4</v>
      </c>
      <c r="L187" s="1">
        <f t="shared" si="90"/>
        <v>5</v>
      </c>
      <c r="M187" s="1">
        <f t="shared" si="91"/>
        <v>453.49999999999994</v>
      </c>
      <c r="N187" s="1">
        <f t="shared" si="92"/>
        <v>1.814E-2</v>
      </c>
      <c r="O187" s="1">
        <f t="shared" si="93"/>
        <v>1.814E-2</v>
      </c>
      <c r="Q187" s="1">
        <f t="shared" si="94"/>
        <v>0.5</v>
      </c>
      <c r="R187" s="4">
        <f t="shared" si="95"/>
        <v>0.5</v>
      </c>
      <c r="S187" s="4">
        <f t="shared" si="96"/>
        <v>0.01</v>
      </c>
      <c r="T187" s="4">
        <f t="shared" si="97"/>
        <v>0.01</v>
      </c>
      <c r="U187" s="4">
        <f t="shared" si="98"/>
        <v>0.90699999999999992</v>
      </c>
      <c r="V187" s="4">
        <f t="shared" si="99"/>
        <v>0.90700000000000003</v>
      </c>
      <c r="W187" s="4">
        <f t="shared" si="100"/>
        <v>0.90700000000000003</v>
      </c>
    </row>
    <row r="188" spans="5:23" x14ac:dyDescent="0.15">
      <c r="E188" s="1">
        <f t="shared" si="101"/>
        <v>0.93500000000000072</v>
      </c>
      <c r="F188" s="1">
        <f t="shared" si="85"/>
        <v>0.02</v>
      </c>
      <c r="G188" s="1">
        <f t="shared" si="86"/>
        <v>0.02</v>
      </c>
      <c r="H188" s="1"/>
      <c r="I188" s="1">
        <f t="shared" si="87"/>
        <v>0.46750000000000036</v>
      </c>
      <c r="J188" s="1">
        <f t="shared" si="88"/>
        <v>0.01</v>
      </c>
      <c r="K188" s="1">
        <f t="shared" si="89"/>
        <v>2.0000000000000001E-4</v>
      </c>
      <c r="L188" s="1">
        <f t="shared" si="90"/>
        <v>5</v>
      </c>
      <c r="M188" s="1">
        <f t="shared" si="91"/>
        <v>453.24999999999994</v>
      </c>
      <c r="N188" s="1">
        <f t="shared" si="92"/>
        <v>1.8129999999999997E-2</v>
      </c>
      <c r="O188" s="1">
        <f t="shared" si="93"/>
        <v>1.8129999999999997E-2</v>
      </c>
      <c r="Q188" s="1">
        <f t="shared" si="94"/>
        <v>0.5</v>
      </c>
      <c r="R188" s="4">
        <f t="shared" si="95"/>
        <v>0.5</v>
      </c>
      <c r="S188" s="4">
        <f t="shared" si="96"/>
        <v>0.01</v>
      </c>
      <c r="T188" s="4">
        <f t="shared" si="97"/>
        <v>0.01</v>
      </c>
      <c r="U188" s="4">
        <f t="shared" si="98"/>
        <v>0.90649999999999986</v>
      </c>
      <c r="V188" s="4">
        <f t="shared" si="99"/>
        <v>0.90649999999999986</v>
      </c>
      <c r="W188" s="4">
        <f t="shared" si="100"/>
        <v>0.90649999999999986</v>
      </c>
    </row>
    <row r="189" spans="5:23" x14ac:dyDescent="0.15">
      <c r="E189" s="1">
        <f t="shared" si="101"/>
        <v>0.94000000000000072</v>
      </c>
      <c r="F189" s="1">
        <f t="shared" si="85"/>
        <v>0.02</v>
      </c>
      <c r="G189" s="1">
        <f t="shared" si="86"/>
        <v>0.02</v>
      </c>
      <c r="H189" s="1"/>
      <c r="I189" s="1">
        <f t="shared" si="87"/>
        <v>0.47000000000000036</v>
      </c>
      <c r="J189" s="1">
        <f t="shared" si="88"/>
        <v>0.01</v>
      </c>
      <c r="K189" s="1">
        <f t="shared" si="89"/>
        <v>2.0000000000000001E-4</v>
      </c>
      <c r="L189" s="1">
        <f t="shared" si="90"/>
        <v>5</v>
      </c>
      <c r="M189" s="1">
        <f t="shared" si="91"/>
        <v>452.99999999999994</v>
      </c>
      <c r="N189" s="1">
        <f t="shared" si="92"/>
        <v>1.8119999999999997E-2</v>
      </c>
      <c r="O189" s="1">
        <f t="shared" si="93"/>
        <v>1.8119999999999997E-2</v>
      </c>
      <c r="Q189" s="1">
        <f t="shared" si="94"/>
        <v>0.5</v>
      </c>
      <c r="R189" s="4">
        <f t="shared" si="95"/>
        <v>0.5</v>
      </c>
      <c r="S189" s="4">
        <f t="shared" si="96"/>
        <v>0.01</v>
      </c>
      <c r="T189" s="4">
        <f t="shared" si="97"/>
        <v>0.01</v>
      </c>
      <c r="U189" s="4">
        <f t="shared" si="98"/>
        <v>0.90599999999999992</v>
      </c>
      <c r="V189" s="4">
        <f t="shared" si="99"/>
        <v>0.90599999999999981</v>
      </c>
      <c r="W189" s="4">
        <f t="shared" si="100"/>
        <v>0.90599999999999981</v>
      </c>
    </row>
    <row r="190" spans="5:23" x14ac:dyDescent="0.15">
      <c r="E190" s="1">
        <f t="shared" si="101"/>
        <v>0.94500000000000073</v>
      </c>
      <c r="F190" s="1">
        <f t="shared" si="85"/>
        <v>0.02</v>
      </c>
      <c r="G190" s="1">
        <f t="shared" si="86"/>
        <v>0.02</v>
      </c>
      <c r="H190" s="1"/>
      <c r="I190" s="1">
        <f t="shared" si="87"/>
        <v>0.47250000000000036</v>
      </c>
      <c r="J190" s="1">
        <f t="shared" si="88"/>
        <v>0.01</v>
      </c>
      <c r="K190" s="1">
        <f t="shared" si="89"/>
        <v>2.0000000000000001E-4</v>
      </c>
      <c r="L190" s="1">
        <f t="shared" si="90"/>
        <v>5</v>
      </c>
      <c r="M190" s="1">
        <f t="shared" si="91"/>
        <v>452.75</v>
      </c>
      <c r="N190" s="1">
        <f t="shared" si="92"/>
        <v>1.8110000000000001E-2</v>
      </c>
      <c r="O190" s="1">
        <f t="shared" si="93"/>
        <v>1.8110000000000001E-2</v>
      </c>
      <c r="Q190" s="1">
        <f t="shared" si="94"/>
        <v>0.5</v>
      </c>
      <c r="R190" s="4">
        <f t="shared" si="95"/>
        <v>0.5</v>
      </c>
      <c r="S190" s="4">
        <f t="shared" si="96"/>
        <v>0.01</v>
      </c>
      <c r="T190" s="4">
        <f t="shared" si="97"/>
        <v>0.01</v>
      </c>
      <c r="U190" s="4">
        <f t="shared" si="98"/>
        <v>0.90549999999999997</v>
      </c>
      <c r="V190" s="4">
        <f t="shared" si="99"/>
        <v>0.90550000000000008</v>
      </c>
      <c r="W190" s="4">
        <f t="shared" si="100"/>
        <v>0.90550000000000008</v>
      </c>
    </row>
    <row r="191" spans="5:23" x14ac:dyDescent="0.15">
      <c r="E191" s="1">
        <f t="shared" si="101"/>
        <v>0.95000000000000073</v>
      </c>
      <c r="F191" s="1">
        <f t="shared" si="85"/>
        <v>0.02</v>
      </c>
      <c r="G191" s="1">
        <f t="shared" si="86"/>
        <v>0.02</v>
      </c>
      <c r="H191" s="1"/>
      <c r="I191" s="1">
        <f t="shared" si="87"/>
        <v>0.47500000000000037</v>
      </c>
      <c r="J191" s="1">
        <f t="shared" si="88"/>
        <v>0.01</v>
      </c>
      <c r="K191" s="1">
        <f t="shared" si="89"/>
        <v>2.0000000000000001E-4</v>
      </c>
      <c r="L191" s="1">
        <f t="shared" si="90"/>
        <v>5</v>
      </c>
      <c r="M191" s="1">
        <f t="shared" si="91"/>
        <v>452.49999999999994</v>
      </c>
      <c r="N191" s="1">
        <f t="shared" si="92"/>
        <v>1.8099999999999998E-2</v>
      </c>
      <c r="O191" s="1">
        <f t="shared" si="93"/>
        <v>1.8099999999999998E-2</v>
      </c>
      <c r="Q191" s="1">
        <f t="shared" si="94"/>
        <v>0.5</v>
      </c>
      <c r="R191" s="4">
        <f t="shared" si="95"/>
        <v>0.5</v>
      </c>
      <c r="S191" s="4">
        <f t="shared" si="96"/>
        <v>0.01</v>
      </c>
      <c r="T191" s="4">
        <f t="shared" si="97"/>
        <v>0.01</v>
      </c>
      <c r="U191" s="4">
        <f t="shared" si="98"/>
        <v>0.90499999999999992</v>
      </c>
      <c r="V191" s="4">
        <f t="shared" si="99"/>
        <v>0.90499999999999992</v>
      </c>
      <c r="W191" s="4">
        <f t="shared" si="100"/>
        <v>0.90499999999999992</v>
      </c>
    </row>
    <row r="192" spans="5:23" x14ac:dyDescent="0.15">
      <c r="E192" s="1">
        <f t="shared" si="101"/>
        <v>0.95500000000000074</v>
      </c>
      <c r="F192" s="1">
        <f t="shared" si="85"/>
        <v>0.02</v>
      </c>
      <c r="G192" s="1">
        <f t="shared" si="86"/>
        <v>0.02</v>
      </c>
      <c r="H192" s="1"/>
      <c r="I192" s="1">
        <f t="shared" si="87"/>
        <v>0.47750000000000037</v>
      </c>
      <c r="J192" s="1">
        <f t="shared" si="88"/>
        <v>0.01</v>
      </c>
      <c r="K192" s="1">
        <f t="shared" si="89"/>
        <v>2.0000000000000001E-4</v>
      </c>
      <c r="L192" s="1">
        <f t="shared" si="90"/>
        <v>5</v>
      </c>
      <c r="M192" s="1">
        <f t="shared" si="91"/>
        <v>452.24999999999994</v>
      </c>
      <c r="N192" s="1">
        <f t="shared" si="92"/>
        <v>1.8089999999999998E-2</v>
      </c>
      <c r="O192" s="1">
        <f t="shared" si="93"/>
        <v>1.8089999999999998E-2</v>
      </c>
      <c r="Q192" s="1">
        <f t="shared" si="94"/>
        <v>0.5</v>
      </c>
      <c r="R192" s="4">
        <f t="shared" si="95"/>
        <v>0.5</v>
      </c>
      <c r="S192" s="4">
        <f t="shared" si="96"/>
        <v>0.01</v>
      </c>
      <c r="T192" s="4">
        <f t="shared" si="97"/>
        <v>0.01</v>
      </c>
      <c r="U192" s="4">
        <f t="shared" si="98"/>
        <v>0.90449999999999986</v>
      </c>
      <c r="V192" s="4">
        <f t="shared" si="99"/>
        <v>0.90449999999999986</v>
      </c>
      <c r="W192" s="4">
        <f t="shared" si="100"/>
        <v>0.90449999999999986</v>
      </c>
    </row>
    <row r="193" spans="5:23" x14ac:dyDescent="0.15">
      <c r="E193" s="1">
        <f t="shared" si="101"/>
        <v>0.96000000000000074</v>
      </c>
      <c r="F193" s="1">
        <f t="shared" si="85"/>
        <v>0.02</v>
      </c>
      <c r="G193" s="1">
        <f t="shared" si="86"/>
        <v>0.02</v>
      </c>
      <c r="H193" s="1"/>
      <c r="I193" s="1">
        <f t="shared" si="87"/>
        <v>0.48000000000000037</v>
      </c>
      <c r="J193" s="1">
        <f t="shared" si="88"/>
        <v>0.01</v>
      </c>
      <c r="K193" s="1">
        <f t="shared" si="89"/>
        <v>2.0000000000000001E-4</v>
      </c>
      <c r="L193" s="1">
        <f t="shared" si="90"/>
        <v>5</v>
      </c>
      <c r="M193" s="1">
        <f t="shared" si="91"/>
        <v>451.99999999999994</v>
      </c>
      <c r="N193" s="1">
        <f t="shared" si="92"/>
        <v>1.8079999999999999E-2</v>
      </c>
      <c r="O193" s="1">
        <f t="shared" si="93"/>
        <v>1.8079999999999999E-2</v>
      </c>
      <c r="Q193" s="1">
        <f t="shared" si="94"/>
        <v>0.5</v>
      </c>
      <c r="R193" s="4">
        <f t="shared" si="95"/>
        <v>0.5</v>
      </c>
      <c r="S193" s="4">
        <f t="shared" si="96"/>
        <v>0.01</v>
      </c>
      <c r="T193" s="4">
        <f t="shared" si="97"/>
        <v>0.01</v>
      </c>
      <c r="U193" s="4">
        <f t="shared" si="98"/>
        <v>0.90399999999999991</v>
      </c>
      <c r="V193" s="4">
        <f t="shared" si="99"/>
        <v>0.90399999999999991</v>
      </c>
      <c r="W193" s="4">
        <f t="shared" si="100"/>
        <v>0.90399999999999991</v>
      </c>
    </row>
    <row r="194" spans="5:23" x14ac:dyDescent="0.15">
      <c r="E194" s="1">
        <f t="shared" si="101"/>
        <v>0.96500000000000075</v>
      </c>
      <c r="F194" s="1">
        <f t="shared" si="85"/>
        <v>0.02</v>
      </c>
      <c r="G194" s="1">
        <f t="shared" si="86"/>
        <v>0.02</v>
      </c>
      <c r="H194" s="1"/>
      <c r="I194" s="1">
        <f t="shared" si="87"/>
        <v>0.48250000000000037</v>
      </c>
      <c r="J194" s="1">
        <f t="shared" si="88"/>
        <v>0.01</v>
      </c>
      <c r="K194" s="1">
        <f t="shared" si="89"/>
        <v>2.0000000000000001E-4</v>
      </c>
      <c r="L194" s="1">
        <f t="shared" si="90"/>
        <v>5</v>
      </c>
      <c r="M194" s="1">
        <f t="shared" si="91"/>
        <v>451.75</v>
      </c>
      <c r="N194" s="1">
        <f t="shared" si="92"/>
        <v>1.8069999999999999E-2</v>
      </c>
      <c r="O194" s="1">
        <f t="shared" si="93"/>
        <v>1.8069999999999999E-2</v>
      </c>
      <c r="Q194" s="1">
        <f t="shared" si="94"/>
        <v>0.5</v>
      </c>
      <c r="R194" s="4">
        <f t="shared" si="95"/>
        <v>0.5</v>
      </c>
      <c r="S194" s="4">
        <f t="shared" si="96"/>
        <v>0.01</v>
      </c>
      <c r="T194" s="4">
        <f t="shared" si="97"/>
        <v>0.01</v>
      </c>
      <c r="U194" s="4">
        <f t="shared" si="98"/>
        <v>0.90349999999999997</v>
      </c>
      <c r="V194" s="4">
        <f t="shared" si="99"/>
        <v>0.90349999999999997</v>
      </c>
      <c r="W194" s="4">
        <f t="shared" si="100"/>
        <v>0.90349999999999997</v>
      </c>
    </row>
    <row r="195" spans="5:23" x14ac:dyDescent="0.15">
      <c r="E195" s="1">
        <f t="shared" si="101"/>
        <v>0.97000000000000075</v>
      </c>
      <c r="F195" s="1">
        <f t="shared" ref="F195:F201" si="102">MAX(0.02, (1-(2.21* E195))*$A$3)</f>
        <v>0.02</v>
      </c>
      <c r="G195" s="1">
        <f t="shared" ref="G195:G201" si="103">MAX(0.02,(1+2.6*E195-(5.83*(POWER(E195,2))))*$A$3)</f>
        <v>0.02</v>
      </c>
      <c r="H195" s="1"/>
      <c r="I195" s="1">
        <f t="shared" ref="I195:I201" si="104">$C$3*E195</f>
        <v>0.48500000000000038</v>
      </c>
      <c r="J195" s="1">
        <f t="shared" ref="J195:J201" si="105">$C$3*F195</f>
        <v>0.01</v>
      </c>
      <c r="K195" s="1">
        <f t="shared" ref="K195:K201" si="106">G195*(MAX(0.01,($C$3+3.05*E195-11.78*(POWER(E195,2)))))</f>
        <v>2.0000000000000001E-4</v>
      </c>
      <c r="L195" s="1">
        <f t="shared" ref="L195:L201" si="107">$A$3*(MAX(0.01,($C$3+3.05*E195-11.78*(POWER(E195,2)))))</f>
        <v>5</v>
      </c>
      <c r="M195" s="1">
        <f t="shared" ref="M195:M201" si="108">$A$3*(1-(E195*$B$3))</f>
        <v>451.49999999999994</v>
      </c>
      <c r="N195" s="1">
        <f t="shared" ref="N195:N201" si="109">G195*(1-(E195*$B$3))</f>
        <v>1.806E-2</v>
      </c>
      <c r="O195" s="1">
        <f t="shared" ref="O195:O201" si="110">F195*(1-(E195*$B$3))</f>
        <v>1.806E-2</v>
      </c>
      <c r="Q195" s="1">
        <f t="shared" ref="Q195:Q201" si="111">I195/E195</f>
        <v>0.5</v>
      </c>
      <c r="R195" s="4">
        <f t="shared" ref="R195:R201" si="112">J195/F195</f>
        <v>0.5</v>
      </c>
      <c r="S195" s="4">
        <f t="shared" ref="S195:S201" si="113">K195/G195</f>
        <v>0.01</v>
      </c>
      <c r="T195" s="4">
        <f t="shared" ref="T195:T201" si="114">L195/$A$3</f>
        <v>0.01</v>
      </c>
      <c r="U195" s="4">
        <f t="shared" ref="U195:U201" si="115">M195/$A$3</f>
        <v>0.90299999999999991</v>
      </c>
      <c r="V195" s="4">
        <f t="shared" ref="V195:V201" si="116">N195/G195</f>
        <v>0.90299999999999991</v>
      </c>
      <c r="W195" s="4">
        <f t="shared" ref="W195:W201" si="117">O195/F195</f>
        <v>0.90299999999999991</v>
      </c>
    </row>
    <row r="196" spans="5:23" x14ac:dyDescent="0.15">
      <c r="E196" s="1">
        <f t="shared" ref="E196:E201" si="118">E195+0.005</f>
        <v>0.97500000000000075</v>
      </c>
      <c r="F196" s="1">
        <f t="shared" si="102"/>
        <v>0.02</v>
      </c>
      <c r="G196" s="1">
        <f t="shared" si="103"/>
        <v>0.02</v>
      </c>
      <c r="H196" s="1"/>
      <c r="I196" s="1">
        <f t="shared" si="104"/>
        <v>0.48750000000000038</v>
      </c>
      <c r="J196" s="1">
        <f t="shared" si="105"/>
        <v>0.01</v>
      </c>
      <c r="K196" s="1">
        <f t="shared" si="106"/>
        <v>2.0000000000000001E-4</v>
      </c>
      <c r="L196" s="1">
        <f t="shared" si="107"/>
        <v>5</v>
      </c>
      <c r="M196" s="1">
        <f t="shared" si="108"/>
        <v>451.24999999999994</v>
      </c>
      <c r="N196" s="1">
        <f t="shared" si="109"/>
        <v>1.8049999999999997E-2</v>
      </c>
      <c r="O196" s="1">
        <f t="shared" si="110"/>
        <v>1.8049999999999997E-2</v>
      </c>
      <c r="Q196" s="1">
        <f t="shared" si="111"/>
        <v>0.5</v>
      </c>
      <c r="R196" s="4">
        <f t="shared" si="112"/>
        <v>0.5</v>
      </c>
      <c r="S196" s="4">
        <f t="shared" si="113"/>
        <v>0.01</v>
      </c>
      <c r="T196" s="4">
        <f t="shared" si="114"/>
        <v>0.01</v>
      </c>
      <c r="U196" s="4">
        <f t="shared" si="115"/>
        <v>0.90249999999999986</v>
      </c>
      <c r="V196" s="4">
        <f t="shared" si="116"/>
        <v>0.90249999999999986</v>
      </c>
      <c r="W196" s="4">
        <f t="shared" si="117"/>
        <v>0.90249999999999986</v>
      </c>
    </row>
    <row r="197" spans="5:23" x14ac:dyDescent="0.15">
      <c r="E197" s="1">
        <f t="shared" si="118"/>
        <v>0.98000000000000076</v>
      </c>
      <c r="F197" s="1">
        <f t="shared" si="102"/>
        <v>0.02</v>
      </c>
      <c r="G197" s="1">
        <f t="shared" si="103"/>
        <v>0.02</v>
      </c>
      <c r="H197" s="1"/>
      <c r="I197" s="1">
        <f t="shared" si="104"/>
        <v>0.49000000000000038</v>
      </c>
      <c r="J197" s="1">
        <f t="shared" si="105"/>
        <v>0.01</v>
      </c>
      <c r="K197" s="1">
        <f t="shared" si="106"/>
        <v>2.0000000000000001E-4</v>
      </c>
      <c r="L197" s="1">
        <f t="shared" si="107"/>
        <v>5</v>
      </c>
      <c r="M197" s="1">
        <f t="shared" si="108"/>
        <v>450.99999999999994</v>
      </c>
      <c r="N197" s="1">
        <f t="shared" si="109"/>
        <v>1.8039999999999997E-2</v>
      </c>
      <c r="O197" s="1">
        <f t="shared" si="110"/>
        <v>1.8039999999999997E-2</v>
      </c>
      <c r="Q197" s="1">
        <f t="shared" si="111"/>
        <v>0.5</v>
      </c>
      <c r="R197" s="4">
        <f t="shared" si="112"/>
        <v>0.5</v>
      </c>
      <c r="S197" s="4">
        <f t="shared" si="113"/>
        <v>0.01</v>
      </c>
      <c r="T197" s="4">
        <f t="shared" si="114"/>
        <v>0.01</v>
      </c>
      <c r="U197" s="4">
        <f t="shared" si="115"/>
        <v>0.90199999999999991</v>
      </c>
      <c r="V197" s="4">
        <f t="shared" si="116"/>
        <v>0.9019999999999998</v>
      </c>
      <c r="W197" s="4">
        <f t="shared" si="117"/>
        <v>0.9019999999999998</v>
      </c>
    </row>
    <row r="198" spans="5:23" x14ac:dyDescent="0.15">
      <c r="E198" s="1">
        <f t="shared" si="118"/>
        <v>0.98500000000000076</v>
      </c>
      <c r="F198" s="1">
        <f t="shared" si="102"/>
        <v>0.02</v>
      </c>
      <c r="G198" s="1">
        <f t="shared" si="103"/>
        <v>0.02</v>
      </c>
      <c r="H198" s="1"/>
      <c r="I198" s="1">
        <f t="shared" si="104"/>
        <v>0.49250000000000038</v>
      </c>
      <c r="J198" s="1">
        <f t="shared" si="105"/>
        <v>0.01</v>
      </c>
      <c r="K198" s="1">
        <f t="shared" si="106"/>
        <v>2.0000000000000001E-4</v>
      </c>
      <c r="L198" s="1">
        <f t="shared" si="107"/>
        <v>5</v>
      </c>
      <c r="M198" s="1">
        <f t="shared" si="108"/>
        <v>450.75</v>
      </c>
      <c r="N198" s="1">
        <f t="shared" si="109"/>
        <v>1.8030000000000001E-2</v>
      </c>
      <c r="O198" s="1">
        <f t="shared" si="110"/>
        <v>1.8030000000000001E-2</v>
      </c>
      <c r="Q198" s="1">
        <f t="shared" si="111"/>
        <v>0.5</v>
      </c>
      <c r="R198" s="4">
        <f t="shared" si="112"/>
        <v>0.5</v>
      </c>
      <c r="S198" s="4">
        <f t="shared" si="113"/>
        <v>0.01</v>
      </c>
      <c r="T198" s="4">
        <f t="shared" si="114"/>
        <v>0.01</v>
      </c>
      <c r="U198" s="4">
        <f t="shared" si="115"/>
        <v>0.90149999999999997</v>
      </c>
      <c r="V198" s="4">
        <f t="shared" si="116"/>
        <v>0.90150000000000008</v>
      </c>
      <c r="W198" s="4">
        <f t="shared" si="117"/>
        <v>0.90150000000000008</v>
      </c>
    </row>
    <row r="199" spans="5:23" x14ac:dyDescent="0.15">
      <c r="E199" s="1">
        <f t="shared" si="118"/>
        <v>0.99000000000000077</v>
      </c>
      <c r="F199" s="1">
        <f t="shared" si="102"/>
        <v>0.02</v>
      </c>
      <c r="G199" s="1">
        <f t="shared" si="103"/>
        <v>0.02</v>
      </c>
      <c r="H199" s="1"/>
      <c r="I199" s="1">
        <f t="shared" si="104"/>
        <v>0.49500000000000038</v>
      </c>
      <c r="J199" s="1">
        <f t="shared" si="105"/>
        <v>0.01</v>
      </c>
      <c r="K199" s="1">
        <f t="shared" si="106"/>
        <v>2.0000000000000001E-4</v>
      </c>
      <c r="L199" s="1">
        <f t="shared" si="107"/>
        <v>5</v>
      </c>
      <c r="M199" s="1">
        <f t="shared" si="108"/>
        <v>450.49999999999994</v>
      </c>
      <c r="N199" s="1">
        <f t="shared" si="109"/>
        <v>1.8019999999999998E-2</v>
      </c>
      <c r="O199" s="1">
        <f t="shared" si="110"/>
        <v>1.8019999999999998E-2</v>
      </c>
      <c r="Q199" s="1">
        <f t="shared" si="111"/>
        <v>0.5</v>
      </c>
      <c r="R199" s="4">
        <f t="shared" si="112"/>
        <v>0.5</v>
      </c>
      <c r="S199" s="4">
        <f t="shared" si="113"/>
        <v>0.01</v>
      </c>
      <c r="T199" s="4">
        <f t="shared" si="114"/>
        <v>0.01</v>
      </c>
      <c r="U199" s="4">
        <f t="shared" si="115"/>
        <v>0.90099999999999991</v>
      </c>
      <c r="V199" s="4">
        <f t="shared" si="116"/>
        <v>0.90099999999999991</v>
      </c>
      <c r="W199" s="4">
        <f t="shared" si="117"/>
        <v>0.90099999999999991</v>
      </c>
    </row>
    <row r="200" spans="5:23" x14ac:dyDescent="0.15">
      <c r="E200" s="1">
        <f t="shared" si="118"/>
        <v>0.99500000000000077</v>
      </c>
      <c r="F200" s="1">
        <f t="shared" si="102"/>
        <v>0.02</v>
      </c>
      <c r="G200" s="1">
        <f t="shared" si="103"/>
        <v>0.02</v>
      </c>
      <c r="H200" s="1"/>
      <c r="I200" s="1">
        <f t="shared" si="104"/>
        <v>0.49750000000000039</v>
      </c>
      <c r="J200" s="1">
        <f t="shared" si="105"/>
        <v>0.01</v>
      </c>
      <c r="K200" s="1">
        <f t="shared" si="106"/>
        <v>2.0000000000000001E-4</v>
      </c>
      <c r="L200" s="1">
        <f t="shared" si="107"/>
        <v>5</v>
      </c>
      <c r="M200" s="1">
        <f t="shared" si="108"/>
        <v>450.24999999999994</v>
      </c>
      <c r="N200" s="1">
        <f t="shared" si="109"/>
        <v>1.8009999999999998E-2</v>
      </c>
      <c r="O200" s="1">
        <f t="shared" si="110"/>
        <v>1.8009999999999998E-2</v>
      </c>
      <c r="Q200" s="1">
        <f t="shared" si="111"/>
        <v>0.5</v>
      </c>
      <c r="R200" s="4">
        <f t="shared" si="112"/>
        <v>0.5</v>
      </c>
      <c r="S200" s="4">
        <f t="shared" si="113"/>
        <v>0.01</v>
      </c>
      <c r="T200" s="4">
        <f t="shared" si="114"/>
        <v>0.01</v>
      </c>
      <c r="U200" s="4">
        <f t="shared" si="115"/>
        <v>0.90049999999999986</v>
      </c>
      <c r="V200" s="4">
        <f t="shared" si="116"/>
        <v>0.90049999999999986</v>
      </c>
      <c r="W200" s="4">
        <f t="shared" si="117"/>
        <v>0.90049999999999986</v>
      </c>
    </row>
    <row r="201" spans="5:23" x14ac:dyDescent="0.15">
      <c r="E201" s="1">
        <f t="shared" si="118"/>
        <v>1.0000000000000007</v>
      </c>
      <c r="F201" s="1">
        <f t="shared" si="102"/>
        <v>0.02</v>
      </c>
      <c r="G201" s="1">
        <f t="shared" si="103"/>
        <v>0.02</v>
      </c>
      <c r="H201" s="1"/>
      <c r="I201" s="1">
        <f t="shared" si="104"/>
        <v>0.50000000000000033</v>
      </c>
      <c r="J201" s="1">
        <f t="shared" si="105"/>
        <v>0.01</v>
      </c>
      <c r="K201" s="1">
        <f t="shared" si="106"/>
        <v>2.0000000000000001E-4</v>
      </c>
      <c r="L201" s="1">
        <f t="shared" si="107"/>
        <v>5</v>
      </c>
      <c r="M201" s="1">
        <f t="shared" si="108"/>
        <v>449.99999999999994</v>
      </c>
      <c r="N201" s="1">
        <f t="shared" si="109"/>
        <v>1.7999999999999999E-2</v>
      </c>
      <c r="O201" s="1">
        <f t="shared" si="110"/>
        <v>1.7999999999999999E-2</v>
      </c>
      <c r="Q201" s="1">
        <f t="shared" si="111"/>
        <v>0.5</v>
      </c>
      <c r="R201" s="4">
        <f t="shared" si="112"/>
        <v>0.5</v>
      </c>
      <c r="S201" s="4">
        <f t="shared" si="113"/>
        <v>0.01</v>
      </c>
      <c r="T201" s="4">
        <f t="shared" si="114"/>
        <v>0.01</v>
      </c>
      <c r="U201" s="4">
        <f t="shared" si="115"/>
        <v>0.89999999999999991</v>
      </c>
      <c r="V201" s="4">
        <f t="shared" si="116"/>
        <v>0.89999999999999991</v>
      </c>
      <c r="W201" s="4">
        <f t="shared" si="117"/>
        <v>0.89999999999999991</v>
      </c>
    </row>
    <row r="202" spans="5:23" x14ac:dyDescent="0.15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Q202" s="1"/>
      <c r="R202" s="4"/>
      <c r="S202" s="4"/>
      <c r="T202" s="4"/>
      <c r="U202" s="4"/>
      <c r="V202" s="4"/>
      <c r="W202" s="4"/>
    </row>
    <row r="203" spans="5:23" x14ac:dyDescent="0.15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Q203" s="1"/>
      <c r="R203" s="4"/>
      <c r="S203" s="4"/>
      <c r="T203" s="4"/>
      <c r="U203" s="4"/>
      <c r="V203" s="4"/>
      <c r="W203" s="4"/>
    </row>
    <row r="204" spans="5:23" x14ac:dyDescent="0.15">
      <c r="E204" s="1"/>
    </row>
    <row r="205" spans="5:23" x14ac:dyDescent="0.15">
      <c r="E205" s="1"/>
    </row>
    <row r="206" spans="5:23" x14ac:dyDescent="0.15">
      <c r="E206" s="1"/>
    </row>
    <row r="207" spans="5:23" x14ac:dyDescent="0.15">
      <c r="E207" s="1"/>
    </row>
    <row r="208" spans="5:23" x14ac:dyDescent="0.15">
      <c r="E208" s="1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1:I28"/>
  <sheetViews>
    <sheetView workbookViewId="0">
      <selection activeCell="E25" sqref="E25"/>
    </sheetView>
  </sheetViews>
  <sheetFormatPr baseColWidth="10" defaultRowHeight="13" x14ac:dyDescent="0.15"/>
  <cols>
    <col min="1" max="256" width="8.83203125" customWidth="1"/>
  </cols>
  <sheetData>
    <row r="21" spans="2:9" x14ac:dyDescent="0.15">
      <c r="B21" t="s">
        <v>57</v>
      </c>
    </row>
    <row r="22" spans="2:9" x14ac:dyDescent="0.15">
      <c r="B22" t="s">
        <v>58</v>
      </c>
    </row>
    <row r="23" spans="2:9" x14ac:dyDescent="0.15">
      <c r="B23" t="s">
        <v>59</v>
      </c>
    </row>
    <row r="25" spans="2:9" x14ac:dyDescent="0.15">
      <c r="B25" s="1" t="s">
        <v>60</v>
      </c>
      <c r="C25" s="2">
        <v>0.75</v>
      </c>
      <c r="D25" s="1" t="s">
        <v>61</v>
      </c>
      <c r="E25" s="2">
        <v>1.25</v>
      </c>
      <c r="F25" s="1"/>
      <c r="G25" s="1"/>
      <c r="I25" s="1"/>
    </row>
    <row r="27" spans="2:9" x14ac:dyDescent="0.15">
      <c r="B27" t="s">
        <v>79</v>
      </c>
    </row>
    <row r="28" spans="2:9" x14ac:dyDescent="0.15">
      <c r="B28" t="s">
        <v>80</v>
      </c>
    </row>
  </sheetData>
  <sheetProtection sheet="1" objects="1" scenarios="1"/>
  <phoneticPr fontId="0" type="noConversion"/>
  <pageMargins left="0.75" right="0.75" top="1" bottom="1" header="0.5" footer="0.5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02"/>
  <sheetViews>
    <sheetView workbookViewId="0">
      <selection activeCell="E2" sqref="E2"/>
    </sheetView>
  </sheetViews>
  <sheetFormatPr baseColWidth="10" defaultRowHeight="13" x14ac:dyDescent="0.15"/>
  <cols>
    <col min="1" max="1" width="12.5" bestFit="1" customWidth="1"/>
    <col min="2" max="3" width="8.83203125" customWidth="1"/>
    <col min="4" max="4" width="16.5" bestFit="1" customWidth="1"/>
    <col min="5" max="5" width="11.1640625" bestFit="1" customWidth="1"/>
    <col min="6" max="6" width="9.5" bestFit="1" customWidth="1"/>
    <col min="7" max="8" width="8.83203125" customWidth="1"/>
    <col min="9" max="9" width="16.5" customWidth="1"/>
    <col min="10" max="256" width="8.83203125" customWidth="1"/>
  </cols>
  <sheetData>
    <row r="1" spans="1:6" x14ac:dyDescent="0.15">
      <c r="A1" t="s">
        <v>65</v>
      </c>
      <c r="B1" t="s">
        <v>66</v>
      </c>
      <c r="D1" t="s">
        <v>62</v>
      </c>
      <c r="E1" t="s">
        <v>63</v>
      </c>
      <c r="F1" t="s">
        <v>64</v>
      </c>
    </row>
    <row r="2" spans="1:6" x14ac:dyDescent="0.15">
      <c r="A2" s="1">
        <f>CO2_effect!$C$25</f>
        <v>0.75</v>
      </c>
      <c r="B2" s="1">
        <f>CO2_effect!$E$25</f>
        <v>1.25</v>
      </c>
      <c r="C2" s="1"/>
      <c r="D2" s="1">
        <v>200</v>
      </c>
      <c r="E2" s="1">
        <f t="shared" ref="E2:E33" si="0">1+($A$2-1)/(LOG10(2))*(LOG10(D2/350))</f>
        <v>1.2018387305144009</v>
      </c>
      <c r="F2" s="1">
        <f t="shared" ref="F2:F33" si="1">1+($B$2-1)/(LOG10(2))*(LOG10(D2/350))</f>
        <v>0.79816126948559896</v>
      </c>
    </row>
    <row r="3" spans="1:6" x14ac:dyDescent="0.15">
      <c r="A3" s="1"/>
      <c r="B3" s="1"/>
      <c r="C3" s="1"/>
      <c r="D3" s="1">
        <f t="shared" ref="D3:D34" si="2">D2+10</f>
        <v>210</v>
      </c>
      <c r="E3" s="1">
        <f t="shared" si="0"/>
        <v>1.1842413985415516</v>
      </c>
      <c r="F3" s="1">
        <f t="shared" si="1"/>
        <v>0.81575860145844847</v>
      </c>
    </row>
    <row r="4" spans="1:6" x14ac:dyDescent="0.15">
      <c r="D4" s="1">
        <f t="shared" si="2"/>
        <v>220</v>
      </c>
      <c r="E4" s="1">
        <f t="shared" si="0"/>
        <v>1.1674628495769173</v>
      </c>
      <c r="F4" s="1">
        <f t="shared" si="1"/>
        <v>0.83253715042308274</v>
      </c>
    </row>
    <row r="5" spans="1:6" x14ac:dyDescent="0.15">
      <c r="D5" s="1">
        <f t="shared" si="2"/>
        <v>230</v>
      </c>
      <c r="E5" s="1">
        <f t="shared" si="0"/>
        <v>1.1514302652219883</v>
      </c>
      <c r="F5" s="1">
        <f t="shared" si="1"/>
        <v>0.84856973477801168</v>
      </c>
    </row>
    <row r="6" spans="1:6" x14ac:dyDescent="0.15">
      <c r="D6" s="1">
        <f t="shared" si="2"/>
        <v>240</v>
      </c>
      <c r="E6" s="1">
        <f t="shared" si="0"/>
        <v>1.1360801290559526</v>
      </c>
      <c r="F6" s="1">
        <f t="shared" si="1"/>
        <v>0.86391987094404743</v>
      </c>
    </row>
    <row r="7" spans="1:6" x14ac:dyDescent="0.15">
      <c r="D7" s="1">
        <f t="shared" si="2"/>
        <v>250</v>
      </c>
      <c r="E7" s="1">
        <f t="shared" si="0"/>
        <v>1.1213567067925605</v>
      </c>
      <c r="F7" s="1">
        <f t="shared" si="1"/>
        <v>0.87864329320743961</v>
      </c>
    </row>
    <row r="8" spans="1:6" x14ac:dyDescent="0.15">
      <c r="D8" s="1">
        <f t="shared" si="2"/>
        <v>260</v>
      </c>
      <c r="E8" s="1">
        <f t="shared" si="0"/>
        <v>1.1072108247009687</v>
      </c>
      <c r="F8" s="1">
        <f t="shared" si="1"/>
        <v>0.89278917529903146</v>
      </c>
    </row>
    <row r="9" spans="1:6" x14ac:dyDescent="0.15">
      <c r="D9" s="1">
        <f t="shared" si="2"/>
        <v>270</v>
      </c>
      <c r="E9" s="1">
        <f t="shared" si="0"/>
        <v>1.0935988786953745</v>
      </c>
      <c r="F9" s="1">
        <f t="shared" si="1"/>
        <v>0.90640112130462558</v>
      </c>
    </row>
    <row r="10" spans="1:6" x14ac:dyDescent="0.15">
      <c r="D10" s="1">
        <f t="shared" si="2"/>
        <v>280</v>
      </c>
      <c r="E10" s="1">
        <f t="shared" si="0"/>
        <v>1.0804820237218407</v>
      </c>
      <c r="F10" s="1">
        <f t="shared" si="1"/>
        <v>0.91951797627815945</v>
      </c>
    </row>
    <row r="11" spans="1:6" x14ac:dyDescent="0.15">
      <c r="D11" s="1">
        <f t="shared" si="2"/>
        <v>290</v>
      </c>
      <c r="E11" s="1">
        <f t="shared" si="0"/>
        <v>1.0678255054543486</v>
      </c>
      <c r="F11" s="1">
        <f t="shared" si="1"/>
        <v>0.93217449454565149</v>
      </c>
    </row>
    <row r="12" spans="1:6" x14ac:dyDescent="0.15">
      <c r="D12" s="1">
        <f t="shared" si="2"/>
        <v>300</v>
      </c>
      <c r="E12" s="1">
        <f t="shared" si="0"/>
        <v>1.0555981053341119</v>
      </c>
      <c r="F12" s="1">
        <f t="shared" si="1"/>
        <v>0.94440189466588798</v>
      </c>
    </row>
    <row r="13" spans="1:6" x14ac:dyDescent="0.15">
      <c r="D13" s="1">
        <f t="shared" si="2"/>
        <v>310</v>
      </c>
      <c r="E13" s="1">
        <f t="shared" si="0"/>
        <v>1.0437716766395229</v>
      </c>
      <c r="F13" s="1">
        <f t="shared" si="1"/>
        <v>0.95622832336047714</v>
      </c>
    </row>
    <row r="14" spans="1:6" x14ac:dyDescent="0.15">
      <c r="D14" s="1">
        <f t="shared" si="2"/>
        <v>320</v>
      </c>
      <c r="E14" s="1">
        <f t="shared" si="0"/>
        <v>1.0323207542362416</v>
      </c>
      <c r="F14" s="1">
        <f t="shared" si="1"/>
        <v>0.96767924576375841</v>
      </c>
    </row>
    <row r="15" spans="1:6" x14ac:dyDescent="0.15">
      <c r="D15" s="1">
        <f t="shared" si="2"/>
        <v>330</v>
      </c>
      <c r="E15" s="1">
        <f t="shared" si="0"/>
        <v>1.0212222243966282</v>
      </c>
      <c r="F15" s="1">
        <f t="shared" si="1"/>
        <v>0.97877777560337176</v>
      </c>
    </row>
    <row r="16" spans="1:6" x14ac:dyDescent="0.15">
      <c r="D16" s="1">
        <f t="shared" si="2"/>
        <v>340</v>
      </c>
      <c r="E16" s="1">
        <f t="shared" si="0"/>
        <v>1.0104550439236568</v>
      </c>
      <c r="F16" s="1">
        <f t="shared" si="1"/>
        <v>0.98954495607634319</v>
      </c>
    </row>
    <row r="17" spans="4:6" x14ac:dyDescent="0.15">
      <c r="D17" s="1">
        <f t="shared" si="2"/>
        <v>350</v>
      </c>
      <c r="E17" s="1">
        <f t="shared" si="0"/>
        <v>1</v>
      </c>
      <c r="F17" s="1">
        <f t="shared" si="1"/>
        <v>1</v>
      </c>
    </row>
    <row r="18" spans="4:6" x14ac:dyDescent="0.15">
      <c r="D18" s="1">
        <f t="shared" si="2"/>
        <v>360</v>
      </c>
      <c r="E18" s="1">
        <f t="shared" si="0"/>
        <v>0.98983950387566355</v>
      </c>
      <c r="F18" s="1">
        <f t="shared" si="1"/>
        <v>1.0101604961243364</v>
      </c>
    </row>
    <row r="19" spans="4:6" x14ac:dyDescent="0.15">
      <c r="D19" s="1">
        <f t="shared" si="2"/>
        <v>370</v>
      </c>
      <c r="E19" s="1">
        <f t="shared" si="0"/>
        <v>0.97995741282900417</v>
      </c>
      <c r="F19" s="1">
        <f t="shared" si="1"/>
        <v>1.0200425871709959</v>
      </c>
    </row>
    <row r="20" spans="4:6" x14ac:dyDescent="0.15">
      <c r="D20" s="1">
        <f t="shared" si="2"/>
        <v>380</v>
      </c>
      <c r="E20" s="1">
        <f t="shared" si="0"/>
        <v>0.97033887587534529</v>
      </c>
      <c r="F20" s="1">
        <f t="shared" si="1"/>
        <v>1.0296611241246547</v>
      </c>
    </row>
    <row r="21" spans="4:6" x14ac:dyDescent="0.15">
      <c r="D21" s="1">
        <f t="shared" si="2"/>
        <v>390</v>
      </c>
      <c r="E21" s="1">
        <f t="shared" si="0"/>
        <v>0.96097019952067952</v>
      </c>
      <c r="F21" s="1">
        <f t="shared" si="1"/>
        <v>1.0390298004793206</v>
      </c>
    </row>
    <row r="22" spans="4:6" x14ac:dyDescent="0.15">
      <c r="D22" s="1">
        <f t="shared" si="2"/>
        <v>400</v>
      </c>
      <c r="E22" s="1">
        <f t="shared" si="0"/>
        <v>0.95183873051440104</v>
      </c>
      <c r="F22" s="1">
        <f t="shared" si="1"/>
        <v>1.0481612694855988</v>
      </c>
    </row>
    <row r="23" spans="4:6" x14ac:dyDescent="0.15">
      <c r="D23" s="1">
        <f t="shared" si="2"/>
        <v>410</v>
      </c>
      <c r="E23" s="1">
        <f t="shared" si="0"/>
        <v>0.94293275308172064</v>
      </c>
      <c r="F23" s="1">
        <f t="shared" si="1"/>
        <v>1.0570672469182794</v>
      </c>
    </row>
    <row r="24" spans="4:6" x14ac:dyDescent="0.15">
      <c r="D24" s="1">
        <f t="shared" si="2"/>
        <v>420</v>
      </c>
      <c r="E24" s="1">
        <f t="shared" si="0"/>
        <v>0.93424139854155153</v>
      </c>
      <c r="F24" s="1">
        <f t="shared" si="1"/>
        <v>1.0657586014584484</v>
      </c>
    </row>
    <row r="25" spans="4:6" x14ac:dyDescent="0.15">
      <c r="D25" s="1">
        <f t="shared" si="2"/>
        <v>430</v>
      </c>
      <c r="E25" s="1">
        <f t="shared" si="0"/>
        <v>0.92575456556071711</v>
      </c>
      <c r="F25" s="1">
        <f t="shared" si="1"/>
        <v>1.0742454344392829</v>
      </c>
    </row>
    <row r="26" spans="4:6" x14ac:dyDescent="0.15">
      <c r="D26" s="1">
        <f t="shared" si="2"/>
        <v>440</v>
      </c>
      <c r="E26" s="1">
        <f t="shared" si="0"/>
        <v>0.91746284957691726</v>
      </c>
      <c r="F26" s="1">
        <f t="shared" si="1"/>
        <v>1.0825371504230827</v>
      </c>
    </row>
    <row r="27" spans="4:6" x14ac:dyDescent="0.15">
      <c r="D27" s="1">
        <f t="shared" si="2"/>
        <v>450</v>
      </c>
      <c r="E27" s="1">
        <f t="shared" si="0"/>
        <v>0.90935748015382289</v>
      </c>
      <c r="F27" s="1">
        <f t="shared" si="1"/>
        <v>1.0906425198461771</v>
      </c>
    </row>
    <row r="28" spans="4:6" x14ac:dyDescent="0.15">
      <c r="D28" s="1">
        <f t="shared" si="2"/>
        <v>460</v>
      </c>
      <c r="E28" s="1">
        <f t="shared" si="0"/>
        <v>0.90143026522198844</v>
      </c>
      <c r="F28" s="1">
        <f t="shared" si="1"/>
        <v>1.0985697347780117</v>
      </c>
    </row>
    <row r="29" spans="4:6" x14ac:dyDescent="0.15">
      <c r="D29" s="1">
        <f t="shared" si="2"/>
        <v>470</v>
      </c>
      <c r="E29" s="1">
        <f t="shared" si="0"/>
        <v>0.8936735413168323</v>
      </c>
      <c r="F29" s="1">
        <f t="shared" si="1"/>
        <v>1.1063264586831676</v>
      </c>
    </row>
    <row r="30" spans="4:6" x14ac:dyDescent="0.15">
      <c r="D30" s="1">
        <f t="shared" si="2"/>
        <v>480</v>
      </c>
      <c r="E30" s="1">
        <f t="shared" si="0"/>
        <v>0.88608012905595257</v>
      </c>
      <c r="F30" s="1">
        <f t="shared" si="1"/>
        <v>1.1139198709440474</v>
      </c>
    </row>
    <row r="31" spans="4:6" x14ac:dyDescent="0.15">
      <c r="D31" s="1">
        <f t="shared" si="2"/>
        <v>490</v>
      </c>
      <c r="E31" s="1">
        <f t="shared" si="0"/>
        <v>0.87864329320743961</v>
      </c>
      <c r="F31" s="1">
        <f t="shared" si="1"/>
        <v>1.1213567067925605</v>
      </c>
    </row>
    <row r="32" spans="4:6" x14ac:dyDescent="0.15">
      <c r="D32" s="1">
        <f t="shared" si="2"/>
        <v>500</v>
      </c>
      <c r="E32" s="1">
        <f t="shared" si="0"/>
        <v>0.8713567067925605</v>
      </c>
      <c r="F32" s="1">
        <f t="shared" si="1"/>
        <v>1.1286432932074395</v>
      </c>
    </row>
    <row r="33" spans="4:6" x14ac:dyDescent="0.15">
      <c r="D33" s="1">
        <f t="shared" si="2"/>
        <v>510</v>
      </c>
      <c r="E33" s="1">
        <f t="shared" si="0"/>
        <v>0.8642144187433678</v>
      </c>
      <c r="F33" s="1">
        <f t="shared" si="1"/>
        <v>1.1357855812566322</v>
      </c>
    </row>
    <row r="34" spans="4:6" x14ac:dyDescent="0.15">
      <c r="D34" s="1">
        <f t="shared" si="2"/>
        <v>520</v>
      </c>
      <c r="E34" s="1">
        <f t="shared" ref="E34:E65" si="3">1+($A$2-1)/(LOG10(2))*(LOG10(D34/350))</f>
        <v>0.85721082470096854</v>
      </c>
      <c r="F34" s="1">
        <f t="shared" ref="F34:F65" si="4">1+($B$2-1)/(LOG10(2))*(LOG10(D34/350))</f>
        <v>1.1427891752990313</v>
      </c>
    </row>
    <row r="35" spans="4:6" x14ac:dyDescent="0.15">
      <c r="D35" s="1">
        <f t="shared" ref="D35:D66" si="5">D34+10</f>
        <v>530</v>
      </c>
      <c r="E35" s="1">
        <f t="shared" si="3"/>
        <v>0.8503406405954419</v>
      </c>
      <c r="F35" s="1">
        <f t="shared" si="4"/>
        <v>1.1496593594045581</v>
      </c>
    </row>
    <row r="36" spans="4:6" x14ac:dyDescent="0.15">
      <c r="D36" s="1">
        <f t="shared" si="5"/>
        <v>540</v>
      </c>
      <c r="E36" s="1">
        <f t="shared" si="3"/>
        <v>0.84359887869537453</v>
      </c>
      <c r="F36" s="1">
        <f t="shared" si="4"/>
        <v>1.1564011213046255</v>
      </c>
    </row>
    <row r="37" spans="4:6" x14ac:dyDescent="0.15">
      <c r="D37" s="1">
        <f t="shared" si="5"/>
        <v>550</v>
      </c>
      <c r="E37" s="1">
        <f t="shared" si="3"/>
        <v>0.83698082585507672</v>
      </c>
      <c r="F37" s="1">
        <f t="shared" si="4"/>
        <v>1.1630191741449232</v>
      </c>
    </row>
    <row r="38" spans="4:6" x14ac:dyDescent="0.15">
      <c r="D38" s="1">
        <f t="shared" si="5"/>
        <v>560</v>
      </c>
      <c r="E38" s="1">
        <f t="shared" si="3"/>
        <v>0.83048202372184055</v>
      </c>
      <c r="F38" s="1">
        <f t="shared" si="4"/>
        <v>1.1695179762781593</v>
      </c>
    </row>
    <row r="39" spans="4:6" x14ac:dyDescent="0.15">
      <c r="D39" s="1">
        <f t="shared" si="5"/>
        <v>570</v>
      </c>
      <c r="E39" s="1">
        <f t="shared" si="3"/>
        <v>0.82409825069505627</v>
      </c>
      <c r="F39" s="1">
        <f t="shared" si="4"/>
        <v>1.1759017493049437</v>
      </c>
    </row>
    <row r="40" spans="4:6" x14ac:dyDescent="0.15">
      <c r="D40" s="1">
        <f t="shared" si="5"/>
        <v>580</v>
      </c>
      <c r="E40" s="1">
        <f t="shared" si="3"/>
        <v>0.81782550545434862</v>
      </c>
      <c r="F40" s="1">
        <f t="shared" si="4"/>
        <v>1.1821744945456514</v>
      </c>
    </row>
    <row r="41" spans="4:6" x14ac:dyDescent="0.15">
      <c r="D41" s="1">
        <f t="shared" si="5"/>
        <v>590</v>
      </c>
      <c r="E41" s="1">
        <f t="shared" si="3"/>
        <v>0.81165999189578131</v>
      </c>
      <c r="F41" s="1">
        <f t="shared" si="4"/>
        <v>1.1883400081042188</v>
      </c>
    </row>
    <row r="42" spans="4:6" x14ac:dyDescent="0.15">
      <c r="D42" s="1">
        <f t="shared" si="5"/>
        <v>600</v>
      </c>
      <c r="E42" s="1">
        <f t="shared" si="3"/>
        <v>0.80559810533411202</v>
      </c>
      <c r="F42" s="1">
        <f t="shared" si="4"/>
        <v>1.1944018946658881</v>
      </c>
    </row>
    <row r="43" spans="4:6" x14ac:dyDescent="0.15">
      <c r="D43" s="1">
        <f t="shared" si="5"/>
        <v>610</v>
      </c>
      <c r="E43" s="1">
        <f t="shared" si="3"/>
        <v>0.79963641984552003</v>
      </c>
      <c r="F43" s="1">
        <f t="shared" si="4"/>
        <v>1.2003635801544799</v>
      </c>
    </row>
    <row r="44" spans="4:6" x14ac:dyDescent="0.15">
      <c r="D44" s="1">
        <f t="shared" si="5"/>
        <v>620</v>
      </c>
      <c r="E44" s="1">
        <f t="shared" si="3"/>
        <v>0.79377167663952286</v>
      </c>
      <c r="F44" s="1">
        <f t="shared" si="4"/>
        <v>1.2062283233604771</v>
      </c>
    </row>
    <row r="45" spans="4:6" x14ac:dyDescent="0.15">
      <c r="D45" s="1">
        <f t="shared" si="5"/>
        <v>630</v>
      </c>
      <c r="E45" s="1">
        <f t="shared" si="3"/>
        <v>0.78800077336126251</v>
      </c>
      <c r="F45" s="1">
        <f t="shared" si="4"/>
        <v>1.2119992266387376</v>
      </c>
    </row>
    <row r="46" spans="4:6" x14ac:dyDescent="0.15">
      <c r="D46" s="1">
        <f t="shared" si="5"/>
        <v>640</v>
      </c>
      <c r="E46" s="1">
        <f t="shared" si="3"/>
        <v>0.78232075423624159</v>
      </c>
      <c r="F46" s="1">
        <f t="shared" si="4"/>
        <v>1.2176792457637584</v>
      </c>
    </row>
    <row r="47" spans="4:6" x14ac:dyDescent="0.15">
      <c r="D47" s="1">
        <f t="shared" si="5"/>
        <v>650</v>
      </c>
      <c r="E47" s="1">
        <f t="shared" si="3"/>
        <v>0.776728800979128</v>
      </c>
      <c r="F47" s="1">
        <f t="shared" si="4"/>
        <v>1.223271199020872</v>
      </c>
    </row>
    <row r="48" spans="4:6" x14ac:dyDescent="0.15">
      <c r="D48" s="1">
        <f t="shared" si="5"/>
        <v>660</v>
      </c>
      <c r="E48" s="1">
        <f t="shared" si="3"/>
        <v>0.77122222439662824</v>
      </c>
      <c r="F48" s="1">
        <f t="shared" si="4"/>
        <v>1.2287777756033718</v>
      </c>
    </row>
    <row r="49" spans="4:6" x14ac:dyDescent="0.15">
      <c r="D49" s="1">
        <f t="shared" si="5"/>
        <v>670</v>
      </c>
      <c r="E49" s="1">
        <f t="shared" si="3"/>
        <v>0.76579845662179846</v>
      </c>
      <c r="F49" s="1">
        <f t="shared" si="4"/>
        <v>1.2342015433782014</v>
      </c>
    </row>
    <row r="50" spans="4:6" x14ac:dyDescent="0.15">
      <c r="D50" s="1">
        <f t="shared" si="5"/>
        <v>680</v>
      </c>
      <c r="E50" s="1">
        <f t="shared" si="3"/>
        <v>0.76045504392365681</v>
      </c>
      <c r="F50" s="1">
        <f t="shared" si="4"/>
        <v>1.2395449560763432</v>
      </c>
    </row>
    <row r="51" spans="4:6" x14ac:dyDescent="0.15">
      <c r="D51" s="1">
        <f t="shared" si="5"/>
        <v>690</v>
      </c>
      <c r="E51" s="1">
        <f t="shared" si="3"/>
        <v>0.75518964004169931</v>
      </c>
      <c r="F51" s="1">
        <f t="shared" si="4"/>
        <v>1.2448103599583007</v>
      </c>
    </row>
    <row r="52" spans="4:6" x14ac:dyDescent="0.15">
      <c r="D52" s="1">
        <f t="shared" si="5"/>
        <v>700</v>
      </c>
      <c r="E52" s="1">
        <f t="shared" si="3"/>
        <v>0.75</v>
      </c>
      <c r="F52" s="1">
        <f t="shared" si="4"/>
        <v>1.25</v>
      </c>
    </row>
    <row r="53" spans="4:6" x14ac:dyDescent="0.15">
      <c r="D53" s="1">
        <f t="shared" si="5"/>
        <v>710</v>
      </c>
      <c r="E53" s="1">
        <f t="shared" si="3"/>
        <v>0.74488397436007114</v>
      </c>
      <c r="F53" s="1">
        <f t="shared" si="4"/>
        <v>1.255116025639929</v>
      </c>
    </row>
    <row r="54" spans="4:6" x14ac:dyDescent="0.15">
      <c r="D54" s="1">
        <f t="shared" si="5"/>
        <v>720</v>
      </c>
      <c r="E54" s="1">
        <f t="shared" si="3"/>
        <v>0.73983950387566355</v>
      </c>
      <c r="F54" s="1">
        <f t="shared" si="4"/>
        <v>1.2601604961243364</v>
      </c>
    </row>
    <row r="55" spans="4:6" x14ac:dyDescent="0.15">
      <c r="D55" s="1">
        <f t="shared" si="5"/>
        <v>730</v>
      </c>
      <c r="E55" s="1">
        <f t="shared" si="3"/>
        <v>0.7348646145162373</v>
      </c>
      <c r="F55" s="1">
        <f t="shared" si="4"/>
        <v>1.2651353854837626</v>
      </c>
    </row>
    <row r="56" spans="4:6" x14ac:dyDescent="0.15">
      <c r="D56" s="1">
        <f t="shared" si="5"/>
        <v>740</v>
      </c>
      <c r="E56" s="1">
        <f t="shared" si="3"/>
        <v>0.72995741282900417</v>
      </c>
      <c r="F56" s="1">
        <f t="shared" si="4"/>
        <v>1.2700425871709959</v>
      </c>
    </row>
    <row r="57" spans="4:6" x14ac:dyDescent="0.15">
      <c r="D57" s="1">
        <f t="shared" si="5"/>
        <v>750</v>
      </c>
      <c r="E57" s="1">
        <f t="shared" si="3"/>
        <v>0.72511608161227148</v>
      </c>
      <c r="F57" s="1">
        <f t="shared" si="4"/>
        <v>1.2748839183877285</v>
      </c>
    </row>
    <row r="58" spans="4:6" x14ac:dyDescent="0.15">
      <c r="D58" s="1">
        <f t="shared" si="5"/>
        <v>760</v>
      </c>
      <c r="E58" s="1">
        <f t="shared" si="3"/>
        <v>0.72033887587534529</v>
      </c>
      <c r="F58" s="1">
        <f t="shared" si="4"/>
        <v>1.2796611241246547</v>
      </c>
    </row>
    <row r="59" spans="4:6" x14ac:dyDescent="0.15">
      <c r="D59" s="1">
        <f t="shared" si="5"/>
        <v>770</v>
      </c>
      <c r="E59" s="1">
        <f t="shared" si="3"/>
        <v>0.71562411906251633</v>
      </c>
      <c r="F59" s="1">
        <f t="shared" si="4"/>
        <v>1.2843758809374837</v>
      </c>
    </row>
    <row r="60" spans="4:6" x14ac:dyDescent="0.15">
      <c r="D60" s="1">
        <f t="shared" si="5"/>
        <v>780</v>
      </c>
      <c r="E60" s="1">
        <f t="shared" si="3"/>
        <v>0.71097019952067952</v>
      </c>
      <c r="F60" s="1">
        <f t="shared" si="4"/>
        <v>1.2890298004793204</v>
      </c>
    </row>
    <row r="61" spans="4:6" x14ac:dyDescent="0.15">
      <c r="D61" s="1">
        <f t="shared" si="5"/>
        <v>790</v>
      </c>
      <c r="E61" s="1">
        <f t="shared" si="3"/>
        <v>0.70637556719196593</v>
      </c>
      <c r="F61" s="1">
        <f t="shared" si="4"/>
        <v>1.2936244328080342</v>
      </c>
    </row>
    <row r="62" spans="4:6" x14ac:dyDescent="0.15">
      <c r="D62" s="1">
        <f t="shared" si="5"/>
        <v>800</v>
      </c>
      <c r="E62" s="1">
        <f t="shared" si="3"/>
        <v>0.70183873051440104</v>
      </c>
      <c r="F62" s="1">
        <f t="shared" si="4"/>
        <v>1.2981612694855991</v>
      </c>
    </row>
    <row r="63" spans="4:6" x14ac:dyDescent="0.15">
      <c r="D63" s="1">
        <f t="shared" si="5"/>
        <v>810</v>
      </c>
      <c r="E63" s="1">
        <f t="shared" si="3"/>
        <v>0.69735825351508551</v>
      </c>
      <c r="F63" s="1">
        <f t="shared" si="4"/>
        <v>1.3026417464849145</v>
      </c>
    </row>
    <row r="64" spans="4:6" x14ac:dyDescent="0.15">
      <c r="D64" s="1">
        <f t="shared" si="5"/>
        <v>820</v>
      </c>
      <c r="E64" s="1">
        <f t="shared" si="3"/>
        <v>0.69293275308172064</v>
      </c>
      <c r="F64" s="1">
        <f t="shared" si="4"/>
        <v>1.3070672469182794</v>
      </c>
    </row>
    <row r="65" spans="4:6" x14ac:dyDescent="0.15">
      <c r="D65" s="1">
        <f t="shared" si="5"/>
        <v>830</v>
      </c>
      <c r="E65" s="1">
        <f t="shared" si="3"/>
        <v>0.68856089639951046</v>
      </c>
      <c r="F65" s="1">
        <f t="shared" si="4"/>
        <v>1.3114391036004895</v>
      </c>
    </row>
    <row r="66" spans="4:6" x14ac:dyDescent="0.15">
      <c r="D66" s="1">
        <f t="shared" si="5"/>
        <v>840</v>
      </c>
      <c r="E66" s="1">
        <f t="shared" ref="E66:E82" si="6">1+($A$2-1)/(LOG10(2))*(LOG10(D66/350))</f>
        <v>0.68424139854155153</v>
      </c>
      <c r="F66" s="1">
        <f t="shared" ref="F66:F82" si="7">1+($B$2-1)/(LOG10(2))*(LOG10(D66/350))</f>
        <v>1.3157586014584486</v>
      </c>
    </row>
    <row r="67" spans="4:6" x14ac:dyDescent="0.15">
      <c r="D67" s="1">
        <f t="shared" ref="D67:D82" si="8">D66+10</f>
        <v>850</v>
      </c>
      <c r="E67" s="1">
        <f t="shared" si="6"/>
        <v>0.67997302020181616</v>
      </c>
      <c r="F67" s="1">
        <f t="shared" si="7"/>
        <v>1.3200269797981838</v>
      </c>
    </row>
    <row r="68" spans="4:6" x14ac:dyDescent="0.15">
      <c r="D68" s="1">
        <f t="shared" si="8"/>
        <v>860</v>
      </c>
      <c r="E68" s="1">
        <f t="shared" si="6"/>
        <v>0.67575456556071711</v>
      </c>
      <c r="F68" s="1">
        <f t="shared" si="7"/>
        <v>1.3242454344392829</v>
      </c>
    </row>
    <row r="69" spans="4:6" x14ac:dyDescent="0.15">
      <c r="D69" s="1">
        <f t="shared" si="8"/>
        <v>870</v>
      </c>
      <c r="E69" s="1">
        <f t="shared" si="6"/>
        <v>0.6715848802740596</v>
      </c>
      <c r="F69" s="1">
        <f t="shared" si="7"/>
        <v>1.3284151197259404</v>
      </c>
    </row>
    <row r="70" spans="4:6" x14ac:dyDescent="0.15">
      <c r="D70" s="1">
        <f t="shared" si="8"/>
        <v>880</v>
      </c>
      <c r="E70" s="1">
        <f t="shared" si="6"/>
        <v>0.66746284957691726</v>
      </c>
      <c r="F70" s="1">
        <f t="shared" si="7"/>
        <v>1.3325371504230827</v>
      </c>
    </row>
    <row r="71" spans="4:6" x14ac:dyDescent="0.15">
      <c r="D71" s="1">
        <f t="shared" si="8"/>
        <v>890</v>
      </c>
      <c r="E71" s="1">
        <f t="shared" si="6"/>
        <v>0.66338739649464218</v>
      </c>
      <c r="F71" s="1">
        <f t="shared" si="7"/>
        <v>1.3366126035053578</v>
      </c>
    </row>
    <row r="72" spans="4:6" x14ac:dyDescent="0.15">
      <c r="D72" s="1">
        <f t="shared" si="8"/>
        <v>900</v>
      </c>
      <c r="E72" s="1">
        <f t="shared" si="6"/>
        <v>0.65935748015382289</v>
      </c>
      <c r="F72" s="1">
        <f t="shared" si="7"/>
        <v>1.3406425198461771</v>
      </c>
    </row>
    <row r="73" spans="4:6" x14ac:dyDescent="0.15">
      <c r="D73" s="1">
        <f t="shared" si="8"/>
        <v>910</v>
      </c>
      <c r="E73" s="1">
        <f t="shared" si="6"/>
        <v>0.6553720941865675</v>
      </c>
      <c r="F73" s="1">
        <f t="shared" si="7"/>
        <v>1.3446279058134325</v>
      </c>
    </row>
    <row r="74" spans="4:6" x14ac:dyDescent="0.15">
      <c r="D74" s="1">
        <f t="shared" si="8"/>
        <v>920</v>
      </c>
      <c r="E74" s="1">
        <f t="shared" si="6"/>
        <v>0.65143026522198844</v>
      </c>
      <c r="F74" s="1">
        <f t="shared" si="7"/>
        <v>1.3485697347780117</v>
      </c>
    </row>
    <row r="75" spans="4:6" x14ac:dyDescent="0.15">
      <c r="D75" s="1">
        <f t="shared" si="8"/>
        <v>930</v>
      </c>
      <c r="E75" s="1">
        <f t="shared" si="6"/>
        <v>0.64753105145923384</v>
      </c>
      <c r="F75" s="1">
        <f t="shared" si="7"/>
        <v>1.3524689485407662</v>
      </c>
    </row>
    <row r="76" spans="4:6" x14ac:dyDescent="0.15">
      <c r="D76" s="1">
        <f t="shared" si="8"/>
        <v>940</v>
      </c>
      <c r="E76" s="1">
        <f t="shared" si="6"/>
        <v>0.6436735413168323</v>
      </c>
      <c r="F76" s="1">
        <f t="shared" si="7"/>
        <v>1.3563264586831676</v>
      </c>
    </row>
    <row r="77" spans="4:6" x14ac:dyDescent="0.15">
      <c r="D77" s="1">
        <f t="shared" si="8"/>
        <v>950</v>
      </c>
      <c r="E77" s="1">
        <f t="shared" si="6"/>
        <v>0.63985685215350463</v>
      </c>
      <c r="F77" s="1">
        <f t="shared" si="7"/>
        <v>1.3601431478464954</v>
      </c>
    </row>
    <row r="78" spans="4:6" x14ac:dyDescent="0.15">
      <c r="D78" s="1">
        <f t="shared" si="8"/>
        <v>960</v>
      </c>
      <c r="E78" s="1">
        <f t="shared" si="6"/>
        <v>0.63608012905595257</v>
      </c>
      <c r="F78" s="1">
        <f t="shared" si="7"/>
        <v>1.3639198709440474</v>
      </c>
    </row>
    <row r="79" spans="4:6" x14ac:dyDescent="0.15">
      <c r="D79" s="1">
        <f t="shared" si="8"/>
        <v>970</v>
      </c>
      <c r="E79" s="1">
        <f t="shared" si="6"/>
        <v>0.63234254368945975</v>
      </c>
      <c r="F79" s="1">
        <f t="shared" si="7"/>
        <v>1.3676574563105404</v>
      </c>
    </row>
    <row r="80" spans="4:6" x14ac:dyDescent="0.15">
      <c r="D80" s="1">
        <f t="shared" si="8"/>
        <v>980</v>
      </c>
      <c r="E80" s="1">
        <f t="shared" si="6"/>
        <v>0.62864329320743961</v>
      </c>
      <c r="F80" s="1">
        <f t="shared" si="7"/>
        <v>1.3713567067925605</v>
      </c>
    </row>
    <row r="81" spans="4:6" x14ac:dyDescent="0.15">
      <c r="D81" s="1">
        <f t="shared" si="8"/>
        <v>990</v>
      </c>
      <c r="E81" s="1">
        <f t="shared" si="6"/>
        <v>0.62498159921633922</v>
      </c>
      <c r="F81" s="1">
        <f t="shared" si="7"/>
        <v>1.3750184007836608</v>
      </c>
    </row>
    <row r="82" spans="4:6" x14ac:dyDescent="0.15">
      <c r="D82" s="1">
        <f t="shared" si="8"/>
        <v>1000</v>
      </c>
      <c r="E82" s="1">
        <f t="shared" si="6"/>
        <v>0.6213567067925605</v>
      </c>
      <c r="F82" s="1">
        <f t="shared" si="7"/>
        <v>1.3786432932074395</v>
      </c>
    </row>
    <row r="83" spans="4:6" x14ac:dyDescent="0.15">
      <c r="D83" s="1"/>
      <c r="E83" s="1"/>
    </row>
    <row r="84" spans="4:6" x14ac:dyDescent="0.15">
      <c r="D84" s="1"/>
      <c r="E84" s="1"/>
    </row>
    <row r="85" spans="4:6" x14ac:dyDescent="0.15">
      <c r="D85" s="1"/>
      <c r="E85" s="1"/>
    </row>
    <row r="86" spans="4:6" x14ac:dyDescent="0.15">
      <c r="D86" s="1"/>
      <c r="E86" s="1"/>
    </row>
    <row r="87" spans="4:6" x14ac:dyDescent="0.15">
      <c r="D87" s="1"/>
      <c r="E87" s="1"/>
    </row>
    <row r="88" spans="4:6" x14ac:dyDescent="0.15">
      <c r="D88" s="1"/>
      <c r="E88" s="1"/>
    </row>
    <row r="89" spans="4:6" x14ac:dyDescent="0.15">
      <c r="D89" s="1"/>
      <c r="E89" s="1"/>
    </row>
    <row r="90" spans="4:6" x14ac:dyDescent="0.15">
      <c r="D90" s="1"/>
      <c r="E90" s="1"/>
    </row>
    <row r="91" spans="4:6" x14ac:dyDescent="0.15">
      <c r="D91" s="1"/>
      <c r="E91" s="1"/>
    </row>
    <row r="92" spans="4:6" x14ac:dyDescent="0.15">
      <c r="D92" s="1"/>
      <c r="E92" s="1"/>
    </row>
    <row r="93" spans="4:6" x14ac:dyDescent="0.15">
      <c r="D93" s="1"/>
    </row>
    <row r="94" spans="4:6" x14ac:dyDescent="0.15">
      <c r="D94" s="1"/>
    </row>
    <row r="95" spans="4:6" x14ac:dyDescent="0.15">
      <c r="D95" s="1"/>
    </row>
    <row r="96" spans="4:6" x14ac:dyDescent="0.15">
      <c r="D96" s="1"/>
    </row>
    <row r="97" spans="4:4" x14ac:dyDescent="0.15">
      <c r="D97" s="1"/>
    </row>
    <row r="98" spans="4:4" x14ac:dyDescent="0.15">
      <c r="D98" s="1"/>
    </row>
    <row r="99" spans="4:4" x14ac:dyDescent="0.15">
      <c r="D99" s="1"/>
    </row>
    <row r="100" spans="4:4" x14ac:dyDescent="0.15">
      <c r="D100" s="1"/>
    </row>
    <row r="101" spans="4:4" x14ac:dyDescent="0.15">
      <c r="D101" s="1"/>
    </row>
    <row r="102" spans="4:4" x14ac:dyDescent="0.15">
      <c r="D102" s="1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baseColWidth="10" defaultRowHeight="13" x14ac:dyDescent="0.15"/>
  <cols>
    <col min="1" max="256" width="8.83203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2"/>
  <sheetViews>
    <sheetView topLeftCell="D1" workbookViewId="0">
      <selection activeCell="J4" sqref="J4"/>
    </sheetView>
  </sheetViews>
  <sheetFormatPr baseColWidth="10" defaultRowHeight="13" x14ac:dyDescent="0.15"/>
  <cols>
    <col min="1" max="1" width="12.5" bestFit="1" customWidth="1"/>
    <col min="2" max="4" width="8.83203125" customWidth="1"/>
    <col min="5" max="5" width="10.5" customWidth="1"/>
    <col min="6" max="6" width="8.83203125" customWidth="1"/>
    <col min="7" max="7" width="16.5" bestFit="1" customWidth="1"/>
    <col min="8" max="8" width="16.5" customWidth="1"/>
    <col min="9" max="10" width="8.83203125" customWidth="1"/>
    <col min="11" max="11" width="14" bestFit="1" customWidth="1"/>
    <col min="12" max="14" width="8.83203125" customWidth="1"/>
    <col min="15" max="15" width="12.6640625" bestFit="1" customWidth="1"/>
    <col min="16" max="17" width="16.6640625" bestFit="1" customWidth="1"/>
    <col min="18" max="18" width="9.5" customWidth="1"/>
    <col min="19" max="19" width="13.5" bestFit="1" customWidth="1"/>
    <col min="20" max="20" width="12" bestFit="1" customWidth="1"/>
    <col min="21" max="256" width="8.83203125" customWidth="1"/>
  </cols>
  <sheetData>
    <row r="1" spans="1:20" x14ac:dyDescent="0.15">
      <c r="A1" t="s">
        <v>7</v>
      </c>
      <c r="B1" t="s">
        <v>8</v>
      </c>
      <c r="C1" t="s">
        <v>9</v>
      </c>
      <c r="D1" t="s">
        <v>202</v>
      </c>
      <c r="E1" t="s">
        <v>203</v>
      </c>
      <c r="G1" t="s">
        <v>11</v>
      </c>
      <c r="H1" t="s">
        <v>204</v>
      </c>
      <c r="I1" t="s">
        <v>10</v>
      </c>
      <c r="K1" t="s">
        <v>72</v>
      </c>
      <c r="L1" t="s">
        <v>70</v>
      </c>
      <c r="M1" t="s">
        <v>71</v>
      </c>
      <c r="O1" t="s">
        <v>12</v>
      </c>
      <c r="P1" t="str">
        <f>CONCATENATE("tfunc = ", O2, " idef = 1")</f>
        <v>tfunc = 0.6 idef = 1</v>
      </c>
      <c r="Q1" t="str">
        <f>CONCATENATE("tfunc = ", O2, " idef = 2")</f>
        <v>tfunc = 0.6 idef = 2</v>
      </c>
      <c r="S1" t="s">
        <v>13</v>
      </c>
      <c r="T1" t="str">
        <f xml:space="preserve"> CONCATENATE("wfunc = ", S2)</f>
        <v>wfunc = 0.5</v>
      </c>
    </row>
    <row r="2" spans="1:20" x14ac:dyDescent="0.15">
      <c r="A2" s="1">
        <f>defac!$C$26</f>
        <v>15.4</v>
      </c>
      <c r="B2" s="1">
        <f>defac!$E$26</f>
        <v>11.75</v>
      </c>
      <c r="C2" s="1">
        <f>defac!$G$26</f>
        <v>29.7</v>
      </c>
      <c r="D2" s="1">
        <f>defac!$I$26</f>
        <v>3.1E-2</v>
      </c>
      <c r="E2" s="1">
        <v>3.14159265358979</v>
      </c>
      <c r="F2" s="1"/>
      <c r="G2" s="1">
        <v>-20</v>
      </c>
      <c r="H2" s="1">
        <f>B2+(C2/E2)*ATAN(E2*D2*(30-A2))</f>
        <v>20.805462779619923</v>
      </c>
      <c r="I2" s="1">
        <f t="shared" ref="I2:I33" si="0">MAX(0.01,($B$2+($C$2/$E$2)*ATAN($E$2*$D$2*(G2-$A$2)))/$H$2)</f>
        <v>0.01</v>
      </c>
      <c r="K2" s="1">
        <v>0</v>
      </c>
      <c r="L2">
        <f>1/(1+10*EXP(-6*K2))</f>
        <v>9.0909090909090912E-2</v>
      </c>
      <c r="M2">
        <f t="shared" ref="M2:M33" si="1">1/(1+30*EXP(-8.5*K2))</f>
        <v>3.2258064516129031E-2</v>
      </c>
      <c r="O2">
        <f>defac!$L$49</f>
        <v>0.6</v>
      </c>
      <c r="P2">
        <f t="shared" ref="P2:P33" si="2">$O$2*L2</f>
        <v>5.4545454545454543E-2</v>
      </c>
      <c r="Q2">
        <f t="shared" ref="Q2:Q33" si="3">$O$2*M2</f>
        <v>1.9354838709677417E-2</v>
      </c>
      <c r="S2">
        <f>defac!$D$49</f>
        <v>0.5</v>
      </c>
      <c r="T2">
        <f t="shared" ref="T2:T33" si="4">$S$2*I2</f>
        <v>5.0000000000000001E-3</v>
      </c>
    </row>
    <row r="3" spans="1:20" x14ac:dyDescent="0.15">
      <c r="A3" s="1"/>
      <c r="B3" s="1"/>
      <c r="C3" s="1"/>
      <c r="D3" s="1"/>
      <c r="E3" s="1"/>
      <c r="F3" s="1"/>
      <c r="G3" s="1">
        <f t="shared" ref="G3:G34" si="5">G2+0.5</f>
        <v>-19.5</v>
      </c>
      <c r="H3" s="1"/>
      <c r="I3" s="1">
        <f t="shared" si="0"/>
        <v>0.01</v>
      </c>
      <c r="K3" s="1">
        <f t="shared" ref="K3:K34" si="6">K2+0.01</f>
        <v>0.01</v>
      </c>
      <c r="L3">
        <f t="shared" ref="L3:L66" si="7">1/(1+10*EXP(-6*K3))</f>
        <v>9.59909814321903E-2</v>
      </c>
      <c r="M3">
        <f t="shared" si="1"/>
        <v>3.5019684612994539E-2</v>
      </c>
      <c r="P3">
        <f t="shared" si="2"/>
        <v>5.7594588859314177E-2</v>
      </c>
      <c r="Q3">
        <f t="shared" si="3"/>
        <v>2.1011810767796724E-2</v>
      </c>
      <c r="T3">
        <f t="shared" si="4"/>
        <v>5.0000000000000001E-3</v>
      </c>
    </row>
    <row r="4" spans="1:20" x14ac:dyDescent="0.15">
      <c r="G4" s="1">
        <f t="shared" si="5"/>
        <v>-19</v>
      </c>
      <c r="H4" s="1"/>
      <c r="I4" s="1">
        <f t="shared" si="0"/>
        <v>0.01</v>
      </c>
      <c r="K4" s="1">
        <f t="shared" si="6"/>
        <v>0.02</v>
      </c>
      <c r="L4">
        <f t="shared" si="7"/>
        <v>0.10132529054989982</v>
      </c>
      <c r="M4">
        <f t="shared" si="1"/>
        <v>3.8008442020093978E-2</v>
      </c>
      <c r="P4">
        <f t="shared" si="2"/>
        <v>6.0795174329939888E-2</v>
      </c>
      <c r="Q4">
        <f t="shared" si="3"/>
        <v>2.2805065212056386E-2</v>
      </c>
      <c r="T4">
        <f t="shared" si="4"/>
        <v>5.0000000000000001E-3</v>
      </c>
    </row>
    <row r="5" spans="1:20" x14ac:dyDescent="0.15">
      <c r="G5" s="1">
        <f t="shared" si="5"/>
        <v>-18.5</v>
      </c>
      <c r="H5" s="1"/>
      <c r="I5" s="1">
        <f t="shared" si="0"/>
        <v>0.01</v>
      </c>
      <c r="K5" s="1">
        <f t="shared" si="6"/>
        <v>0.03</v>
      </c>
      <c r="L5">
        <f t="shared" si="7"/>
        <v>0.10692097190725815</v>
      </c>
      <c r="M5">
        <f t="shared" si="1"/>
        <v>4.1241373697474097E-2</v>
      </c>
      <c r="P5">
        <f t="shared" si="2"/>
        <v>6.4152583144354888E-2</v>
      </c>
      <c r="Q5">
        <f t="shared" si="3"/>
        <v>2.4744824218484458E-2</v>
      </c>
      <c r="T5">
        <f t="shared" si="4"/>
        <v>5.0000000000000001E-3</v>
      </c>
    </row>
    <row r="6" spans="1:20" x14ac:dyDescent="0.15">
      <c r="G6" s="1">
        <f t="shared" si="5"/>
        <v>-18</v>
      </c>
      <c r="H6" s="1"/>
      <c r="I6" s="1">
        <f t="shared" si="0"/>
        <v>0.01</v>
      </c>
      <c r="K6" s="1">
        <f t="shared" si="6"/>
        <v>0.04</v>
      </c>
      <c r="L6">
        <f t="shared" si="7"/>
        <v>0.11278689108608288</v>
      </c>
      <c r="M6">
        <f t="shared" si="1"/>
        <v>4.4736504861601668E-2</v>
      </c>
      <c r="P6">
        <f t="shared" si="2"/>
        <v>6.7672134651649729E-2</v>
      </c>
      <c r="Q6">
        <f t="shared" si="3"/>
        <v>2.6841902916961001E-2</v>
      </c>
      <c r="T6">
        <f t="shared" si="4"/>
        <v>5.0000000000000001E-3</v>
      </c>
    </row>
    <row r="7" spans="1:20" x14ac:dyDescent="0.15">
      <c r="G7" s="1">
        <f t="shared" si="5"/>
        <v>-17.5</v>
      </c>
      <c r="H7" s="1"/>
      <c r="I7" s="1">
        <f t="shared" si="0"/>
        <v>0.01</v>
      </c>
      <c r="K7" s="1">
        <f t="shared" si="6"/>
        <v>0.05</v>
      </c>
      <c r="L7">
        <f t="shared" si="7"/>
        <v>0.11893177091110381</v>
      </c>
      <c r="M7">
        <f t="shared" si="1"/>
        <v>4.8512854093704053E-2</v>
      </c>
      <c r="P7">
        <f t="shared" si="2"/>
        <v>7.1359062546662286E-2</v>
      </c>
      <c r="Q7">
        <f t="shared" si="3"/>
        <v>2.9107712456222429E-2</v>
      </c>
      <c r="T7">
        <f t="shared" si="4"/>
        <v>5.0000000000000001E-3</v>
      </c>
    </row>
    <row r="8" spans="1:20" x14ac:dyDescent="0.15">
      <c r="G8" s="1">
        <f t="shared" si="5"/>
        <v>-17</v>
      </c>
      <c r="H8" s="1"/>
      <c r="I8" s="1">
        <f t="shared" si="0"/>
        <v>0.01</v>
      </c>
      <c r="K8" s="1">
        <f t="shared" si="6"/>
        <v>6.0000000000000005E-2</v>
      </c>
      <c r="L8">
        <f t="shared" si="7"/>
        <v>0.12536413170559013</v>
      </c>
      <c r="M8">
        <f t="shared" si="1"/>
        <v>5.2590427313413887E-2</v>
      </c>
      <c r="P8">
        <f t="shared" si="2"/>
        <v>7.5218479023354073E-2</v>
      </c>
      <c r="Q8">
        <f t="shared" si="3"/>
        <v>3.1554256388048332E-2</v>
      </c>
      <c r="T8">
        <f t="shared" si="4"/>
        <v>5.0000000000000001E-3</v>
      </c>
    </row>
    <row r="9" spans="1:20" x14ac:dyDescent="0.15">
      <c r="G9" s="1">
        <f t="shared" si="5"/>
        <v>-16.5</v>
      </c>
      <c r="H9" s="1"/>
      <c r="I9" s="1">
        <f t="shared" si="0"/>
        <v>0.01</v>
      </c>
      <c r="K9" s="1">
        <f t="shared" si="6"/>
        <v>7.0000000000000007E-2</v>
      </c>
      <c r="L9">
        <f t="shared" si="7"/>
        <v>0.13209222650777341</v>
      </c>
      <c r="M9">
        <f t="shared" si="1"/>
        <v>5.6990198390618245E-2</v>
      </c>
      <c r="P9">
        <f t="shared" si="2"/>
        <v>7.9255335904664048E-2</v>
      </c>
      <c r="Q9">
        <f t="shared" si="3"/>
        <v>3.4194119034370946E-2</v>
      </c>
      <c r="T9">
        <f t="shared" si="4"/>
        <v>5.0000000000000001E-3</v>
      </c>
    </row>
    <row r="10" spans="1:20" x14ac:dyDescent="0.15">
      <c r="G10" s="1">
        <f t="shared" si="5"/>
        <v>-16</v>
      </c>
      <c r="H10" s="1"/>
      <c r="I10" s="1">
        <f t="shared" si="0"/>
        <v>0.01</v>
      </c>
      <c r="K10" s="1">
        <f t="shared" si="6"/>
        <v>0.08</v>
      </c>
      <c r="L10">
        <f t="shared" si="7"/>
        <v>0.13912397133818369</v>
      </c>
      <c r="M10">
        <f t="shared" si="1"/>
        <v>6.173407394501703E-2</v>
      </c>
      <c r="P10">
        <f t="shared" si="2"/>
        <v>8.347438280291021E-2</v>
      </c>
      <c r="Q10">
        <f t="shared" si="3"/>
        <v>3.704044436701022E-2</v>
      </c>
      <c r="T10">
        <f t="shared" si="4"/>
        <v>5.0000000000000001E-3</v>
      </c>
    </row>
    <row r="11" spans="1:20" x14ac:dyDescent="0.15">
      <c r="G11" s="1">
        <f t="shared" si="5"/>
        <v>-15.5</v>
      </c>
      <c r="H11" s="1"/>
      <c r="I11" s="1">
        <f t="shared" si="0"/>
        <v>0.01</v>
      </c>
      <c r="K11" s="1">
        <f t="shared" si="6"/>
        <v>0.09</v>
      </c>
      <c r="L11">
        <f t="shared" si="7"/>
        <v>0.14646687069837114</v>
      </c>
      <c r="M11">
        <f t="shared" si="1"/>
        <v>6.6844839674033096E-2</v>
      </c>
      <c r="P11">
        <f t="shared" si="2"/>
        <v>8.7880122419022683E-2</v>
      </c>
      <c r="Q11">
        <f t="shared" si="3"/>
        <v>4.0106903804419856E-2</v>
      </c>
      <c r="T11">
        <f t="shared" si="4"/>
        <v>5.0000000000000001E-3</v>
      </c>
    </row>
    <row r="12" spans="1:20" x14ac:dyDescent="0.15">
      <c r="G12" s="1">
        <f t="shared" si="5"/>
        <v>-15</v>
      </c>
      <c r="H12" s="1"/>
      <c r="I12" s="1">
        <f t="shared" si="0"/>
        <v>0.01</v>
      </c>
      <c r="K12" s="1">
        <f t="shared" si="6"/>
        <v>9.9999999999999992E-2</v>
      </c>
      <c r="L12">
        <f t="shared" si="7"/>
        <v>0.15412793858325299</v>
      </c>
      <c r="M12">
        <f t="shared" si="1"/>
        <v>7.2346085368172566E-2</v>
      </c>
      <c r="P12">
        <f t="shared" si="2"/>
        <v>9.2476763149951791E-2</v>
      </c>
      <c r="Q12">
        <f t="shared" si="3"/>
        <v>4.3407651220903537E-2</v>
      </c>
      <c r="T12">
        <f t="shared" si="4"/>
        <v>5.0000000000000001E-3</v>
      </c>
    </row>
    <row r="13" spans="1:20" x14ac:dyDescent="0.15">
      <c r="G13" s="1">
        <f t="shared" si="5"/>
        <v>-14.5</v>
      </c>
      <c r="H13" s="1"/>
      <c r="I13" s="1">
        <f t="shared" si="0"/>
        <v>0.01</v>
      </c>
      <c r="K13" s="1">
        <f t="shared" si="6"/>
        <v>0.10999999999999999</v>
      </c>
      <c r="L13">
        <f t="shared" si="7"/>
        <v>0.16211361540200359</v>
      </c>
      <c r="M13">
        <f t="shared" si="1"/>
        <v>7.8262105634525111E-2</v>
      </c>
      <c r="P13">
        <f t="shared" si="2"/>
        <v>9.7268169241202143E-2</v>
      </c>
      <c r="Q13">
        <f t="shared" si="3"/>
        <v>4.6957263380715063E-2</v>
      </c>
      <c r="T13">
        <f t="shared" si="4"/>
        <v>5.0000000000000001E-3</v>
      </c>
    </row>
    <row r="14" spans="1:20" x14ac:dyDescent="0.15">
      <c r="G14" s="1">
        <f t="shared" si="5"/>
        <v>-14</v>
      </c>
      <c r="H14" s="1"/>
      <c r="I14" s="1">
        <f t="shared" si="0"/>
        <v>0.01</v>
      </c>
      <c r="K14" s="1">
        <f t="shared" si="6"/>
        <v>0.11999999999999998</v>
      </c>
      <c r="L14">
        <f t="shared" si="7"/>
        <v>0.17042968132502931</v>
      </c>
      <c r="M14">
        <f t="shared" si="1"/>
        <v>8.4617773272856453E-2</v>
      </c>
      <c r="P14">
        <f t="shared" si="2"/>
        <v>0.10225780879501759</v>
      </c>
      <c r="Q14">
        <f t="shared" si="3"/>
        <v>5.0770663963713873E-2</v>
      </c>
      <c r="T14">
        <f t="shared" si="4"/>
        <v>5.0000000000000001E-3</v>
      </c>
    </row>
    <row r="15" spans="1:20" x14ac:dyDescent="0.15">
      <c r="A15" s="1"/>
      <c r="G15" s="1">
        <f t="shared" si="5"/>
        <v>-13.5</v>
      </c>
      <c r="H15" s="1"/>
      <c r="I15" s="1">
        <f t="shared" si="0"/>
        <v>0.01</v>
      </c>
      <c r="K15" s="1">
        <f t="shared" si="6"/>
        <v>0.12999999999999998</v>
      </c>
      <c r="L15">
        <f t="shared" si="7"/>
        <v>0.17908116670567181</v>
      </c>
      <c r="M15">
        <f t="shared" si="1"/>
        <v>9.1438382256943826E-2</v>
      </c>
      <c r="P15">
        <f t="shared" si="2"/>
        <v>0.10744870002340308</v>
      </c>
      <c r="Q15">
        <f t="shared" si="3"/>
        <v>5.4863029354166294E-2</v>
      </c>
      <c r="T15">
        <f t="shared" si="4"/>
        <v>5.0000000000000001E-3</v>
      </c>
    </row>
    <row r="16" spans="1:20" x14ac:dyDescent="0.15">
      <c r="G16" s="1">
        <f t="shared" si="5"/>
        <v>-13</v>
      </c>
      <c r="H16" s="1"/>
      <c r="I16" s="1">
        <f t="shared" si="0"/>
        <v>0.01</v>
      </c>
      <c r="K16" s="1">
        <f t="shared" si="6"/>
        <v>0.13999999999999999</v>
      </c>
      <c r="L16">
        <f t="shared" si="7"/>
        <v>0.18807226036281025</v>
      </c>
      <c r="M16">
        <f t="shared" si="1"/>
        <v>9.8749457391717449E-2</v>
      </c>
      <c r="P16">
        <f t="shared" si="2"/>
        <v>0.11284335621768614</v>
      </c>
      <c r="Q16">
        <f t="shared" si="3"/>
        <v>5.9249674435030465E-2</v>
      </c>
      <c r="T16">
        <f t="shared" si="4"/>
        <v>5.0000000000000001E-3</v>
      </c>
    </row>
    <row r="17" spans="7:20" x14ac:dyDescent="0.15">
      <c r="G17" s="1">
        <f t="shared" si="5"/>
        <v>-12.5</v>
      </c>
      <c r="H17" s="1"/>
      <c r="I17" s="1">
        <f t="shared" si="0"/>
        <v>1.1240000072400266E-2</v>
      </c>
      <c r="K17" s="1">
        <f t="shared" si="6"/>
        <v>0.15</v>
      </c>
      <c r="L17">
        <f t="shared" si="7"/>
        <v>0.19740621665183689</v>
      </c>
      <c r="M17">
        <f t="shared" si="1"/>
        <v>0.1065765279721326</v>
      </c>
      <c r="P17">
        <f t="shared" si="2"/>
        <v>0.11844372999110213</v>
      </c>
      <c r="Q17">
        <f t="shared" si="3"/>
        <v>6.3945916783279558E-2</v>
      </c>
      <c r="T17">
        <f t="shared" si="4"/>
        <v>5.6200000362001332E-3</v>
      </c>
    </row>
    <row r="18" spans="7:20" x14ac:dyDescent="0.15">
      <c r="G18" s="1">
        <f t="shared" si="5"/>
        <v>-12</v>
      </c>
      <c r="H18" s="1"/>
      <c r="I18" s="1">
        <f t="shared" si="0"/>
        <v>1.3921740374992645E-2</v>
      </c>
      <c r="K18" s="1">
        <f t="shared" si="6"/>
        <v>0.16</v>
      </c>
      <c r="L18">
        <f t="shared" si="7"/>
        <v>0.20708526239327107</v>
      </c>
      <c r="M18">
        <f t="shared" si="1"/>
        <v>0.11494486319172791</v>
      </c>
      <c r="P18">
        <f t="shared" si="2"/>
        <v>0.12425115743596264</v>
      </c>
      <c r="Q18">
        <f t="shared" si="3"/>
        <v>6.8966917915036743E-2</v>
      </c>
      <c r="T18">
        <f t="shared" si="4"/>
        <v>6.9608701874963224E-3</v>
      </c>
    </row>
    <row r="19" spans="7:20" x14ac:dyDescent="0.15">
      <c r="G19" s="1">
        <f t="shared" si="5"/>
        <v>-11.5</v>
      </c>
      <c r="H19" s="1"/>
      <c r="I19" s="1">
        <f t="shared" si="0"/>
        <v>1.6690695511976102E-2</v>
      </c>
      <c r="K19" s="1">
        <f t="shared" si="6"/>
        <v>0.17</v>
      </c>
      <c r="L19">
        <f t="shared" si="7"/>
        <v>0.21711050486664679</v>
      </c>
      <c r="M19">
        <f t="shared" si="1"/>
        <v>0.12387916766674767</v>
      </c>
      <c r="P19">
        <f t="shared" si="2"/>
        <v>0.13026630291998806</v>
      </c>
      <c r="Q19">
        <f t="shared" si="3"/>
        <v>7.4327500600048599E-2</v>
      </c>
      <c r="T19">
        <f t="shared" si="4"/>
        <v>8.3453477559880512E-3</v>
      </c>
    </row>
    <row r="20" spans="7:20" x14ac:dyDescent="0.15">
      <c r="G20" s="1">
        <f t="shared" si="5"/>
        <v>-11</v>
      </c>
      <c r="H20" s="1"/>
      <c r="I20" s="1">
        <f t="shared" si="0"/>
        <v>1.9550974324253841E-2</v>
      </c>
      <c r="K20" s="1">
        <f t="shared" si="6"/>
        <v>0.18000000000000002</v>
      </c>
      <c r="L20">
        <f t="shared" si="7"/>
        <v>0.22748184220776146</v>
      </c>
      <c r="M20">
        <f t="shared" si="1"/>
        <v>0.13340323628264902</v>
      </c>
      <c r="P20">
        <f t="shared" si="2"/>
        <v>0.13648910532465688</v>
      </c>
      <c r="Q20">
        <f t="shared" si="3"/>
        <v>8.0041941769589411E-2</v>
      </c>
      <c r="T20">
        <f t="shared" si="4"/>
        <v>9.7754871621269206E-3</v>
      </c>
    </row>
    <row r="21" spans="7:20" x14ac:dyDescent="0.15">
      <c r="G21" s="1">
        <f t="shared" si="5"/>
        <v>-10.5</v>
      </c>
      <c r="H21" s="1"/>
      <c r="I21" s="1">
        <f t="shared" si="0"/>
        <v>2.2506932213406917E-2</v>
      </c>
      <c r="K21" s="1">
        <f t="shared" si="6"/>
        <v>0.19000000000000003</v>
      </c>
      <c r="L21">
        <f t="shared" si="7"/>
        <v>0.23819787766490494</v>
      </c>
      <c r="M21">
        <f t="shared" si="1"/>
        <v>0.14353956865609521</v>
      </c>
      <c r="P21">
        <f t="shared" si="2"/>
        <v>0.14291872659894295</v>
      </c>
      <c r="Q21">
        <f t="shared" si="3"/>
        <v>8.6123741193657122E-2</v>
      </c>
      <c r="T21">
        <f t="shared" si="4"/>
        <v>1.1253466106703459E-2</v>
      </c>
    </row>
    <row r="22" spans="7:20" x14ac:dyDescent="0.15">
      <c r="G22" s="1">
        <f t="shared" si="5"/>
        <v>-10</v>
      </c>
      <c r="H22" s="1"/>
      <c r="I22" s="1">
        <f t="shared" si="0"/>
        <v>2.5563188455673541E-2</v>
      </c>
      <c r="K22" s="1">
        <f t="shared" si="6"/>
        <v>0.20000000000000004</v>
      </c>
      <c r="L22">
        <f t="shared" si="7"/>
        <v>0.24925583926889794</v>
      </c>
      <c r="M22">
        <f t="shared" si="1"/>
        <v>0.15430894485127888</v>
      </c>
      <c r="P22">
        <f t="shared" si="2"/>
        <v>0.14955350356133876</v>
      </c>
      <c r="Q22">
        <f t="shared" si="3"/>
        <v>9.2585366910767325E-2</v>
      </c>
      <c r="T22">
        <f t="shared" si="4"/>
        <v>1.2781594227836771E-2</v>
      </c>
    </row>
    <row r="23" spans="7:20" x14ac:dyDescent="0.15">
      <c r="G23" s="1">
        <f t="shared" si="5"/>
        <v>-9.5</v>
      </c>
      <c r="H23" s="1"/>
      <c r="I23" s="1">
        <f t="shared" si="0"/>
        <v>2.8724644824912094E-2</v>
      </c>
      <c r="K23" s="1">
        <f t="shared" si="6"/>
        <v>0.21000000000000005</v>
      </c>
      <c r="L23">
        <f t="shared" si="7"/>
        <v>0.26065150654703184</v>
      </c>
      <c r="M23">
        <f t="shared" si="1"/>
        <v>0.16572996559664283</v>
      </c>
      <c r="P23">
        <f t="shared" si="2"/>
        <v>0.15639090392821911</v>
      </c>
      <c r="Q23">
        <f t="shared" si="3"/>
        <v>9.9437979357985692E-2</v>
      </c>
      <c r="T23">
        <f t="shared" si="4"/>
        <v>1.4362322412456047E-2</v>
      </c>
    </row>
    <row r="24" spans="7:20" x14ac:dyDescent="0.15">
      <c r="G24" s="1">
        <f t="shared" si="5"/>
        <v>-9</v>
      </c>
      <c r="H24" s="1"/>
      <c r="I24" s="1">
        <f t="shared" si="0"/>
        <v>3.1996505616670598E-2</v>
      </c>
      <c r="K24" s="1">
        <f t="shared" si="6"/>
        <v>0.22000000000000006</v>
      </c>
      <c r="L24">
        <f t="shared" si="7"/>
        <v>0.27237914595666335</v>
      </c>
      <c r="M24">
        <f t="shared" si="1"/>
        <v>0.17781856210238278</v>
      </c>
      <c r="P24">
        <f t="shared" si="2"/>
        <v>0.163427487573998</v>
      </c>
      <c r="Q24">
        <f t="shared" si="3"/>
        <v>0.10669113726142966</v>
      </c>
      <c r="T24">
        <f t="shared" si="4"/>
        <v>1.5998252808335299E-2</v>
      </c>
    </row>
    <row r="25" spans="7:20" x14ac:dyDescent="0.15">
      <c r="G25" s="1">
        <f t="shared" si="5"/>
        <v>-8.5</v>
      </c>
      <c r="H25" s="1"/>
      <c r="I25" s="1">
        <f t="shared" si="0"/>
        <v>3.5384299168371797E-2</v>
      </c>
      <c r="K25" s="1">
        <f t="shared" si="6"/>
        <v>0.23000000000000007</v>
      </c>
      <c r="L25">
        <f t="shared" si="7"/>
        <v>0.28443145672484577</v>
      </c>
      <c r="M25">
        <f t="shared" si="1"/>
        <v>0.19058748264542824</v>
      </c>
      <c r="P25">
        <f t="shared" si="2"/>
        <v>0.17065887403490745</v>
      </c>
      <c r="Q25">
        <f t="shared" si="3"/>
        <v>0.11435248958725694</v>
      </c>
      <c r="T25">
        <f t="shared" si="4"/>
        <v>1.7692149584185898E-2</v>
      </c>
    </row>
    <row r="26" spans="7:20" x14ac:dyDescent="0.15">
      <c r="G26" s="1">
        <f t="shared" si="5"/>
        <v>-8</v>
      </c>
      <c r="H26" s="1"/>
      <c r="I26" s="1">
        <f t="shared" si="0"/>
        <v>3.8893900972400489E-2</v>
      </c>
      <c r="K26" s="1">
        <f t="shared" si="6"/>
        <v>0.24000000000000007</v>
      </c>
      <c r="L26">
        <f t="shared" si="7"/>
        <v>0.29679952875104643</v>
      </c>
      <c r="M26">
        <f t="shared" si="1"/>
        <v>0.2040457653071773</v>
      </c>
      <c r="P26">
        <f t="shared" si="2"/>
        <v>0.17807971725062785</v>
      </c>
      <c r="Q26">
        <f t="shared" si="3"/>
        <v>0.12242745918430638</v>
      </c>
      <c r="T26">
        <f t="shared" si="4"/>
        <v>1.9446950486200244E-2</v>
      </c>
    </row>
    <row r="27" spans="7:20" x14ac:dyDescent="0.15">
      <c r="G27" s="1">
        <f t="shared" si="5"/>
        <v>-7.5</v>
      </c>
      <c r="H27" s="1"/>
      <c r="I27" s="1">
        <f t="shared" si="0"/>
        <v>4.2531558479097911E-2</v>
      </c>
      <c r="K27" s="1">
        <f t="shared" si="6"/>
        <v>0.25000000000000006</v>
      </c>
      <c r="L27">
        <f t="shared" si="7"/>
        <v>0.30947281415657713</v>
      </c>
      <c r="M27">
        <f t="shared" si="1"/>
        <v>0.21819820853293334</v>
      </c>
      <c r="P27">
        <f t="shared" si="2"/>
        <v>0.18568368849394626</v>
      </c>
      <c r="Q27">
        <f t="shared" si="3"/>
        <v>0.13091892511976</v>
      </c>
      <c r="T27">
        <f t="shared" si="4"/>
        <v>2.1265779239548956E-2</v>
      </c>
    </row>
    <row r="28" spans="7:20" x14ac:dyDescent="0.15">
      <c r="G28" s="1">
        <f t="shared" si="5"/>
        <v>-7</v>
      </c>
      <c r="H28" s="1"/>
      <c r="I28" s="1">
        <f t="shared" si="0"/>
        <v>4.6303917684758014E-2</v>
      </c>
      <c r="K28" s="1">
        <f t="shared" si="6"/>
        <v>0.26000000000000006</v>
      </c>
      <c r="L28">
        <f t="shared" si="7"/>
        <v>0.32243911394384572</v>
      </c>
      <c r="M28">
        <f t="shared" si="1"/>
        <v>0.23304485341503883</v>
      </c>
      <c r="P28">
        <f t="shared" si="2"/>
        <v>0.19346346836630743</v>
      </c>
      <c r="Q28">
        <f t="shared" si="3"/>
        <v>0.13982691204902328</v>
      </c>
      <c r="T28">
        <f t="shared" si="4"/>
        <v>2.3151958842379007E-2</v>
      </c>
    </row>
    <row r="29" spans="7:20" x14ac:dyDescent="0.15">
      <c r="G29" s="1">
        <f t="shared" si="5"/>
        <v>-6.5</v>
      </c>
      <c r="H29" s="1"/>
      <c r="I29" s="1">
        <f t="shared" si="0"/>
        <v>5.0218051594961122E-2</v>
      </c>
      <c r="K29" s="1">
        <f t="shared" si="6"/>
        <v>0.27000000000000007</v>
      </c>
      <c r="L29">
        <f t="shared" si="7"/>
        <v>0.33568458105932142</v>
      </c>
      <c r="M29">
        <f t="shared" si="1"/>
        <v>0.24858049364132426</v>
      </c>
      <c r="P29">
        <f t="shared" si="2"/>
        <v>0.20141074863559286</v>
      </c>
      <c r="Q29">
        <f t="shared" si="3"/>
        <v>0.14914829618479455</v>
      </c>
      <c r="T29">
        <f t="shared" si="4"/>
        <v>2.5109025797480561E-2</v>
      </c>
    </row>
    <row r="30" spans="7:20" x14ac:dyDescent="0.15">
      <c r="G30" s="1">
        <f t="shared" si="5"/>
        <v>-6</v>
      </c>
      <c r="H30" s="1"/>
      <c r="I30" s="1">
        <f t="shared" si="0"/>
        <v>5.4281490645048044E-2</v>
      </c>
      <c r="K30" s="1">
        <f t="shared" si="6"/>
        <v>0.28000000000000008</v>
      </c>
      <c r="L30">
        <f t="shared" si="7"/>
        <v>0.34919374093628647</v>
      </c>
      <c r="M30">
        <f t="shared" si="1"/>
        <v>0.26479423073157365</v>
      </c>
      <c r="P30">
        <f t="shared" si="2"/>
        <v>0.20951624456177187</v>
      </c>
      <c r="Q30">
        <f t="shared" si="3"/>
        <v>0.1588765384389442</v>
      </c>
      <c r="T30">
        <f t="shared" si="4"/>
        <v>2.7140745322524022E-2</v>
      </c>
    </row>
    <row r="31" spans="7:20" x14ac:dyDescent="0.15">
      <c r="G31" s="1">
        <f t="shared" si="5"/>
        <v>-5.5</v>
      </c>
      <c r="H31" s="1"/>
      <c r="I31" s="1">
        <f t="shared" si="0"/>
        <v>5.8502255146066363E-2</v>
      </c>
      <c r="K31" s="1">
        <f t="shared" si="6"/>
        <v>0.29000000000000009</v>
      </c>
      <c r="L31">
        <f t="shared" si="7"/>
        <v>0.36294953032901128</v>
      </c>
      <c r="M31">
        <f t="shared" si="1"/>
        <v>0.28166909332828621</v>
      </c>
      <c r="P31">
        <f t="shared" si="2"/>
        <v>0.21776971819740676</v>
      </c>
      <c r="Q31">
        <f t="shared" si="3"/>
        <v>0.16900145599697172</v>
      </c>
      <c r="T31">
        <f t="shared" si="4"/>
        <v>2.9251127573033182E-2</v>
      </c>
    </row>
    <row r="32" spans="7:20" x14ac:dyDescent="0.15">
      <c r="G32" s="1">
        <f t="shared" si="5"/>
        <v>-5</v>
      </c>
      <c r="H32" s="1"/>
      <c r="I32" s="1">
        <f t="shared" si="0"/>
        <v>6.2888889804670445E-2</v>
      </c>
      <c r="K32" s="1">
        <f t="shared" si="6"/>
        <v>0.3000000000000001</v>
      </c>
      <c r="L32">
        <f t="shared" si="7"/>
        <v>0.37693335494296032</v>
      </c>
      <c r="M32">
        <f t="shared" si="1"/>
        <v>0.29918173973381362</v>
      </c>
      <c r="P32">
        <f t="shared" si="2"/>
        <v>0.22616001296577617</v>
      </c>
      <c r="Q32">
        <f t="shared" si="3"/>
        <v>0.17950904384028818</v>
      </c>
      <c r="T32">
        <f t="shared" si="4"/>
        <v>3.1444444902335222E-2</v>
      </c>
    </row>
    <row r="33" spans="7:20" x14ac:dyDescent="0.15">
      <c r="G33" s="1">
        <f t="shared" si="5"/>
        <v>-4.5</v>
      </c>
      <c r="H33" s="1"/>
      <c r="I33" s="1">
        <f t="shared" si="0"/>
        <v>6.7450500337393471E-2</v>
      </c>
      <c r="K33" s="1">
        <f t="shared" si="6"/>
        <v>0.31000000000000011</v>
      </c>
      <c r="L33">
        <f t="shared" si="7"/>
        <v>0.39112516602213943</v>
      </c>
      <c r="M33">
        <f t="shared" si="1"/>
        <v>0.31730226242847259</v>
      </c>
      <c r="P33">
        <f t="shared" si="2"/>
        <v>0.23467509961328364</v>
      </c>
      <c r="Q33">
        <f t="shared" si="3"/>
        <v>0.19038135745708354</v>
      </c>
      <c r="T33">
        <f t="shared" si="4"/>
        <v>3.3725250168696735E-2</v>
      </c>
    </row>
    <row r="34" spans="7:20" x14ac:dyDescent="0.15">
      <c r="G34" s="1">
        <f t="shared" si="5"/>
        <v>-4</v>
      </c>
      <c r="H34" s="1"/>
      <c r="I34" s="1">
        <f t="shared" ref="I34:I65" si="8">MAX(0.01,($B$2+($C$2/$E$2)*ATAN($E$2*$D$2*(G34-$A$2)))/$H$2)</f>
        <v>7.2196792161173487E-2</v>
      </c>
      <c r="K34" s="1">
        <f t="shared" si="6"/>
        <v>0.32000000000000012</v>
      </c>
      <c r="L34">
        <f t="shared" si="7"/>
        <v>0.40550355568283836</v>
      </c>
      <c r="M34">
        <f t="shared" ref="M34:M65" si="9">1/(1+30*EXP(-8.5*K34))</f>
        <v>0.33599411183149247</v>
      </c>
      <c r="P34">
        <f t="shared" ref="P34:P65" si="10">$O$2*L34</f>
        <v>0.243302133409703</v>
      </c>
      <c r="Q34">
        <f t="shared" ref="Q34:Q65" si="11">$O$2*M34</f>
        <v>0.20159646709889548</v>
      </c>
      <c r="T34">
        <f t="shared" ref="T34:T65" si="12">$S$2*I34</f>
        <v>3.6098396080586743E-2</v>
      </c>
    </row>
    <row r="35" spans="7:20" x14ac:dyDescent="0.15">
      <c r="G35" s="1">
        <f t="shared" ref="G35:G66" si="13">G34+0.5</f>
        <v>-3.5</v>
      </c>
      <c r="H35" s="1"/>
      <c r="I35" s="1">
        <f t="shared" si="8"/>
        <v>7.7138111090215053E-2</v>
      </c>
      <c r="K35" s="1">
        <f t="shared" ref="K35:K66" si="14">K34+0.01</f>
        <v>0.33000000000000013</v>
      </c>
      <c r="L35">
        <f t="shared" si="7"/>
        <v>0.42004587039278335</v>
      </c>
      <c r="M35">
        <f t="shared" si="9"/>
        <v>0.355214153999932</v>
      </c>
      <c r="P35">
        <f t="shared" si="10"/>
        <v>0.25202752223566999</v>
      </c>
      <c r="Q35">
        <f t="shared" si="11"/>
        <v>0.21312849239995921</v>
      </c>
      <c r="T35">
        <f t="shared" si="12"/>
        <v>3.8569055545107526E-2</v>
      </c>
    </row>
    <row r="36" spans="7:20" x14ac:dyDescent="0.15">
      <c r="G36" s="1">
        <f t="shared" si="13"/>
        <v>-3</v>
      </c>
      <c r="H36" s="1"/>
      <c r="I36" s="1">
        <f t="shared" si="8"/>
        <v>8.2285485900730856E-2</v>
      </c>
      <c r="K36" s="1">
        <f t="shared" si="14"/>
        <v>0.34000000000000014</v>
      </c>
      <c r="L36">
        <f t="shared" si="7"/>
        <v>0.43472834159754842</v>
      </c>
      <c r="M36">
        <f t="shared" si="9"/>
        <v>0.37491287329284528</v>
      </c>
      <c r="P36">
        <f t="shared" si="10"/>
        <v>0.26083700495852902</v>
      </c>
      <c r="Q36">
        <f t="shared" si="11"/>
        <v>0.22494772397570717</v>
      </c>
      <c r="T36">
        <f t="shared" si="12"/>
        <v>4.1142742950365428E-2</v>
      </c>
    </row>
    <row r="37" spans="7:20" x14ac:dyDescent="0.15">
      <c r="G37" s="1">
        <f t="shared" si="13"/>
        <v>-2.5</v>
      </c>
      <c r="H37" s="1"/>
      <c r="I37" s="1">
        <f t="shared" si="8"/>
        <v>8.7650672535636825E-2</v>
      </c>
      <c r="K37" s="1">
        <f t="shared" si="14"/>
        <v>0.35000000000000014</v>
      </c>
      <c r="L37">
        <f t="shared" si="7"/>
        <v>0.44952623210455411</v>
      </c>
      <c r="M37">
        <f t="shared" si="9"/>
        <v>0.39503472633774456</v>
      </c>
      <c r="P37">
        <f t="shared" si="10"/>
        <v>0.26971573926273246</v>
      </c>
      <c r="Q37">
        <f t="shared" si="11"/>
        <v>0.23702083580264671</v>
      </c>
      <c r="T37">
        <f t="shared" si="12"/>
        <v>4.3825336267818413E-2</v>
      </c>
    </row>
    <row r="38" spans="7:20" x14ac:dyDescent="0.15">
      <c r="G38" s="1">
        <f t="shared" si="13"/>
        <v>-2</v>
      </c>
      <c r="H38" s="1"/>
      <c r="I38" s="1">
        <f t="shared" si="8"/>
        <v>9.324619960571158E-2</v>
      </c>
      <c r="K38" s="1">
        <f t="shared" si="14"/>
        <v>0.36000000000000015</v>
      </c>
      <c r="L38">
        <f t="shared" si="7"/>
        <v>0.46441399646223019</v>
      </c>
      <c r="M38">
        <f t="shared" si="9"/>
        <v>0.41551864809583122</v>
      </c>
      <c r="P38">
        <f t="shared" si="10"/>
        <v>0.27864839787733808</v>
      </c>
      <c r="Q38">
        <f t="shared" si="11"/>
        <v>0.24931118885749873</v>
      </c>
      <c r="T38">
        <f t="shared" si="12"/>
        <v>4.662309980285579E-2</v>
      </c>
    </row>
    <row r="39" spans="7:20" x14ac:dyDescent="0.15">
      <c r="G39" s="1">
        <f t="shared" si="13"/>
        <v>-1.5</v>
      </c>
      <c r="H39" s="1"/>
      <c r="I39" s="1">
        <f t="shared" si="8"/>
        <v>9.9085414695902457E-2</v>
      </c>
      <c r="K39" s="1">
        <f t="shared" si="14"/>
        <v>0.37000000000000016</v>
      </c>
      <c r="L39">
        <f t="shared" si="7"/>
        <v>0.4793654532310434</v>
      </c>
      <c r="M39">
        <f t="shared" si="9"/>
        <v>0.43629870469504028</v>
      </c>
      <c r="P39">
        <f t="shared" si="10"/>
        <v>0.28761927193862602</v>
      </c>
      <c r="Q39">
        <f t="shared" si="11"/>
        <v>0.26177922281702415</v>
      </c>
      <c r="T39">
        <f t="shared" si="12"/>
        <v>4.9542707347951229E-2</v>
      </c>
    </row>
    <row r="40" spans="7:20" x14ac:dyDescent="0.15">
      <c r="G40" s="1">
        <f t="shared" si="13"/>
        <v>-1</v>
      </c>
      <c r="H40" s="1"/>
      <c r="I40" s="1">
        <f t="shared" si="8"/>
        <v>0.10518253079796963</v>
      </c>
      <c r="K40" s="1">
        <f t="shared" si="14"/>
        <v>0.38000000000000017</v>
      </c>
      <c r="L40">
        <f t="shared" si="7"/>
        <v>0.49435396674652532</v>
      </c>
      <c r="M40">
        <f t="shared" si="9"/>
        <v>0.45730488132807562</v>
      </c>
      <c r="P40">
        <f t="shared" si="10"/>
        <v>0.29661238004791518</v>
      </c>
      <c r="Q40">
        <f t="shared" si="11"/>
        <v>0.27438292879684534</v>
      </c>
      <c r="T40">
        <f t="shared" si="12"/>
        <v>5.2591265398984816E-2</v>
      </c>
    </row>
    <row r="41" spans="7:20" x14ac:dyDescent="0.15">
      <c r="G41" s="1">
        <f t="shared" si="13"/>
        <v>-0.5</v>
      </c>
      <c r="H41" s="1"/>
      <c r="I41" s="1">
        <f t="shared" si="8"/>
        <v>0.11155267195479601</v>
      </c>
      <c r="K41" s="1">
        <f t="shared" si="14"/>
        <v>0.39000000000000018</v>
      </c>
      <c r="L41">
        <f t="shared" si="7"/>
        <v>0.50935263573332368</v>
      </c>
      <c r="M41">
        <f t="shared" si="9"/>
        <v>0.47846398729426864</v>
      </c>
      <c r="P41">
        <f t="shared" si="10"/>
        <v>0.30561158143999417</v>
      </c>
      <c r="Q41">
        <f t="shared" si="11"/>
        <v>0.28707839237656119</v>
      </c>
      <c r="T41">
        <f t="shared" si="12"/>
        <v>5.5776335977398006E-2</v>
      </c>
    </row>
    <row r="42" spans="7:20" x14ac:dyDescent="0.15">
      <c r="G42" s="1">
        <f t="shared" si="13"/>
        <v>0</v>
      </c>
      <c r="H42" s="1"/>
      <c r="I42" s="1">
        <f t="shared" si="8"/>
        <v>0.11821191690733243</v>
      </c>
      <c r="K42" s="1">
        <f t="shared" si="14"/>
        <v>0.40000000000000019</v>
      </c>
      <c r="L42">
        <f t="shared" si="7"/>
        <v>0.52433448595293541</v>
      </c>
      <c r="M42">
        <f t="shared" si="9"/>
        <v>0.49970065462022639</v>
      </c>
      <c r="P42">
        <f t="shared" si="10"/>
        <v>0.31460069157176124</v>
      </c>
      <c r="Q42">
        <f t="shared" si="11"/>
        <v>0.29982039277213585</v>
      </c>
      <c r="T42">
        <f t="shared" si="12"/>
        <v>5.9105958453666216E-2</v>
      </c>
    </row>
    <row r="43" spans="7:20" x14ac:dyDescent="0.15">
      <c r="G43" s="1">
        <f t="shared" si="13"/>
        <v>0.5</v>
      </c>
      <c r="H43" s="1"/>
      <c r="I43" s="1">
        <f t="shared" si="8"/>
        <v>0.12517733917077173</v>
      </c>
      <c r="K43" s="1">
        <f t="shared" si="14"/>
        <v>0.4100000000000002</v>
      </c>
      <c r="L43">
        <f t="shared" si="7"/>
        <v>0.53927266396302398</v>
      </c>
      <c r="M43">
        <f t="shared" si="9"/>
        <v>0.52093840203014585</v>
      </c>
      <c r="P43">
        <f t="shared" si="10"/>
        <v>0.3235635983778144</v>
      </c>
      <c r="Q43">
        <f t="shared" si="11"/>
        <v>0.31256304121808748</v>
      </c>
      <c r="T43">
        <f t="shared" si="12"/>
        <v>6.2588669585385864E-2</v>
      </c>
    </row>
    <row r="44" spans="7:20" x14ac:dyDescent="0.15">
      <c r="G44" s="1">
        <f t="shared" si="13"/>
        <v>1</v>
      </c>
      <c r="H44" s="1"/>
      <c r="I44" s="1">
        <f t="shared" si="8"/>
        <v>0.13246704151938674</v>
      </c>
      <c r="K44" s="1">
        <f t="shared" si="14"/>
        <v>0.42000000000000021</v>
      </c>
      <c r="L44">
        <f t="shared" si="7"/>
        <v>0.55414062903724659</v>
      </c>
      <c r="M44">
        <f t="shared" si="9"/>
        <v>0.54210073270187598</v>
      </c>
      <c r="P44">
        <f t="shared" si="10"/>
        <v>0.33248437742234793</v>
      </c>
      <c r="Q44">
        <f t="shared" si="11"/>
        <v>0.32526043962112555</v>
      </c>
      <c r="T44">
        <f t="shared" si="12"/>
        <v>6.6233520759693368E-2</v>
      </c>
    </row>
    <row r="45" spans="7:20" x14ac:dyDescent="0.15">
      <c r="G45" s="1">
        <f t="shared" si="13"/>
        <v>1.5</v>
      </c>
      <c r="H45" s="1"/>
      <c r="I45" s="1">
        <f t="shared" si="8"/>
        <v>0.14010018231589152</v>
      </c>
      <c r="K45" s="1">
        <f t="shared" si="14"/>
        <v>0.43000000000000022</v>
      </c>
      <c r="L45">
        <f t="shared" si="7"/>
        <v>0.56891234034244897</v>
      </c>
      <c r="M45">
        <f t="shared" si="9"/>
        <v>0.56311223249653408</v>
      </c>
      <c r="P45">
        <f t="shared" si="10"/>
        <v>0.34134740420546938</v>
      </c>
      <c r="Q45">
        <f t="shared" si="11"/>
        <v>0.33786733949792042</v>
      </c>
      <c r="T45">
        <f t="shared" si="12"/>
        <v>7.0050091157945762E-2</v>
      </c>
    </row>
    <row r="46" spans="7:20" x14ac:dyDescent="0.15">
      <c r="G46" s="1">
        <f t="shared" si="13"/>
        <v>2</v>
      </c>
      <c r="H46" s="1"/>
      <c r="I46" s="1">
        <f t="shared" si="8"/>
        <v>0.14809699046746089</v>
      </c>
      <c r="K46" s="1">
        <f t="shared" si="14"/>
        <v>0.44000000000000022</v>
      </c>
      <c r="L46">
        <f t="shared" si="7"/>
        <v>0.58356243659303231</v>
      </c>
      <c r="M46">
        <f t="shared" si="9"/>
        <v>0.58389963532485867</v>
      </c>
      <c r="P46">
        <f t="shared" si="10"/>
        <v>0.35013746195581935</v>
      </c>
      <c r="Q46">
        <f t="shared" si="11"/>
        <v>0.35033978119491521</v>
      </c>
      <c r="T46">
        <f t="shared" si="12"/>
        <v>7.4048495233730444E-2</v>
      </c>
    </row>
    <row r="47" spans="7:20" x14ac:dyDescent="0.15">
      <c r="G47" s="1">
        <f t="shared" si="13"/>
        <v>2.5</v>
      </c>
      <c r="H47" s="1"/>
      <c r="I47" s="1">
        <f t="shared" si="8"/>
        <v>0.15647876501413338</v>
      </c>
      <c r="K47" s="1">
        <f t="shared" si="14"/>
        <v>0.45000000000000023</v>
      </c>
      <c r="L47">
        <f t="shared" si="7"/>
        <v>0.59806640559541235</v>
      </c>
      <c r="M47">
        <f t="shared" si="9"/>
        <v>0.60439282401446581</v>
      </c>
      <c r="P47">
        <f t="shared" si="10"/>
        <v>0.35883984335724739</v>
      </c>
      <c r="Q47">
        <f t="shared" si="11"/>
        <v>0.36263569440867949</v>
      </c>
      <c r="T47">
        <f t="shared" si="12"/>
        <v>7.823938250706669E-2</v>
      </c>
    </row>
    <row r="48" spans="7:20" x14ac:dyDescent="0.15">
      <c r="G48" s="1">
        <f t="shared" si="13"/>
        <v>3</v>
      </c>
      <c r="H48" s="1"/>
      <c r="I48" s="1">
        <f t="shared" si="8"/>
        <v>0.16526785444690958</v>
      </c>
      <c r="K48" s="1">
        <f t="shared" si="14"/>
        <v>0.46000000000000024</v>
      </c>
      <c r="L48">
        <f t="shared" si="7"/>
        <v>0.612400741351247</v>
      </c>
      <c r="M48">
        <f t="shared" si="9"/>
        <v>0.62452573833528346</v>
      </c>
      <c r="P48">
        <f t="shared" si="10"/>
        <v>0.36744044481074817</v>
      </c>
      <c r="Q48">
        <f t="shared" si="11"/>
        <v>0.37471544300117005</v>
      </c>
      <c r="T48">
        <f t="shared" si="12"/>
        <v>8.2633927223454792E-2</v>
      </c>
    </row>
    <row r="49" spans="7:20" x14ac:dyDescent="0.15">
      <c r="G49" s="1">
        <f t="shared" si="13"/>
        <v>3.5</v>
      </c>
      <c r="H49" s="1"/>
      <c r="I49" s="1">
        <f t="shared" si="8"/>
        <v>0.17448760980953268</v>
      </c>
      <c r="K49" s="1">
        <f t="shared" si="14"/>
        <v>0.47000000000000025</v>
      </c>
      <c r="L49">
        <f t="shared" si="7"/>
        <v>0.62654308669672842</v>
      </c>
      <c r="M49">
        <f t="shared" si="9"/>
        <v>0.64423716647150475</v>
      </c>
      <c r="P49">
        <f t="shared" si="10"/>
        <v>0.37592585201803702</v>
      </c>
      <c r="Q49">
        <f t="shared" si="11"/>
        <v>0.38654229988290284</v>
      </c>
      <c r="T49">
        <f t="shared" si="12"/>
        <v>8.7243804904766339E-2</v>
      </c>
    </row>
    <row r="50" spans="7:20" x14ac:dyDescent="0.15">
      <c r="G50" s="1">
        <f t="shared" si="13"/>
        <v>4</v>
      </c>
      <c r="H50" s="1"/>
      <c r="I50" s="1">
        <f t="shared" si="8"/>
        <v>0.18416230446759721</v>
      </c>
      <c r="K50" s="1">
        <f t="shared" si="14"/>
        <v>0.48000000000000026</v>
      </c>
      <c r="L50">
        <f t="shared" si="7"/>
        <v>0.64047235980518202</v>
      </c>
      <c r="M50">
        <f t="shared" si="9"/>
        <v>0.66347140185004494</v>
      </c>
      <c r="P50">
        <f t="shared" si="10"/>
        <v>0.38428341588310921</v>
      </c>
      <c r="Q50">
        <f t="shared" si="11"/>
        <v>0.39808284111002695</v>
      </c>
      <c r="T50">
        <f t="shared" si="12"/>
        <v>9.2081152233798605E-2</v>
      </c>
    </row>
    <row r="51" spans="7:20" x14ac:dyDescent="0.15">
      <c r="G51" s="1">
        <f t="shared" si="13"/>
        <v>4.5</v>
      </c>
      <c r="H51" s="1"/>
      <c r="I51" s="1">
        <f t="shared" si="8"/>
        <v>0.1943170121563951</v>
      </c>
      <c r="K51" s="1">
        <f t="shared" si="14"/>
        <v>0.49000000000000027</v>
      </c>
      <c r="L51">
        <f t="shared" si="7"/>
        <v>0.65416886325883483</v>
      </c>
      <c r="M51">
        <f t="shared" si="9"/>
        <v>0.68217875344342715</v>
      </c>
      <c r="P51">
        <f t="shared" si="10"/>
        <v>0.39250131795530091</v>
      </c>
      <c r="Q51">
        <f t="shared" si="11"/>
        <v>0.40930725206605628</v>
      </c>
      <c r="T51">
        <f t="shared" si="12"/>
        <v>9.7158506078197551E-2</v>
      </c>
    </row>
    <row r="52" spans="7:20" x14ac:dyDescent="0.15">
      <c r="G52" s="1">
        <f t="shared" si="13"/>
        <v>5</v>
      </c>
      <c r="H52" s="1"/>
      <c r="I52" s="1">
        <f t="shared" si="8"/>
        <v>0.20497743359537993</v>
      </c>
      <c r="K52" s="1">
        <f t="shared" si="14"/>
        <v>0.50000000000000022</v>
      </c>
      <c r="L52">
        <f t="shared" si="7"/>
        <v>0.66761437478974339</v>
      </c>
      <c r="M52">
        <f t="shared" si="9"/>
        <v>0.70031590403820398</v>
      </c>
      <c r="P52">
        <f t="shared" si="10"/>
        <v>0.40056862487384604</v>
      </c>
      <c r="Q52">
        <f t="shared" si="11"/>
        <v>0.42018954242292239</v>
      </c>
      <c r="T52">
        <f t="shared" si="12"/>
        <v>0.10248871679768996</v>
      </c>
    </row>
    <row r="53" spans="7:20" x14ac:dyDescent="0.15">
      <c r="G53" s="1">
        <f t="shared" si="13"/>
        <v>5.5</v>
      </c>
      <c r="H53" s="1"/>
      <c r="I53" s="1">
        <f t="shared" si="8"/>
        <v>0.21616966066919738</v>
      </c>
      <c r="K53" s="1">
        <f t="shared" si="14"/>
        <v>0.51000000000000023</v>
      </c>
      <c r="L53">
        <f t="shared" si="7"/>
        <v>0.68079221918645805</v>
      </c>
      <c r="M53">
        <f t="shared" si="9"/>
        <v>0.71784611709934976</v>
      </c>
      <c r="P53">
        <f t="shared" si="10"/>
        <v>0.40847533151187482</v>
      </c>
      <c r="Q53">
        <f t="shared" si="11"/>
        <v>0.43070767025960982</v>
      </c>
      <c r="T53">
        <f t="shared" si="12"/>
        <v>0.10808483033459869</v>
      </c>
    </row>
    <row r="54" spans="7:20" x14ac:dyDescent="0.15">
      <c r="G54" s="1">
        <f t="shared" si="13"/>
        <v>6</v>
      </c>
      <c r="H54" s="1"/>
      <c r="I54" s="1">
        <f t="shared" si="8"/>
        <v>0.227919866058856</v>
      </c>
      <c r="K54" s="1">
        <f t="shared" si="14"/>
        <v>0.52000000000000024</v>
      </c>
      <c r="L54">
        <f t="shared" si="7"/>
        <v>0.69368732124971</v>
      </c>
      <c r="M54">
        <f t="shared" si="9"/>
        <v>0.73473929842217678</v>
      </c>
      <c r="P54">
        <f t="shared" si="10"/>
        <v>0.41621239274982597</v>
      </c>
      <c r="Q54">
        <f t="shared" si="11"/>
        <v>0.44084357905330607</v>
      </c>
      <c r="T54">
        <f t="shared" si="12"/>
        <v>0.113959933029428</v>
      </c>
    </row>
    <row r="55" spans="7:20" x14ac:dyDescent="0.15">
      <c r="G55" s="1">
        <f t="shared" si="13"/>
        <v>6.5</v>
      </c>
      <c r="H55" s="1"/>
      <c r="I55" s="1">
        <f t="shared" si="8"/>
        <v>0.2402539054610103</v>
      </c>
      <c r="K55" s="1">
        <f t="shared" si="14"/>
        <v>0.53000000000000025</v>
      </c>
      <c r="L55">
        <f t="shared" si="7"/>
        <v>0.70628624004611973</v>
      </c>
      <c r="M55">
        <f t="shared" si="9"/>
        <v>0.75097192348032804</v>
      </c>
      <c r="P55">
        <f t="shared" si="10"/>
        <v>0.42377174402767182</v>
      </c>
      <c r="Q55">
        <f t="shared" si="11"/>
        <v>0.45058315408819682</v>
      </c>
      <c r="T55">
        <f t="shared" si="12"/>
        <v>0.12012695273050515</v>
      </c>
    </row>
    <row r="56" spans="7:20" x14ac:dyDescent="0.15">
      <c r="G56" s="1">
        <f t="shared" si="13"/>
        <v>7</v>
      </c>
      <c r="H56" s="1"/>
      <c r="I56" s="1">
        <f t="shared" si="8"/>
        <v>0.2531968194345634</v>
      </c>
      <c r="K56" s="1">
        <f t="shared" si="14"/>
        <v>0.54000000000000026</v>
      </c>
      <c r="L56">
        <f t="shared" si="7"/>
        <v>0.71857718504408197</v>
      </c>
      <c r="M56">
        <f t="shared" si="9"/>
        <v>0.76652684507655455</v>
      </c>
      <c r="P56">
        <f t="shared" si="10"/>
        <v>0.43114631102644918</v>
      </c>
      <c r="Q56">
        <f t="shared" si="11"/>
        <v>0.45991610704593272</v>
      </c>
      <c r="T56">
        <f t="shared" si="12"/>
        <v>0.1265984097172817</v>
      </c>
    </row>
    <row r="57" spans="7:20" x14ac:dyDescent="0.15">
      <c r="G57" s="1">
        <f t="shared" si="13"/>
        <v>7.5</v>
      </c>
      <c r="H57" s="1"/>
      <c r="I57" s="1">
        <f t="shared" si="8"/>
        <v>0.26677222282410173</v>
      </c>
      <c r="K57" s="1">
        <f t="shared" si="14"/>
        <v>0.55000000000000027</v>
      </c>
      <c r="L57">
        <f t="shared" si="7"/>
        <v>0.73055001501297934</v>
      </c>
      <c r="M57">
        <f t="shared" si="9"/>
        <v>0.7813929985010164</v>
      </c>
      <c r="P57">
        <f t="shared" si="10"/>
        <v>0.43833000900778757</v>
      </c>
      <c r="Q57">
        <f t="shared" si="11"/>
        <v>0.4688357991006098</v>
      </c>
      <c r="T57">
        <f t="shared" si="12"/>
        <v>0.13338611141205087</v>
      </c>
    </row>
    <row r="58" spans="7:20" x14ac:dyDescent="0.15">
      <c r="G58" s="1">
        <f t="shared" si="13"/>
        <v>8</v>
      </c>
      <c r="H58" s="1"/>
      <c r="I58" s="1">
        <f t="shared" si="8"/>
        <v>0.28100157207681975</v>
      </c>
      <c r="K58" s="1">
        <f t="shared" si="14"/>
        <v>0.56000000000000028</v>
      </c>
      <c r="L58">
        <f t="shared" si="7"/>
        <v>0.74219622082008152</v>
      </c>
      <c r="M58">
        <f t="shared" si="9"/>
        <v>0.79556502290462261</v>
      </c>
      <c r="P58">
        <f t="shared" si="10"/>
        <v>0.44531773249204892</v>
      </c>
      <c r="Q58">
        <f t="shared" si="11"/>
        <v>0.47733901374277354</v>
      </c>
      <c r="T58">
        <f t="shared" si="12"/>
        <v>0.14050078603840988</v>
      </c>
    </row>
    <row r="59" spans="7:20" x14ac:dyDescent="0.15">
      <c r="G59" s="1">
        <f t="shared" si="13"/>
        <v>8.5</v>
      </c>
      <c r="H59" s="1"/>
      <c r="I59" s="1">
        <f t="shared" si="8"/>
        <v>0.29590330510760909</v>
      </c>
      <c r="K59" s="1">
        <f t="shared" si="14"/>
        <v>0.57000000000000028</v>
      </c>
      <c r="L59">
        <f t="shared" si="7"/>
        <v>0.75350889346540251</v>
      </c>
      <c r="M59">
        <f t="shared" si="9"/>
        <v>0.80904281807940892</v>
      </c>
      <c r="P59">
        <f t="shared" si="10"/>
        <v>0.45210533607924147</v>
      </c>
      <c r="Q59">
        <f t="shared" si="11"/>
        <v>0.48542569084764531</v>
      </c>
      <c r="T59">
        <f t="shared" si="12"/>
        <v>0.14795165255380455</v>
      </c>
    </row>
    <row r="60" spans="7:20" x14ac:dyDescent="0.15">
      <c r="G60" s="1">
        <f t="shared" si="13"/>
        <v>9</v>
      </c>
      <c r="H60" s="1"/>
      <c r="I60" s="1">
        <f t="shared" si="8"/>
        <v>0.31149185520750589</v>
      </c>
      <c r="K60" s="1">
        <f t="shared" si="14"/>
        <v>0.58000000000000029</v>
      </c>
      <c r="L60">
        <f t="shared" si="7"/>
        <v>0.76448267885190702</v>
      </c>
      <c r="M60">
        <f t="shared" si="9"/>
        <v>0.82183105543488277</v>
      </c>
      <c r="P60">
        <f t="shared" si="10"/>
        <v>0.45868960731114417</v>
      </c>
      <c r="Q60">
        <f t="shared" si="11"/>
        <v>0.49309863326092962</v>
      </c>
      <c r="T60">
        <f t="shared" si="12"/>
        <v>0.15574592760375294</v>
      </c>
    </row>
    <row r="61" spans="7:20" x14ac:dyDescent="0.15">
      <c r="G61" s="1">
        <f t="shared" si="13"/>
        <v>9.5</v>
      </c>
      <c r="H61" s="1"/>
      <c r="I61" s="1">
        <f t="shared" si="8"/>
        <v>0.32777655029293601</v>
      </c>
      <c r="K61" s="1">
        <f t="shared" si="14"/>
        <v>0.5900000000000003</v>
      </c>
      <c r="L61">
        <f t="shared" si="7"/>
        <v>0.7751137208971286</v>
      </c>
      <c r="M61">
        <f t="shared" si="9"/>
        <v>0.83393866083347001</v>
      </c>
      <c r="P61">
        <f t="shared" si="10"/>
        <v>0.46506823253827712</v>
      </c>
      <c r="Q61">
        <f t="shared" si="11"/>
        <v>0.50036319650008199</v>
      </c>
      <c r="T61">
        <f t="shared" si="12"/>
        <v>0.163888275146468</v>
      </c>
    </row>
    <row r="62" spans="7:20" x14ac:dyDescent="0.15">
      <c r="G62" s="1">
        <f t="shared" si="13"/>
        <v>10</v>
      </c>
      <c r="H62" s="1"/>
      <c r="I62" s="1">
        <f t="shared" si="8"/>
        <v>0.3447604218036236</v>
      </c>
      <c r="K62" s="1">
        <f t="shared" si="14"/>
        <v>0.60000000000000031</v>
      </c>
      <c r="L62">
        <f t="shared" si="7"/>
        <v>0.78539959465445608</v>
      </c>
      <c r="M62">
        <f t="shared" si="9"/>
        <v>0.84537828527977199</v>
      </c>
      <c r="P62">
        <f t="shared" si="10"/>
        <v>0.4712397567926736</v>
      </c>
      <c r="Q62">
        <f t="shared" si="11"/>
        <v>0.50722697116786319</v>
      </c>
      <c r="T62">
        <f t="shared" si="12"/>
        <v>0.1723802109018118</v>
      </c>
    </row>
    <row r="63" spans="7:20" x14ac:dyDescent="0.15">
      <c r="G63" s="1">
        <f t="shared" si="13"/>
        <v>10.5</v>
      </c>
      <c r="H63" s="1"/>
      <c r="I63" s="1">
        <f t="shared" si="8"/>
        <v>0.36243896361820133</v>
      </c>
      <c r="K63" s="1">
        <f t="shared" si="14"/>
        <v>0.61000000000000032</v>
      </c>
      <c r="L63">
        <f t="shared" si="7"/>
        <v>0.79533923113138372</v>
      </c>
      <c r="M63">
        <f t="shared" si="9"/>
        <v>0.85616577742646438</v>
      </c>
      <c r="P63">
        <f t="shared" si="10"/>
        <v>0.4772035386788302</v>
      </c>
      <c r="Q63">
        <f t="shared" si="11"/>
        <v>0.51369946645587861</v>
      </c>
      <c r="T63">
        <f t="shared" si="12"/>
        <v>0.18121948180910066</v>
      </c>
    </row>
    <row r="64" spans="7:20" x14ac:dyDescent="0.15">
      <c r="G64" s="1">
        <f t="shared" si="13"/>
        <v>11</v>
      </c>
      <c r="H64" s="1"/>
      <c r="I64" s="1">
        <f t="shared" si="8"/>
        <v>0.38079889968333247</v>
      </c>
      <c r="K64" s="1">
        <f t="shared" si="14"/>
        <v>0.62000000000000033</v>
      </c>
      <c r="L64">
        <f t="shared" si="7"/>
        <v>0.80493283547224637</v>
      </c>
      <c r="M64">
        <f t="shared" si="9"/>
        <v>0.86631966963000762</v>
      </c>
      <c r="P64">
        <f t="shared" si="10"/>
        <v>0.48295970128334781</v>
      </c>
      <c r="Q64">
        <f t="shared" si="11"/>
        <v>0.51979180177800455</v>
      </c>
      <c r="T64">
        <f t="shared" si="12"/>
        <v>0.19039944984166624</v>
      </c>
    </row>
    <row r="65" spans="7:20" x14ac:dyDescent="0.15">
      <c r="G65" s="1">
        <f t="shared" si="13"/>
        <v>11.5</v>
      </c>
      <c r="H65" s="1"/>
      <c r="I65" s="1">
        <f t="shared" si="8"/>
        <v>0.39981703802020874</v>
      </c>
      <c r="K65" s="1">
        <f t="shared" si="14"/>
        <v>0.63000000000000034</v>
      </c>
      <c r="L65">
        <f t="shared" si="7"/>
        <v>0.81418180011946717</v>
      </c>
      <c r="M65">
        <f t="shared" si="9"/>
        <v>0.87586068700536535</v>
      </c>
      <c r="P65">
        <f t="shared" si="10"/>
        <v>0.48850908007168026</v>
      </c>
      <c r="Q65">
        <f t="shared" si="11"/>
        <v>0.52551641220321921</v>
      </c>
      <c r="T65">
        <f t="shared" si="12"/>
        <v>0.19990851901010437</v>
      </c>
    </row>
    <row r="66" spans="7:20" x14ac:dyDescent="0.15">
      <c r="G66" s="1">
        <f t="shared" si="13"/>
        <v>12</v>
      </c>
      <c r="H66" s="1"/>
      <c r="I66" s="1">
        <f t="shared" ref="I66:I102" si="15">MAX(0.01,($B$2+($C$2/$E$2)*ATAN($E$2*$D$2*(G66-$A$2)))/$H$2)</f>
        <v>0.41945930579793878</v>
      </c>
      <c r="K66" s="1">
        <f t="shared" si="14"/>
        <v>0.64000000000000035</v>
      </c>
      <c r="L66">
        <f t="shared" si="7"/>
        <v>0.82308861448563408</v>
      </c>
      <c r="M66">
        <f t="shared" ref="M66:M102" si="16">1/(1+30*EXP(-8.5*K66))</f>
        <v>0.88481128670719544</v>
      </c>
      <c r="P66">
        <f t="shared" ref="P66:P102" si="17">$O$2*L66</f>
        <v>0.49385316869138041</v>
      </c>
      <c r="Q66">
        <f t="shared" ref="Q66:Q102" si="18">$O$2*M66</f>
        <v>0.53088677202431722</v>
      </c>
      <c r="T66">
        <f t="shared" ref="T66:T102" si="19">$S$2*I66</f>
        <v>0.20972965289896939</v>
      </c>
    </row>
    <row r="67" spans="7:20" x14ac:dyDescent="0.15">
      <c r="G67" s="1">
        <f t="shared" ref="G67:G102" si="20">G66+0.5</f>
        <v>12.5</v>
      </c>
      <c r="H67" s="1"/>
      <c r="I67" s="1">
        <f t="shared" si="15"/>
        <v>0.43968007178043383</v>
      </c>
      <c r="K67" s="1">
        <f t="shared" ref="K67:K102" si="21">K66+0.01</f>
        <v>0.65000000000000036</v>
      </c>
      <c r="L67">
        <f t="shared" ref="L67:L102" si="22">1/(1+10*EXP(-6*K67))</f>
        <v>0.83165677256446635</v>
      </c>
      <c r="M67">
        <f t="shared" si="16"/>
        <v>0.89319523259342859</v>
      </c>
      <c r="P67">
        <f t="shared" si="17"/>
        <v>0.49899406353867981</v>
      </c>
      <c r="Q67">
        <f t="shared" si="18"/>
        <v>0.53591713955605713</v>
      </c>
      <c r="T67">
        <f t="shared" si="19"/>
        <v>0.21984003589021692</v>
      </c>
    </row>
    <row r="68" spans="7:20" x14ac:dyDescent="0.15">
      <c r="G68" s="1">
        <f t="shared" si="20"/>
        <v>13</v>
      </c>
      <c r="H68" s="1"/>
      <c r="I68" s="1">
        <f t="shared" si="15"/>
        <v>0.46042186469454616</v>
      </c>
      <c r="K68" s="1">
        <f t="shared" si="21"/>
        <v>0.66000000000000036</v>
      </c>
      <c r="L68">
        <f t="shared" si="22"/>
        <v>0.83989067978751275</v>
      </c>
      <c r="M68">
        <f t="shared" si="16"/>
        <v>0.901037208566276</v>
      </c>
      <c r="P68">
        <f t="shared" si="17"/>
        <v>0.50393440787250765</v>
      </c>
      <c r="Q68">
        <f t="shared" si="18"/>
        <v>0.5406223251397656</v>
      </c>
      <c r="T68">
        <f t="shared" si="19"/>
        <v>0.23021093234727308</v>
      </c>
    </row>
    <row r="69" spans="7:20" x14ac:dyDescent="0.15">
      <c r="G69" s="1">
        <f t="shared" si="20"/>
        <v>13.5</v>
      </c>
      <c r="H69" s="1"/>
      <c r="I69" s="1">
        <f t="shared" si="15"/>
        <v>0.48161558520780878</v>
      </c>
      <c r="K69" s="1">
        <f t="shared" si="21"/>
        <v>0.67000000000000037</v>
      </c>
      <c r="L69">
        <f t="shared" si="22"/>
        <v>0.84779556030057601</v>
      </c>
      <c r="M69">
        <f t="shared" si="16"/>
        <v>0.90836247227123879</v>
      </c>
      <c r="P69">
        <f t="shared" si="17"/>
        <v>0.50867733618034561</v>
      </c>
      <c r="Q69">
        <f t="shared" si="18"/>
        <v>0.54501748336274325</v>
      </c>
      <c r="T69">
        <f t="shared" si="19"/>
        <v>0.24080779260390439</v>
      </c>
    </row>
    <row r="70" spans="7:20" x14ac:dyDescent="0.15">
      <c r="G70" s="1">
        <f t="shared" si="20"/>
        <v>14</v>
      </c>
      <c r="H70" s="1"/>
      <c r="I70" s="1">
        <f t="shared" si="15"/>
        <v>0.50318128281414787</v>
      </c>
      <c r="K70" s="1">
        <f t="shared" si="21"/>
        <v>0.68000000000000038</v>
      </c>
      <c r="L70">
        <f t="shared" si="22"/>
        <v>0.85537736569423273</v>
      </c>
      <c r="M70">
        <f t="shared" si="16"/>
        <v>0.91519654948153761</v>
      </c>
      <c r="P70">
        <f t="shared" si="17"/>
        <v>0.51322641941653957</v>
      </c>
      <c r="Q70">
        <f t="shared" si="18"/>
        <v>0.54911792968892259</v>
      </c>
      <c r="T70">
        <f t="shared" si="19"/>
        <v>0.25159064140707393</v>
      </c>
    </row>
    <row r="71" spans="7:20" x14ac:dyDescent="0.15">
      <c r="G71" s="1">
        <f t="shared" si="20"/>
        <v>14.5</v>
      </c>
      <c r="H71" s="1"/>
      <c r="I71" s="1">
        <f t="shared" si="15"/>
        <v>0.52502952701098538</v>
      </c>
      <c r="K71" s="1">
        <f t="shared" si="21"/>
        <v>0.69000000000000039</v>
      </c>
      <c r="L71">
        <f t="shared" si="22"/>
        <v>0.8626426860808204</v>
      </c>
      <c r="M71">
        <f t="shared" si="16"/>
        <v>0.92156496840194613</v>
      </c>
      <c r="P71">
        <f t="shared" si="17"/>
        <v>0.51758561164849226</v>
      </c>
      <c r="Q71">
        <f t="shared" si="18"/>
        <v>0.55293898104116768</v>
      </c>
      <c r="T71">
        <f t="shared" si="19"/>
        <v>0.26251476350549269</v>
      </c>
    </row>
    <row r="72" spans="7:20" x14ac:dyDescent="0.15">
      <c r="G72" s="1">
        <f t="shared" si="20"/>
        <v>15</v>
      </c>
      <c r="H72" s="1"/>
      <c r="I72" s="1">
        <f t="shared" si="15"/>
        <v>0.54706334800636314</v>
      </c>
      <c r="K72" s="1">
        <f t="shared" si="21"/>
        <v>0.7000000000000004</v>
      </c>
      <c r="L72">
        <f t="shared" si="22"/>
        <v>0.86959866426960397</v>
      </c>
      <c r="M72">
        <f t="shared" si="16"/>
        <v>0.92749303227842028</v>
      </c>
      <c r="P72">
        <f t="shared" si="17"/>
        <v>0.52175919856176234</v>
      </c>
      <c r="Q72">
        <f t="shared" si="18"/>
        <v>0.55649581936705217</v>
      </c>
      <c r="T72">
        <f t="shared" si="19"/>
        <v>0.27353167400318157</v>
      </c>
    </row>
    <row r="73" spans="7:20" x14ac:dyDescent="0.15">
      <c r="G73" s="1">
        <f t="shared" si="20"/>
        <v>15.5</v>
      </c>
      <c r="H73" s="1"/>
      <c r="I73" s="1">
        <f t="shared" si="15"/>
        <v>0.56918066253802713</v>
      </c>
      <c r="K73" s="1">
        <f t="shared" si="21"/>
        <v>0.71000000000000041</v>
      </c>
      <c r="L73">
        <f t="shared" si="22"/>
        <v>0.87625291365567326</v>
      </c>
      <c r="M73">
        <f t="shared" si="16"/>
        <v>0.93300562807607779</v>
      </c>
      <c r="P73">
        <f t="shared" si="17"/>
        <v>0.52575174819340398</v>
      </c>
      <c r="Q73">
        <f t="shared" si="18"/>
        <v>0.55980337684564663</v>
      </c>
      <c r="T73">
        <f t="shared" si="19"/>
        <v>0.28459033126901356</v>
      </c>
    </row>
    <row r="74" spans="7:20" x14ac:dyDescent="0.15">
      <c r="G74" s="1">
        <f t="shared" si="20"/>
        <v>16</v>
      </c>
      <c r="H74" s="1"/>
      <c r="I74" s="1">
        <f t="shared" si="15"/>
        <v>0.59127704446629914</v>
      </c>
      <c r="K74" s="1">
        <f t="shared" si="21"/>
        <v>0.72000000000000042</v>
      </c>
      <c r="L74">
        <f t="shared" si="22"/>
        <v>0.88261344030895306</v>
      </c>
      <c r="M74">
        <f t="shared" si="16"/>
        <v>0.93812706856091921</v>
      </c>
      <c r="P74">
        <f t="shared" si="17"/>
        <v>0.52956806418537183</v>
      </c>
      <c r="Q74">
        <f t="shared" si="18"/>
        <v>0.56287624113655155</v>
      </c>
      <c r="T74">
        <f t="shared" si="19"/>
        <v>0.29563852223314957</v>
      </c>
    </row>
    <row r="75" spans="7:20" x14ac:dyDescent="0.15">
      <c r="G75" s="1">
        <f t="shared" si="20"/>
        <v>16.5</v>
      </c>
      <c r="H75" s="1"/>
      <c r="I75" s="1">
        <f t="shared" si="15"/>
        <v>0.61324865750766799</v>
      </c>
      <c r="K75" s="1">
        <f t="shared" si="21"/>
        <v>0.73000000000000043</v>
      </c>
      <c r="L75">
        <f t="shared" si="22"/>
        <v>0.88868856962941911</v>
      </c>
      <c r="M75">
        <f t="shared" si="16"/>
        <v>0.94288096486103146</v>
      </c>
      <c r="P75">
        <f t="shared" si="17"/>
        <v>0.53321314177765144</v>
      </c>
      <c r="Q75">
        <f t="shared" si="18"/>
        <v>0.56572857891661887</v>
      </c>
      <c r="T75">
        <f t="shared" si="19"/>
        <v>0.306624328753834</v>
      </c>
    </row>
    <row r="76" spans="7:20" x14ac:dyDescent="0.15">
      <c r="G76" s="1">
        <f t="shared" si="20"/>
        <v>17</v>
      </c>
      <c r="H76" s="1"/>
      <c r="I76" s="1">
        <f t="shared" si="15"/>
        <v>0.63499514690195269</v>
      </c>
      <c r="K76" s="1">
        <f t="shared" si="21"/>
        <v>0.74000000000000044</v>
      </c>
      <c r="L76">
        <f t="shared" si="22"/>
        <v>0.89448687782456882</v>
      </c>
      <c r="M76">
        <f t="shared" si="16"/>
        <v>0.94729012646161936</v>
      </c>
      <c r="P76">
        <f t="shared" si="17"/>
        <v>0.53669212669474131</v>
      </c>
      <c r="Q76">
        <f t="shared" si="18"/>
        <v>0.56837407587697164</v>
      </c>
      <c r="T76">
        <f t="shared" si="19"/>
        <v>0.31749757345097634</v>
      </c>
    </row>
    <row r="77" spans="7:20" x14ac:dyDescent="0.15">
      <c r="G77" s="1">
        <f t="shared" si="20"/>
        <v>17.5</v>
      </c>
      <c r="H77" s="1"/>
      <c r="I77" s="1">
        <f t="shared" si="15"/>
        <v>0.65642229205693048</v>
      </c>
      <c r="K77" s="1">
        <f t="shared" si="21"/>
        <v>0.75000000000000044</v>
      </c>
      <c r="L77">
        <f t="shared" si="22"/>
        <v>0.90001712836621028</v>
      </c>
      <c r="M77">
        <f t="shared" si="16"/>
        <v>0.95137648557728394</v>
      </c>
      <c r="P77">
        <f t="shared" si="17"/>
        <v>0.54001027701972615</v>
      </c>
      <c r="Q77">
        <f t="shared" si="18"/>
        <v>0.5708258913463703</v>
      </c>
      <c r="T77">
        <f t="shared" si="19"/>
        <v>0.32821114602846524</v>
      </c>
    </row>
    <row r="78" spans="7:20" x14ac:dyDescent="0.15">
      <c r="G78" s="1">
        <f t="shared" si="20"/>
        <v>18</v>
      </c>
      <c r="H78" s="1"/>
      <c r="I78" s="1">
        <f t="shared" si="15"/>
        <v>0.67744425223322635</v>
      </c>
      <c r="K78" s="1">
        <f t="shared" si="21"/>
        <v>0.76000000000000045</v>
      </c>
      <c r="L78">
        <f t="shared" si="22"/>
        <v>0.90528821349613875</v>
      </c>
      <c r="M78">
        <f t="shared" si="16"/>
        <v>0.95516104291913562</v>
      </c>
      <c r="P78">
        <f t="shared" si="17"/>
        <v>0.54317292809768325</v>
      </c>
      <c r="Q78">
        <f t="shared" si="18"/>
        <v>0.57309662575148135</v>
      </c>
      <c r="T78">
        <f t="shared" si="19"/>
        <v>0.33872212611661318</v>
      </c>
    </row>
    <row r="79" spans="7:20" x14ac:dyDescent="0.15">
      <c r="G79" s="1">
        <f t="shared" si="20"/>
        <v>18.5</v>
      </c>
      <c r="H79" s="1"/>
      <c r="I79" s="1">
        <f t="shared" si="15"/>
        <v>0.69798528620494416</v>
      </c>
      <c r="K79" s="1">
        <f t="shared" si="21"/>
        <v>0.77000000000000046</v>
      </c>
      <c r="L79">
        <f t="shared" si="22"/>
        <v>0.91030910077428262</v>
      </c>
      <c r="M79">
        <f t="shared" si="16"/>
        <v>0.95866383201127392</v>
      </c>
      <c r="P79">
        <f t="shared" si="17"/>
        <v>0.54618546046456951</v>
      </c>
      <c r="Q79">
        <f t="shared" si="18"/>
        <v>0.57519829920676435</v>
      </c>
      <c r="T79">
        <f t="shared" si="19"/>
        <v>0.34899264310247208</v>
      </c>
    </row>
    <row r="80" spans="7:20" x14ac:dyDescent="0.15">
      <c r="G80" s="1">
        <f t="shared" si="20"/>
        <v>19</v>
      </c>
      <c r="H80" s="1"/>
      <c r="I80" s="1">
        <f t="shared" si="15"/>
        <v>0.71798088544883454</v>
      </c>
      <c r="K80" s="1">
        <f t="shared" si="21"/>
        <v>0.78000000000000047</v>
      </c>
      <c r="L80">
        <f t="shared" si="22"/>
        <v>0.91508878459816456</v>
      </c>
      <c r="M80">
        <f t="shared" si="16"/>
        <v>0.96190389939171639</v>
      </c>
      <c r="P80">
        <f t="shared" si="17"/>
        <v>0.54905327075889876</v>
      </c>
      <c r="Q80">
        <f t="shared" si="18"/>
        <v>0.57714233963502981</v>
      </c>
      <c r="T80">
        <f t="shared" si="19"/>
        <v>0.35899044272441727</v>
      </c>
    </row>
    <row r="81" spans="7:20" x14ac:dyDescent="0.15">
      <c r="G81" s="1">
        <f t="shared" si="20"/>
        <v>19.5</v>
      </c>
      <c r="H81" s="1"/>
      <c r="I81" s="1">
        <f t="shared" si="15"/>
        <v>0.73737831886759964</v>
      </c>
      <c r="K81" s="1">
        <f t="shared" si="21"/>
        <v>0.79000000000000048</v>
      </c>
      <c r="L81">
        <f t="shared" si="22"/>
        <v>0.91963624256855347</v>
      </c>
      <c r="M81">
        <f t="shared" si="16"/>
        <v>0.96489929824114917</v>
      </c>
      <c r="P81">
        <f t="shared" si="17"/>
        <v>0.55178174554113202</v>
      </c>
      <c r="Q81">
        <f t="shared" si="18"/>
        <v>0.5789395789446895</v>
      </c>
      <c r="T81">
        <f t="shared" si="19"/>
        <v>0.36868915943379982</v>
      </c>
    </row>
    <row r="82" spans="7:20" x14ac:dyDescent="0.15">
      <c r="G82" s="1">
        <f t="shared" si="20"/>
        <v>20</v>
      </c>
      <c r="H82" s="1"/>
      <c r="I82" s="1">
        <f t="shared" si="15"/>
        <v>0.75613663692841204</v>
      </c>
      <c r="K82" s="1">
        <f t="shared" si="21"/>
        <v>0.80000000000000049</v>
      </c>
      <c r="L82">
        <f t="shared" si="22"/>
        <v>0.92396039653227191</v>
      </c>
      <c r="M82">
        <f t="shared" si="16"/>
        <v>0.9676670932059982</v>
      </c>
      <c r="P82">
        <f t="shared" si="17"/>
        <v>0.55437623791936308</v>
      </c>
      <c r="Q82">
        <f t="shared" si="18"/>
        <v>0.58060025592359887</v>
      </c>
      <c r="T82">
        <f t="shared" si="19"/>
        <v>0.37806831846420602</v>
      </c>
    </row>
    <row r="83" spans="7:20" x14ac:dyDescent="0.15">
      <c r="G83" s="1">
        <f t="shared" si="20"/>
        <v>20.5</v>
      </c>
      <c r="H83" s="1"/>
      <c r="I83" s="1">
        <f t="shared" si="15"/>
        <v>0.77422621900122579</v>
      </c>
      <c r="K83" s="1">
        <f t="shared" si="21"/>
        <v>0.8100000000000005</v>
      </c>
      <c r="L83">
        <f t="shared" si="22"/>
        <v>0.92807007809851516</v>
      </c>
      <c r="M83">
        <f t="shared" si="16"/>
        <v>0.97022337441021578</v>
      </c>
      <c r="P83">
        <f t="shared" si="17"/>
        <v>0.5568420468591091</v>
      </c>
      <c r="Q83">
        <f t="shared" si="18"/>
        <v>0.5821340246461294</v>
      </c>
      <c r="T83">
        <f t="shared" si="19"/>
        <v>0.3871131095006129</v>
      </c>
    </row>
    <row r="84" spans="7:20" x14ac:dyDescent="0.15">
      <c r="G84" s="1">
        <f t="shared" si="20"/>
        <v>21</v>
      </c>
      <c r="H84" s="1"/>
      <c r="I84" s="1">
        <f t="shared" si="15"/>
        <v>0.79162796769921995</v>
      </c>
      <c r="K84" s="1">
        <f t="shared" si="21"/>
        <v>0.82000000000000051</v>
      </c>
      <c r="L84">
        <f t="shared" si="22"/>
        <v>0.93197399839882289</v>
      </c>
      <c r="M84">
        <f t="shared" si="16"/>
        <v>0.97258327887512186</v>
      </c>
      <c r="P84">
        <f t="shared" si="17"/>
        <v>0.55918439903929373</v>
      </c>
      <c r="Q84">
        <f t="shared" si="18"/>
        <v>0.58354996732507314</v>
      </c>
      <c r="T84">
        <f t="shared" si="19"/>
        <v>0.39581398384960997</v>
      </c>
    </row>
    <row r="85" spans="7:20" x14ac:dyDescent="0.15">
      <c r="G85" s="1">
        <f t="shared" si="20"/>
        <v>21.5</v>
      </c>
      <c r="H85" s="1"/>
      <c r="I85" s="1">
        <f t="shared" si="15"/>
        <v>0.80833225925275842</v>
      </c>
      <c r="K85" s="1">
        <f t="shared" si="21"/>
        <v>0.83000000000000052</v>
      </c>
      <c r="L85">
        <f t="shared" si="22"/>
        <v>0.93568072184213902</v>
      </c>
      <c r="M85">
        <f t="shared" si="16"/>
        <v>0.97476101778307078</v>
      </c>
      <c r="P85">
        <f t="shared" si="17"/>
        <v>0.56140843310528343</v>
      </c>
      <c r="Q85">
        <f t="shared" si="18"/>
        <v>0.5848566106698424</v>
      </c>
      <c r="T85">
        <f t="shared" si="19"/>
        <v>0.40416612962637921</v>
      </c>
    </row>
    <row r="86" spans="7:20" x14ac:dyDescent="0.15">
      <c r="G86" s="1">
        <f t="shared" si="20"/>
        <v>22</v>
      </c>
      <c r="H86" s="1"/>
      <c r="I86" s="1">
        <f t="shared" si="15"/>
        <v>0.82433775247530627</v>
      </c>
      <c r="K86" s="1">
        <f t="shared" si="21"/>
        <v>0.84000000000000052</v>
      </c>
      <c r="L86">
        <f t="shared" si="22"/>
        <v>0.93919864360427163</v>
      </c>
      <c r="M86">
        <f t="shared" si="16"/>
        <v>0.97676990822468557</v>
      </c>
      <c r="P86">
        <f t="shared" si="17"/>
        <v>0.56351918616256291</v>
      </c>
      <c r="Q86">
        <f t="shared" si="18"/>
        <v>0.58606194493481134</v>
      </c>
      <c r="T86">
        <f t="shared" si="19"/>
        <v>0.41216887623765314</v>
      </c>
    </row>
    <row r="87" spans="7:20" x14ac:dyDescent="0.15">
      <c r="G87" s="1">
        <f t="shared" si="20"/>
        <v>22.5</v>
      </c>
      <c r="H87" s="1"/>
      <c r="I87" s="1">
        <f t="shared" si="15"/>
        <v>0.83965014463851029</v>
      </c>
      <c r="K87" s="1">
        <f t="shared" si="21"/>
        <v>0.85000000000000053</v>
      </c>
      <c r="L87">
        <f t="shared" si="22"/>
        <v>0.94253597058463212</v>
      </c>
      <c r="M87">
        <f t="shared" si="16"/>
        <v>0.97862240825850189</v>
      </c>
      <c r="P87">
        <f t="shared" si="17"/>
        <v>0.56552158235077921</v>
      </c>
      <c r="Q87">
        <f t="shared" si="18"/>
        <v>0.58717344495510115</v>
      </c>
      <c r="T87">
        <f t="shared" si="19"/>
        <v>0.41982507231925514</v>
      </c>
    </row>
    <row r="88" spans="7:20" x14ac:dyDescent="0.15">
      <c r="G88" s="1">
        <f t="shared" si="20"/>
        <v>23</v>
      </c>
      <c r="H88" s="1"/>
      <c r="I88" s="1">
        <f t="shared" si="15"/>
        <v>0.85428094439970026</v>
      </c>
      <c r="K88" s="1">
        <f t="shared" si="21"/>
        <v>0.86000000000000054</v>
      </c>
      <c r="L88">
        <f t="shared" si="22"/>
        <v>0.9457007055615434</v>
      </c>
      <c r="M88">
        <f t="shared" si="16"/>
        <v>0.98033015428462844</v>
      </c>
      <c r="P88">
        <f t="shared" si="17"/>
        <v>0.56742042333692599</v>
      </c>
      <c r="Q88">
        <f t="shared" si="18"/>
        <v>0.58819809257077704</v>
      </c>
      <c r="T88">
        <f t="shared" si="19"/>
        <v>0.42714047219985013</v>
      </c>
    </row>
    <row r="89" spans="7:20" x14ac:dyDescent="0.15">
      <c r="G89" s="1">
        <f t="shared" si="20"/>
        <v>23.5</v>
      </c>
      <c r="H89" s="1"/>
      <c r="I89" s="1">
        <f t="shared" si="15"/>
        <v>0.86824631295814425</v>
      </c>
      <c r="K89" s="1">
        <f t="shared" si="21"/>
        <v>0.87000000000000055</v>
      </c>
      <c r="L89">
        <f t="shared" si="22"/>
        <v>0.94870063427985551</v>
      </c>
      <c r="M89">
        <f t="shared" si="16"/>
        <v>0.98190399989001398</v>
      </c>
      <c r="P89">
        <f t="shared" si="17"/>
        <v>0.56922038056791324</v>
      </c>
      <c r="Q89">
        <f t="shared" si="18"/>
        <v>0.58914239993400841</v>
      </c>
      <c r="T89">
        <f t="shared" si="19"/>
        <v>0.43412315647907213</v>
      </c>
    </row>
    <row r="90" spans="7:20" x14ac:dyDescent="0.15">
      <c r="G90" s="1">
        <f t="shared" si="20"/>
        <v>24</v>
      </c>
      <c r="H90" s="1"/>
      <c r="I90" s="1">
        <f t="shared" si="15"/>
        <v>0.88156600705204313</v>
      </c>
      <c r="K90" s="1">
        <f t="shared" si="21"/>
        <v>0.88000000000000056</v>
      </c>
      <c r="L90">
        <f t="shared" si="22"/>
        <v>0.95154331521035707</v>
      </c>
      <c r="M90">
        <f t="shared" si="16"/>
        <v>0.98335405546216037</v>
      </c>
      <c r="P90">
        <f t="shared" si="17"/>
        <v>0.57092598912621417</v>
      </c>
      <c r="Q90">
        <f t="shared" si="18"/>
        <v>0.59001243327729624</v>
      </c>
      <c r="T90">
        <f t="shared" si="19"/>
        <v>0.44078300352602157</v>
      </c>
    </row>
    <row r="91" spans="7:20" x14ac:dyDescent="0.15">
      <c r="G91" s="1">
        <f t="shared" si="20"/>
        <v>24.5</v>
      </c>
      <c r="H91" s="1"/>
      <c r="I91" s="1">
        <f t="shared" si="15"/>
        <v>0.89426244251348275</v>
      </c>
      <c r="K91" s="1">
        <f t="shared" si="21"/>
        <v>0.89000000000000057</v>
      </c>
      <c r="L91">
        <f t="shared" si="22"/>
        <v>0.95423607172887193</v>
      </c>
      <c r="M91">
        <f t="shared" si="16"/>
        <v>0.98468972799125165</v>
      </c>
      <c r="P91">
        <f t="shared" si="17"/>
        <v>0.57254164303732313</v>
      </c>
      <c r="Q91">
        <f t="shared" si="18"/>
        <v>0.59081383679475097</v>
      </c>
      <c r="T91">
        <f t="shared" si="19"/>
        <v>0.44713122125674137</v>
      </c>
    </row>
    <row r="92" spans="7:20" x14ac:dyDescent="0.15">
      <c r="G92" s="1">
        <f t="shared" si="20"/>
        <v>25</v>
      </c>
      <c r="H92" s="1"/>
      <c r="I92" s="1">
        <f t="shared" si="15"/>
        <v>0.9063598853799284</v>
      </c>
      <c r="K92" s="1">
        <f t="shared" si="21"/>
        <v>0.90000000000000058</v>
      </c>
      <c r="L92">
        <f t="shared" si="22"/>
        <v>0.956785986473356</v>
      </c>
      <c r="M92">
        <f t="shared" si="16"/>
        <v>0.98591976058854347</v>
      </c>
      <c r="P92">
        <f t="shared" si="17"/>
        <v>0.57407159188401358</v>
      </c>
      <c r="Q92">
        <f t="shared" si="18"/>
        <v>0.59155185635312602</v>
      </c>
      <c r="T92">
        <f t="shared" si="19"/>
        <v>0.4531799426899642</v>
      </c>
    </row>
    <row r="93" spans="7:20" x14ac:dyDescent="0.15">
      <c r="G93" s="1">
        <f t="shared" si="20"/>
        <v>25.5</v>
      </c>
      <c r="H93" s="1"/>
      <c r="I93" s="1">
        <f t="shared" si="15"/>
        <v>0.91788376898854696</v>
      </c>
      <c r="K93" s="1">
        <f t="shared" si="21"/>
        <v>0.91000000000000059</v>
      </c>
      <c r="L93">
        <f t="shared" si="22"/>
        <v>0.95919989764927838</v>
      </c>
      <c r="M93">
        <f t="shared" si="16"/>
        <v>0.98705227134257212</v>
      </c>
      <c r="P93">
        <f t="shared" si="17"/>
        <v>0.57551993858956696</v>
      </c>
      <c r="Q93">
        <f t="shared" si="18"/>
        <v>0.59223136280554323</v>
      </c>
      <c r="T93">
        <f t="shared" si="19"/>
        <v>0.45894188449427348</v>
      </c>
    </row>
    <row r="94" spans="7:20" x14ac:dyDescent="0.15">
      <c r="G94" s="1">
        <f t="shared" si="20"/>
        <v>26</v>
      </c>
      <c r="H94" s="1"/>
      <c r="I94" s="1">
        <f t="shared" si="15"/>
        <v>0.9288601297018616</v>
      </c>
      <c r="K94" s="1">
        <f t="shared" si="21"/>
        <v>0.9200000000000006</v>
      </c>
      <c r="L94">
        <f t="shared" si="22"/>
        <v>0.96148439706658784</v>
      </c>
      <c r="M94">
        <f t="shared" si="16"/>
        <v>0.98809479121548427</v>
      </c>
      <c r="P94">
        <f t="shared" si="17"/>
        <v>0.57689063823995268</v>
      </c>
      <c r="Q94">
        <f t="shared" si="18"/>
        <v>0.5928568747292905</v>
      </c>
      <c r="T94">
        <f t="shared" si="19"/>
        <v>0.4644300648509308</v>
      </c>
    </row>
    <row r="95" spans="7:20" x14ac:dyDescent="0.15">
      <c r="G95" s="1">
        <f t="shared" si="20"/>
        <v>26.5</v>
      </c>
      <c r="H95" s="1"/>
      <c r="I95" s="1">
        <f t="shared" si="15"/>
        <v>0.9393151504279047</v>
      </c>
      <c r="K95" s="1">
        <f t="shared" si="21"/>
        <v>0.9300000000000006</v>
      </c>
      <c r="L95">
        <f t="shared" si="22"/>
        <v>0.96364582970526036</v>
      </c>
      <c r="M95">
        <f t="shared" si="16"/>
        <v>0.98905430075080802</v>
      </c>
      <c r="P95">
        <f t="shared" si="17"/>
        <v>0.57818749782315615</v>
      </c>
      <c r="Q95">
        <f t="shared" si="18"/>
        <v>0.59343258045048475</v>
      </c>
      <c r="T95">
        <f t="shared" si="19"/>
        <v>0.46965757521395235</v>
      </c>
    </row>
    <row r="96" spans="7:20" x14ac:dyDescent="0.15">
      <c r="G96" s="1">
        <f t="shared" si="20"/>
        <v>27</v>
      </c>
      <c r="H96" s="1"/>
      <c r="I96" s="1">
        <f t="shared" si="15"/>
        <v>0.94927479937231607</v>
      </c>
      <c r="K96" s="1">
        <f t="shared" si="21"/>
        <v>0.94000000000000061</v>
      </c>
      <c r="L96">
        <f t="shared" si="22"/>
        <v>0.96569029462048295</v>
      </c>
      <c r="M96">
        <f t="shared" si="16"/>
        <v>0.98993726542249827</v>
      </c>
      <c r="P96">
        <f t="shared" si="17"/>
        <v>0.57941417677228979</v>
      </c>
      <c r="Q96">
        <f t="shared" si="18"/>
        <v>0.59396235925349894</v>
      </c>
      <c r="T96">
        <f t="shared" si="19"/>
        <v>0.47463739968615803</v>
      </c>
    </row>
    <row r="97" spans="7:20" x14ac:dyDescent="0.15">
      <c r="G97" s="1">
        <f t="shared" si="20"/>
        <v>27.5</v>
      </c>
      <c r="H97" s="1"/>
      <c r="I97" s="1">
        <f t="shared" si="15"/>
        <v>0.95876455100227864</v>
      </c>
      <c r="K97" s="1">
        <f t="shared" si="21"/>
        <v>0.95000000000000062</v>
      </c>
      <c r="L97">
        <f t="shared" si="22"/>
        <v>0.9676236470126337</v>
      </c>
      <c r="M97">
        <f t="shared" si="16"/>
        <v>0.99074966950429655</v>
      </c>
      <c r="P97">
        <f t="shared" si="17"/>
        <v>0.58057418820758022</v>
      </c>
      <c r="Q97">
        <f t="shared" si="18"/>
        <v>0.59444980170257788</v>
      </c>
      <c r="T97">
        <f t="shared" si="19"/>
        <v>0.47938227550113932</v>
      </c>
    </row>
    <row r="98" spans="7:20" x14ac:dyDescent="0.15">
      <c r="G98" s="1">
        <f t="shared" si="20"/>
        <v>28</v>
      </c>
      <c r="H98" s="1"/>
      <c r="I98" s="1">
        <f t="shared" si="15"/>
        <v>0.96780917659821297</v>
      </c>
      <c r="K98" s="1">
        <f t="shared" si="21"/>
        <v>0.96000000000000063</v>
      </c>
      <c r="L98">
        <f t="shared" si="22"/>
        <v>0.96945150130120405</v>
      </c>
      <c r="M98">
        <f t="shared" si="16"/>
        <v>0.99149704837947061</v>
      </c>
      <c r="P98">
        <f t="shared" si="17"/>
        <v>0.58167090078072237</v>
      </c>
      <c r="Q98">
        <f t="shared" si="18"/>
        <v>0.5948982290276823</v>
      </c>
      <c r="T98">
        <f t="shared" si="19"/>
        <v>0.48390458829910649</v>
      </c>
    </row>
    <row r="99" spans="7:20" x14ac:dyDescent="0.15">
      <c r="G99" s="1">
        <f t="shared" si="20"/>
        <v>28.5</v>
      </c>
      <c r="H99" s="1"/>
      <c r="I99" s="1">
        <f t="shared" si="15"/>
        <v>0.97643259269159366</v>
      </c>
      <c r="K99" s="1">
        <f t="shared" si="21"/>
        <v>0.97000000000000064</v>
      </c>
      <c r="L99">
        <f t="shared" si="22"/>
        <v>0.97117923505545034</v>
      </c>
      <c r="M99">
        <f t="shared" si="16"/>
        <v>0.99218451924486584</v>
      </c>
      <c r="P99">
        <f t="shared" si="17"/>
        <v>0.58270754103327016</v>
      </c>
      <c r="Q99">
        <f t="shared" si="18"/>
        <v>0.5953107115469195</v>
      </c>
      <c r="T99">
        <f t="shared" si="19"/>
        <v>0.48821629634579683</v>
      </c>
    </row>
    <row r="100" spans="7:20" x14ac:dyDescent="0.15">
      <c r="G100" s="1">
        <f t="shared" si="20"/>
        <v>29</v>
      </c>
      <c r="H100" s="1"/>
      <c r="I100" s="1">
        <f t="shared" si="15"/>
        <v>0.98465775689230328</v>
      </c>
      <c r="K100" s="1">
        <f t="shared" si="21"/>
        <v>0.98000000000000065</v>
      </c>
      <c r="L100">
        <f t="shared" si="22"/>
        <v>0.97281199364774074</v>
      </c>
      <c r="M100">
        <f t="shared" si="16"/>
        <v>0.99281681019089352</v>
      </c>
      <c r="P100">
        <f t="shared" si="17"/>
        <v>0.5836871961886444</v>
      </c>
      <c r="Q100">
        <f t="shared" si="18"/>
        <v>0.59569008611453611</v>
      </c>
      <c r="T100">
        <f t="shared" si="19"/>
        <v>0.49232887844615164</v>
      </c>
    </row>
    <row r="101" spans="7:20" x14ac:dyDescent="0.15">
      <c r="G101" s="1">
        <f t="shared" si="20"/>
        <v>29.5</v>
      </c>
      <c r="H101" s="1"/>
      <c r="I101" s="1">
        <f t="shared" si="15"/>
        <v>0.99250660192436047</v>
      </c>
      <c r="K101" s="1">
        <f t="shared" si="21"/>
        <v>0.99000000000000066</v>
      </c>
      <c r="L101">
        <f t="shared" si="22"/>
        <v>0.97435469550818532</v>
      </c>
      <c r="M101">
        <f t="shared" si="16"/>
        <v>0.99339828766143878</v>
      </c>
      <c r="P101">
        <f t="shared" si="17"/>
        <v>0.58461281730491121</v>
      </c>
      <c r="Q101">
        <f t="shared" si="18"/>
        <v>0.59603897259686323</v>
      </c>
      <c r="T101">
        <f t="shared" si="19"/>
        <v>0.49625330096218023</v>
      </c>
    </row>
    <row r="102" spans="7:20" x14ac:dyDescent="0.15">
      <c r="G102" s="1">
        <f t="shared" si="20"/>
        <v>30</v>
      </c>
      <c r="H102" s="1"/>
      <c r="I102" s="1">
        <f t="shared" si="15"/>
        <v>1</v>
      </c>
      <c r="K102" s="1">
        <f t="shared" si="21"/>
        <v>1.0000000000000007</v>
      </c>
      <c r="L102">
        <f t="shared" si="22"/>
        <v>0.97581203787109783</v>
      </c>
      <c r="M102">
        <f t="shared" si="16"/>
        <v>0.99393298231547167</v>
      </c>
      <c r="P102">
        <f t="shared" si="17"/>
        <v>0.58548722272265863</v>
      </c>
      <c r="Q102">
        <f t="shared" si="18"/>
        <v>0.59635978938928302</v>
      </c>
      <c r="T102">
        <f t="shared" si="19"/>
        <v>0.5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1:L58"/>
  <sheetViews>
    <sheetView topLeftCell="A29" workbookViewId="0">
      <selection activeCell="E26" sqref="E26"/>
    </sheetView>
  </sheetViews>
  <sheetFormatPr baseColWidth="10" defaultRowHeight="13" x14ac:dyDescent="0.15"/>
  <cols>
    <col min="1" max="1" width="15.83203125" customWidth="1"/>
    <col min="2" max="2" width="11.1640625" customWidth="1"/>
    <col min="3" max="3" width="8.83203125" customWidth="1"/>
    <col min="4" max="4" width="11.33203125" customWidth="1"/>
    <col min="5" max="5" width="25" customWidth="1"/>
    <col min="6" max="6" width="33.83203125" customWidth="1"/>
    <col min="7" max="7" width="8.83203125" customWidth="1"/>
    <col min="8" max="8" width="11.5" customWidth="1"/>
    <col min="9" max="256" width="8.83203125" customWidth="1"/>
  </cols>
  <sheetData>
    <row r="21" spans="2:11" x14ac:dyDescent="0.15">
      <c r="B21" t="s">
        <v>235</v>
      </c>
    </row>
    <row r="22" spans="2:11" x14ac:dyDescent="0.15">
      <c r="B22" t="s">
        <v>236</v>
      </c>
    </row>
    <row r="23" spans="2:11" x14ac:dyDescent="0.15">
      <c r="B23" t="s">
        <v>257</v>
      </c>
    </row>
    <row r="25" spans="2:11" x14ac:dyDescent="0.15">
      <c r="B25" s="1" t="s">
        <v>237</v>
      </c>
      <c r="C25" s="2">
        <v>5.0000000000000001E-3</v>
      </c>
      <c r="D25" s="1" t="s">
        <v>238</v>
      </c>
      <c r="E25" s="2">
        <v>2E-3</v>
      </c>
      <c r="F25" s="1"/>
      <c r="G25" s="3"/>
      <c r="H25" s="1"/>
      <c r="I25" s="3"/>
      <c r="J25" s="1"/>
      <c r="K25" s="3"/>
    </row>
    <row r="26" spans="2:11" x14ac:dyDescent="0.15">
      <c r="E26" t="s">
        <v>278</v>
      </c>
    </row>
    <row r="27" spans="2:11" x14ac:dyDescent="0.15">
      <c r="B27" t="s">
        <v>239</v>
      </c>
    </row>
    <row r="31" spans="2:11" x14ac:dyDescent="0.15">
      <c r="E31" t="s">
        <v>271</v>
      </c>
      <c r="F31" s="6" t="s">
        <v>272</v>
      </c>
    </row>
    <row r="32" spans="2:11" x14ac:dyDescent="0.15">
      <c r="E32" t="s">
        <v>270</v>
      </c>
      <c r="F32" s="6" t="s">
        <v>275</v>
      </c>
    </row>
    <row r="33" spans="1:12" x14ac:dyDescent="0.15">
      <c r="E33" t="s">
        <v>268</v>
      </c>
      <c r="F33" t="s">
        <v>274</v>
      </c>
    </row>
    <row r="34" spans="1:12" x14ac:dyDescent="0.15">
      <c r="D34" t="s">
        <v>269</v>
      </c>
      <c r="K34" t="s">
        <v>273</v>
      </c>
      <c r="L34" t="s">
        <v>238</v>
      </c>
    </row>
    <row r="35" spans="1:12" x14ac:dyDescent="0.15">
      <c r="J35" t="s">
        <v>279</v>
      </c>
      <c r="K35">
        <v>0.85</v>
      </c>
      <c r="L35">
        <v>8.0000000000000002E-3</v>
      </c>
    </row>
    <row r="36" spans="1:12" x14ac:dyDescent="0.15">
      <c r="J36">
        <v>3</v>
      </c>
      <c r="K36">
        <v>0.1</v>
      </c>
      <c r="L36">
        <v>8.0000000000000002E-3</v>
      </c>
    </row>
    <row r="37" spans="1:12" ht="15" x14ac:dyDescent="0.2">
      <c r="F37" s="10"/>
      <c r="G37" s="10"/>
      <c r="J37">
        <v>4</v>
      </c>
      <c r="K37">
        <v>0.2</v>
      </c>
      <c r="L37">
        <v>8.0000000000000002E-3</v>
      </c>
    </row>
    <row r="38" spans="1:12" x14ac:dyDescent="0.15">
      <c r="J38">
        <v>5</v>
      </c>
      <c r="K38">
        <v>0.3</v>
      </c>
      <c r="L38">
        <v>8.0000000000000002E-3</v>
      </c>
    </row>
    <row r="39" spans="1:12" x14ac:dyDescent="0.15">
      <c r="J39">
        <v>2</v>
      </c>
      <c r="K39">
        <v>0.03</v>
      </c>
      <c r="L39">
        <v>8.0000000000000002E-3</v>
      </c>
    </row>
    <row r="40" spans="1:12" x14ac:dyDescent="0.15">
      <c r="J40">
        <v>10</v>
      </c>
      <c r="K40">
        <v>0.8</v>
      </c>
      <c r="L40">
        <v>8.0000000000000002E-3</v>
      </c>
    </row>
    <row r="41" spans="1:12" x14ac:dyDescent="0.15">
      <c r="A41" s="7"/>
      <c r="E41" s="7"/>
      <c r="F41" s="7"/>
      <c r="G41" s="7"/>
      <c r="J41" s="7">
        <v>20</v>
      </c>
      <c r="K41" s="7">
        <v>1.2</v>
      </c>
    </row>
    <row r="42" spans="1:12" x14ac:dyDescent="0.15">
      <c r="A42" s="7"/>
      <c r="E42" s="7"/>
      <c r="F42" s="7"/>
      <c r="G42" s="11"/>
      <c r="J42" s="7">
        <v>15</v>
      </c>
      <c r="K42" s="7">
        <v>1.3</v>
      </c>
    </row>
    <row r="43" spans="1:12" x14ac:dyDescent="0.15">
      <c r="A43" s="7"/>
      <c r="E43" s="7"/>
      <c r="F43" s="7"/>
      <c r="G43" s="11"/>
    </row>
    <row r="44" spans="1:12" x14ac:dyDescent="0.15">
      <c r="A44" s="7"/>
      <c r="E44" s="7"/>
      <c r="F44" s="7"/>
      <c r="G44" s="7"/>
    </row>
    <row r="45" spans="1:12" x14ac:dyDescent="0.15">
      <c r="A45" s="7"/>
      <c r="E45" s="7"/>
      <c r="F45" s="7"/>
      <c r="G45" s="11"/>
    </row>
    <row r="46" spans="1:12" ht="12.75" customHeight="1" x14ac:dyDescent="0.2">
      <c r="A46" s="8"/>
      <c r="E46" s="7"/>
      <c r="F46" s="12"/>
      <c r="G46" s="12"/>
    </row>
    <row r="47" spans="1:12" ht="15" x14ac:dyDescent="0.2">
      <c r="A47" s="8"/>
      <c r="E47" s="7"/>
      <c r="F47" s="12"/>
      <c r="G47" s="12"/>
    </row>
    <row r="48" spans="1:12" ht="15" x14ac:dyDescent="0.2">
      <c r="A48" s="8"/>
      <c r="E48" s="7"/>
      <c r="F48" s="12"/>
      <c r="G48" s="12"/>
    </row>
    <row r="49" spans="1:7" ht="15" x14ac:dyDescent="0.2">
      <c r="A49" s="8"/>
      <c r="E49" s="7"/>
      <c r="F49" s="12"/>
      <c r="G49" s="12"/>
    </row>
    <row r="50" spans="1:7" ht="15" x14ac:dyDescent="0.2">
      <c r="A50" s="9"/>
      <c r="E50" s="7"/>
      <c r="F50" s="12"/>
      <c r="G50" s="12"/>
    </row>
    <row r="51" spans="1:7" ht="15" x14ac:dyDescent="0.2">
      <c r="A51" s="9"/>
      <c r="E51" s="7"/>
      <c r="F51" s="13"/>
      <c r="G51" s="13"/>
    </row>
    <row r="52" spans="1:7" ht="15" x14ac:dyDescent="0.2">
      <c r="A52" s="7"/>
      <c r="E52" s="7"/>
      <c r="F52" s="12"/>
      <c r="G52" s="12"/>
    </row>
    <row r="53" spans="1:7" ht="15" x14ac:dyDescent="0.2">
      <c r="A53" s="7"/>
      <c r="E53" s="7"/>
      <c r="F53" s="13"/>
      <c r="G53" s="13"/>
    </row>
    <row r="54" spans="1:7" ht="15" x14ac:dyDescent="0.2">
      <c r="A54" s="7"/>
      <c r="E54" s="7"/>
      <c r="F54" s="13"/>
      <c r="G54" s="13"/>
    </row>
    <row r="55" spans="1:7" ht="15" x14ac:dyDescent="0.2">
      <c r="A55" s="7"/>
      <c r="E55" s="7"/>
      <c r="F55" s="13"/>
      <c r="G55" s="13"/>
    </row>
    <row r="56" spans="1:7" ht="15" x14ac:dyDescent="0.2">
      <c r="A56" s="7"/>
      <c r="E56" s="7"/>
      <c r="F56" s="13"/>
      <c r="G56" s="13"/>
    </row>
    <row r="57" spans="1:7" ht="15" x14ac:dyDescent="0.2">
      <c r="A57" s="7"/>
      <c r="E57" s="7"/>
      <c r="F57" s="13"/>
      <c r="G57" s="13"/>
    </row>
    <row r="58" spans="1:7" ht="15" x14ac:dyDescent="0.2">
      <c r="F58" s="14"/>
      <c r="G58" s="14"/>
    </row>
  </sheetData>
  <phoneticPr fontId="0" type="noConversion"/>
  <pageMargins left="0.75" right="0.75" top="1" bottom="1" header="0.5" footer="0.5"/>
  <pageSetup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71"/>
  <sheetViews>
    <sheetView tabSelected="1" workbookViewId="0">
      <selection activeCell="S2" sqref="S2"/>
    </sheetView>
  </sheetViews>
  <sheetFormatPr baseColWidth="10" defaultRowHeight="13" x14ac:dyDescent="0.15"/>
  <cols>
    <col min="1" max="2" width="9.83203125" bestFit="1" customWidth="1"/>
    <col min="3" max="3" width="8.83203125" customWidth="1"/>
    <col min="4" max="4" width="16.5" bestFit="1" customWidth="1"/>
    <col min="5" max="5" width="11.6640625" bestFit="1" customWidth="1"/>
    <col min="6" max="6" width="11.6640625" customWidth="1"/>
    <col min="7" max="9" width="8.83203125" customWidth="1"/>
    <col min="10" max="10" width="16.5" customWidth="1"/>
    <col min="11" max="256" width="8.83203125" customWidth="1"/>
  </cols>
  <sheetData>
    <row r="1" spans="1:20" x14ac:dyDescent="0.15">
      <c r="A1" t="s">
        <v>237</v>
      </c>
      <c r="B1" t="s">
        <v>238</v>
      </c>
      <c r="D1" t="s">
        <v>240</v>
      </c>
      <c r="E1" t="s">
        <v>241</v>
      </c>
      <c r="G1" t="s">
        <v>239</v>
      </c>
      <c r="L1" t="s">
        <v>262</v>
      </c>
      <c r="M1" t="s">
        <v>260</v>
      </c>
      <c r="N1" t="s">
        <v>261</v>
      </c>
      <c r="O1" t="s">
        <v>266</v>
      </c>
      <c r="S1" t="s">
        <v>262</v>
      </c>
      <c r="T1" t="s">
        <v>263</v>
      </c>
    </row>
    <row r="2" spans="1:20" x14ac:dyDescent="0.15">
      <c r="A2" s="1">
        <f>atmospheric_N!$C$25</f>
        <v>5.0000000000000001E-3</v>
      </c>
      <c r="B2" s="1">
        <f>atmospheric_N!$E$25</f>
        <v>2E-3</v>
      </c>
      <c r="C2" s="1"/>
      <c r="D2" s="1">
        <v>0</v>
      </c>
      <c r="E2" s="1">
        <f t="shared" ref="E2:E33" si="0">$A$2+$B$2*D2</f>
        <v>5.0000000000000001E-3</v>
      </c>
      <c r="F2" s="1">
        <f>$A$5+$B$5*D2</f>
        <v>0.1</v>
      </c>
      <c r="L2">
        <v>10</v>
      </c>
      <c r="M2">
        <f>L2-20</f>
        <v>-10</v>
      </c>
      <c r="N2">
        <v>0.03</v>
      </c>
      <c r="O2">
        <f>L2*N2</f>
        <v>0.3</v>
      </c>
      <c r="S2">
        <v>70</v>
      </c>
      <c r="T2" t="s">
        <v>264</v>
      </c>
    </row>
    <row r="3" spans="1:20" x14ac:dyDescent="0.15">
      <c r="A3" s="1"/>
      <c r="B3" s="1"/>
      <c r="C3" s="1"/>
      <c r="D3" s="1">
        <f t="shared" ref="D3:D34" si="1">D2+0.5</f>
        <v>0.5</v>
      </c>
      <c r="E3" s="1">
        <f t="shared" si="0"/>
        <v>6.0000000000000001E-3</v>
      </c>
      <c r="F3" s="1">
        <f t="shared" ref="F3:F66" si="2">$A$5+$B$5*D3</f>
        <v>0.10060000000000001</v>
      </c>
      <c r="L3">
        <v>20</v>
      </c>
      <c r="M3">
        <f t="shared" ref="M3:M12" si="3">L3-20</f>
        <v>0</v>
      </c>
      <c r="N3">
        <v>0.03</v>
      </c>
      <c r="O3">
        <f t="shared" ref="O3:O12" si="4">L3*N3</f>
        <v>0.6</v>
      </c>
      <c r="T3" t="s">
        <v>265</v>
      </c>
    </row>
    <row r="4" spans="1:20" x14ac:dyDescent="0.15">
      <c r="A4" t="s">
        <v>276</v>
      </c>
      <c r="B4" t="s">
        <v>277</v>
      </c>
      <c r="D4" s="1">
        <f t="shared" si="1"/>
        <v>1</v>
      </c>
      <c r="E4" s="1">
        <f t="shared" si="0"/>
        <v>7.0000000000000001E-3</v>
      </c>
      <c r="F4" s="1">
        <f t="shared" si="2"/>
        <v>0.10120000000000001</v>
      </c>
      <c r="L4">
        <v>30</v>
      </c>
      <c r="M4">
        <f t="shared" si="3"/>
        <v>10</v>
      </c>
      <c r="N4">
        <v>0.03</v>
      </c>
      <c r="O4">
        <f t="shared" si="4"/>
        <v>0.89999999999999991</v>
      </c>
    </row>
    <row r="5" spans="1:20" x14ac:dyDescent="0.15">
      <c r="A5">
        <v>0.1</v>
      </c>
      <c r="B5">
        <v>1.1999999999999999E-3</v>
      </c>
      <c r="D5" s="1">
        <f t="shared" si="1"/>
        <v>1.5</v>
      </c>
      <c r="E5" s="1">
        <f t="shared" si="0"/>
        <v>8.0000000000000002E-3</v>
      </c>
      <c r="F5" s="1">
        <f t="shared" si="2"/>
        <v>0.1018</v>
      </c>
      <c r="L5">
        <v>40</v>
      </c>
      <c r="M5">
        <f t="shared" si="3"/>
        <v>20</v>
      </c>
      <c r="N5">
        <v>0.03</v>
      </c>
      <c r="O5">
        <f t="shared" si="4"/>
        <v>1.2</v>
      </c>
    </row>
    <row r="6" spans="1:20" x14ac:dyDescent="0.15">
      <c r="D6" s="1">
        <f t="shared" si="1"/>
        <v>2</v>
      </c>
      <c r="E6" s="1">
        <f t="shared" si="0"/>
        <v>9.0000000000000011E-3</v>
      </c>
      <c r="F6" s="1">
        <f t="shared" si="2"/>
        <v>0.1024</v>
      </c>
      <c r="L6">
        <v>50</v>
      </c>
      <c r="M6">
        <f t="shared" si="3"/>
        <v>30</v>
      </c>
      <c r="N6">
        <v>0.03</v>
      </c>
      <c r="O6">
        <f t="shared" si="4"/>
        <v>1.5</v>
      </c>
    </row>
    <row r="7" spans="1:20" x14ac:dyDescent="0.15">
      <c r="D7" s="1">
        <f t="shared" si="1"/>
        <v>2.5</v>
      </c>
      <c r="E7" s="1">
        <f t="shared" si="0"/>
        <v>0.01</v>
      </c>
      <c r="F7" s="1">
        <f t="shared" si="2"/>
        <v>0.10300000000000001</v>
      </c>
      <c r="L7">
        <v>60</v>
      </c>
      <c r="M7">
        <f t="shared" si="3"/>
        <v>40</v>
      </c>
      <c r="N7">
        <v>0.03</v>
      </c>
      <c r="O7">
        <f t="shared" si="4"/>
        <v>1.7999999999999998</v>
      </c>
    </row>
    <row r="8" spans="1:20" x14ac:dyDescent="0.15">
      <c r="D8" s="1">
        <f t="shared" si="1"/>
        <v>3</v>
      </c>
      <c r="E8" s="1">
        <f t="shared" si="0"/>
        <v>1.0999999999999999E-2</v>
      </c>
      <c r="F8" s="1">
        <f t="shared" si="2"/>
        <v>0.10360000000000001</v>
      </c>
      <c r="L8">
        <v>70</v>
      </c>
      <c r="M8">
        <f t="shared" si="3"/>
        <v>50</v>
      </c>
      <c r="N8">
        <v>0.03</v>
      </c>
      <c r="O8">
        <f t="shared" si="4"/>
        <v>2.1</v>
      </c>
      <c r="P8" t="s">
        <v>267</v>
      </c>
    </row>
    <row r="9" spans="1:20" x14ac:dyDescent="0.15">
      <c r="D9" s="1">
        <f t="shared" si="1"/>
        <v>3.5</v>
      </c>
      <c r="E9" s="1">
        <f t="shared" si="0"/>
        <v>1.2E-2</v>
      </c>
      <c r="F9" s="1">
        <f t="shared" si="2"/>
        <v>0.1042</v>
      </c>
      <c r="L9">
        <v>80</v>
      </c>
      <c r="M9">
        <f t="shared" si="3"/>
        <v>60</v>
      </c>
      <c r="N9">
        <v>0.03</v>
      </c>
      <c r="O9">
        <f t="shared" si="4"/>
        <v>2.4</v>
      </c>
    </row>
    <row r="10" spans="1:20" x14ac:dyDescent="0.15">
      <c r="D10" s="1">
        <f t="shared" si="1"/>
        <v>4</v>
      </c>
      <c r="E10" s="1">
        <f t="shared" si="0"/>
        <v>1.3000000000000001E-2</v>
      </c>
      <c r="F10" s="1">
        <f t="shared" si="2"/>
        <v>0.1048</v>
      </c>
      <c r="L10">
        <v>90</v>
      </c>
      <c r="M10">
        <f t="shared" si="3"/>
        <v>70</v>
      </c>
      <c r="N10">
        <v>0.03</v>
      </c>
      <c r="O10">
        <f t="shared" si="4"/>
        <v>2.6999999999999997</v>
      </c>
    </row>
    <row r="11" spans="1:20" x14ac:dyDescent="0.15">
      <c r="D11" s="1">
        <f t="shared" si="1"/>
        <v>4.5</v>
      </c>
      <c r="E11" s="1">
        <f t="shared" si="0"/>
        <v>1.4000000000000002E-2</v>
      </c>
      <c r="F11" s="1">
        <f t="shared" si="2"/>
        <v>0.10540000000000001</v>
      </c>
      <c r="L11">
        <v>100</v>
      </c>
      <c r="M11">
        <f t="shared" si="3"/>
        <v>80</v>
      </c>
      <c r="N11">
        <v>0.03</v>
      </c>
      <c r="O11">
        <f t="shared" si="4"/>
        <v>3</v>
      </c>
    </row>
    <row r="12" spans="1:20" x14ac:dyDescent="0.15">
      <c r="D12" s="1">
        <f t="shared" si="1"/>
        <v>5</v>
      </c>
      <c r="E12" s="1">
        <f t="shared" si="0"/>
        <v>1.4999999999999999E-2</v>
      </c>
      <c r="F12" s="1">
        <f t="shared" si="2"/>
        <v>0.10600000000000001</v>
      </c>
      <c r="L12">
        <v>120</v>
      </c>
      <c r="M12">
        <f t="shared" si="3"/>
        <v>100</v>
      </c>
      <c r="N12">
        <v>0.03</v>
      </c>
      <c r="O12">
        <f t="shared" si="4"/>
        <v>3.5999999999999996</v>
      </c>
    </row>
    <row r="13" spans="1:20" x14ac:dyDescent="0.15">
      <c r="D13" s="1">
        <f t="shared" si="1"/>
        <v>5.5</v>
      </c>
      <c r="E13" s="1">
        <f t="shared" si="0"/>
        <v>1.6E-2</v>
      </c>
      <c r="F13" s="1">
        <f t="shared" si="2"/>
        <v>0.1066</v>
      </c>
      <c r="O13">
        <f t="shared" ref="O13" si="5">N13*M13</f>
        <v>0</v>
      </c>
    </row>
    <row r="14" spans="1:20" x14ac:dyDescent="0.15">
      <c r="D14" s="1">
        <f t="shared" si="1"/>
        <v>6</v>
      </c>
      <c r="E14" s="1">
        <f t="shared" si="0"/>
        <v>1.7000000000000001E-2</v>
      </c>
      <c r="F14" s="1">
        <f t="shared" si="2"/>
        <v>0.1072</v>
      </c>
    </row>
    <row r="15" spans="1:20" x14ac:dyDescent="0.15">
      <c r="D15" s="1">
        <f t="shared" si="1"/>
        <v>6.5</v>
      </c>
      <c r="E15" s="1">
        <f t="shared" si="0"/>
        <v>1.8000000000000002E-2</v>
      </c>
      <c r="F15" s="1">
        <f t="shared" si="2"/>
        <v>0.10780000000000001</v>
      </c>
    </row>
    <row r="16" spans="1:20" x14ac:dyDescent="0.15">
      <c r="D16" s="1">
        <f t="shared" si="1"/>
        <v>7</v>
      </c>
      <c r="E16" s="1">
        <f t="shared" si="0"/>
        <v>1.9E-2</v>
      </c>
      <c r="F16" s="1">
        <f t="shared" si="2"/>
        <v>0.10840000000000001</v>
      </c>
    </row>
    <row r="17" spans="4:6" x14ac:dyDescent="0.15">
      <c r="D17" s="1">
        <f t="shared" si="1"/>
        <v>7.5</v>
      </c>
      <c r="E17" s="1">
        <f t="shared" si="0"/>
        <v>0.02</v>
      </c>
      <c r="F17" s="1">
        <f t="shared" si="2"/>
        <v>0.109</v>
      </c>
    </row>
    <row r="18" spans="4:6" x14ac:dyDescent="0.15">
      <c r="D18" s="1">
        <f t="shared" si="1"/>
        <v>8</v>
      </c>
      <c r="E18" s="1">
        <f t="shared" si="0"/>
        <v>2.1000000000000001E-2</v>
      </c>
      <c r="F18" s="1">
        <f t="shared" si="2"/>
        <v>0.1096</v>
      </c>
    </row>
    <row r="19" spans="4:6" x14ac:dyDescent="0.15">
      <c r="D19" s="1">
        <f t="shared" si="1"/>
        <v>8.5</v>
      </c>
      <c r="E19" s="1">
        <f t="shared" si="0"/>
        <v>2.2000000000000002E-2</v>
      </c>
      <c r="F19" s="1">
        <f t="shared" si="2"/>
        <v>0.11020000000000001</v>
      </c>
    </row>
    <row r="20" spans="4:6" x14ac:dyDescent="0.15">
      <c r="D20" s="1">
        <f t="shared" si="1"/>
        <v>9</v>
      </c>
      <c r="E20" s="1">
        <f t="shared" si="0"/>
        <v>2.3000000000000003E-2</v>
      </c>
      <c r="F20" s="1">
        <f t="shared" si="2"/>
        <v>0.11080000000000001</v>
      </c>
    </row>
    <row r="21" spans="4:6" x14ac:dyDescent="0.15">
      <c r="D21" s="1">
        <f t="shared" si="1"/>
        <v>9.5</v>
      </c>
      <c r="E21" s="1">
        <f t="shared" si="0"/>
        <v>2.4E-2</v>
      </c>
      <c r="F21" s="1">
        <f t="shared" si="2"/>
        <v>0.1114</v>
      </c>
    </row>
    <row r="22" spans="4:6" x14ac:dyDescent="0.15">
      <c r="D22" s="1">
        <f t="shared" si="1"/>
        <v>10</v>
      </c>
      <c r="E22" s="1">
        <f t="shared" si="0"/>
        <v>2.5000000000000001E-2</v>
      </c>
      <c r="F22" s="1">
        <f t="shared" si="2"/>
        <v>0.112</v>
      </c>
    </row>
    <row r="23" spans="4:6" x14ac:dyDescent="0.15">
      <c r="D23" s="1">
        <f t="shared" si="1"/>
        <v>10.5</v>
      </c>
      <c r="E23" s="1">
        <f t="shared" si="0"/>
        <v>2.6000000000000002E-2</v>
      </c>
      <c r="F23" s="1">
        <f t="shared" si="2"/>
        <v>0.11260000000000001</v>
      </c>
    </row>
    <row r="24" spans="4:6" x14ac:dyDescent="0.15">
      <c r="D24" s="1">
        <f t="shared" si="1"/>
        <v>11</v>
      </c>
      <c r="E24" s="1">
        <f t="shared" si="0"/>
        <v>2.7E-2</v>
      </c>
      <c r="F24" s="1">
        <f t="shared" si="2"/>
        <v>0.11320000000000001</v>
      </c>
    </row>
    <row r="25" spans="4:6" x14ac:dyDescent="0.15">
      <c r="D25" s="1">
        <f t="shared" si="1"/>
        <v>11.5</v>
      </c>
      <c r="E25" s="1">
        <f t="shared" si="0"/>
        <v>2.8000000000000001E-2</v>
      </c>
      <c r="F25" s="1">
        <f t="shared" si="2"/>
        <v>0.1138</v>
      </c>
    </row>
    <row r="26" spans="4:6" x14ac:dyDescent="0.15">
      <c r="D26" s="1">
        <f t="shared" si="1"/>
        <v>12</v>
      </c>
      <c r="E26" s="1">
        <f t="shared" si="0"/>
        <v>2.9000000000000001E-2</v>
      </c>
      <c r="F26" s="1">
        <f t="shared" si="2"/>
        <v>0.1144</v>
      </c>
    </row>
    <row r="27" spans="4:6" x14ac:dyDescent="0.15">
      <c r="D27" s="1">
        <f t="shared" si="1"/>
        <v>12.5</v>
      </c>
      <c r="E27" s="1">
        <f t="shared" si="0"/>
        <v>3.0000000000000002E-2</v>
      </c>
      <c r="F27" s="1">
        <f t="shared" si="2"/>
        <v>0.115</v>
      </c>
    </row>
    <row r="28" spans="4:6" x14ac:dyDescent="0.15">
      <c r="D28" s="1">
        <f t="shared" si="1"/>
        <v>13</v>
      </c>
      <c r="E28" s="1">
        <f t="shared" si="0"/>
        <v>3.1000000000000003E-2</v>
      </c>
      <c r="F28" s="1">
        <f t="shared" si="2"/>
        <v>0.11560000000000001</v>
      </c>
    </row>
    <row r="29" spans="4:6" x14ac:dyDescent="0.15">
      <c r="D29" s="1">
        <f t="shared" si="1"/>
        <v>13.5</v>
      </c>
      <c r="E29" s="1">
        <f t="shared" si="0"/>
        <v>3.2000000000000001E-2</v>
      </c>
      <c r="F29" s="1">
        <f t="shared" si="2"/>
        <v>0.1162</v>
      </c>
    </row>
    <row r="30" spans="4:6" x14ac:dyDescent="0.15">
      <c r="D30" s="1">
        <f t="shared" si="1"/>
        <v>14</v>
      </c>
      <c r="E30" s="1">
        <f t="shared" si="0"/>
        <v>3.3000000000000002E-2</v>
      </c>
      <c r="F30" s="1">
        <f t="shared" si="2"/>
        <v>0.1168</v>
      </c>
    </row>
    <row r="31" spans="4:6" x14ac:dyDescent="0.15">
      <c r="D31" s="1">
        <f t="shared" si="1"/>
        <v>14.5</v>
      </c>
      <c r="E31" s="1">
        <f t="shared" si="0"/>
        <v>3.4000000000000002E-2</v>
      </c>
      <c r="F31" s="1">
        <f t="shared" si="2"/>
        <v>0.1174</v>
      </c>
    </row>
    <row r="32" spans="4:6" x14ac:dyDescent="0.15">
      <c r="D32" s="1">
        <f t="shared" si="1"/>
        <v>15</v>
      </c>
      <c r="E32" s="1">
        <f t="shared" si="0"/>
        <v>3.4999999999999996E-2</v>
      </c>
      <c r="F32" s="1">
        <f t="shared" si="2"/>
        <v>0.11800000000000001</v>
      </c>
    </row>
    <row r="33" spans="4:6" x14ac:dyDescent="0.15">
      <c r="D33" s="1">
        <f t="shared" si="1"/>
        <v>15.5</v>
      </c>
      <c r="E33" s="1">
        <f t="shared" si="0"/>
        <v>3.5999999999999997E-2</v>
      </c>
      <c r="F33" s="1">
        <f t="shared" si="2"/>
        <v>0.11860000000000001</v>
      </c>
    </row>
    <row r="34" spans="4:6" x14ac:dyDescent="0.15">
      <c r="D34" s="1">
        <f t="shared" si="1"/>
        <v>16</v>
      </c>
      <c r="E34" s="1">
        <f t="shared" ref="E34:E65" si="6">$A$2+$B$2*D34</f>
        <v>3.6999999999999998E-2</v>
      </c>
      <c r="F34" s="1">
        <f t="shared" si="2"/>
        <v>0.1192</v>
      </c>
    </row>
    <row r="35" spans="4:6" x14ac:dyDescent="0.15">
      <c r="D35" s="1">
        <f t="shared" ref="D35:D66" si="7">D34+0.5</f>
        <v>16.5</v>
      </c>
      <c r="E35" s="1">
        <f t="shared" si="6"/>
        <v>3.7999999999999999E-2</v>
      </c>
      <c r="F35" s="1">
        <f t="shared" si="2"/>
        <v>0.1198</v>
      </c>
    </row>
    <row r="36" spans="4:6" x14ac:dyDescent="0.15">
      <c r="D36" s="1">
        <f t="shared" si="7"/>
        <v>17</v>
      </c>
      <c r="E36" s="1">
        <f t="shared" si="6"/>
        <v>3.9E-2</v>
      </c>
      <c r="F36" s="1">
        <f t="shared" si="2"/>
        <v>0.12040000000000001</v>
      </c>
    </row>
    <row r="37" spans="4:6" x14ac:dyDescent="0.15">
      <c r="D37" s="1">
        <f t="shared" si="7"/>
        <v>17.5</v>
      </c>
      <c r="E37" s="1">
        <f t="shared" si="6"/>
        <v>0.04</v>
      </c>
      <c r="F37" s="1">
        <f t="shared" si="2"/>
        <v>0.121</v>
      </c>
    </row>
    <row r="38" spans="4:6" x14ac:dyDescent="0.15">
      <c r="D38" s="1">
        <f t="shared" si="7"/>
        <v>18</v>
      </c>
      <c r="E38" s="1">
        <f t="shared" si="6"/>
        <v>4.1000000000000002E-2</v>
      </c>
      <c r="F38" s="1">
        <f t="shared" si="2"/>
        <v>0.1216</v>
      </c>
    </row>
    <row r="39" spans="4:6" x14ac:dyDescent="0.15">
      <c r="D39" s="1">
        <f t="shared" si="7"/>
        <v>18.5</v>
      </c>
      <c r="E39" s="1">
        <f t="shared" si="6"/>
        <v>4.1999999999999996E-2</v>
      </c>
      <c r="F39" s="1">
        <f t="shared" si="2"/>
        <v>0.1222</v>
      </c>
    </row>
    <row r="40" spans="4:6" x14ac:dyDescent="0.15">
      <c r="D40" s="1">
        <f t="shared" si="7"/>
        <v>19</v>
      </c>
      <c r="E40" s="1">
        <f t="shared" si="6"/>
        <v>4.2999999999999997E-2</v>
      </c>
      <c r="F40" s="1">
        <f t="shared" si="2"/>
        <v>0.12280000000000001</v>
      </c>
    </row>
    <row r="41" spans="4:6" x14ac:dyDescent="0.15">
      <c r="D41" s="1">
        <f t="shared" si="7"/>
        <v>19.5</v>
      </c>
      <c r="E41" s="1">
        <f t="shared" si="6"/>
        <v>4.3999999999999997E-2</v>
      </c>
      <c r="F41" s="1">
        <f t="shared" si="2"/>
        <v>0.12340000000000001</v>
      </c>
    </row>
    <row r="42" spans="4:6" x14ac:dyDescent="0.15">
      <c r="D42" s="1">
        <f t="shared" si="7"/>
        <v>20</v>
      </c>
      <c r="E42" s="1">
        <f t="shared" si="6"/>
        <v>4.4999999999999998E-2</v>
      </c>
      <c r="F42" s="1">
        <f t="shared" si="2"/>
        <v>0.124</v>
      </c>
    </row>
    <row r="43" spans="4:6" x14ac:dyDescent="0.15">
      <c r="D43" s="1">
        <f t="shared" si="7"/>
        <v>20.5</v>
      </c>
      <c r="E43" s="1">
        <f t="shared" si="6"/>
        <v>4.5999999999999999E-2</v>
      </c>
      <c r="F43" s="1">
        <f t="shared" si="2"/>
        <v>0.1246</v>
      </c>
    </row>
    <row r="44" spans="4:6" x14ac:dyDescent="0.15">
      <c r="D44" s="1">
        <f t="shared" si="7"/>
        <v>21</v>
      </c>
      <c r="E44" s="1">
        <f t="shared" si="6"/>
        <v>4.7E-2</v>
      </c>
      <c r="F44" s="1">
        <f t="shared" si="2"/>
        <v>0.12520000000000001</v>
      </c>
    </row>
    <row r="45" spans="4:6" x14ac:dyDescent="0.15">
      <c r="D45" s="1">
        <f t="shared" si="7"/>
        <v>21.5</v>
      </c>
      <c r="E45" s="1">
        <f t="shared" si="6"/>
        <v>4.8000000000000001E-2</v>
      </c>
      <c r="F45" s="1">
        <f t="shared" si="2"/>
        <v>0.1258</v>
      </c>
    </row>
    <row r="46" spans="4:6" x14ac:dyDescent="0.15">
      <c r="D46" s="1">
        <f t="shared" si="7"/>
        <v>22</v>
      </c>
      <c r="E46" s="1">
        <f t="shared" si="6"/>
        <v>4.8999999999999995E-2</v>
      </c>
      <c r="F46" s="1">
        <f t="shared" si="2"/>
        <v>0.12640000000000001</v>
      </c>
    </row>
    <row r="47" spans="4:6" x14ac:dyDescent="0.15">
      <c r="D47" s="1">
        <f t="shared" si="7"/>
        <v>22.5</v>
      </c>
      <c r="E47" s="1">
        <f t="shared" si="6"/>
        <v>4.9999999999999996E-2</v>
      </c>
      <c r="F47" s="1">
        <f t="shared" si="2"/>
        <v>0.127</v>
      </c>
    </row>
    <row r="48" spans="4:6" x14ac:dyDescent="0.15">
      <c r="D48" s="1">
        <f t="shared" si="7"/>
        <v>23</v>
      </c>
      <c r="E48" s="1">
        <f t="shared" si="6"/>
        <v>5.0999999999999997E-2</v>
      </c>
      <c r="F48" s="1">
        <f t="shared" si="2"/>
        <v>0.12759999999999999</v>
      </c>
    </row>
    <row r="49" spans="4:6" x14ac:dyDescent="0.15">
      <c r="D49" s="1">
        <f t="shared" si="7"/>
        <v>23.5</v>
      </c>
      <c r="E49" s="1">
        <f t="shared" si="6"/>
        <v>5.1999999999999998E-2</v>
      </c>
      <c r="F49" s="1">
        <f t="shared" si="2"/>
        <v>0.12820000000000001</v>
      </c>
    </row>
    <row r="50" spans="4:6" x14ac:dyDescent="0.15">
      <c r="D50" s="1">
        <f t="shared" si="7"/>
        <v>24</v>
      </c>
      <c r="E50" s="1">
        <f t="shared" si="6"/>
        <v>5.2999999999999999E-2</v>
      </c>
      <c r="F50" s="1">
        <f t="shared" si="2"/>
        <v>0.1288</v>
      </c>
    </row>
    <row r="51" spans="4:6" x14ac:dyDescent="0.15">
      <c r="D51" s="1">
        <f t="shared" si="7"/>
        <v>24.5</v>
      </c>
      <c r="E51" s="1">
        <f t="shared" si="6"/>
        <v>5.3999999999999999E-2</v>
      </c>
      <c r="F51" s="1">
        <f t="shared" si="2"/>
        <v>0.12940000000000002</v>
      </c>
    </row>
    <row r="52" spans="4:6" x14ac:dyDescent="0.15">
      <c r="D52" s="1">
        <f t="shared" si="7"/>
        <v>25</v>
      </c>
      <c r="E52" s="1">
        <f t="shared" si="6"/>
        <v>5.5E-2</v>
      </c>
      <c r="F52" s="1">
        <f t="shared" si="2"/>
        <v>0.13</v>
      </c>
    </row>
    <row r="53" spans="4:6" x14ac:dyDescent="0.15">
      <c r="D53" s="1">
        <f t="shared" si="7"/>
        <v>25.5</v>
      </c>
      <c r="E53" s="1">
        <f t="shared" si="6"/>
        <v>5.6000000000000001E-2</v>
      </c>
      <c r="F53" s="1">
        <f t="shared" si="2"/>
        <v>0.13059999999999999</v>
      </c>
    </row>
    <row r="54" spans="4:6" x14ac:dyDescent="0.15">
      <c r="D54" s="1">
        <f t="shared" si="7"/>
        <v>26</v>
      </c>
      <c r="E54" s="1">
        <f t="shared" si="6"/>
        <v>5.7000000000000002E-2</v>
      </c>
      <c r="F54" s="1">
        <f t="shared" si="2"/>
        <v>0.13120000000000001</v>
      </c>
    </row>
    <row r="55" spans="4:6" x14ac:dyDescent="0.15">
      <c r="D55" s="1">
        <f t="shared" si="7"/>
        <v>26.5</v>
      </c>
      <c r="E55" s="1">
        <f t="shared" si="6"/>
        <v>5.7999999999999996E-2</v>
      </c>
      <c r="F55" s="1">
        <f t="shared" si="2"/>
        <v>0.1318</v>
      </c>
    </row>
    <row r="56" spans="4:6" x14ac:dyDescent="0.15">
      <c r="D56" s="1">
        <f t="shared" si="7"/>
        <v>27</v>
      </c>
      <c r="E56" s="1">
        <f t="shared" si="6"/>
        <v>5.8999999999999997E-2</v>
      </c>
      <c r="F56" s="1">
        <f t="shared" si="2"/>
        <v>0.13240000000000002</v>
      </c>
    </row>
    <row r="57" spans="4:6" x14ac:dyDescent="0.15">
      <c r="D57" s="1">
        <f t="shared" si="7"/>
        <v>27.5</v>
      </c>
      <c r="E57" s="1">
        <f t="shared" si="6"/>
        <v>0.06</v>
      </c>
      <c r="F57" s="1">
        <f t="shared" si="2"/>
        <v>0.13300000000000001</v>
      </c>
    </row>
    <row r="58" spans="4:6" x14ac:dyDescent="0.15">
      <c r="D58" s="1">
        <f t="shared" si="7"/>
        <v>28</v>
      </c>
      <c r="E58" s="1">
        <f t="shared" si="6"/>
        <v>6.0999999999999999E-2</v>
      </c>
      <c r="F58" s="1">
        <f t="shared" si="2"/>
        <v>0.1336</v>
      </c>
    </row>
    <row r="59" spans="4:6" x14ac:dyDescent="0.15">
      <c r="D59" s="1">
        <f t="shared" si="7"/>
        <v>28.5</v>
      </c>
      <c r="E59" s="1">
        <f t="shared" si="6"/>
        <v>6.2E-2</v>
      </c>
      <c r="F59" s="1">
        <f t="shared" si="2"/>
        <v>0.13419999999999999</v>
      </c>
    </row>
    <row r="60" spans="4:6" x14ac:dyDescent="0.15">
      <c r="D60" s="1">
        <f t="shared" si="7"/>
        <v>29</v>
      </c>
      <c r="E60" s="1">
        <f t="shared" si="6"/>
        <v>6.3E-2</v>
      </c>
      <c r="F60" s="1">
        <f t="shared" si="2"/>
        <v>0.1348</v>
      </c>
    </row>
    <row r="61" spans="4:6" x14ac:dyDescent="0.15">
      <c r="D61" s="1">
        <f t="shared" si="7"/>
        <v>29.5</v>
      </c>
      <c r="E61" s="1">
        <f t="shared" si="6"/>
        <v>6.4000000000000001E-2</v>
      </c>
      <c r="F61" s="1">
        <f t="shared" si="2"/>
        <v>0.13539999999999999</v>
      </c>
    </row>
    <row r="62" spans="4:6" x14ac:dyDescent="0.15">
      <c r="D62" s="1">
        <f t="shared" si="7"/>
        <v>30</v>
      </c>
      <c r="E62" s="1">
        <f t="shared" si="6"/>
        <v>6.5000000000000002E-2</v>
      </c>
      <c r="F62" s="1">
        <f t="shared" si="2"/>
        <v>0.13600000000000001</v>
      </c>
    </row>
    <row r="63" spans="4:6" x14ac:dyDescent="0.15">
      <c r="D63" s="1">
        <f t="shared" si="7"/>
        <v>30.5</v>
      </c>
      <c r="E63" s="1">
        <f t="shared" si="6"/>
        <v>6.6000000000000003E-2</v>
      </c>
      <c r="F63" s="1">
        <f t="shared" si="2"/>
        <v>0.1366</v>
      </c>
    </row>
    <row r="64" spans="4:6" x14ac:dyDescent="0.15">
      <c r="D64" s="1">
        <f t="shared" si="7"/>
        <v>31</v>
      </c>
      <c r="E64" s="1">
        <f t="shared" si="6"/>
        <v>6.7000000000000004E-2</v>
      </c>
      <c r="F64" s="1">
        <f t="shared" si="2"/>
        <v>0.13719999999999999</v>
      </c>
    </row>
    <row r="65" spans="4:6" x14ac:dyDescent="0.15">
      <c r="D65" s="1">
        <f t="shared" si="7"/>
        <v>31.5</v>
      </c>
      <c r="E65" s="1">
        <f t="shared" si="6"/>
        <v>6.8000000000000005E-2</v>
      </c>
      <c r="F65" s="1">
        <f t="shared" si="2"/>
        <v>0.13780000000000001</v>
      </c>
    </row>
    <row r="66" spans="4:6" x14ac:dyDescent="0.15">
      <c r="D66" s="1">
        <f t="shared" si="7"/>
        <v>32</v>
      </c>
      <c r="E66" s="1">
        <f t="shared" ref="E66:E97" si="8">$A$2+$B$2*D66</f>
        <v>6.9000000000000006E-2</v>
      </c>
      <c r="F66" s="1">
        <f t="shared" si="2"/>
        <v>0.1384</v>
      </c>
    </row>
    <row r="67" spans="4:6" x14ac:dyDescent="0.15">
      <c r="D67" s="1">
        <f t="shared" ref="D67:D98" si="9">D66+0.5</f>
        <v>32.5</v>
      </c>
      <c r="E67" s="1">
        <f t="shared" si="8"/>
        <v>7.0000000000000007E-2</v>
      </c>
      <c r="F67" s="1">
        <f t="shared" ref="F67:F130" si="10">$A$5+$B$5*D67</f>
        <v>0.13900000000000001</v>
      </c>
    </row>
    <row r="68" spans="4:6" x14ac:dyDescent="0.15">
      <c r="D68" s="1">
        <f t="shared" si="9"/>
        <v>33</v>
      </c>
      <c r="E68" s="1">
        <f t="shared" si="8"/>
        <v>7.1000000000000008E-2</v>
      </c>
      <c r="F68" s="1">
        <f t="shared" si="10"/>
        <v>0.1396</v>
      </c>
    </row>
    <row r="69" spans="4:6" x14ac:dyDescent="0.15">
      <c r="D69" s="1">
        <f t="shared" si="9"/>
        <v>33.5</v>
      </c>
      <c r="E69" s="1">
        <f t="shared" si="8"/>
        <v>7.2000000000000008E-2</v>
      </c>
      <c r="F69" s="1">
        <f t="shared" si="10"/>
        <v>0.14019999999999999</v>
      </c>
    </row>
    <row r="70" spans="4:6" x14ac:dyDescent="0.15">
      <c r="D70" s="1">
        <f t="shared" si="9"/>
        <v>34</v>
      </c>
      <c r="E70" s="1">
        <f t="shared" si="8"/>
        <v>7.3000000000000009E-2</v>
      </c>
      <c r="F70" s="1">
        <f t="shared" si="10"/>
        <v>0.14080000000000001</v>
      </c>
    </row>
    <row r="71" spans="4:6" x14ac:dyDescent="0.15">
      <c r="D71" s="1">
        <f t="shared" si="9"/>
        <v>34.5</v>
      </c>
      <c r="E71" s="1">
        <f t="shared" si="8"/>
        <v>7.400000000000001E-2</v>
      </c>
      <c r="F71" s="1">
        <f t="shared" si="10"/>
        <v>0.1414</v>
      </c>
    </row>
    <row r="72" spans="4:6" x14ac:dyDescent="0.15">
      <c r="D72" s="1">
        <f t="shared" si="9"/>
        <v>35</v>
      </c>
      <c r="E72" s="1">
        <f t="shared" si="8"/>
        <v>7.5000000000000011E-2</v>
      </c>
      <c r="F72" s="1">
        <f t="shared" si="10"/>
        <v>0.14200000000000002</v>
      </c>
    </row>
    <row r="73" spans="4:6" x14ac:dyDescent="0.15">
      <c r="D73" s="1">
        <f t="shared" si="9"/>
        <v>35.5</v>
      </c>
      <c r="E73" s="1">
        <f t="shared" si="8"/>
        <v>7.6000000000000012E-2</v>
      </c>
      <c r="F73" s="1">
        <f t="shared" si="10"/>
        <v>0.1426</v>
      </c>
    </row>
    <row r="74" spans="4:6" x14ac:dyDescent="0.15">
      <c r="D74" s="1">
        <f t="shared" si="9"/>
        <v>36</v>
      </c>
      <c r="E74" s="1">
        <f t="shared" si="8"/>
        <v>7.7000000000000013E-2</v>
      </c>
      <c r="F74" s="1">
        <f t="shared" si="10"/>
        <v>0.14319999999999999</v>
      </c>
    </row>
    <row r="75" spans="4:6" x14ac:dyDescent="0.15">
      <c r="D75" s="1">
        <f t="shared" si="9"/>
        <v>36.5</v>
      </c>
      <c r="E75" s="1">
        <f t="shared" si="8"/>
        <v>7.8E-2</v>
      </c>
      <c r="F75" s="1">
        <f t="shared" si="10"/>
        <v>0.14380000000000001</v>
      </c>
    </row>
    <row r="76" spans="4:6" x14ac:dyDescent="0.15">
      <c r="D76" s="1">
        <f t="shared" si="9"/>
        <v>37</v>
      </c>
      <c r="E76" s="1">
        <f t="shared" si="8"/>
        <v>7.9000000000000001E-2</v>
      </c>
      <c r="F76" s="1">
        <f t="shared" si="10"/>
        <v>0.1444</v>
      </c>
    </row>
    <row r="77" spans="4:6" x14ac:dyDescent="0.15">
      <c r="D77" s="1">
        <f t="shared" si="9"/>
        <v>37.5</v>
      </c>
      <c r="E77" s="1">
        <f t="shared" si="8"/>
        <v>0.08</v>
      </c>
      <c r="F77" s="1">
        <f t="shared" si="10"/>
        <v>0.14500000000000002</v>
      </c>
    </row>
    <row r="78" spans="4:6" x14ac:dyDescent="0.15">
      <c r="D78" s="1">
        <f t="shared" si="9"/>
        <v>38</v>
      </c>
      <c r="E78" s="1">
        <f t="shared" si="8"/>
        <v>8.1000000000000003E-2</v>
      </c>
      <c r="F78" s="1">
        <f t="shared" si="10"/>
        <v>0.14560000000000001</v>
      </c>
    </row>
    <row r="79" spans="4:6" x14ac:dyDescent="0.15">
      <c r="D79" s="1">
        <f t="shared" si="9"/>
        <v>38.5</v>
      </c>
      <c r="E79" s="1">
        <f t="shared" si="8"/>
        <v>8.2000000000000003E-2</v>
      </c>
      <c r="F79" s="1">
        <f t="shared" si="10"/>
        <v>0.1462</v>
      </c>
    </row>
    <row r="80" spans="4:6" x14ac:dyDescent="0.15">
      <c r="D80" s="1">
        <f t="shared" si="9"/>
        <v>39</v>
      </c>
      <c r="E80" s="1">
        <f t="shared" si="8"/>
        <v>8.3000000000000004E-2</v>
      </c>
      <c r="F80" s="1">
        <f t="shared" si="10"/>
        <v>0.14679999999999999</v>
      </c>
    </row>
    <row r="81" spans="4:6" x14ac:dyDescent="0.15">
      <c r="D81" s="1">
        <f t="shared" si="9"/>
        <v>39.5</v>
      </c>
      <c r="E81" s="1">
        <f t="shared" si="8"/>
        <v>8.4000000000000005E-2</v>
      </c>
      <c r="F81" s="1">
        <f t="shared" si="10"/>
        <v>0.1474</v>
      </c>
    </row>
    <row r="82" spans="4:6" x14ac:dyDescent="0.15">
      <c r="D82" s="1">
        <f t="shared" si="9"/>
        <v>40</v>
      </c>
      <c r="E82" s="1">
        <f t="shared" si="8"/>
        <v>8.5000000000000006E-2</v>
      </c>
      <c r="F82" s="1">
        <f t="shared" si="10"/>
        <v>0.14799999999999999</v>
      </c>
    </row>
    <row r="83" spans="4:6" x14ac:dyDescent="0.15">
      <c r="D83" s="1">
        <f t="shared" si="9"/>
        <v>40.5</v>
      </c>
      <c r="E83" s="1">
        <f t="shared" si="8"/>
        <v>8.6000000000000007E-2</v>
      </c>
      <c r="F83" s="1">
        <f t="shared" si="10"/>
        <v>0.14860000000000001</v>
      </c>
    </row>
    <row r="84" spans="4:6" x14ac:dyDescent="0.15">
      <c r="D84" s="1">
        <f t="shared" si="9"/>
        <v>41</v>
      </c>
      <c r="E84" s="1">
        <f t="shared" si="8"/>
        <v>8.7000000000000008E-2</v>
      </c>
      <c r="F84" s="1">
        <f t="shared" si="10"/>
        <v>0.1492</v>
      </c>
    </row>
    <row r="85" spans="4:6" x14ac:dyDescent="0.15">
      <c r="D85" s="1">
        <f t="shared" si="9"/>
        <v>41.5</v>
      </c>
      <c r="E85" s="1">
        <f t="shared" si="8"/>
        <v>8.8000000000000009E-2</v>
      </c>
      <c r="F85" s="1">
        <f t="shared" si="10"/>
        <v>0.14979999999999999</v>
      </c>
    </row>
    <row r="86" spans="4:6" x14ac:dyDescent="0.15">
      <c r="D86" s="1">
        <f t="shared" si="9"/>
        <v>42</v>
      </c>
      <c r="E86" s="1">
        <f t="shared" si="8"/>
        <v>8.900000000000001E-2</v>
      </c>
      <c r="F86" s="1">
        <f t="shared" si="10"/>
        <v>0.15040000000000001</v>
      </c>
    </row>
    <row r="87" spans="4:6" x14ac:dyDescent="0.15">
      <c r="D87" s="1">
        <f t="shared" si="9"/>
        <v>42.5</v>
      </c>
      <c r="E87" s="1">
        <f t="shared" si="8"/>
        <v>9.0000000000000011E-2</v>
      </c>
      <c r="F87" s="1">
        <f t="shared" si="10"/>
        <v>0.151</v>
      </c>
    </row>
    <row r="88" spans="4:6" x14ac:dyDescent="0.15">
      <c r="D88" s="1">
        <f t="shared" si="9"/>
        <v>43</v>
      </c>
      <c r="E88" s="1">
        <f t="shared" si="8"/>
        <v>9.1000000000000011E-2</v>
      </c>
      <c r="F88" s="1">
        <f t="shared" si="10"/>
        <v>0.15160000000000001</v>
      </c>
    </row>
    <row r="89" spans="4:6" x14ac:dyDescent="0.15">
      <c r="D89" s="1">
        <f t="shared" si="9"/>
        <v>43.5</v>
      </c>
      <c r="E89" s="1">
        <f t="shared" si="8"/>
        <v>9.2000000000000012E-2</v>
      </c>
      <c r="F89" s="1">
        <f t="shared" si="10"/>
        <v>0.1522</v>
      </c>
    </row>
    <row r="90" spans="4:6" x14ac:dyDescent="0.15">
      <c r="D90" s="1">
        <f t="shared" si="9"/>
        <v>44</v>
      </c>
      <c r="E90" s="1">
        <f t="shared" si="8"/>
        <v>9.2999999999999999E-2</v>
      </c>
      <c r="F90" s="1">
        <f t="shared" si="10"/>
        <v>0.15279999999999999</v>
      </c>
    </row>
    <row r="91" spans="4:6" x14ac:dyDescent="0.15">
      <c r="D91" s="1">
        <f t="shared" si="9"/>
        <v>44.5</v>
      </c>
      <c r="E91" s="1">
        <f t="shared" si="8"/>
        <v>9.4E-2</v>
      </c>
      <c r="F91" s="1">
        <f t="shared" si="10"/>
        <v>0.15340000000000001</v>
      </c>
    </row>
    <row r="92" spans="4:6" x14ac:dyDescent="0.15">
      <c r="D92" s="1">
        <f t="shared" si="9"/>
        <v>45</v>
      </c>
      <c r="E92" s="1">
        <f t="shared" si="8"/>
        <v>9.5000000000000001E-2</v>
      </c>
      <c r="F92" s="1">
        <f t="shared" si="10"/>
        <v>0.154</v>
      </c>
    </row>
    <row r="93" spans="4:6" x14ac:dyDescent="0.15">
      <c r="D93" s="1">
        <f t="shared" si="9"/>
        <v>45.5</v>
      </c>
      <c r="E93" s="1">
        <f t="shared" si="8"/>
        <v>9.6000000000000002E-2</v>
      </c>
      <c r="F93" s="1">
        <f t="shared" si="10"/>
        <v>0.15460000000000002</v>
      </c>
    </row>
    <row r="94" spans="4:6" x14ac:dyDescent="0.15">
      <c r="D94" s="1">
        <f t="shared" si="9"/>
        <v>46</v>
      </c>
      <c r="E94" s="1">
        <f t="shared" si="8"/>
        <v>9.7000000000000003E-2</v>
      </c>
      <c r="F94" s="1">
        <f t="shared" si="10"/>
        <v>0.1552</v>
      </c>
    </row>
    <row r="95" spans="4:6" x14ac:dyDescent="0.15">
      <c r="D95" s="1">
        <f t="shared" si="9"/>
        <v>46.5</v>
      </c>
      <c r="E95" s="1">
        <f t="shared" si="8"/>
        <v>9.8000000000000004E-2</v>
      </c>
      <c r="F95" s="1">
        <f t="shared" si="10"/>
        <v>0.15579999999999999</v>
      </c>
    </row>
    <row r="96" spans="4:6" x14ac:dyDescent="0.15">
      <c r="D96" s="1">
        <f t="shared" si="9"/>
        <v>47</v>
      </c>
      <c r="E96" s="1">
        <f t="shared" si="8"/>
        <v>9.9000000000000005E-2</v>
      </c>
      <c r="F96" s="1">
        <f t="shared" si="10"/>
        <v>0.15639999999999998</v>
      </c>
    </row>
    <row r="97" spans="4:6" x14ac:dyDescent="0.15">
      <c r="D97" s="1">
        <f t="shared" si="9"/>
        <v>47.5</v>
      </c>
      <c r="E97" s="1">
        <f t="shared" si="8"/>
        <v>0.1</v>
      </c>
      <c r="F97" s="1">
        <f t="shared" si="10"/>
        <v>0.157</v>
      </c>
    </row>
    <row r="98" spans="4:6" x14ac:dyDescent="0.15">
      <c r="D98" s="1">
        <f t="shared" si="9"/>
        <v>48</v>
      </c>
      <c r="E98" s="1">
        <f t="shared" ref="E98:E129" si="11">$A$2+$B$2*D98</f>
        <v>0.10100000000000001</v>
      </c>
      <c r="F98" s="1">
        <f t="shared" si="10"/>
        <v>0.15760000000000002</v>
      </c>
    </row>
    <row r="99" spans="4:6" x14ac:dyDescent="0.15">
      <c r="D99" s="1">
        <f t="shared" ref="D99:D130" si="12">D98+0.5</f>
        <v>48.5</v>
      </c>
      <c r="E99" s="1">
        <f t="shared" si="11"/>
        <v>0.10200000000000001</v>
      </c>
      <c r="F99" s="1">
        <f t="shared" si="10"/>
        <v>0.15820000000000001</v>
      </c>
    </row>
    <row r="100" spans="4:6" x14ac:dyDescent="0.15">
      <c r="D100" s="1">
        <f t="shared" si="12"/>
        <v>49</v>
      </c>
      <c r="E100" s="1">
        <f t="shared" si="11"/>
        <v>0.10300000000000001</v>
      </c>
      <c r="F100" s="1">
        <f t="shared" si="10"/>
        <v>0.1588</v>
      </c>
    </row>
    <row r="101" spans="4:6" x14ac:dyDescent="0.15">
      <c r="D101" s="1">
        <f t="shared" si="12"/>
        <v>49.5</v>
      </c>
      <c r="E101" s="1">
        <f t="shared" si="11"/>
        <v>0.10400000000000001</v>
      </c>
      <c r="F101" s="1">
        <f t="shared" si="10"/>
        <v>0.15939999999999999</v>
      </c>
    </row>
    <row r="102" spans="4:6" x14ac:dyDescent="0.15">
      <c r="D102" s="1">
        <f t="shared" si="12"/>
        <v>50</v>
      </c>
      <c r="E102" s="1">
        <f t="shared" si="11"/>
        <v>0.10500000000000001</v>
      </c>
      <c r="F102" s="1">
        <f t="shared" si="10"/>
        <v>0.16</v>
      </c>
    </row>
    <row r="103" spans="4:6" x14ac:dyDescent="0.15">
      <c r="D103" s="1">
        <f t="shared" si="12"/>
        <v>50.5</v>
      </c>
      <c r="E103" s="1">
        <f t="shared" si="11"/>
        <v>0.10600000000000001</v>
      </c>
      <c r="F103" s="1">
        <f t="shared" si="10"/>
        <v>0.16059999999999999</v>
      </c>
    </row>
    <row r="104" spans="4:6" x14ac:dyDescent="0.15">
      <c r="D104" s="1">
        <f t="shared" si="12"/>
        <v>51</v>
      </c>
      <c r="E104" s="1">
        <f t="shared" si="11"/>
        <v>0.10700000000000001</v>
      </c>
      <c r="F104" s="1">
        <f t="shared" si="10"/>
        <v>0.16120000000000001</v>
      </c>
    </row>
    <row r="105" spans="4:6" x14ac:dyDescent="0.15">
      <c r="D105" s="1">
        <f t="shared" si="12"/>
        <v>51.5</v>
      </c>
      <c r="E105" s="1">
        <f t="shared" si="11"/>
        <v>0.10800000000000001</v>
      </c>
      <c r="F105" s="1">
        <f t="shared" si="10"/>
        <v>0.1618</v>
      </c>
    </row>
    <row r="106" spans="4:6" x14ac:dyDescent="0.15">
      <c r="D106" s="1">
        <f t="shared" si="12"/>
        <v>52</v>
      </c>
      <c r="E106" s="1">
        <f t="shared" si="11"/>
        <v>0.10900000000000001</v>
      </c>
      <c r="F106" s="1">
        <f t="shared" si="10"/>
        <v>0.16239999999999999</v>
      </c>
    </row>
    <row r="107" spans="4:6" x14ac:dyDescent="0.15">
      <c r="D107" s="1">
        <f t="shared" si="12"/>
        <v>52.5</v>
      </c>
      <c r="E107" s="1">
        <f t="shared" si="11"/>
        <v>0.11</v>
      </c>
      <c r="F107" s="1">
        <f t="shared" si="10"/>
        <v>0.16300000000000001</v>
      </c>
    </row>
    <row r="108" spans="4:6" x14ac:dyDescent="0.15">
      <c r="D108" s="1">
        <f t="shared" si="12"/>
        <v>53</v>
      </c>
      <c r="E108" s="1">
        <f t="shared" si="11"/>
        <v>0.111</v>
      </c>
      <c r="F108" s="1">
        <f t="shared" si="10"/>
        <v>0.1636</v>
      </c>
    </row>
    <row r="109" spans="4:6" x14ac:dyDescent="0.15">
      <c r="D109" s="1">
        <f t="shared" si="12"/>
        <v>53.5</v>
      </c>
      <c r="E109" s="1">
        <f t="shared" si="11"/>
        <v>0.112</v>
      </c>
      <c r="F109" s="1">
        <f t="shared" si="10"/>
        <v>0.16420000000000001</v>
      </c>
    </row>
    <row r="110" spans="4:6" x14ac:dyDescent="0.15">
      <c r="D110" s="1">
        <f t="shared" si="12"/>
        <v>54</v>
      </c>
      <c r="E110" s="1">
        <f t="shared" si="11"/>
        <v>0.113</v>
      </c>
      <c r="F110" s="1">
        <f t="shared" si="10"/>
        <v>0.1648</v>
      </c>
    </row>
    <row r="111" spans="4:6" x14ac:dyDescent="0.15">
      <c r="D111" s="1">
        <f t="shared" si="12"/>
        <v>54.5</v>
      </c>
      <c r="E111" s="1">
        <f t="shared" si="11"/>
        <v>0.114</v>
      </c>
      <c r="F111" s="1">
        <f t="shared" si="10"/>
        <v>0.16539999999999999</v>
      </c>
    </row>
    <row r="112" spans="4:6" x14ac:dyDescent="0.15">
      <c r="D112" s="1">
        <f t="shared" si="12"/>
        <v>55</v>
      </c>
      <c r="E112" s="1">
        <f t="shared" si="11"/>
        <v>0.115</v>
      </c>
      <c r="F112" s="1">
        <f t="shared" si="10"/>
        <v>0.16599999999999998</v>
      </c>
    </row>
    <row r="113" spans="4:6" x14ac:dyDescent="0.15">
      <c r="D113" s="1">
        <f t="shared" si="12"/>
        <v>55.5</v>
      </c>
      <c r="E113" s="1">
        <f t="shared" si="11"/>
        <v>0.11600000000000001</v>
      </c>
      <c r="F113" s="1">
        <f t="shared" si="10"/>
        <v>0.1666</v>
      </c>
    </row>
    <row r="114" spans="4:6" x14ac:dyDescent="0.15">
      <c r="D114" s="1">
        <f t="shared" si="12"/>
        <v>56</v>
      </c>
      <c r="E114" s="1">
        <f t="shared" si="11"/>
        <v>0.11700000000000001</v>
      </c>
      <c r="F114" s="1">
        <f t="shared" si="10"/>
        <v>0.16720000000000002</v>
      </c>
    </row>
    <row r="115" spans="4:6" x14ac:dyDescent="0.15">
      <c r="D115" s="1">
        <f t="shared" si="12"/>
        <v>56.5</v>
      </c>
      <c r="E115" s="1">
        <f t="shared" si="11"/>
        <v>0.11800000000000001</v>
      </c>
      <c r="F115" s="1">
        <f t="shared" si="10"/>
        <v>0.1678</v>
      </c>
    </row>
    <row r="116" spans="4:6" x14ac:dyDescent="0.15">
      <c r="D116" s="1">
        <f t="shared" si="12"/>
        <v>57</v>
      </c>
      <c r="E116" s="1">
        <f t="shared" si="11"/>
        <v>0.11900000000000001</v>
      </c>
      <c r="F116" s="1">
        <f t="shared" si="10"/>
        <v>0.16839999999999999</v>
      </c>
    </row>
    <row r="117" spans="4:6" x14ac:dyDescent="0.15">
      <c r="D117" s="1">
        <f t="shared" si="12"/>
        <v>57.5</v>
      </c>
      <c r="E117" s="1">
        <f t="shared" si="11"/>
        <v>0.12000000000000001</v>
      </c>
      <c r="F117" s="1">
        <f t="shared" si="10"/>
        <v>0.16899999999999998</v>
      </c>
    </row>
    <row r="118" spans="4:6" x14ac:dyDescent="0.15">
      <c r="D118" s="1">
        <f t="shared" si="12"/>
        <v>58</v>
      </c>
      <c r="E118" s="1">
        <f t="shared" si="11"/>
        <v>0.12100000000000001</v>
      </c>
      <c r="F118" s="1">
        <f t="shared" si="10"/>
        <v>0.1696</v>
      </c>
    </row>
    <row r="119" spans="4:6" x14ac:dyDescent="0.15">
      <c r="D119" s="1">
        <f t="shared" si="12"/>
        <v>58.5</v>
      </c>
      <c r="E119" s="1">
        <f t="shared" si="11"/>
        <v>0.12200000000000001</v>
      </c>
      <c r="F119" s="1">
        <f t="shared" si="10"/>
        <v>0.17020000000000002</v>
      </c>
    </row>
    <row r="120" spans="4:6" x14ac:dyDescent="0.15">
      <c r="D120" s="1">
        <f t="shared" si="12"/>
        <v>59</v>
      </c>
      <c r="E120" s="1">
        <f t="shared" si="11"/>
        <v>0.12300000000000001</v>
      </c>
      <c r="F120" s="1">
        <f t="shared" si="10"/>
        <v>0.17080000000000001</v>
      </c>
    </row>
    <row r="121" spans="4:6" x14ac:dyDescent="0.15">
      <c r="D121" s="1">
        <f t="shared" si="12"/>
        <v>59.5</v>
      </c>
      <c r="E121" s="1">
        <f t="shared" si="11"/>
        <v>0.12400000000000001</v>
      </c>
      <c r="F121" s="1">
        <f t="shared" si="10"/>
        <v>0.1714</v>
      </c>
    </row>
    <row r="122" spans="4:6" x14ac:dyDescent="0.15">
      <c r="D122" s="1">
        <f t="shared" si="12"/>
        <v>60</v>
      </c>
      <c r="E122" s="1">
        <f t="shared" si="11"/>
        <v>0.125</v>
      </c>
      <c r="F122" s="1">
        <f t="shared" si="10"/>
        <v>0.17199999999999999</v>
      </c>
    </row>
    <row r="123" spans="4:6" x14ac:dyDescent="0.15">
      <c r="D123" s="1">
        <f t="shared" si="12"/>
        <v>60.5</v>
      </c>
      <c r="E123" s="1">
        <f t="shared" si="11"/>
        <v>0.126</v>
      </c>
      <c r="F123" s="1">
        <f t="shared" si="10"/>
        <v>0.1726</v>
      </c>
    </row>
    <row r="124" spans="4:6" x14ac:dyDescent="0.15">
      <c r="D124" s="1">
        <f t="shared" si="12"/>
        <v>61</v>
      </c>
      <c r="E124" s="1">
        <f t="shared" si="11"/>
        <v>0.127</v>
      </c>
      <c r="F124" s="1">
        <f t="shared" si="10"/>
        <v>0.17319999999999999</v>
      </c>
    </row>
    <row r="125" spans="4:6" x14ac:dyDescent="0.15">
      <c r="D125" s="1">
        <f t="shared" si="12"/>
        <v>61.5</v>
      </c>
      <c r="E125" s="1">
        <f t="shared" si="11"/>
        <v>0.128</v>
      </c>
      <c r="F125" s="1">
        <f t="shared" si="10"/>
        <v>0.17380000000000001</v>
      </c>
    </row>
    <row r="126" spans="4:6" x14ac:dyDescent="0.15">
      <c r="D126" s="1">
        <f t="shared" si="12"/>
        <v>62</v>
      </c>
      <c r="E126" s="1">
        <f t="shared" si="11"/>
        <v>0.129</v>
      </c>
      <c r="F126" s="1">
        <f t="shared" si="10"/>
        <v>0.1744</v>
      </c>
    </row>
    <row r="127" spans="4:6" x14ac:dyDescent="0.15">
      <c r="D127" s="1">
        <f t="shared" si="12"/>
        <v>62.5</v>
      </c>
      <c r="E127" s="1">
        <f t="shared" si="11"/>
        <v>0.13</v>
      </c>
      <c r="F127" s="1">
        <f t="shared" si="10"/>
        <v>0.17499999999999999</v>
      </c>
    </row>
    <row r="128" spans="4:6" x14ac:dyDescent="0.15">
      <c r="D128" s="1">
        <f t="shared" si="12"/>
        <v>63</v>
      </c>
      <c r="E128" s="1">
        <f t="shared" si="11"/>
        <v>0.13100000000000001</v>
      </c>
      <c r="F128" s="1">
        <f t="shared" si="10"/>
        <v>0.17559999999999998</v>
      </c>
    </row>
    <row r="129" spans="4:6" x14ac:dyDescent="0.15">
      <c r="D129" s="1">
        <f t="shared" si="12"/>
        <v>63.5</v>
      </c>
      <c r="E129" s="1">
        <f t="shared" si="11"/>
        <v>0.13200000000000001</v>
      </c>
      <c r="F129" s="1">
        <f t="shared" si="10"/>
        <v>0.1762</v>
      </c>
    </row>
    <row r="130" spans="4:6" x14ac:dyDescent="0.15">
      <c r="D130" s="1">
        <f t="shared" si="12"/>
        <v>64</v>
      </c>
      <c r="E130" s="1">
        <f t="shared" ref="E130:E161" si="13">$A$2+$B$2*D130</f>
        <v>0.13300000000000001</v>
      </c>
      <c r="F130" s="1">
        <f t="shared" si="10"/>
        <v>0.17680000000000001</v>
      </c>
    </row>
    <row r="131" spans="4:6" x14ac:dyDescent="0.15">
      <c r="D131" s="1">
        <f t="shared" ref="D131:D162" si="14">D130+0.5</f>
        <v>64.5</v>
      </c>
      <c r="E131" s="1">
        <f t="shared" si="13"/>
        <v>0.13400000000000001</v>
      </c>
      <c r="F131" s="1">
        <f t="shared" ref="F131:F162" si="15">$A$5+$B$5*D131</f>
        <v>0.1774</v>
      </c>
    </row>
    <row r="132" spans="4:6" x14ac:dyDescent="0.15">
      <c r="D132" s="1">
        <f t="shared" si="14"/>
        <v>65</v>
      </c>
      <c r="E132" s="1">
        <f t="shared" si="13"/>
        <v>0.13500000000000001</v>
      </c>
      <c r="F132" s="1">
        <f t="shared" si="15"/>
        <v>0.17799999999999999</v>
      </c>
    </row>
    <row r="133" spans="4:6" x14ac:dyDescent="0.15">
      <c r="D133" s="1">
        <f t="shared" si="14"/>
        <v>65.5</v>
      </c>
      <c r="E133" s="1">
        <f t="shared" si="13"/>
        <v>0.13600000000000001</v>
      </c>
      <c r="F133" s="1">
        <f t="shared" si="15"/>
        <v>0.17859999999999998</v>
      </c>
    </row>
    <row r="134" spans="4:6" x14ac:dyDescent="0.15">
      <c r="D134" s="1">
        <f t="shared" si="14"/>
        <v>66</v>
      </c>
      <c r="E134" s="1">
        <f t="shared" si="13"/>
        <v>0.13700000000000001</v>
      </c>
      <c r="F134" s="1">
        <f t="shared" si="15"/>
        <v>0.1792</v>
      </c>
    </row>
    <row r="135" spans="4:6" x14ac:dyDescent="0.15">
      <c r="D135" s="1">
        <f t="shared" si="14"/>
        <v>66.5</v>
      </c>
      <c r="E135" s="1">
        <f t="shared" si="13"/>
        <v>0.13800000000000001</v>
      </c>
      <c r="F135" s="1">
        <f t="shared" si="15"/>
        <v>0.17980000000000002</v>
      </c>
    </row>
    <row r="136" spans="4:6" x14ac:dyDescent="0.15">
      <c r="D136" s="1">
        <f t="shared" si="14"/>
        <v>67</v>
      </c>
      <c r="E136" s="1">
        <f t="shared" si="13"/>
        <v>0.13900000000000001</v>
      </c>
      <c r="F136" s="1">
        <f t="shared" si="15"/>
        <v>0.1804</v>
      </c>
    </row>
    <row r="137" spans="4:6" x14ac:dyDescent="0.15">
      <c r="D137" s="1">
        <f t="shared" si="14"/>
        <v>67.5</v>
      </c>
      <c r="E137" s="1">
        <f t="shared" si="13"/>
        <v>0.14000000000000001</v>
      </c>
      <c r="F137" s="1">
        <f t="shared" si="15"/>
        <v>0.18099999999999999</v>
      </c>
    </row>
    <row r="138" spans="4:6" x14ac:dyDescent="0.15">
      <c r="D138" s="1">
        <f t="shared" si="14"/>
        <v>68</v>
      </c>
      <c r="E138" s="1">
        <f t="shared" si="13"/>
        <v>0.14100000000000001</v>
      </c>
      <c r="F138" s="1">
        <f t="shared" si="15"/>
        <v>0.18159999999999998</v>
      </c>
    </row>
    <row r="139" spans="4:6" x14ac:dyDescent="0.15">
      <c r="D139" s="1">
        <f t="shared" si="14"/>
        <v>68.5</v>
      </c>
      <c r="E139" s="1">
        <f t="shared" si="13"/>
        <v>0.14200000000000002</v>
      </c>
      <c r="F139" s="1">
        <f t="shared" si="15"/>
        <v>0.1822</v>
      </c>
    </row>
    <row r="140" spans="4:6" x14ac:dyDescent="0.15">
      <c r="D140" s="1">
        <f t="shared" si="14"/>
        <v>69</v>
      </c>
      <c r="E140" s="1">
        <f t="shared" si="13"/>
        <v>0.14300000000000002</v>
      </c>
      <c r="F140" s="1">
        <f t="shared" si="15"/>
        <v>0.18280000000000002</v>
      </c>
    </row>
    <row r="141" spans="4:6" x14ac:dyDescent="0.15">
      <c r="D141" s="1">
        <f t="shared" si="14"/>
        <v>69.5</v>
      </c>
      <c r="E141" s="1">
        <f t="shared" si="13"/>
        <v>0.14400000000000002</v>
      </c>
      <c r="F141" s="1">
        <f t="shared" si="15"/>
        <v>0.18340000000000001</v>
      </c>
    </row>
    <row r="142" spans="4:6" x14ac:dyDescent="0.15">
      <c r="D142" s="1">
        <f t="shared" si="14"/>
        <v>70</v>
      </c>
      <c r="E142" s="1">
        <f t="shared" si="13"/>
        <v>0.14500000000000002</v>
      </c>
      <c r="F142" s="1">
        <f t="shared" si="15"/>
        <v>0.184</v>
      </c>
    </row>
    <row r="143" spans="4:6" x14ac:dyDescent="0.15">
      <c r="D143" s="1">
        <f t="shared" si="14"/>
        <v>70.5</v>
      </c>
      <c r="E143" s="1">
        <f t="shared" si="13"/>
        <v>0.14600000000000002</v>
      </c>
      <c r="F143" s="1">
        <f t="shared" si="15"/>
        <v>0.18459999999999999</v>
      </c>
    </row>
    <row r="144" spans="4:6" x14ac:dyDescent="0.15">
      <c r="D144" s="1">
        <f t="shared" si="14"/>
        <v>71</v>
      </c>
      <c r="E144" s="1">
        <f t="shared" si="13"/>
        <v>0.14700000000000002</v>
      </c>
      <c r="F144" s="1">
        <f t="shared" si="15"/>
        <v>0.1852</v>
      </c>
    </row>
    <row r="145" spans="4:6" x14ac:dyDescent="0.15">
      <c r="D145" s="1">
        <f t="shared" si="14"/>
        <v>71.5</v>
      </c>
      <c r="E145" s="1">
        <f t="shared" si="13"/>
        <v>0.14800000000000002</v>
      </c>
      <c r="F145" s="1">
        <f t="shared" si="15"/>
        <v>0.18579999999999999</v>
      </c>
    </row>
    <row r="146" spans="4:6" x14ac:dyDescent="0.15">
      <c r="D146" s="1">
        <f t="shared" si="14"/>
        <v>72</v>
      </c>
      <c r="E146" s="1">
        <f t="shared" si="13"/>
        <v>0.14900000000000002</v>
      </c>
      <c r="F146" s="1">
        <f t="shared" si="15"/>
        <v>0.18640000000000001</v>
      </c>
    </row>
    <row r="147" spans="4:6" x14ac:dyDescent="0.15">
      <c r="D147" s="1">
        <f t="shared" si="14"/>
        <v>72.5</v>
      </c>
      <c r="E147" s="1">
        <f t="shared" si="13"/>
        <v>0.15</v>
      </c>
      <c r="F147" s="1">
        <f t="shared" si="15"/>
        <v>0.187</v>
      </c>
    </row>
    <row r="148" spans="4:6" x14ac:dyDescent="0.15">
      <c r="D148" s="1">
        <f t="shared" si="14"/>
        <v>73</v>
      </c>
      <c r="E148" s="1">
        <f t="shared" si="13"/>
        <v>0.151</v>
      </c>
      <c r="F148" s="1">
        <f t="shared" si="15"/>
        <v>0.18759999999999999</v>
      </c>
    </row>
    <row r="149" spans="4:6" x14ac:dyDescent="0.15">
      <c r="D149" s="1">
        <f t="shared" si="14"/>
        <v>73.5</v>
      </c>
      <c r="E149" s="1">
        <f t="shared" si="13"/>
        <v>0.152</v>
      </c>
      <c r="F149" s="1">
        <f t="shared" si="15"/>
        <v>0.18819999999999998</v>
      </c>
    </row>
    <row r="150" spans="4:6" x14ac:dyDescent="0.15">
      <c r="D150" s="1">
        <f t="shared" si="14"/>
        <v>74</v>
      </c>
      <c r="E150" s="1">
        <f t="shared" si="13"/>
        <v>0.153</v>
      </c>
      <c r="F150" s="1">
        <f t="shared" si="15"/>
        <v>0.1888</v>
      </c>
    </row>
    <row r="151" spans="4:6" x14ac:dyDescent="0.15">
      <c r="D151" s="1">
        <f t="shared" si="14"/>
        <v>74.5</v>
      </c>
      <c r="E151" s="1">
        <f t="shared" si="13"/>
        <v>0.154</v>
      </c>
      <c r="F151" s="1">
        <f t="shared" si="15"/>
        <v>0.18940000000000001</v>
      </c>
    </row>
    <row r="152" spans="4:6" x14ac:dyDescent="0.15">
      <c r="D152" s="1">
        <f t="shared" si="14"/>
        <v>75</v>
      </c>
      <c r="E152" s="1">
        <f t="shared" si="13"/>
        <v>0.155</v>
      </c>
      <c r="F152" s="1">
        <f t="shared" si="15"/>
        <v>0.19</v>
      </c>
    </row>
    <row r="153" spans="4:6" x14ac:dyDescent="0.15">
      <c r="D153" s="1">
        <f t="shared" si="14"/>
        <v>75.5</v>
      </c>
      <c r="E153" s="1">
        <f t="shared" si="13"/>
        <v>0.156</v>
      </c>
      <c r="F153" s="1">
        <f t="shared" si="15"/>
        <v>0.19059999999999999</v>
      </c>
    </row>
    <row r="154" spans="4:6" x14ac:dyDescent="0.15">
      <c r="D154" s="1">
        <f t="shared" si="14"/>
        <v>76</v>
      </c>
      <c r="E154" s="1">
        <f t="shared" si="13"/>
        <v>0.157</v>
      </c>
      <c r="F154" s="1">
        <f t="shared" si="15"/>
        <v>0.19119999999999998</v>
      </c>
    </row>
    <row r="155" spans="4:6" x14ac:dyDescent="0.15">
      <c r="D155" s="1">
        <f t="shared" si="14"/>
        <v>76.5</v>
      </c>
      <c r="E155" s="1">
        <f t="shared" si="13"/>
        <v>0.158</v>
      </c>
      <c r="F155" s="1">
        <f t="shared" si="15"/>
        <v>0.1918</v>
      </c>
    </row>
    <row r="156" spans="4:6" x14ac:dyDescent="0.15">
      <c r="D156" s="1">
        <f t="shared" si="14"/>
        <v>77</v>
      </c>
      <c r="E156" s="1">
        <f t="shared" si="13"/>
        <v>0.159</v>
      </c>
      <c r="F156" s="1">
        <f t="shared" si="15"/>
        <v>0.19240000000000002</v>
      </c>
    </row>
    <row r="157" spans="4:6" x14ac:dyDescent="0.15">
      <c r="D157" s="1">
        <f t="shared" si="14"/>
        <v>77.5</v>
      </c>
      <c r="E157" s="1">
        <f t="shared" si="13"/>
        <v>0.16</v>
      </c>
      <c r="F157" s="1">
        <f t="shared" si="15"/>
        <v>0.193</v>
      </c>
    </row>
    <row r="158" spans="4:6" x14ac:dyDescent="0.15">
      <c r="D158" s="1">
        <f t="shared" si="14"/>
        <v>78</v>
      </c>
      <c r="E158" s="1">
        <f t="shared" si="13"/>
        <v>0.161</v>
      </c>
      <c r="F158" s="1">
        <f t="shared" si="15"/>
        <v>0.19359999999999999</v>
      </c>
    </row>
    <row r="159" spans="4:6" x14ac:dyDescent="0.15">
      <c r="D159" s="1">
        <f t="shared" si="14"/>
        <v>78.5</v>
      </c>
      <c r="E159" s="1">
        <f t="shared" si="13"/>
        <v>0.16200000000000001</v>
      </c>
      <c r="F159" s="1">
        <f t="shared" si="15"/>
        <v>0.19419999999999998</v>
      </c>
    </row>
    <row r="160" spans="4:6" x14ac:dyDescent="0.15">
      <c r="D160" s="1">
        <f t="shared" si="14"/>
        <v>79</v>
      </c>
      <c r="E160" s="1">
        <f t="shared" si="13"/>
        <v>0.16300000000000001</v>
      </c>
      <c r="F160" s="1">
        <f t="shared" si="15"/>
        <v>0.1948</v>
      </c>
    </row>
    <row r="161" spans="4:6" x14ac:dyDescent="0.15">
      <c r="D161" s="1">
        <f t="shared" si="14"/>
        <v>79.5</v>
      </c>
      <c r="E161" s="1">
        <f t="shared" si="13"/>
        <v>0.16400000000000001</v>
      </c>
      <c r="F161" s="1">
        <f t="shared" si="15"/>
        <v>0.19539999999999999</v>
      </c>
    </row>
    <row r="162" spans="4:6" x14ac:dyDescent="0.15">
      <c r="D162" s="1">
        <f t="shared" si="14"/>
        <v>80</v>
      </c>
      <c r="E162" s="1">
        <f>$A$2+$B$2*D162</f>
        <v>0.16500000000000001</v>
      </c>
      <c r="F162" s="1">
        <f t="shared" si="15"/>
        <v>0.19600000000000001</v>
      </c>
    </row>
    <row r="163" spans="4:6" x14ac:dyDescent="0.15">
      <c r="D163" s="1"/>
    </row>
    <row r="164" spans="4:6" x14ac:dyDescent="0.15">
      <c r="D164" s="1"/>
    </row>
    <row r="165" spans="4:6" x14ac:dyDescent="0.15">
      <c r="D165" s="1"/>
    </row>
    <row r="166" spans="4:6" x14ac:dyDescent="0.15">
      <c r="D166" s="1"/>
    </row>
    <row r="167" spans="4:6" x14ac:dyDescent="0.15">
      <c r="D167" s="1"/>
    </row>
    <row r="168" spans="4:6" x14ac:dyDescent="0.15">
      <c r="D168" s="1"/>
    </row>
    <row r="169" spans="4:6" x14ac:dyDescent="0.15">
      <c r="D169" s="1"/>
    </row>
    <row r="170" spans="4:6" x14ac:dyDescent="0.15">
      <c r="D170" s="1"/>
    </row>
    <row r="171" spans="4:6" x14ac:dyDescent="0.15">
      <c r="D171" s="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1:K32"/>
  <sheetViews>
    <sheetView topLeftCell="A4" workbookViewId="0">
      <selection activeCell="I27" sqref="I27"/>
    </sheetView>
  </sheetViews>
  <sheetFormatPr baseColWidth="10" defaultRowHeight="13" x14ac:dyDescent="0.15"/>
  <cols>
    <col min="1" max="256" width="8.83203125" customWidth="1"/>
  </cols>
  <sheetData>
    <row r="21" spans="2:11" x14ac:dyDescent="0.15">
      <c r="B21" t="s">
        <v>34</v>
      </c>
    </row>
    <row r="22" spans="2:11" x14ac:dyDescent="0.15">
      <c r="B22" t="s">
        <v>35</v>
      </c>
    </row>
    <row r="23" spans="2:11" x14ac:dyDescent="0.15">
      <c r="B23" t="s">
        <v>36</v>
      </c>
    </row>
    <row r="24" spans="2:11" x14ac:dyDescent="0.15">
      <c r="B24" t="s">
        <v>37</v>
      </c>
    </row>
    <row r="25" spans="2:11" x14ac:dyDescent="0.15">
      <c r="B25" t="s">
        <v>38</v>
      </c>
    </row>
    <row r="27" spans="2:11" x14ac:dyDescent="0.15">
      <c r="B27" s="1" t="s">
        <v>39</v>
      </c>
      <c r="C27" s="2">
        <v>20</v>
      </c>
      <c r="D27" s="1" t="s">
        <v>40</v>
      </c>
      <c r="E27" s="2">
        <v>40</v>
      </c>
      <c r="F27" s="1" t="s">
        <v>41</v>
      </c>
      <c r="G27" s="2">
        <v>1.5</v>
      </c>
      <c r="H27" s="1" t="s">
        <v>42</v>
      </c>
      <c r="I27" s="2">
        <v>2</v>
      </c>
      <c r="K27">
        <f>(9/4)*C27+32</f>
        <v>77</v>
      </c>
    </row>
    <row r="29" spans="2:11" x14ac:dyDescent="0.15">
      <c r="B29" t="s">
        <v>43</v>
      </c>
      <c r="D29" t="s">
        <v>44</v>
      </c>
      <c r="F29" t="s">
        <v>45</v>
      </c>
    </row>
    <row r="30" spans="2:11" x14ac:dyDescent="0.15">
      <c r="B30" t="s">
        <v>46</v>
      </c>
      <c r="D30" t="s">
        <v>47</v>
      </c>
      <c r="F30" t="s">
        <v>48</v>
      </c>
    </row>
    <row r="32" spans="2:11" x14ac:dyDescent="0.15">
      <c r="B32" t="s">
        <v>49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2"/>
  <sheetViews>
    <sheetView workbookViewId="0">
      <selection activeCell="H2" sqref="H2"/>
    </sheetView>
  </sheetViews>
  <sheetFormatPr baseColWidth="10" defaultRowHeight="13" x14ac:dyDescent="0.15"/>
  <cols>
    <col min="1" max="1" width="12.5" bestFit="1" customWidth="1"/>
    <col min="2" max="5" width="8.83203125" customWidth="1"/>
    <col min="6" max="6" width="16.5" bestFit="1" customWidth="1"/>
    <col min="7" max="11" width="8.83203125" customWidth="1"/>
    <col min="12" max="12" width="16.5" customWidth="1"/>
    <col min="13" max="256" width="8.83203125" customWidth="1"/>
  </cols>
  <sheetData>
    <row r="1" spans="1:8" x14ac:dyDescent="0.15">
      <c r="A1" t="s">
        <v>50</v>
      </c>
      <c r="B1" t="s">
        <v>51</v>
      </c>
      <c r="C1" t="s">
        <v>55</v>
      </c>
      <c r="D1" t="s">
        <v>56</v>
      </c>
      <c r="F1" t="s">
        <v>52</v>
      </c>
      <c r="G1" t="s">
        <v>53</v>
      </c>
      <c r="H1" t="s">
        <v>54</v>
      </c>
    </row>
    <row r="2" spans="1:8" x14ac:dyDescent="0.15">
      <c r="A2" s="1">
        <f>temperature_effect!$C$27</f>
        <v>20</v>
      </c>
      <c r="B2" s="1">
        <f>temperature_effect!$E$27</f>
        <v>40</v>
      </c>
      <c r="C2" s="1">
        <f>temperature_effect!$G$27</f>
        <v>1.5</v>
      </c>
      <c r="D2" s="1">
        <f>temperature_effect!$I$27</f>
        <v>2</v>
      </c>
      <c r="E2" s="1"/>
      <c r="F2" s="1">
        <v>0</v>
      </c>
      <c r="G2" s="1">
        <f t="shared" ref="G2:G33" si="0">($B$2-F2) / ($B$2-$A$2)</f>
        <v>2</v>
      </c>
      <c r="H2" s="1">
        <f t="shared" ref="H2:H33" si="1">IF(G2&gt;0,EXP($C$2/$D$2*(1-POWER(G2,$D$2)))*POWER(G2,$C$2), 0)</f>
        <v>0.29811402567799195</v>
      </c>
    </row>
    <row r="3" spans="1:8" x14ac:dyDescent="0.15">
      <c r="A3" s="1"/>
      <c r="B3" s="1"/>
      <c r="C3" s="1"/>
      <c r="D3" s="1"/>
      <c r="E3" s="1"/>
      <c r="F3" s="1">
        <f t="shared" ref="F3:F34" si="2">F2+0.5</f>
        <v>0.5</v>
      </c>
      <c r="G3" s="1">
        <f t="shared" si="0"/>
        <v>1.9750000000000001</v>
      </c>
      <c r="H3" s="1">
        <f t="shared" si="1"/>
        <v>0.31517849417373378</v>
      </c>
    </row>
    <row r="4" spans="1:8" x14ac:dyDescent="0.15">
      <c r="F4" s="1">
        <f t="shared" si="2"/>
        <v>1</v>
      </c>
      <c r="G4" s="1">
        <f t="shared" si="0"/>
        <v>1.95</v>
      </c>
      <c r="H4" s="1">
        <f t="shared" si="1"/>
        <v>0.33282750003357614</v>
      </c>
    </row>
    <row r="5" spans="1:8" x14ac:dyDescent="0.15">
      <c r="F5" s="1">
        <f t="shared" si="2"/>
        <v>1.5</v>
      </c>
      <c r="G5" s="1">
        <f t="shared" si="0"/>
        <v>1.925</v>
      </c>
      <c r="H5" s="1">
        <f t="shared" si="1"/>
        <v>0.35104888265473827</v>
      </c>
    </row>
    <row r="6" spans="1:8" x14ac:dyDescent="0.15">
      <c r="F6" s="1">
        <f t="shared" si="2"/>
        <v>2</v>
      </c>
      <c r="G6" s="1">
        <f t="shared" si="0"/>
        <v>1.9</v>
      </c>
      <c r="H6" s="1">
        <f t="shared" si="1"/>
        <v>0.36982728828537237</v>
      </c>
    </row>
    <row r="7" spans="1:8" x14ac:dyDescent="0.15">
      <c r="F7" s="1">
        <f t="shared" si="2"/>
        <v>2.5</v>
      </c>
      <c r="G7" s="1">
        <f t="shared" si="0"/>
        <v>1.875</v>
      </c>
      <c r="H7" s="1">
        <f t="shared" si="1"/>
        <v>0.38914402453489128</v>
      </c>
    </row>
    <row r="8" spans="1:8" x14ac:dyDescent="0.15">
      <c r="F8" s="1">
        <f t="shared" si="2"/>
        <v>3</v>
      </c>
      <c r="G8" s="1">
        <f t="shared" si="0"/>
        <v>1.85</v>
      </c>
      <c r="H8" s="1">
        <f t="shared" si="1"/>
        <v>0.40897692551496551</v>
      </c>
    </row>
    <row r="9" spans="1:8" x14ac:dyDescent="0.15">
      <c r="F9" s="1">
        <f t="shared" si="2"/>
        <v>3.5</v>
      </c>
      <c r="G9" s="1">
        <f t="shared" si="0"/>
        <v>1.825</v>
      </c>
      <c r="H9" s="1">
        <f t="shared" si="1"/>
        <v>0.42930022937646983</v>
      </c>
    </row>
    <row r="10" spans="1:8" x14ac:dyDescent="0.15">
      <c r="F10" s="1">
        <f t="shared" si="2"/>
        <v>4</v>
      </c>
      <c r="G10" s="1">
        <f t="shared" si="0"/>
        <v>1.8</v>
      </c>
      <c r="H10" s="1">
        <f t="shared" si="1"/>
        <v>0.45008447003392071</v>
      </c>
    </row>
    <row r="11" spans="1:8" x14ac:dyDescent="0.15">
      <c r="F11" s="1">
        <f t="shared" si="2"/>
        <v>4.5</v>
      </c>
      <c r="G11" s="1">
        <f t="shared" si="0"/>
        <v>1.7749999999999999</v>
      </c>
      <c r="H11" s="1">
        <f t="shared" si="1"/>
        <v>0.47129638488059628</v>
      </c>
    </row>
    <row r="12" spans="1:8" x14ac:dyDescent="0.15">
      <c r="F12" s="1">
        <f t="shared" si="2"/>
        <v>5</v>
      </c>
      <c r="G12" s="1">
        <f t="shared" si="0"/>
        <v>1.75</v>
      </c>
      <c r="H12" s="1">
        <f t="shared" si="1"/>
        <v>0.49289884029339875</v>
      </c>
    </row>
    <row r="13" spans="1:8" x14ac:dyDescent="0.15">
      <c r="F13" s="1">
        <f t="shared" si="2"/>
        <v>5.5</v>
      </c>
      <c r="G13" s="1">
        <f t="shared" si="0"/>
        <v>1.7250000000000001</v>
      </c>
      <c r="H13" s="1">
        <f t="shared" si="1"/>
        <v>0.51485077670554158</v>
      </c>
    </row>
    <row r="14" spans="1:8" x14ac:dyDescent="0.15">
      <c r="F14" s="1">
        <f t="shared" si="2"/>
        <v>6</v>
      </c>
      <c r="G14" s="1">
        <f t="shared" si="0"/>
        <v>1.7</v>
      </c>
      <c r="H14" s="1">
        <f t="shared" si="1"/>
        <v>0.53710717498634719</v>
      </c>
    </row>
    <row r="15" spans="1:8" x14ac:dyDescent="0.15">
      <c r="F15" s="1">
        <f t="shared" si="2"/>
        <v>6.5</v>
      </c>
      <c r="G15" s="1">
        <f t="shared" si="0"/>
        <v>1.675</v>
      </c>
      <c r="H15" s="1">
        <f t="shared" si="1"/>
        <v>0.55961904581001831</v>
      </c>
    </row>
    <row r="16" spans="1:8" x14ac:dyDescent="0.15">
      <c r="F16" s="1">
        <f t="shared" si="2"/>
        <v>7</v>
      </c>
      <c r="G16" s="1">
        <f t="shared" si="0"/>
        <v>1.65</v>
      </c>
      <c r="H16" s="1">
        <f t="shared" si="1"/>
        <v>0.58233344361849804</v>
      </c>
    </row>
    <row r="17" spans="6:8" x14ac:dyDescent="0.15">
      <c r="F17" s="1">
        <f t="shared" si="2"/>
        <v>7.5</v>
      </c>
      <c r="G17" s="1">
        <f t="shared" si="0"/>
        <v>1.625</v>
      </c>
      <c r="H17" s="1">
        <f t="shared" si="1"/>
        <v>0.60519350668697725</v>
      </c>
    </row>
    <row r="18" spans="6:8" x14ac:dyDescent="0.15">
      <c r="F18" s="1">
        <f t="shared" si="2"/>
        <v>8</v>
      </c>
      <c r="G18" s="1">
        <f t="shared" si="0"/>
        <v>1.6</v>
      </c>
      <c r="H18" s="1">
        <f t="shared" si="1"/>
        <v>0.62813852468392606</v>
      </c>
    </row>
    <row r="19" spans="6:8" x14ac:dyDescent="0.15">
      <c r="F19" s="1">
        <f t="shared" si="2"/>
        <v>8.5</v>
      </c>
      <c r="G19" s="1">
        <f t="shared" si="0"/>
        <v>1.575</v>
      </c>
      <c r="H19" s="1">
        <f t="shared" si="1"/>
        <v>0.65110403498058889</v>
      </c>
    </row>
    <row r="20" spans="6:8" x14ac:dyDescent="0.15">
      <c r="F20" s="1">
        <f t="shared" si="2"/>
        <v>9</v>
      </c>
      <c r="G20" s="1">
        <f t="shared" si="0"/>
        <v>1.55</v>
      </c>
      <c r="H20" s="1">
        <f t="shared" si="1"/>
        <v>0.67402194880783683</v>
      </c>
    </row>
    <row r="21" spans="6:8" x14ac:dyDescent="0.15">
      <c r="F21" s="1">
        <f t="shared" si="2"/>
        <v>9.5</v>
      </c>
      <c r="G21" s="1">
        <f t="shared" si="0"/>
        <v>1.5249999999999999</v>
      </c>
      <c r="H21" s="1">
        <f t="shared" si="1"/>
        <v>0.69682070818143627</v>
      </c>
    </row>
    <row r="22" spans="6:8" x14ac:dyDescent="0.15">
      <c r="F22" s="1">
        <f t="shared" si="2"/>
        <v>10</v>
      </c>
      <c r="G22" s="1">
        <f t="shared" si="0"/>
        <v>1.5</v>
      </c>
      <c r="H22" s="1">
        <f t="shared" si="1"/>
        <v>0.71942547432074822</v>
      </c>
    </row>
    <row r="23" spans="6:8" x14ac:dyDescent="0.15">
      <c r="F23" s="1">
        <f t="shared" si="2"/>
        <v>10.5</v>
      </c>
      <c r="G23" s="1">
        <f t="shared" si="0"/>
        <v>1.4750000000000001</v>
      </c>
      <c r="H23" s="1">
        <f t="shared" si="1"/>
        <v>0.7417583480715213</v>
      </c>
    </row>
    <row r="24" spans="6:8" x14ac:dyDescent="0.15">
      <c r="F24" s="1">
        <f t="shared" si="2"/>
        <v>11</v>
      </c>
      <c r="G24" s="1">
        <f t="shared" si="0"/>
        <v>1.45</v>
      </c>
      <c r="H24" s="1">
        <f t="shared" si="1"/>
        <v>0.76373862261178072</v>
      </c>
    </row>
    <row r="25" spans="6:8" x14ac:dyDescent="0.15">
      <c r="F25" s="1">
        <f t="shared" si="2"/>
        <v>11.5</v>
      </c>
      <c r="G25" s="1">
        <f t="shared" si="0"/>
        <v>1.425</v>
      </c>
      <c r="H25" s="1">
        <f t="shared" si="1"/>
        <v>0.78528306847233376</v>
      </c>
    </row>
    <row r="26" spans="6:8" x14ac:dyDescent="0.15">
      <c r="F26" s="1">
        <f t="shared" si="2"/>
        <v>12</v>
      </c>
      <c r="G26" s="1">
        <f t="shared" si="0"/>
        <v>1.4</v>
      </c>
      <c r="H26" s="1">
        <f t="shared" si="1"/>
        <v>0.80630625064161721</v>
      </c>
    </row>
    <row r="27" spans="6:8" x14ac:dyDescent="0.15">
      <c r="F27" s="1">
        <f t="shared" si="2"/>
        <v>12.5</v>
      </c>
      <c r="G27" s="1">
        <f t="shared" si="0"/>
        <v>1.375</v>
      </c>
      <c r="H27" s="1">
        <f t="shared" si="1"/>
        <v>0.82672087725047183</v>
      </c>
    </row>
    <row r="28" spans="6:8" x14ac:dyDescent="0.15">
      <c r="F28" s="1">
        <f t="shared" si="2"/>
        <v>13</v>
      </c>
      <c r="G28" s="1">
        <f t="shared" si="0"/>
        <v>1.35</v>
      </c>
      <c r="H28" s="1">
        <f t="shared" si="1"/>
        <v>0.84643817904803087</v>
      </c>
    </row>
    <row r="29" spans="6:8" x14ac:dyDescent="0.15">
      <c r="F29" s="1">
        <f t="shared" si="2"/>
        <v>13.5</v>
      </c>
      <c r="G29" s="1">
        <f t="shared" si="0"/>
        <v>1.325</v>
      </c>
      <c r="H29" s="1">
        <f t="shared" si="1"/>
        <v>0.86536831858763152</v>
      </c>
    </row>
    <row r="30" spans="6:8" x14ac:dyDescent="0.15">
      <c r="F30" s="1">
        <f t="shared" si="2"/>
        <v>14</v>
      </c>
      <c r="G30" s="1">
        <f t="shared" si="0"/>
        <v>1.3</v>
      </c>
      <c r="H30" s="1">
        <f t="shared" si="1"/>
        <v>0.883420827744127</v>
      </c>
    </row>
    <row r="31" spans="6:8" x14ac:dyDescent="0.15">
      <c r="F31" s="1">
        <f t="shared" si="2"/>
        <v>14.5</v>
      </c>
      <c r="G31" s="1">
        <f t="shared" si="0"/>
        <v>1.2749999999999999</v>
      </c>
      <c r="H31" s="1">
        <f t="shared" si="1"/>
        <v>0.90050507188396345</v>
      </c>
    </row>
    <row r="32" spans="6:8" x14ac:dyDescent="0.15">
      <c r="F32" s="1">
        <f t="shared" si="2"/>
        <v>15</v>
      </c>
      <c r="G32" s="1">
        <f t="shared" si="0"/>
        <v>1.25</v>
      </c>
      <c r="H32" s="1">
        <f t="shared" si="1"/>
        <v>0.91653073870990365</v>
      </c>
    </row>
    <row r="33" spans="6:8" x14ac:dyDescent="0.15">
      <c r="F33" s="1">
        <f t="shared" si="2"/>
        <v>15.5</v>
      </c>
      <c r="G33" s="1">
        <f t="shared" si="0"/>
        <v>1.2250000000000001</v>
      </c>
      <c r="H33" s="1">
        <f t="shared" si="1"/>
        <v>0.93140834950649753</v>
      </c>
    </row>
    <row r="34" spans="6:8" x14ac:dyDescent="0.15">
      <c r="F34" s="1">
        <f t="shared" si="2"/>
        <v>16</v>
      </c>
      <c r="G34" s="1">
        <f t="shared" ref="G34:G65" si="3">($B$2-F34) / ($B$2-$A$2)</f>
        <v>1.2</v>
      </c>
      <c r="H34" s="1">
        <f t="shared" ref="H34:H65" si="4">IF(G34&gt;0,EXP($C$2/$D$2*(1-POWER(G34,$D$2)))*POWER(G34,$C$2), 0)</f>
        <v>0.94504979022359259</v>
      </c>
    </row>
    <row r="35" spans="6:8" x14ac:dyDescent="0.15">
      <c r="F35" s="1">
        <f t="shared" ref="F35:F66" si="5">F34+0.5</f>
        <v>16.5</v>
      </c>
      <c r="G35" s="1">
        <f t="shared" si="3"/>
        <v>1.175</v>
      </c>
      <c r="H35" s="1">
        <f t="shared" si="4"/>
        <v>0.95736885955675755</v>
      </c>
    </row>
    <row r="36" spans="6:8" x14ac:dyDescent="0.15">
      <c r="F36" s="1">
        <f t="shared" si="5"/>
        <v>17</v>
      </c>
      <c r="G36" s="1">
        <f t="shared" si="3"/>
        <v>1.1499999999999999</v>
      </c>
      <c r="H36" s="1">
        <f t="shared" si="4"/>
        <v>0.96828183091895492</v>
      </c>
    </row>
    <row r="37" spans="6:8" x14ac:dyDescent="0.15">
      <c r="F37" s="1">
        <f t="shared" si="5"/>
        <v>17.5</v>
      </c>
      <c r="G37" s="1">
        <f t="shared" si="3"/>
        <v>1.125</v>
      </c>
      <c r="H37" s="1">
        <f t="shared" si="4"/>
        <v>0.97770802495062248</v>
      </c>
    </row>
    <row r="38" spans="6:8" x14ac:dyDescent="0.15">
      <c r="F38" s="1">
        <f t="shared" si="5"/>
        <v>18</v>
      </c>
      <c r="G38" s="1">
        <f t="shared" si="3"/>
        <v>1.1000000000000001</v>
      </c>
      <c r="H38" s="1">
        <f t="shared" si="4"/>
        <v>0.98557038898909433</v>
      </c>
    </row>
    <row r="39" spans="6:8" x14ac:dyDescent="0.15">
      <c r="F39" s="1">
        <f t="shared" si="5"/>
        <v>18.5</v>
      </c>
      <c r="G39" s="1">
        <f t="shared" si="3"/>
        <v>1.075</v>
      </c>
      <c r="H39" s="1">
        <f t="shared" si="4"/>
        <v>0.991796079716459</v>
      </c>
    </row>
    <row r="40" spans="6:8" x14ac:dyDescent="0.15">
      <c r="F40" s="1">
        <f t="shared" si="5"/>
        <v>19</v>
      </c>
      <c r="G40" s="1">
        <f t="shared" si="3"/>
        <v>1.05</v>
      </c>
      <c r="H40" s="1">
        <f t="shared" si="4"/>
        <v>0.9963170450309925</v>
      </c>
    </row>
    <row r="41" spans="6:8" x14ac:dyDescent="0.15">
      <c r="F41" s="1">
        <f t="shared" si="5"/>
        <v>19.5</v>
      </c>
      <c r="G41" s="1">
        <f t="shared" si="3"/>
        <v>1.0249999999999999</v>
      </c>
      <c r="H41" s="1">
        <f t="shared" si="4"/>
        <v>0.99907060104455248</v>
      </c>
    </row>
    <row r="42" spans="6:8" x14ac:dyDescent="0.15">
      <c r="F42" s="1">
        <f t="shared" si="5"/>
        <v>20</v>
      </c>
      <c r="G42" s="1">
        <f t="shared" si="3"/>
        <v>1</v>
      </c>
      <c r="H42" s="1">
        <f t="shared" si="4"/>
        <v>1</v>
      </c>
    </row>
    <row r="43" spans="6:8" x14ac:dyDescent="0.15">
      <c r="F43" s="1">
        <f t="shared" si="5"/>
        <v>20.5</v>
      </c>
      <c r="G43" s="1">
        <f t="shared" si="3"/>
        <v>0.97499999999999998</v>
      </c>
      <c r="H43" s="1">
        <f t="shared" si="4"/>
        <v>0.99905498483191502</v>
      </c>
    </row>
    <row r="44" spans="6:8" x14ac:dyDescent="0.15">
      <c r="F44" s="1">
        <f t="shared" si="5"/>
        <v>21</v>
      </c>
      <c r="G44" s="1">
        <f t="shared" si="3"/>
        <v>0.95</v>
      </c>
      <c r="H44" s="1">
        <f t="shared" si="4"/>
        <v>0.99619232606349117</v>
      </c>
    </row>
    <row r="45" spans="6:8" x14ac:dyDescent="0.15">
      <c r="F45" s="1">
        <f t="shared" si="5"/>
        <v>21.5</v>
      </c>
      <c r="G45" s="1">
        <f t="shared" si="3"/>
        <v>0.92500000000000004</v>
      </c>
      <c r="H45" s="1">
        <f t="shared" si="4"/>
        <v>0.99137633674526016</v>
      </c>
    </row>
    <row r="46" spans="6:8" x14ac:dyDescent="0.15">
      <c r="F46" s="1">
        <f t="shared" si="5"/>
        <v>22</v>
      </c>
      <c r="G46" s="1">
        <f t="shared" si="3"/>
        <v>0.9</v>
      </c>
      <c r="H46" s="1">
        <f t="shared" si="4"/>
        <v>0.98457936119977363</v>
      </c>
    </row>
    <row r="47" spans="6:8" x14ac:dyDescent="0.15">
      <c r="F47" s="1">
        <f t="shared" si="5"/>
        <v>22.5</v>
      </c>
      <c r="G47" s="1">
        <f t="shared" si="3"/>
        <v>0.875</v>
      </c>
      <c r="H47" s="1">
        <f t="shared" si="4"/>
        <v>0.97578223344289816</v>
      </c>
    </row>
    <row r="48" spans="6:8" x14ac:dyDescent="0.15">
      <c r="F48" s="1">
        <f t="shared" si="5"/>
        <v>23</v>
      </c>
      <c r="G48" s="1">
        <f t="shared" si="3"/>
        <v>0.85</v>
      </c>
      <c r="H48" s="1">
        <f t="shared" si="4"/>
        <v>0.9649747013092359</v>
      </c>
    </row>
    <row r="49" spans="6:8" x14ac:dyDescent="0.15">
      <c r="F49" s="1">
        <f t="shared" si="5"/>
        <v>23.5</v>
      </c>
      <c r="G49" s="1">
        <f t="shared" si="3"/>
        <v>0.82499999999999996</v>
      </c>
      <c r="H49" s="1">
        <f t="shared" si="4"/>
        <v>0.95215581251846559</v>
      </c>
    </row>
    <row r="50" spans="6:8" x14ac:dyDescent="0.15">
      <c r="F50" s="1">
        <f t="shared" si="5"/>
        <v>24</v>
      </c>
      <c r="G50" s="1">
        <f t="shared" si="3"/>
        <v>0.8</v>
      </c>
      <c r="H50" s="1">
        <f t="shared" si="4"/>
        <v>0.93733425918326885</v>
      </c>
    </row>
    <row r="51" spans="6:8" x14ac:dyDescent="0.15">
      <c r="F51" s="1">
        <f t="shared" si="5"/>
        <v>24.5</v>
      </c>
      <c r="G51" s="1">
        <f t="shared" si="3"/>
        <v>0.77500000000000002</v>
      </c>
      <c r="H51" s="1">
        <f t="shared" si="4"/>
        <v>0.92052867758019319</v>
      </c>
    </row>
    <row r="52" spans="6:8" x14ac:dyDescent="0.15">
      <c r="F52" s="1">
        <f t="shared" si="5"/>
        <v>25</v>
      </c>
      <c r="G52" s="1">
        <f t="shared" si="3"/>
        <v>0.75</v>
      </c>
      <c r="H52" s="1">
        <f t="shared" si="4"/>
        <v>0.90176790038481236</v>
      </c>
    </row>
    <row r="53" spans="6:8" x14ac:dyDescent="0.15">
      <c r="F53" s="1">
        <f t="shared" si="5"/>
        <v>25.5</v>
      </c>
      <c r="G53" s="1">
        <f t="shared" si="3"/>
        <v>0.72499999999999998</v>
      </c>
      <c r="H53" s="1">
        <f t="shared" si="4"/>
        <v>0.88109115901493418</v>
      </c>
    </row>
    <row r="54" spans="6:8" x14ac:dyDescent="0.15">
      <c r="F54" s="1">
        <f t="shared" si="5"/>
        <v>26</v>
      </c>
      <c r="G54" s="1">
        <f t="shared" si="3"/>
        <v>0.7</v>
      </c>
      <c r="H54" s="1">
        <f t="shared" si="4"/>
        <v>0.8585482342342452</v>
      </c>
    </row>
    <row r="55" spans="6:8" x14ac:dyDescent="0.15">
      <c r="F55" s="1">
        <f t="shared" si="5"/>
        <v>26.5</v>
      </c>
      <c r="G55" s="1">
        <f t="shared" si="3"/>
        <v>0.67500000000000004</v>
      </c>
      <c r="H55" s="1">
        <f t="shared" si="4"/>
        <v>0.83419955374890142</v>
      </c>
    </row>
    <row r="56" spans="6:8" x14ac:dyDescent="0.15">
      <c r="F56" s="1">
        <f t="shared" si="5"/>
        <v>27</v>
      </c>
      <c r="G56" s="1">
        <f t="shared" si="3"/>
        <v>0.65</v>
      </c>
      <c r="H56" s="1">
        <f t="shared" si="4"/>
        <v>0.80811623618834061</v>
      </c>
    </row>
    <row r="57" spans="6:8" x14ac:dyDescent="0.15">
      <c r="F57" s="1">
        <f t="shared" si="5"/>
        <v>27.5</v>
      </c>
      <c r="G57" s="1">
        <f t="shared" si="3"/>
        <v>0.625</v>
      </c>
      <c r="H57" s="1">
        <f t="shared" si="4"/>
        <v>0.78038008160911232</v>
      </c>
    </row>
    <row r="58" spans="6:8" x14ac:dyDescent="0.15">
      <c r="F58" s="1">
        <f t="shared" si="5"/>
        <v>28</v>
      </c>
      <c r="G58" s="1">
        <f t="shared" si="3"/>
        <v>0.6</v>
      </c>
      <c r="H58" s="1">
        <f t="shared" si="4"/>
        <v>0.75108350951102199</v>
      </c>
    </row>
    <row r="59" spans="6:8" x14ac:dyDescent="0.15">
      <c r="F59" s="1">
        <f t="shared" si="5"/>
        <v>28.5</v>
      </c>
      <c r="G59" s="1">
        <f t="shared" si="3"/>
        <v>0.57499999999999996</v>
      </c>
      <c r="H59" s="1">
        <f t="shared" si="4"/>
        <v>0.72032944632875961</v>
      </c>
    </row>
    <row r="60" spans="6:8" x14ac:dyDescent="0.15">
      <c r="F60" s="1">
        <f t="shared" si="5"/>
        <v>29</v>
      </c>
      <c r="G60" s="1">
        <f t="shared" si="3"/>
        <v>0.55000000000000004</v>
      </c>
      <c r="H60" s="1">
        <f t="shared" si="4"/>
        <v>0.68823116548845298</v>
      </c>
    </row>
    <row r="61" spans="6:8" x14ac:dyDescent="0.15">
      <c r="F61" s="1">
        <f t="shared" si="5"/>
        <v>29.5</v>
      </c>
      <c r="G61" s="1">
        <f t="shared" si="3"/>
        <v>0.52500000000000002</v>
      </c>
      <c r="H61" s="1">
        <f t="shared" si="4"/>
        <v>0.65491208443916971</v>
      </c>
    </row>
    <row r="62" spans="6:8" x14ac:dyDescent="0.15">
      <c r="F62" s="1">
        <f t="shared" si="5"/>
        <v>30</v>
      </c>
      <c r="G62" s="1">
        <f t="shared" si="3"/>
        <v>0.5</v>
      </c>
      <c r="H62" s="1">
        <f t="shared" si="4"/>
        <v>0.62050552464482855</v>
      </c>
    </row>
    <row r="63" spans="6:8" x14ac:dyDescent="0.15">
      <c r="F63" s="1">
        <f t="shared" si="5"/>
        <v>30.5</v>
      </c>
      <c r="G63" s="1">
        <f t="shared" si="3"/>
        <v>0.47499999999999998</v>
      </c>
      <c r="H63" s="1">
        <f t="shared" si="4"/>
        <v>0.58515444244062342</v>
      </c>
    </row>
    <row r="64" spans="6:8" x14ac:dyDescent="0.15">
      <c r="F64" s="1">
        <f t="shared" si="5"/>
        <v>31</v>
      </c>
      <c r="G64" s="1">
        <f t="shared" si="3"/>
        <v>0.45</v>
      </c>
      <c r="H64" s="1">
        <f t="shared" si="4"/>
        <v>0.54901114105016913</v>
      </c>
    </row>
    <row r="65" spans="6:8" x14ac:dyDescent="0.15">
      <c r="F65" s="1">
        <f t="shared" si="5"/>
        <v>31.5</v>
      </c>
      <c r="G65" s="1">
        <f t="shared" si="3"/>
        <v>0.42499999999999999</v>
      </c>
      <c r="H65" s="1">
        <f t="shared" si="4"/>
        <v>0.51223697711932892</v>
      </c>
    </row>
    <row r="66" spans="6:8" x14ac:dyDescent="0.15">
      <c r="F66" s="1">
        <f t="shared" si="5"/>
        <v>32</v>
      </c>
      <c r="G66" s="1">
        <f t="shared" ref="G66:G92" si="6">($B$2-F66) / ($B$2-$A$2)</f>
        <v>0.4</v>
      </c>
      <c r="H66" s="1">
        <f t="shared" ref="H66:H92" si="7">IF(G66&gt;0,EXP($C$2/$D$2*(1-POWER(G66,$D$2)))*POWER(G66,$C$2), 0)</f>
        <v>0.47500207914427545</v>
      </c>
    </row>
    <row r="67" spans="6:8" x14ac:dyDescent="0.15">
      <c r="F67" s="1">
        <f t="shared" ref="F67:F92" si="8">F66+0.5</f>
        <v>32.5</v>
      </c>
      <c r="G67" s="1">
        <f t="shared" si="6"/>
        <v>0.375</v>
      </c>
      <c r="H67" s="1">
        <f t="shared" si="7"/>
        <v>0.43748510060797013</v>
      </c>
    </row>
    <row r="68" spans="6:8" x14ac:dyDescent="0.15">
      <c r="F68" s="1">
        <f t="shared" si="8"/>
        <v>33</v>
      </c>
      <c r="G68" s="1">
        <f t="shared" si="6"/>
        <v>0.35</v>
      </c>
      <c r="H68" s="1">
        <f t="shared" si="7"/>
        <v>0.39987303820384207</v>
      </c>
    </row>
    <row r="69" spans="6:8" x14ac:dyDescent="0.15">
      <c r="F69" s="1">
        <f t="shared" si="8"/>
        <v>33.5</v>
      </c>
      <c r="G69" s="1">
        <f t="shared" si="6"/>
        <v>0.32500000000000001</v>
      </c>
      <c r="H69" s="1">
        <f t="shared" si="7"/>
        <v>0.36236115636596516</v>
      </c>
    </row>
    <row r="70" spans="6:8" x14ac:dyDescent="0.15">
      <c r="F70" s="1">
        <f t="shared" si="8"/>
        <v>34</v>
      </c>
      <c r="G70" s="1">
        <f t="shared" si="6"/>
        <v>0.3</v>
      </c>
      <c r="H70" s="1">
        <f t="shared" si="7"/>
        <v>0.32515307534114363</v>
      </c>
    </row>
    <row r="71" spans="6:8" x14ac:dyDescent="0.15">
      <c r="F71" s="1">
        <f t="shared" si="8"/>
        <v>34.5</v>
      </c>
      <c r="G71" s="1">
        <f t="shared" si="6"/>
        <v>0.27500000000000002</v>
      </c>
      <c r="H71" s="1">
        <f t="shared" si="7"/>
        <v>0.28846110447317325</v>
      </c>
    </row>
    <row r="72" spans="6:8" x14ac:dyDescent="0.15">
      <c r="F72" s="1">
        <f t="shared" si="8"/>
        <v>35</v>
      </c>
      <c r="G72" s="1">
        <f t="shared" si="6"/>
        <v>0.25</v>
      </c>
      <c r="H72" s="1">
        <f t="shared" si="7"/>
        <v>0.25250694096358711</v>
      </c>
    </row>
    <row r="73" spans="6:8" x14ac:dyDescent="0.15">
      <c r="F73" s="1">
        <f t="shared" si="8"/>
        <v>35.5</v>
      </c>
      <c r="G73" s="1">
        <f t="shared" si="6"/>
        <v>0.22500000000000001</v>
      </c>
      <c r="H73" s="1">
        <f t="shared" si="7"/>
        <v>0.217522917722206</v>
      </c>
    </row>
    <row r="74" spans="6:8" x14ac:dyDescent="0.15">
      <c r="F74" s="1">
        <f t="shared" si="8"/>
        <v>36</v>
      </c>
      <c r="G74" s="1">
        <f t="shared" si="6"/>
        <v>0.2</v>
      </c>
      <c r="H74" s="1">
        <f t="shared" si="7"/>
        <v>0.18375409256931516</v>
      </c>
    </row>
    <row r="75" spans="6:8" x14ac:dyDescent="0.15">
      <c r="F75" s="1">
        <f t="shared" si="8"/>
        <v>36.5</v>
      </c>
      <c r="G75" s="1">
        <f t="shared" si="6"/>
        <v>0.17499999999999999</v>
      </c>
      <c r="H75" s="1">
        <f t="shared" si="7"/>
        <v>0.15146166723670956</v>
      </c>
    </row>
    <row r="76" spans="6:8" x14ac:dyDescent="0.15">
      <c r="F76" s="1">
        <f t="shared" si="8"/>
        <v>37</v>
      </c>
      <c r="G76" s="1">
        <f t="shared" si="6"/>
        <v>0.15</v>
      </c>
      <c r="H76" s="1">
        <f t="shared" si="7"/>
        <v>0.12092860155616784</v>
      </c>
    </row>
    <row r="77" spans="6:8" x14ac:dyDescent="0.15">
      <c r="F77" s="1">
        <f t="shared" si="8"/>
        <v>37.5</v>
      </c>
      <c r="G77" s="1">
        <f t="shared" si="6"/>
        <v>0.125</v>
      </c>
      <c r="H77" s="1">
        <f t="shared" si="7"/>
        <v>9.2469070576942064E-2</v>
      </c>
    </row>
    <row r="78" spans="6:8" x14ac:dyDescent="0.15">
      <c r="F78" s="1">
        <f t="shared" si="8"/>
        <v>38</v>
      </c>
      <c r="G78" s="1">
        <f t="shared" si="6"/>
        <v>0.1</v>
      </c>
      <c r="H78" s="1">
        <f t="shared" si="7"/>
        <v>6.6445206093280945E-2</v>
      </c>
    </row>
    <row r="79" spans="6:8" x14ac:dyDescent="0.15">
      <c r="F79" s="1">
        <f t="shared" si="8"/>
        <v>38.5</v>
      </c>
      <c r="G79" s="1">
        <f t="shared" si="6"/>
        <v>7.4999999999999997E-2</v>
      </c>
      <c r="H79" s="1">
        <f t="shared" si="7"/>
        <v>4.3299270219504415E-2</v>
      </c>
    </row>
    <row r="80" spans="6:8" x14ac:dyDescent="0.15">
      <c r="F80" s="1">
        <f t="shared" si="8"/>
        <v>39</v>
      </c>
      <c r="G80" s="1">
        <f t="shared" si="6"/>
        <v>0.05</v>
      </c>
      <c r="H80" s="1">
        <f t="shared" si="7"/>
        <v>2.3624442344867182E-2</v>
      </c>
    </row>
    <row r="81" spans="6:8" x14ac:dyDescent="0.15">
      <c r="F81" s="1">
        <f t="shared" si="8"/>
        <v>39.5</v>
      </c>
      <c r="G81" s="1">
        <f t="shared" si="6"/>
        <v>2.5000000000000001E-2</v>
      </c>
      <c r="H81" s="1">
        <f t="shared" si="7"/>
        <v>8.3642556599791505E-3</v>
      </c>
    </row>
    <row r="82" spans="6:8" x14ac:dyDescent="0.15">
      <c r="F82" s="1">
        <f t="shared" si="8"/>
        <v>40</v>
      </c>
      <c r="G82" s="1">
        <f t="shared" si="6"/>
        <v>0</v>
      </c>
      <c r="H82" s="1">
        <f t="shared" si="7"/>
        <v>0</v>
      </c>
    </row>
    <row r="83" spans="6:8" x14ac:dyDescent="0.15">
      <c r="F83" s="1">
        <f t="shared" si="8"/>
        <v>40.5</v>
      </c>
      <c r="G83" s="1">
        <f t="shared" si="6"/>
        <v>-2.5000000000000001E-2</v>
      </c>
      <c r="H83" s="1">
        <f t="shared" si="7"/>
        <v>0</v>
      </c>
    </row>
    <row r="84" spans="6:8" x14ac:dyDescent="0.15">
      <c r="F84" s="1">
        <f t="shared" si="8"/>
        <v>41</v>
      </c>
      <c r="G84" s="1">
        <f t="shared" si="6"/>
        <v>-0.05</v>
      </c>
      <c r="H84" s="1">
        <f t="shared" si="7"/>
        <v>0</v>
      </c>
    </row>
    <row r="85" spans="6:8" x14ac:dyDescent="0.15">
      <c r="F85" s="1">
        <f t="shared" si="8"/>
        <v>41.5</v>
      </c>
      <c r="G85" s="1">
        <f t="shared" si="6"/>
        <v>-7.4999999999999997E-2</v>
      </c>
      <c r="H85" s="1">
        <f t="shared" si="7"/>
        <v>0</v>
      </c>
    </row>
    <row r="86" spans="6:8" x14ac:dyDescent="0.15">
      <c r="F86" s="1">
        <f t="shared" si="8"/>
        <v>42</v>
      </c>
      <c r="G86" s="1">
        <f t="shared" si="6"/>
        <v>-0.1</v>
      </c>
      <c r="H86" s="1">
        <f t="shared" si="7"/>
        <v>0</v>
      </c>
    </row>
    <row r="87" spans="6:8" x14ac:dyDescent="0.15">
      <c r="F87" s="1">
        <f t="shared" si="8"/>
        <v>42.5</v>
      </c>
      <c r="G87" s="1">
        <f t="shared" si="6"/>
        <v>-0.125</v>
      </c>
      <c r="H87" s="1">
        <f t="shared" si="7"/>
        <v>0</v>
      </c>
    </row>
    <row r="88" spans="6:8" x14ac:dyDescent="0.15">
      <c r="F88" s="1">
        <f t="shared" si="8"/>
        <v>43</v>
      </c>
      <c r="G88" s="1">
        <f t="shared" si="6"/>
        <v>-0.15</v>
      </c>
      <c r="H88" s="1">
        <f t="shared" si="7"/>
        <v>0</v>
      </c>
    </row>
    <row r="89" spans="6:8" x14ac:dyDescent="0.15">
      <c r="F89" s="1">
        <f t="shared" si="8"/>
        <v>43.5</v>
      </c>
      <c r="G89" s="1">
        <f t="shared" si="6"/>
        <v>-0.17499999999999999</v>
      </c>
      <c r="H89" s="1">
        <f t="shared" si="7"/>
        <v>0</v>
      </c>
    </row>
    <row r="90" spans="6:8" x14ac:dyDescent="0.15">
      <c r="F90" s="1">
        <f t="shared" si="8"/>
        <v>44</v>
      </c>
      <c r="G90" s="1">
        <f t="shared" si="6"/>
        <v>-0.2</v>
      </c>
      <c r="H90" s="1">
        <f t="shared" si="7"/>
        <v>0</v>
      </c>
    </row>
    <row r="91" spans="6:8" x14ac:dyDescent="0.15">
      <c r="F91" s="1">
        <f t="shared" si="8"/>
        <v>44.5</v>
      </c>
      <c r="G91" s="1">
        <f t="shared" si="6"/>
        <v>-0.22500000000000001</v>
      </c>
      <c r="H91" s="1">
        <f t="shared" si="7"/>
        <v>0</v>
      </c>
    </row>
    <row r="92" spans="6:8" x14ac:dyDescent="0.15">
      <c r="F92" s="1">
        <f t="shared" si="8"/>
        <v>45</v>
      </c>
      <c r="G92" s="1">
        <f t="shared" si="6"/>
        <v>-0.25</v>
      </c>
      <c r="H92" s="1">
        <f t="shared" si="7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1:K42"/>
  <sheetViews>
    <sheetView topLeftCell="B4" workbookViewId="0">
      <selection activeCell="K33" sqref="K33"/>
    </sheetView>
  </sheetViews>
  <sheetFormatPr baseColWidth="10" defaultRowHeight="13" x14ac:dyDescent="0.15"/>
  <cols>
    <col min="1" max="1" width="8.83203125" customWidth="1"/>
    <col min="2" max="2" width="9.83203125" customWidth="1"/>
    <col min="3" max="3" width="8.83203125" customWidth="1"/>
    <col min="4" max="4" width="9.6640625" customWidth="1"/>
    <col min="5" max="5" width="8.83203125" customWidth="1"/>
    <col min="6" max="6" width="9.6640625" customWidth="1"/>
    <col min="7" max="256" width="8.83203125" customWidth="1"/>
  </cols>
  <sheetData>
    <row r="21" spans="2:11" x14ac:dyDescent="0.15">
      <c r="B21" t="s">
        <v>0</v>
      </c>
    </row>
    <row r="22" spans="2:11" x14ac:dyDescent="0.15">
      <c r="B22" t="s">
        <v>81</v>
      </c>
    </row>
    <row r="23" spans="2:11" x14ac:dyDescent="0.15">
      <c r="B23" t="s">
        <v>82</v>
      </c>
    </row>
    <row r="24" spans="2:11" x14ac:dyDescent="0.15">
      <c r="B24" t="s">
        <v>83</v>
      </c>
    </row>
    <row r="26" spans="2:11" x14ac:dyDescent="0.15">
      <c r="B26" t="s">
        <v>84</v>
      </c>
    </row>
    <row r="27" spans="2:11" x14ac:dyDescent="0.15">
      <c r="B27" t="s">
        <v>85</v>
      </c>
    </row>
    <row r="29" spans="2:11" x14ac:dyDescent="0.15">
      <c r="B29" t="s">
        <v>86</v>
      </c>
    </row>
    <row r="30" spans="2:11" x14ac:dyDescent="0.15">
      <c r="B30" t="s">
        <v>87</v>
      </c>
    </row>
    <row r="32" spans="2:11" x14ac:dyDescent="0.15">
      <c r="B32" t="s">
        <v>88</v>
      </c>
      <c r="C32" s="2">
        <v>0.11</v>
      </c>
      <c r="D32" t="s">
        <v>89</v>
      </c>
      <c r="E32" s="2">
        <v>0.1</v>
      </c>
      <c r="F32" s="1" t="s">
        <v>90</v>
      </c>
      <c r="G32" s="2">
        <v>0.1</v>
      </c>
      <c r="H32" s="1" t="s">
        <v>91</v>
      </c>
      <c r="I32" s="2">
        <v>1</v>
      </c>
      <c r="J32" s="1" t="s">
        <v>92</v>
      </c>
      <c r="K32" s="2">
        <v>0.7</v>
      </c>
    </row>
    <row r="34" spans="2:2" x14ac:dyDescent="0.15">
      <c r="B34" t="s">
        <v>93</v>
      </c>
    </row>
    <row r="35" spans="2:2" x14ac:dyDescent="0.15">
      <c r="B35" t="s">
        <v>94</v>
      </c>
    </row>
    <row r="36" spans="2:2" x14ac:dyDescent="0.15">
      <c r="B36" t="s">
        <v>95</v>
      </c>
    </row>
    <row r="37" spans="2:2" x14ac:dyDescent="0.15">
      <c r="B37" t="s">
        <v>96</v>
      </c>
    </row>
    <row r="38" spans="2:2" x14ac:dyDescent="0.15">
      <c r="B38" t="s">
        <v>97</v>
      </c>
    </row>
    <row r="39" spans="2:2" x14ac:dyDescent="0.15">
      <c r="B39" t="s">
        <v>98</v>
      </c>
    </row>
    <row r="40" spans="2:2" x14ac:dyDescent="0.15">
      <c r="B40" t="s">
        <v>99</v>
      </c>
    </row>
    <row r="41" spans="2:2" x14ac:dyDescent="0.15">
      <c r="B41" t="s">
        <v>100</v>
      </c>
    </row>
    <row r="42" spans="2:2" x14ac:dyDescent="0.15">
      <c r="B42" t="s">
        <v>101</v>
      </c>
    </row>
  </sheetData>
  <sheetProtection sheet="1" objects="1" scenarios="1"/>
  <phoneticPr fontId="0" type="noConversion"/>
  <pageMargins left="0.75" right="0.75" top="1" bottom="1" header="0.5" footer="0.5"/>
  <pageSetup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2"/>
  <sheetViews>
    <sheetView topLeftCell="C1" workbookViewId="0">
      <selection activeCell="M2" sqref="M2"/>
    </sheetView>
  </sheetViews>
  <sheetFormatPr baseColWidth="10" defaultRowHeight="13" x14ac:dyDescent="0.15"/>
  <cols>
    <col min="1" max="2" width="8.83203125" customWidth="1"/>
    <col min="3" max="3" width="12.5" bestFit="1" customWidth="1"/>
    <col min="4" max="7" width="8.83203125" customWidth="1"/>
    <col min="8" max="8" width="16.5" bestFit="1" customWidth="1"/>
    <col min="9" max="9" width="8.5" customWidth="1"/>
    <col min="10" max="12" width="8.83203125" customWidth="1"/>
    <col min="13" max="13" width="16" bestFit="1" customWidth="1"/>
    <col min="14" max="14" width="8.33203125" customWidth="1"/>
    <col min="15" max="15" width="7.5" customWidth="1"/>
    <col min="16" max="256" width="8.83203125" customWidth="1"/>
  </cols>
  <sheetData>
    <row r="1" spans="1:13" x14ac:dyDescent="0.15">
      <c r="A1" t="s">
        <v>111</v>
      </c>
      <c r="B1" t="s">
        <v>112</v>
      </c>
      <c r="C1" t="s">
        <v>102</v>
      </c>
      <c r="D1" t="s">
        <v>103</v>
      </c>
      <c r="E1" t="s">
        <v>104</v>
      </c>
      <c r="G1" t="s">
        <v>110</v>
      </c>
      <c r="H1" t="s">
        <v>105</v>
      </c>
      <c r="J1" t="s">
        <v>106</v>
      </c>
      <c r="K1" t="s">
        <v>107</v>
      </c>
      <c r="L1" t="s">
        <v>108</v>
      </c>
      <c r="M1" t="s">
        <v>109</v>
      </c>
    </row>
    <row r="2" spans="1:13" x14ac:dyDescent="0.15">
      <c r="A2">
        <f>moisture_effect!$C$32</f>
        <v>0.11</v>
      </c>
      <c r="B2">
        <f>moisture_effect!$E$32</f>
        <v>0.1</v>
      </c>
      <c r="C2" s="1">
        <f>moisture_effect!$G$32</f>
        <v>0.1</v>
      </c>
      <c r="D2" s="1">
        <f>moisture_effect!$I$32</f>
        <v>1</v>
      </c>
      <c r="E2" s="1">
        <f>moisture_effect!$K$32</f>
        <v>0.7</v>
      </c>
      <c r="F2" s="1"/>
      <c r="G2" s="1">
        <f>$B$2-$A$2</f>
        <v>-9.999999999999995E-3</v>
      </c>
      <c r="H2" s="1">
        <v>0</v>
      </c>
      <c r="J2" s="1">
        <f t="shared" ref="J2:J33" si="0">$C$2+($D$2*$G$2)</f>
        <v>9.0000000000000011E-2</v>
      </c>
      <c r="K2">
        <f t="shared" ref="K2:K33" si="1">1 / ($E$2-J2)</f>
        <v>1.639344262295082</v>
      </c>
      <c r="L2">
        <f t="shared" ref="L2:L33" si="2">1 + K2 * (H2 - $E$2)</f>
        <v>-0.14754098360655732</v>
      </c>
      <c r="M2">
        <f t="shared" ref="M2:M33" si="3">IF(L2&gt;1,1,(IF(L2&lt;0.01, 0.01,L2)))</f>
        <v>0.01</v>
      </c>
    </row>
    <row r="3" spans="1:13" x14ac:dyDescent="0.15">
      <c r="C3" s="1"/>
      <c r="D3" s="1"/>
      <c r="E3" s="1"/>
      <c r="F3" s="1"/>
      <c r="G3" s="1"/>
      <c r="H3" s="1">
        <f t="shared" ref="H3:H34" si="4">H2+0.01</f>
        <v>0.01</v>
      </c>
      <c r="I3" s="1"/>
      <c r="J3" s="1">
        <f t="shared" si="0"/>
        <v>9.0000000000000011E-2</v>
      </c>
      <c r="K3">
        <f t="shared" si="1"/>
        <v>1.639344262295082</v>
      </c>
      <c r="L3">
        <f t="shared" si="2"/>
        <v>-0.13114754098360648</v>
      </c>
      <c r="M3">
        <f t="shared" si="3"/>
        <v>0.01</v>
      </c>
    </row>
    <row r="4" spans="1:13" x14ac:dyDescent="0.15">
      <c r="H4" s="1">
        <f t="shared" si="4"/>
        <v>0.02</v>
      </c>
      <c r="I4" s="1"/>
      <c r="J4" s="1">
        <f t="shared" si="0"/>
        <v>9.0000000000000011E-2</v>
      </c>
      <c r="K4">
        <f t="shared" si="1"/>
        <v>1.639344262295082</v>
      </c>
      <c r="L4">
        <f t="shared" si="2"/>
        <v>-0.11475409836065564</v>
      </c>
      <c r="M4">
        <f t="shared" si="3"/>
        <v>0.01</v>
      </c>
    </row>
    <row r="5" spans="1:13" x14ac:dyDescent="0.15">
      <c r="H5" s="1">
        <f t="shared" si="4"/>
        <v>0.03</v>
      </c>
      <c r="I5" s="1"/>
      <c r="J5" s="1">
        <f t="shared" si="0"/>
        <v>9.0000000000000011E-2</v>
      </c>
      <c r="K5">
        <f t="shared" si="1"/>
        <v>1.639344262295082</v>
      </c>
      <c r="L5">
        <f t="shared" si="2"/>
        <v>-9.8360655737704805E-2</v>
      </c>
      <c r="M5">
        <f t="shared" si="3"/>
        <v>0.01</v>
      </c>
    </row>
    <row r="6" spans="1:13" x14ac:dyDescent="0.15">
      <c r="H6" s="1">
        <f t="shared" si="4"/>
        <v>0.04</v>
      </c>
      <c r="I6" s="1"/>
      <c r="J6" s="1">
        <f t="shared" si="0"/>
        <v>9.0000000000000011E-2</v>
      </c>
      <c r="K6">
        <f t="shared" si="1"/>
        <v>1.639344262295082</v>
      </c>
      <c r="L6">
        <f t="shared" si="2"/>
        <v>-8.1967213114753967E-2</v>
      </c>
      <c r="M6">
        <f t="shared" si="3"/>
        <v>0.01</v>
      </c>
    </row>
    <row r="7" spans="1:13" x14ac:dyDescent="0.15">
      <c r="H7" s="1">
        <f t="shared" si="4"/>
        <v>0.05</v>
      </c>
      <c r="I7" s="1"/>
      <c r="J7" s="1">
        <f t="shared" si="0"/>
        <v>9.0000000000000011E-2</v>
      </c>
      <c r="K7">
        <f t="shared" si="1"/>
        <v>1.639344262295082</v>
      </c>
      <c r="L7">
        <f t="shared" si="2"/>
        <v>-6.5573770491803129E-2</v>
      </c>
      <c r="M7">
        <f t="shared" si="3"/>
        <v>0.01</v>
      </c>
    </row>
    <row r="8" spans="1:13" x14ac:dyDescent="0.15">
      <c r="H8" s="1">
        <f t="shared" si="4"/>
        <v>6.0000000000000005E-2</v>
      </c>
      <c r="I8" s="1"/>
      <c r="J8" s="1">
        <f t="shared" si="0"/>
        <v>9.0000000000000011E-2</v>
      </c>
      <c r="K8">
        <f t="shared" si="1"/>
        <v>1.639344262295082</v>
      </c>
      <c r="L8">
        <f t="shared" si="2"/>
        <v>-4.9180327868852292E-2</v>
      </c>
      <c r="M8">
        <f t="shared" si="3"/>
        <v>0.01</v>
      </c>
    </row>
    <row r="9" spans="1:13" x14ac:dyDescent="0.15">
      <c r="H9" s="1">
        <f t="shared" si="4"/>
        <v>7.0000000000000007E-2</v>
      </c>
      <c r="I9" s="1"/>
      <c r="J9" s="1">
        <f t="shared" si="0"/>
        <v>9.0000000000000011E-2</v>
      </c>
      <c r="K9">
        <f t="shared" si="1"/>
        <v>1.639344262295082</v>
      </c>
      <c r="L9">
        <f t="shared" si="2"/>
        <v>-3.2786885245901454E-2</v>
      </c>
      <c r="M9">
        <f t="shared" si="3"/>
        <v>0.01</v>
      </c>
    </row>
    <row r="10" spans="1:13" x14ac:dyDescent="0.15">
      <c r="H10" s="1">
        <f t="shared" si="4"/>
        <v>0.08</v>
      </c>
      <c r="I10" s="1"/>
      <c r="J10" s="1">
        <f t="shared" si="0"/>
        <v>9.0000000000000011E-2</v>
      </c>
      <c r="K10">
        <f t="shared" si="1"/>
        <v>1.639344262295082</v>
      </c>
      <c r="L10">
        <f t="shared" si="2"/>
        <v>-1.6393442622950838E-2</v>
      </c>
      <c r="M10">
        <f t="shared" si="3"/>
        <v>0.01</v>
      </c>
    </row>
    <row r="11" spans="1:13" x14ac:dyDescent="0.15">
      <c r="H11" s="1">
        <f t="shared" si="4"/>
        <v>0.09</v>
      </c>
      <c r="I11" s="1"/>
      <c r="J11" s="1">
        <f t="shared" si="0"/>
        <v>9.0000000000000011E-2</v>
      </c>
      <c r="K11">
        <f t="shared" si="1"/>
        <v>1.639344262295082</v>
      </c>
      <c r="L11">
        <f t="shared" si="2"/>
        <v>0</v>
      </c>
      <c r="M11">
        <f t="shared" si="3"/>
        <v>0.01</v>
      </c>
    </row>
    <row r="12" spans="1:13" x14ac:dyDescent="0.15">
      <c r="H12" s="1">
        <f t="shared" si="4"/>
        <v>9.9999999999999992E-2</v>
      </c>
      <c r="I12" s="1"/>
      <c r="J12" s="1">
        <f t="shared" si="0"/>
        <v>9.0000000000000011E-2</v>
      </c>
      <c r="K12">
        <f t="shared" si="1"/>
        <v>1.639344262295082</v>
      </c>
      <c r="L12">
        <f t="shared" si="2"/>
        <v>1.6393442622950838E-2</v>
      </c>
      <c r="M12">
        <f t="shared" si="3"/>
        <v>1.6393442622950838E-2</v>
      </c>
    </row>
    <row r="13" spans="1:13" x14ac:dyDescent="0.15">
      <c r="H13" s="1">
        <f t="shared" si="4"/>
        <v>0.10999999999999999</v>
      </c>
      <c r="I13" s="1"/>
      <c r="J13" s="1">
        <f t="shared" si="0"/>
        <v>9.0000000000000011E-2</v>
      </c>
      <c r="K13">
        <f t="shared" si="1"/>
        <v>1.639344262295082</v>
      </c>
      <c r="L13">
        <f t="shared" si="2"/>
        <v>3.2786885245901676E-2</v>
      </c>
      <c r="M13">
        <f t="shared" si="3"/>
        <v>3.2786885245901676E-2</v>
      </c>
    </row>
    <row r="14" spans="1:13" x14ac:dyDescent="0.15">
      <c r="H14" s="1">
        <f t="shared" si="4"/>
        <v>0.11999999999999998</v>
      </c>
      <c r="I14" s="1"/>
      <c r="J14" s="1">
        <f t="shared" si="0"/>
        <v>9.0000000000000011E-2</v>
      </c>
      <c r="K14">
        <f t="shared" si="1"/>
        <v>1.639344262295082</v>
      </c>
      <c r="L14">
        <f t="shared" si="2"/>
        <v>4.9180327868852514E-2</v>
      </c>
      <c r="M14">
        <f t="shared" si="3"/>
        <v>4.9180327868852514E-2</v>
      </c>
    </row>
    <row r="15" spans="1:13" x14ac:dyDescent="0.15">
      <c r="H15" s="1">
        <f t="shared" si="4"/>
        <v>0.12999999999999998</v>
      </c>
      <c r="I15" s="1"/>
      <c r="J15" s="1">
        <f t="shared" si="0"/>
        <v>9.0000000000000011E-2</v>
      </c>
      <c r="K15">
        <f t="shared" si="1"/>
        <v>1.639344262295082</v>
      </c>
      <c r="L15">
        <f t="shared" si="2"/>
        <v>6.5573770491803351E-2</v>
      </c>
      <c r="M15">
        <f t="shared" si="3"/>
        <v>6.5573770491803351E-2</v>
      </c>
    </row>
    <row r="16" spans="1:13" x14ac:dyDescent="0.15">
      <c r="H16" s="1">
        <f t="shared" si="4"/>
        <v>0.13999999999999999</v>
      </c>
      <c r="I16" s="1"/>
      <c r="J16" s="1">
        <f t="shared" si="0"/>
        <v>9.0000000000000011E-2</v>
      </c>
      <c r="K16">
        <f t="shared" si="1"/>
        <v>1.639344262295082</v>
      </c>
      <c r="L16">
        <f t="shared" si="2"/>
        <v>8.1967213114754189E-2</v>
      </c>
      <c r="M16">
        <f t="shared" si="3"/>
        <v>8.1967213114754189E-2</v>
      </c>
    </row>
    <row r="17" spans="8:13" x14ac:dyDescent="0.15">
      <c r="H17" s="1">
        <f t="shared" si="4"/>
        <v>0.15</v>
      </c>
      <c r="I17" s="1"/>
      <c r="J17" s="1">
        <f t="shared" si="0"/>
        <v>9.0000000000000011E-2</v>
      </c>
      <c r="K17">
        <f t="shared" si="1"/>
        <v>1.639344262295082</v>
      </c>
      <c r="L17">
        <f t="shared" si="2"/>
        <v>9.8360655737705027E-2</v>
      </c>
      <c r="M17">
        <f t="shared" si="3"/>
        <v>9.8360655737705027E-2</v>
      </c>
    </row>
    <row r="18" spans="8:13" x14ac:dyDescent="0.15">
      <c r="H18" s="1">
        <f t="shared" si="4"/>
        <v>0.16</v>
      </c>
      <c r="I18" s="1"/>
      <c r="J18" s="1">
        <f t="shared" si="0"/>
        <v>9.0000000000000011E-2</v>
      </c>
      <c r="K18">
        <f t="shared" si="1"/>
        <v>1.639344262295082</v>
      </c>
      <c r="L18">
        <f t="shared" si="2"/>
        <v>0.11475409836065587</v>
      </c>
      <c r="M18">
        <f t="shared" si="3"/>
        <v>0.11475409836065587</v>
      </c>
    </row>
    <row r="19" spans="8:13" x14ac:dyDescent="0.15">
      <c r="H19" s="1">
        <f t="shared" si="4"/>
        <v>0.17</v>
      </c>
      <c r="I19" s="1"/>
      <c r="J19" s="1">
        <f t="shared" si="0"/>
        <v>9.0000000000000011E-2</v>
      </c>
      <c r="K19">
        <f t="shared" si="1"/>
        <v>1.639344262295082</v>
      </c>
      <c r="L19">
        <f t="shared" si="2"/>
        <v>0.1311475409836067</v>
      </c>
      <c r="M19">
        <f t="shared" si="3"/>
        <v>0.1311475409836067</v>
      </c>
    </row>
    <row r="20" spans="8:13" x14ac:dyDescent="0.15">
      <c r="H20" s="1">
        <f t="shared" si="4"/>
        <v>0.18000000000000002</v>
      </c>
      <c r="I20" s="1"/>
      <c r="J20" s="1">
        <f t="shared" si="0"/>
        <v>9.0000000000000011E-2</v>
      </c>
      <c r="K20">
        <f t="shared" si="1"/>
        <v>1.639344262295082</v>
      </c>
      <c r="L20">
        <f t="shared" si="2"/>
        <v>0.14754098360655754</v>
      </c>
      <c r="M20">
        <f t="shared" si="3"/>
        <v>0.14754098360655754</v>
      </c>
    </row>
    <row r="21" spans="8:13" x14ac:dyDescent="0.15">
      <c r="H21" s="1">
        <f t="shared" si="4"/>
        <v>0.19000000000000003</v>
      </c>
      <c r="I21" s="1"/>
      <c r="J21" s="1">
        <f t="shared" si="0"/>
        <v>9.0000000000000011E-2</v>
      </c>
      <c r="K21">
        <f t="shared" si="1"/>
        <v>1.639344262295082</v>
      </c>
      <c r="L21">
        <f t="shared" si="2"/>
        <v>0.16393442622950838</v>
      </c>
      <c r="M21">
        <f t="shared" si="3"/>
        <v>0.16393442622950838</v>
      </c>
    </row>
    <row r="22" spans="8:13" x14ac:dyDescent="0.15">
      <c r="H22" s="1">
        <f t="shared" si="4"/>
        <v>0.20000000000000004</v>
      </c>
      <c r="I22" s="1"/>
      <c r="J22" s="1">
        <f t="shared" si="0"/>
        <v>9.0000000000000011E-2</v>
      </c>
      <c r="K22">
        <f t="shared" si="1"/>
        <v>1.639344262295082</v>
      </c>
      <c r="L22">
        <f t="shared" si="2"/>
        <v>0.18032786885245922</v>
      </c>
      <c r="M22">
        <f t="shared" si="3"/>
        <v>0.18032786885245922</v>
      </c>
    </row>
    <row r="23" spans="8:13" x14ac:dyDescent="0.15">
      <c r="H23" s="1">
        <f t="shared" si="4"/>
        <v>0.21000000000000005</v>
      </c>
      <c r="I23" s="1"/>
      <c r="J23" s="1">
        <f t="shared" si="0"/>
        <v>9.0000000000000011E-2</v>
      </c>
      <c r="K23">
        <f t="shared" si="1"/>
        <v>1.639344262295082</v>
      </c>
      <c r="L23">
        <f t="shared" si="2"/>
        <v>0.19672131147541005</v>
      </c>
      <c r="M23">
        <f t="shared" si="3"/>
        <v>0.19672131147541005</v>
      </c>
    </row>
    <row r="24" spans="8:13" x14ac:dyDescent="0.15">
      <c r="H24" s="1">
        <f t="shared" si="4"/>
        <v>0.22000000000000006</v>
      </c>
      <c r="I24" s="1"/>
      <c r="J24" s="1">
        <f t="shared" si="0"/>
        <v>9.0000000000000011E-2</v>
      </c>
      <c r="K24">
        <f t="shared" si="1"/>
        <v>1.639344262295082</v>
      </c>
      <c r="L24">
        <f t="shared" si="2"/>
        <v>0.21311475409836089</v>
      </c>
      <c r="M24">
        <f t="shared" si="3"/>
        <v>0.21311475409836089</v>
      </c>
    </row>
    <row r="25" spans="8:13" x14ac:dyDescent="0.15">
      <c r="H25" s="1">
        <f t="shared" si="4"/>
        <v>0.23000000000000007</v>
      </c>
      <c r="I25" s="1"/>
      <c r="J25" s="1">
        <f t="shared" si="0"/>
        <v>9.0000000000000011E-2</v>
      </c>
      <c r="K25">
        <f t="shared" si="1"/>
        <v>1.639344262295082</v>
      </c>
      <c r="L25">
        <f t="shared" si="2"/>
        <v>0.22950819672131173</v>
      </c>
      <c r="M25">
        <f t="shared" si="3"/>
        <v>0.22950819672131173</v>
      </c>
    </row>
    <row r="26" spans="8:13" x14ac:dyDescent="0.15">
      <c r="H26" s="1">
        <f t="shared" si="4"/>
        <v>0.24000000000000007</v>
      </c>
      <c r="I26" s="1"/>
      <c r="J26" s="1">
        <f t="shared" si="0"/>
        <v>9.0000000000000011E-2</v>
      </c>
      <c r="K26">
        <f t="shared" si="1"/>
        <v>1.639344262295082</v>
      </c>
      <c r="L26">
        <f t="shared" si="2"/>
        <v>0.24590163934426257</v>
      </c>
      <c r="M26">
        <f t="shared" si="3"/>
        <v>0.24590163934426257</v>
      </c>
    </row>
    <row r="27" spans="8:13" x14ac:dyDescent="0.15">
      <c r="H27" s="1">
        <f t="shared" si="4"/>
        <v>0.25000000000000006</v>
      </c>
      <c r="I27" s="1"/>
      <c r="J27" s="1">
        <f t="shared" si="0"/>
        <v>9.0000000000000011E-2</v>
      </c>
      <c r="K27">
        <f t="shared" si="1"/>
        <v>1.639344262295082</v>
      </c>
      <c r="L27">
        <f t="shared" si="2"/>
        <v>0.26229508196721329</v>
      </c>
      <c r="M27">
        <f t="shared" si="3"/>
        <v>0.26229508196721329</v>
      </c>
    </row>
    <row r="28" spans="8:13" x14ac:dyDescent="0.15">
      <c r="H28" s="1">
        <f t="shared" si="4"/>
        <v>0.26000000000000006</v>
      </c>
      <c r="I28" s="1"/>
      <c r="J28" s="1">
        <f t="shared" si="0"/>
        <v>9.0000000000000011E-2</v>
      </c>
      <c r="K28">
        <f t="shared" si="1"/>
        <v>1.639344262295082</v>
      </c>
      <c r="L28">
        <f t="shared" si="2"/>
        <v>0.27868852459016413</v>
      </c>
      <c r="M28">
        <f t="shared" si="3"/>
        <v>0.27868852459016413</v>
      </c>
    </row>
    <row r="29" spans="8:13" x14ac:dyDescent="0.15">
      <c r="H29" s="1">
        <f t="shared" si="4"/>
        <v>0.27000000000000007</v>
      </c>
      <c r="I29" s="1"/>
      <c r="J29" s="1">
        <f t="shared" si="0"/>
        <v>9.0000000000000011E-2</v>
      </c>
      <c r="K29">
        <f t="shared" si="1"/>
        <v>1.639344262295082</v>
      </c>
      <c r="L29">
        <f t="shared" si="2"/>
        <v>0.29508196721311497</v>
      </c>
      <c r="M29">
        <f t="shared" si="3"/>
        <v>0.29508196721311497</v>
      </c>
    </row>
    <row r="30" spans="8:13" x14ac:dyDescent="0.15">
      <c r="H30" s="1">
        <f t="shared" si="4"/>
        <v>0.28000000000000008</v>
      </c>
      <c r="I30" s="1"/>
      <c r="J30" s="1">
        <f t="shared" si="0"/>
        <v>9.0000000000000011E-2</v>
      </c>
      <c r="K30">
        <f t="shared" si="1"/>
        <v>1.639344262295082</v>
      </c>
      <c r="L30">
        <f t="shared" si="2"/>
        <v>0.31147540983606581</v>
      </c>
      <c r="M30">
        <f t="shared" si="3"/>
        <v>0.31147540983606581</v>
      </c>
    </row>
    <row r="31" spans="8:13" x14ac:dyDescent="0.15">
      <c r="H31" s="1">
        <f t="shared" si="4"/>
        <v>0.29000000000000009</v>
      </c>
      <c r="I31" s="1"/>
      <c r="J31" s="1">
        <f t="shared" si="0"/>
        <v>9.0000000000000011E-2</v>
      </c>
      <c r="K31">
        <f t="shared" si="1"/>
        <v>1.639344262295082</v>
      </c>
      <c r="L31">
        <f t="shared" si="2"/>
        <v>0.32786885245901665</v>
      </c>
      <c r="M31">
        <f t="shared" si="3"/>
        <v>0.32786885245901665</v>
      </c>
    </row>
    <row r="32" spans="8:13" x14ac:dyDescent="0.15">
      <c r="H32" s="1">
        <f t="shared" si="4"/>
        <v>0.3000000000000001</v>
      </c>
      <c r="I32" s="1"/>
      <c r="J32" s="1">
        <f t="shared" si="0"/>
        <v>9.0000000000000011E-2</v>
      </c>
      <c r="K32">
        <f t="shared" si="1"/>
        <v>1.639344262295082</v>
      </c>
      <c r="L32">
        <f t="shared" si="2"/>
        <v>0.34426229508196748</v>
      </c>
      <c r="M32">
        <f t="shared" si="3"/>
        <v>0.34426229508196748</v>
      </c>
    </row>
    <row r="33" spans="8:13" x14ac:dyDescent="0.15">
      <c r="H33" s="1">
        <f t="shared" si="4"/>
        <v>0.31000000000000011</v>
      </c>
      <c r="I33" s="1"/>
      <c r="J33" s="1">
        <f t="shared" si="0"/>
        <v>9.0000000000000011E-2</v>
      </c>
      <c r="K33">
        <f t="shared" si="1"/>
        <v>1.639344262295082</v>
      </c>
      <c r="L33">
        <f t="shared" si="2"/>
        <v>0.36065573770491832</v>
      </c>
      <c r="M33">
        <f t="shared" si="3"/>
        <v>0.36065573770491832</v>
      </c>
    </row>
    <row r="34" spans="8:13" x14ac:dyDescent="0.15">
      <c r="H34" s="1">
        <f t="shared" si="4"/>
        <v>0.32000000000000012</v>
      </c>
      <c r="I34" s="1"/>
      <c r="J34" s="1">
        <f t="shared" ref="J34:J65" si="5">$C$2+($D$2*$G$2)</f>
        <v>9.0000000000000011E-2</v>
      </c>
      <c r="K34">
        <f t="shared" ref="K34:K65" si="6">1 / ($E$2-J34)</f>
        <v>1.639344262295082</v>
      </c>
      <c r="L34">
        <f t="shared" ref="L34:L65" si="7">1 + K34 * (H34 - $E$2)</f>
        <v>0.37704918032786905</v>
      </c>
      <c r="M34">
        <f t="shared" ref="M34:M65" si="8">IF(L34&gt;1,1,(IF(L34&lt;0.01, 0.01,L34)))</f>
        <v>0.37704918032786905</v>
      </c>
    </row>
    <row r="35" spans="8:13" x14ac:dyDescent="0.15">
      <c r="H35" s="1">
        <f t="shared" ref="H35:H66" si="9">H34+0.01</f>
        <v>0.33000000000000013</v>
      </c>
      <c r="I35" s="1"/>
      <c r="J35" s="1">
        <f t="shared" si="5"/>
        <v>9.0000000000000011E-2</v>
      </c>
      <c r="K35">
        <f t="shared" si="6"/>
        <v>1.639344262295082</v>
      </c>
      <c r="L35">
        <f t="shared" si="7"/>
        <v>0.39344262295081989</v>
      </c>
      <c r="M35">
        <f t="shared" si="8"/>
        <v>0.39344262295081989</v>
      </c>
    </row>
    <row r="36" spans="8:13" x14ac:dyDescent="0.15">
      <c r="H36" s="1">
        <f t="shared" si="9"/>
        <v>0.34000000000000014</v>
      </c>
      <c r="I36" s="1"/>
      <c r="J36" s="1">
        <f t="shared" si="5"/>
        <v>9.0000000000000011E-2</v>
      </c>
      <c r="K36">
        <f t="shared" si="6"/>
        <v>1.639344262295082</v>
      </c>
      <c r="L36">
        <f t="shared" si="7"/>
        <v>0.40983606557377072</v>
      </c>
      <c r="M36">
        <f t="shared" si="8"/>
        <v>0.40983606557377072</v>
      </c>
    </row>
    <row r="37" spans="8:13" x14ac:dyDescent="0.15">
      <c r="H37" s="1">
        <f t="shared" si="9"/>
        <v>0.35000000000000014</v>
      </c>
      <c r="I37" s="1"/>
      <c r="J37" s="1">
        <f t="shared" si="5"/>
        <v>9.0000000000000011E-2</v>
      </c>
      <c r="K37">
        <f t="shared" si="6"/>
        <v>1.639344262295082</v>
      </c>
      <c r="L37">
        <f t="shared" si="7"/>
        <v>0.42622950819672156</v>
      </c>
      <c r="M37">
        <f t="shared" si="8"/>
        <v>0.42622950819672156</v>
      </c>
    </row>
    <row r="38" spans="8:13" x14ac:dyDescent="0.15">
      <c r="H38" s="1">
        <f t="shared" si="9"/>
        <v>0.36000000000000015</v>
      </c>
      <c r="I38" s="1"/>
      <c r="J38" s="1">
        <f t="shared" si="5"/>
        <v>9.0000000000000011E-2</v>
      </c>
      <c r="K38">
        <f t="shared" si="6"/>
        <v>1.639344262295082</v>
      </c>
      <c r="L38">
        <f t="shared" si="7"/>
        <v>0.4426229508196724</v>
      </c>
      <c r="M38">
        <f t="shared" si="8"/>
        <v>0.4426229508196724</v>
      </c>
    </row>
    <row r="39" spans="8:13" x14ac:dyDescent="0.15">
      <c r="H39" s="1">
        <f t="shared" si="9"/>
        <v>0.37000000000000016</v>
      </c>
      <c r="I39" s="1"/>
      <c r="J39" s="1">
        <f t="shared" si="5"/>
        <v>9.0000000000000011E-2</v>
      </c>
      <c r="K39">
        <f t="shared" si="6"/>
        <v>1.639344262295082</v>
      </c>
      <c r="L39">
        <f t="shared" si="7"/>
        <v>0.45901639344262324</v>
      </c>
      <c r="M39">
        <f t="shared" si="8"/>
        <v>0.45901639344262324</v>
      </c>
    </row>
    <row r="40" spans="8:13" x14ac:dyDescent="0.15">
      <c r="H40" s="1">
        <f t="shared" si="9"/>
        <v>0.38000000000000017</v>
      </c>
      <c r="I40" s="1"/>
      <c r="J40" s="1">
        <f t="shared" si="5"/>
        <v>9.0000000000000011E-2</v>
      </c>
      <c r="K40">
        <f t="shared" si="6"/>
        <v>1.639344262295082</v>
      </c>
      <c r="L40">
        <f t="shared" si="7"/>
        <v>0.47540983606557408</v>
      </c>
      <c r="M40">
        <f t="shared" si="8"/>
        <v>0.47540983606557408</v>
      </c>
    </row>
    <row r="41" spans="8:13" x14ac:dyDescent="0.15">
      <c r="H41" s="1">
        <f t="shared" si="9"/>
        <v>0.39000000000000018</v>
      </c>
      <c r="I41" s="1"/>
      <c r="J41" s="1">
        <f t="shared" si="5"/>
        <v>9.0000000000000011E-2</v>
      </c>
      <c r="K41">
        <f t="shared" si="6"/>
        <v>1.639344262295082</v>
      </c>
      <c r="L41">
        <f t="shared" si="7"/>
        <v>0.49180327868852491</v>
      </c>
      <c r="M41">
        <f t="shared" si="8"/>
        <v>0.49180327868852491</v>
      </c>
    </row>
    <row r="42" spans="8:13" x14ac:dyDescent="0.15">
      <c r="H42" s="1">
        <f t="shared" si="9"/>
        <v>0.40000000000000019</v>
      </c>
      <c r="I42" s="1"/>
      <c r="J42" s="1">
        <f t="shared" si="5"/>
        <v>9.0000000000000011E-2</v>
      </c>
      <c r="K42">
        <f t="shared" si="6"/>
        <v>1.639344262295082</v>
      </c>
      <c r="L42">
        <f t="shared" si="7"/>
        <v>0.50819672131147575</v>
      </c>
      <c r="M42">
        <f t="shared" si="8"/>
        <v>0.50819672131147575</v>
      </c>
    </row>
    <row r="43" spans="8:13" x14ac:dyDescent="0.15">
      <c r="H43" s="1">
        <f t="shared" si="9"/>
        <v>0.4100000000000002</v>
      </c>
      <c r="I43" s="1"/>
      <c r="J43" s="1">
        <f t="shared" si="5"/>
        <v>9.0000000000000011E-2</v>
      </c>
      <c r="K43">
        <f t="shared" si="6"/>
        <v>1.639344262295082</v>
      </c>
      <c r="L43">
        <f t="shared" si="7"/>
        <v>0.52459016393442659</v>
      </c>
      <c r="M43">
        <f t="shared" si="8"/>
        <v>0.52459016393442659</v>
      </c>
    </row>
    <row r="44" spans="8:13" x14ac:dyDescent="0.15">
      <c r="H44" s="1">
        <f t="shared" si="9"/>
        <v>0.42000000000000021</v>
      </c>
      <c r="I44" s="1"/>
      <c r="J44" s="1">
        <f t="shared" si="5"/>
        <v>9.0000000000000011E-2</v>
      </c>
      <c r="K44">
        <f t="shared" si="6"/>
        <v>1.639344262295082</v>
      </c>
      <c r="L44">
        <f t="shared" si="7"/>
        <v>0.54098360655737743</v>
      </c>
      <c r="M44">
        <f t="shared" si="8"/>
        <v>0.54098360655737743</v>
      </c>
    </row>
    <row r="45" spans="8:13" x14ac:dyDescent="0.15">
      <c r="H45" s="1">
        <f t="shared" si="9"/>
        <v>0.43000000000000022</v>
      </c>
      <c r="I45" s="1"/>
      <c r="J45" s="1">
        <f t="shared" si="5"/>
        <v>9.0000000000000011E-2</v>
      </c>
      <c r="K45">
        <f t="shared" si="6"/>
        <v>1.639344262295082</v>
      </c>
      <c r="L45">
        <f t="shared" si="7"/>
        <v>0.55737704918032827</v>
      </c>
      <c r="M45">
        <f t="shared" si="8"/>
        <v>0.55737704918032827</v>
      </c>
    </row>
    <row r="46" spans="8:13" x14ac:dyDescent="0.15">
      <c r="H46" s="1">
        <f t="shared" si="9"/>
        <v>0.44000000000000022</v>
      </c>
      <c r="I46" s="1"/>
      <c r="J46" s="1">
        <f t="shared" si="5"/>
        <v>9.0000000000000011E-2</v>
      </c>
      <c r="K46">
        <f t="shared" si="6"/>
        <v>1.639344262295082</v>
      </c>
      <c r="L46">
        <f t="shared" si="7"/>
        <v>0.5737704918032791</v>
      </c>
      <c r="M46">
        <f t="shared" si="8"/>
        <v>0.5737704918032791</v>
      </c>
    </row>
    <row r="47" spans="8:13" x14ac:dyDescent="0.15">
      <c r="H47" s="1">
        <f t="shared" si="9"/>
        <v>0.45000000000000023</v>
      </c>
      <c r="I47" s="1"/>
      <c r="J47" s="1">
        <f t="shared" si="5"/>
        <v>9.0000000000000011E-2</v>
      </c>
      <c r="K47">
        <f t="shared" si="6"/>
        <v>1.639344262295082</v>
      </c>
      <c r="L47">
        <f t="shared" si="7"/>
        <v>0.59016393442622994</v>
      </c>
      <c r="M47">
        <f t="shared" si="8"/>
        <v>0.59016393442622994</v>
      </c>
    </row>
    <row r="48" spans="8:13" x14ac:dyDescent="0.15">
      <c r="H48" s="1">
        <f t="shared" si="9"/>
        <v>0.46000000000000024</v>
      </c>
      <c r="I48" s="1"/>
      <c r="J48" s="1">
        <f t="shared" si="5"/>
        <v>9.0000000000000011E-2</v>
      </c>
      <c r="K48">
        <f t="shared" si="6"/>
        <v>1.639344262295082</v>
      </c>
      <c r="L48">
        <f t="shared" si="7"/>
        <v>0.60655737704918078</v>
      </c>
      <c r="M48">
        <f t="shared" si="8"/>
        <v>0.60655737704918078</v>
      </c>
    </row>
    <row r="49" spans="8:13" x14ac:dyDescent="0.15">
      <c r="H49" s="1">
        <f t="shared" si="9"/>
        <v>0.47000000000000025</v>
      </c>
      <c r="I49" s="1"/>
      <c r="J49" s="1">
        <f t="shared" si="5"/>
        <v>9.0000000000000011E-2</v>
      </c>
      <c r="K49">
        <f t="shared" si="6"/>
        <v>1.639344262295082</v>
      </c>
      <c r="L49">
        <f t="shared" si="7"/>
        <v>0.62295081967213162</v>
      </c>
      <c r="M49">
        <f t="shared" si="8"/>
        <v>0.62295081967213162</v>
      </c>
    </row>
    <row r="50" spans="8:13" x14ac:dyDescent="0.15">
      <c r="H50" s="1">
        <f t="shared" si="9"/>
        <v>0.48000000000000026</v>
      </c>
      <c r="I50" s="1"/>
      <c r="J50" s="1">
        <f t="shared" si="5"/>
        <v>9.0000000000000011E-2</v>
      </c>
      <c r="K50">
        <f t="shared" si="6"/>
        <v>1.639344262295082</v>
      </c>
      <c r="L50">
        <f t="shared" si="7"/>
        <v>0.63934426229508245</v>
      </c>
      <c r="M50">
        <f t="shared" si="8"/>
        <v>0.63934426229508245</v>
      </c>
    </row>
    <row r="51" spans="8:13" x14ac:dyDescent="0.15">
      <c r="H51" s="1">
        <f t="shared" si="9"/>
        <v>0.49000000000000027</v>
      </c>
      <c r="I51" s="1"/>
      <c r="J51" s="1">
        <f t="shared" si="5"/>
        <v>9.0000000000000011E-2</v>
      </c>
      <c r="K51">
        <f t="shared" si="6"/>
        <v>1.639344262295082</v>
      </c>
      <c r="L51">
        <f t="shared" si="7"/>
        <v>0.65573770491803329</v>
      </c>
      <c r="M51">
        <f t="shared" si="8"/>
        <v>0.65573770491803329</v>
      </c>
    </row>
    <row r="52" spans="8:13" x14ac:dyDescent="0.15">
      <c r="H52" s="1">
        <f t="shared" si="9"/>
        <v>0.50000000000000022</v>
      </c>
      <c r="I52" s="1"/>
      <c r="J52" s="1">
        <f t="shared" si="5"/>
        <v>9.0000000000000011E-2</v>
      </c>
      <c r="K52">
        <f t="shared" si="6"/>
        <v>1.639344262295082</v>
      </c>
      <c r="L52">
        <f t="shared" si="7"/>
        <v>0.67213114754098402</v>
      </c>
      <c r="M52">
        <f t="shared" si="8"/>
        <v>0.67213114754098402</v>
      </c>
    </row>
    <row r="53" spans="8:13" x14ac:dyDescent="0.15">
      <c r="H53" s="1">
        <f t="shared" si="9"/>
        <v>0.51000000000000023</v>
      </c>
      <c r="I53" s="1"/>
      <c r="J53" s="1">
        <f t="shared" si="5"/>
        <v>9.0000000000000011E-2</v>
      </c>
      <c r="K53">
        <f t="shared" si="6"/>
        <v>1.639344262295082</v>
      </c>
      <c r="L53">
        <f t="shared" si="7"/>
        <v>0.68852459016393486</v>
      </c>
      <c r="M53">
        <f t="shared" si="8"/>
        <v>0.68852459016393486</v>
      </c>
    </row>
    <row r="54" spans="8:13" x14ac:dyDescent="0.15">
      <c r="H54" s="1">
        <f t="shared" si="9"/>
        <v>0.52000000000000024</v>
      </c>
      <c r="I54" s="1"/>
      <c r="J54" s="1">
        <f t="shared" si="5"/>
        <v>9.0000000000000011E-2</v>
      </c>
      <c r="K54">
        <f t="shared" si="6"/>
        <v>1.639344262295082</v>
      </c>
      <c r="L54">
        <f t="shared" si="7"/>
        <v>0.7049180327868857</v>
      </c>
      <c r="M54">
        <f t="shared" si="8"/>
        <v>0.7049180327868857</v>
      </c>
    </row>
    <row r="55" spans="8:13" x14ac:dyDescent="0.15">
      <c r="H55" s="1">
        <f t="shared" si="9"/>
        <v>0.53000000000000025</v>
      </c>
      <c r="I55" s="1"/>
      <c r="J55" s="1">
        <f t="shared" si="5"/>
        <v>9.0000000000000011E-2</v>
      </c>
      <c r="K55">
        <f t="shared" si="6"/>
        <v>1.639344262295082</v>
      </c>
      <c r="L55">
        <f t="shared" si="7"/>
        <v>0.72131147540983653</v>
      </c>
      <c r="M55">
        <f t="shared" si="8"/>
        <v>0.72131147540983653</v>
      </c>
    </row>
    <row r="56" spans="8:13" x14ac:dyDescent="0.15">
      <c r="H56" s="1">
        <f t="shared" si="9"/>
        <v>0.54000000000000026</v>
      </c>
      <c r="I56" s="1"/>
      <c r="J56" s="1">
        <f t="shared" si="5"/>
        <v>9.0000000000000011E-2</v>
      </c>
      <c r="K56">
        <f t="shared" si="6"/>
        <v>1.639344262295082</v>
      </c>
      <c r="L56">
        <f t="shared" si="7"/>
        <v>0.73770491803278737</v>
      </c>
      <c r="M56">
        <f t="shared" si="8"/>
        <v>0.73770491803278737</v>
      </c>
    </row>
    <row r="57" spans="8:13" x14ac:dyDescent="0.15">
      <c r="H57" s="1">
        <f t="shared" si="9"/>
        <v>0.55000000000000027</v>
      </c>
      <c r="I57" s="1"/>
      <c r="J57" s="1">
        <f t="shared" si="5"/>
        <v>9.0000000000000011E-2</v>
      </c>
      <c r="K57">
        <f t="shared" si="6"/>
        <v>1.639344262295082</v>
      </c>
      <c r="L57">
        <f t="shared" si="7"/>
        <v>0.75409836065573821</v>
      </c>
      <c r="M57">
        <f t="shared" si="8"/>
        <v>0.75409836065573821</v>
      </c>
    </row>
    <row r="58" spans="8:13" x14ac:dyDescent="0.15">
      <c r="H58" s="1">
        <f t="shared" si="9"/>
        <v>0.56000000000000028</v>
      </c>
      <c r="I58" s="1"/>
      <c r="J58" s="1">
        <f t="shared" si="5"/>
        <v>9.0000000000000011E-2</v>
      </c>
      <c r="K58">
        <f t="shared" si="6"/>
        <v>1.639344262295082</v>
      </c>
      <c r="L58">
        <f t="shared" si="7"/>
        <v>0.77049180327868905</v>
      </c>
      <c r="M58">
        <f t="shared" si="8"/>
        <v>0.77049180327868905</v>
      </c>
    </row>
    <row r="59" spans="8:13" x14ac:dyDescent="0.15">
      <c r="H59" s="1">
        <f t="shared" si="9"/>
        <v>0.57000000000000028</v>
      </c>
      <c r="I59" s="1"/>
      <c r="J59" s="1">
        <f t="shared" si="5"/>
        <v>9.0000000000000011E-2</v>
      </c>
      <c r="K59">
        <f t="shared" si="6"/>
        <v>1.639344262295082</v>
      </c>
      <c r="L59">
        <f t="shared" si="7"/>
        <v>0.78688524590163988</v>
      </c>
      <c r="M59">
        <f t="shared" si="8"/>
        <v>0.78688524590163988</v>
      </c>
    </row>
    <row r="60" spans="8:13" x14ac:dyDescent="0.15">
      <c r="H60" s="1">
        <f t="shared" si="9"/>
        <v>0.58000000000000029</v>
      </c>
      <c r="I60" s="1"/>
      <c r="J60" s="1">
        <f t="shared" si="5"/>
        <v>9.0000000000000011E-2</v>
      </c>
      <c r="K60">
        <f t="shared" si="6"/>
        <v>1.639344262295082</v>
      </c>
      <c r="L60">
        <f t="shared" si="7"/>
        <v>0.80327868852459072</v>
      </c>
      <c r="M60">
        <f t="shared" si="8"/>
        <v>0.80327868852459072</v>
      </c>
    </row>
    <row r="61" spans="8:13" x14ac:dyDescent="0.15">
      <c r="H61" s="1">
        <f t="shared" si="9"/>
        <v>0.5900000000000003</v>
      </c>
      <c r="I61" s="1"/>
      <c r="J61" s="1">
        <f t="shared" si="5"/>
        <v>9.0000000000000011E-2</v>
      </c>
      <c r="K61">
        <f t="shared" si="6"/>
        <v>1.639344262295082</v>
      </c>
      <c r="L61">
        <f t="shared" si="7"/>
        <v>0.81967213114754156</v>
      </c>
      <c r="M61">
        <f t="shared" si="8"/>
        <v>0.81967213114754156</v>
      </c>
    </row>
    <row r="62" spans="8:13" x14ac:dyDescent="0.15">
      <c r="H62" s="1">
        <f t="shared" si="9"/>
        <v>0.60000000000000031</v>
      </c>
      <c r="I62" s="1"/>
      <c r="J62" s="1">
        <f t="shared" si="5"/>
        <v>9.0000000000000011E-2</v>
      </c>
      <c r="K62">
        <f t="shared" si="6"/>
        <v>1.639344262295082</v>
      </c>
      <c r="L62">
        <f t="shared" si="7"/>
        <v>0.8360655737704924</v>
      </c>
      <c r="M62">
        <f t="shared" si="8"/>
        <v>0.8360655737704924</v>
      </c>
    </row>
    <row r="63" spans="8:13" x14ac:dyDescent="0.15">
      <c r="H63" s="1">
        <f t="shared" si="9"/>
        <v>0.61000000000000032</v>
      </c>
      <c r="I63" s="1"/>
      <c r="J63" s="1">
        <f t="shared" si="5"/>
        <v>9.0000000000000011E-2</v>
      </c>
      <c r="K63">
        <f t="shared" si="6"/>
        <v>1.639344262295082</v>
      </c>
      <c r="L63">
        <f t="shared" si="7"/>
        <v>0.85245901639344324</v>
      </c>
      <c r="M63">
        <f t="shared" si="8"/>
        <v>0.85245901639344324</v>
      </c>
    </row>
    <row r="64" spans="8:13" x14ac:dyDescent="0.15">
      <c r="H64" s="1">
        <f t="shared" si="9"/>
        <v>0.62000000000000033</v>
      </c>
      <c r="I64" s="1"/>
      <c r="J64" s="1">
        <f t="shared" si="5"/>
        <v>9.0000000000000011E-2</v>
      </c>
      <c r="K64">
        <f t="shared" si="6"/>
        <v>1.639344262295082</v>
      </c>
      <c r="L64">
        <f t="shared" si="7"/>
        <v>0.86885245901639407</v>
      </c>
      <c r="M64">
        <f t="shared" si="8"/>
        <v>0.86885245901639407</v>
      </c>
    </row>
    <row r="65" spans="8:13" x14ac:dyDescent="0.15">
      <c r="H65" s="1">
        <f t="shared" si="9"/>
        <v>0.63000000000000034</v>
      </c>
      <c r="I65" s="1"/>
      <c r="J65" s="1">
        <f t="shared" si="5"/>
        <v>9.0000000000000011E-2</v>
      </c>
      <c r="K65">
        <f t="shared" si="6"/>
        <v>1.639344262295082</v>
      </c>
      <c r="L65">
        <f t="shared" si="7"/>
        <v>0.88524590163934491</v>
      </c>
      <c r="M65">
        <f t="shared" si="8"/>
        <v>0.88524590163934491</v>
      </c>
    </row>
    <row r="66" spans="8:13" x14ac:dyDescent="0.15">
      <c r="H66" s="1">
        <f t="shared" si="9"/>
        <v>0.64000000000000035</v>
      </c>
      <c r="I66" s="1"/>
      <c r="J66" s="1">
        <f t="shared" ref="J66:J102" si="10">$C$2+($D$2*$G$2)</f>
        <v>9.0000000000000011E-2</v>
      </c>
      <c r="K66">
        <f t="shared" ref="K66:K97" si="11">1 / ($E$2-J66)</f>
        <v>1.639344262295082</v>
      </c>
      <c r="L66">
        <f t="shared" ref="L66:L97" si="12">1 + K66 * (H66 - $E$2)</f>
        <v>0.90163934426229575</v>
      </c>
      <c r="M66">
        <f t="shared" ref="M66:M97" si="13">IF(L66&gt;1,1,(IF(L66&lt;0.01, 0.01,L66)))</f>
        <v>0.90163934426229575</v>
      </c>
    </row>
    <row r="67" spans="8:13" x14ac:dyDescent="0.15">
      <c r="H67" s="1">
        <f t="shared" ref="H67:H102" si="14">H66+0.01</f>
        <v>0.65000000000000036</v>
      </c>
      <c r="I67" s="1"/>
      <c r="J67" s="1">
        <f t="shared" si="10"/>
        <v>9.0000000000000011E-2</v>
      </c>
      <c r="K67">
        <f t="shared" si="11"/>
        <v>1.639344262295082</v>
      </c>
      <c r="L67">
        <f t="shared" si="12"/>
        <v>0.91803278688524659</v>
      </c>
      <c r="M67">
        <f t="shared" si="13"/>
        <v>0.91803278688524659</v>
      </c>
    </row>
    <row r="68" spans="8:13" x14ac:dyDescent="0.15">
      <c r="H68" s="1">
        <f t="shared" si="14"/>
        <v>0.66000000000000036</v>
      </c>
      <c r="I68" s="1"/>
      <c r="J68" s="1">
        <f t="shared" si="10"/>
        <v>9.0000000000000011E-2</v>
      </c>
      <c r="K68">
        <f t="shared" si="11"/>
        <v>1.639344262295082</v>
      </c>
      <c r="L68">
        <f t="shared" si="12"/>
        <v>0.93442622950819743</v>
      </c>
      <c r="M68">
        <f t="shared" si="13"/>
        <v>0.93442622950819743</v>
      </c>
    </row>
    <row r="69" spans="8:13" x14ac:dyDescent="0.15">
      <c r="H69" s="1">
        <f t="shared" si="14"/>
        <v>0.67000000000000037</v>
      </c>
      <c r="I69" s="1"/>
      <c r="J69" s="1">
        <f t="shared" si="10"/>
        <v>9.0000000000000011E-2</v>
      </c>
      <c r="K69">
        <f t="shared" si="11"/>
        <v>1.639344262295082</v>
      </c>
      <c r="L69">
        <f t="shared" si="12"/>
        <v>0.95081967213114826</v>
      </c>
      <c r="M69">
        <f t="shared" si="13"/>
        <v>0.95081967213114826</v>
      </c>
    </row>
    <row r="70" spans="8:13" x14ac:dyDescent="0.15">
      <c r="H70" s="1">
        <f t="shared" si="14"/>
        <v>0.68000000000000038</v>
      </c>
      <c r="I70" s="1"/>
      <c r="J70" s="1">
        <f t="shared" si="10"/>
        <v>9.0000000000000011E-2</v>
      </c>
      <c r="K70">
        <f t="shared" si="11"/>
        <v>1.639344262295082</v>
      </c>
      <c r="L70">
        <f t="shared" si="12"/>
        <v>0.9672131147540991</v>
      </c>
      <c r="M70">
        <f t="shared" si="13"/>
        <v>0.9672131147540991</v>
      </c>
    </row>
    <row r="71" spans="8:13" x14ac:dyDescent="0.15">
      <c r="H71" s="1">
        <f t="shared" si="14"/>
        <v>0.69000000000000039</v>
      </c>
      <c r="I71" s="1"/>
      <c r="J71" s="1">
        <f t="shared" si="10"/>
        <v>9.0000000000000011E-2</v>
      </c>
      <c r="K71">
        <f t="shared" si="11"/>
        <v>1.639344262295082</v>
      </c>
      <c r="L71">
        <f t="shared" si="12"/>
        <v>0.98360655737704994</v>
      </c>
      <c r="M71">
        <f t="shared" si="13"/>
        <v>0.98360655737704994</v>
      </c>
    </row>
    <row r="72" spans="8:13" x14ac:dyDescent="0.15">
      <c r="H72" s="1">
        <f t="shared" si="14"/>
        <v>0.7000000000000004</v>
      </c>
      <c r="I72" s="1"/>
      <c r="J72" s="1">
        <f t="shared" si="10"/>
        <v>9.0000000000000011E-2</v>
      </c>
      <c r="K72">
        <f t="shared" si="11"/>
        <v>1.639344262295082</v>
      </c>
      <c r="L72">
        <f t="shared" si="12"/>
        <v>1.0000000000000007</v>
      </c>
      <c r="M72">
        <f t="shared" si="13"/>
        <v>1.0000000000000007</v>
      </c>
    </row>
    <row r="73" spans="8:13" x14ac:dyDescent="0.15">
      <c r="H73" s="1">
        <f t="shared" si="14"/>
        <v>0.71000000000000041</v>
      </c>
      <c r="I73" s="1"/>
      <c r="J73" s="1">
        <f t="shared" si="10"/>
        <v>9.0000000000000011E-2</v>
      </c>
      <c r="K73">
        <f t="shared" si="11"/>
        <v>1.639344262295082</v>
      </c>
      <c r="L73">
        <f t="shared" si="12"/>
        <v>1.0163934426229515</v>
      </c>
      <c r="M73">
        <f t="shared" si="13"/>
        <v>1</v>
      </c>
    </row>
    <row r="74" spans="8:13" x14ac:dyDescent="0.15">
      <c r="H74" s="1">
        <f t="shared" si="14"/>
        <v>0.72000000000000042</v>
      </c>
      <c r="I74" s="1"/>
      <c r="J74" s="1">
        <f t="shared" si="10"/>
        <v>9.0000000000000011E-2</v>
      </c>
      <c r="K74">
        <f t="shared" si="11"/>
        <v>1.639344262295082</v>
      </c>
      <c r="L74">
        <f t="shared" si="12"/>
        <v>1.0327868852459023</v>
      </c>
      <c r="M74">
        <f t="shared" si="13"/>
        <v>1</v>
      </c>
    </row>
    <row r="75" spans="8:13" x14ac:dyDescent="0.15">
      <c r="H75" s="1">
        <f t="shared" si="14"/>
        <v>0.73000000000000043</v>
      </c>
      <c r="I75" s="1"/>
      <c r="J75" s="1">
        <f t="shared" si="10"/>
        <v>9.0000000000000011E-2</v>
      </c>
      <c r="K75">
        <f t="shared" si="11"/>
        <v>1.639344262295082</v>
      </c>
      <c r="L75">
        <f t="shared" si="12"/>
        <v>1.0491803278688532</v>
      </c>
      <c r="M75">
        <f t="shared" si="13"/>
        <v>1</v>
      </c>
    </row>
    <row r="76" spans="8:13" x14ac:dyDescent="0.15">
      <c r="H76" s="1">
        <f t="shared" si="14"/>
        <v>0.74000000000000044</v>
      </c>
      <c r="I76" s="1"/>
      <c r="J76" s="1">
        <f t="shared" si="10"/>
        <v>9.0000000000000011E-2</v>
      </c>
      <c r="K76">
        <f t="shared" si="11"/>
        <v>1.639344262295082</v>
      </c>
      <c r="L76">
        <f t="shared" si="12"/>
        <v>1.065573770491804</v>
      </c>
      <c r="M76">
        <f t="shared" si="13"/>
        <v>1</v>
      </c>
    </row>
    <row r="77" spans="8:13" x14ac:dyDescent="0.15">
      <c r="H77" s="1">
        <f t="shared" si="14"/>
        <v>0.75000000000000044</v>
      </c>
      <c r="I77" s="1"/>
      <c r="J77" s="1">
        <f t="shared" si="10"/>
        <v>9.0000000000000011E-2</v>
      </c>
      <c r="K77">
        <f t="shared" si="11"/>
        <v>1.639344262295082</v>
      </c>
      <c r="L77">
        <f t="shared" si="12"/>
        <v>1.0819672131147549</v>
      </c>
      <c r="M77">
        <f t="shared" si="13"/>
        <v>1</v>
      </c>
    </row>
    <row r="78" spans="8:13" x14ac:dyDescent="0.15">
      <c r="H78" s="1">
        <f t="shared" si="14"/>
        <v>0.76000000000000045</v>
      </c>
      <c r="I78" s="1"/>
      <c r="J78" s="1">
        <f t="shared" si="10"/>
        <v>9.0000000000000011E-2</v>
      </c>
      <c r="K78">
        <f t="shared" si="11"/>
        <v>1.639344262295082</v>
      </c>
      <c r="L78">
        <f t="shared" si="12"/>
        <v>1.0983606557377057</v>
      </c>
      <c r="M78">
        <f t="shared" si="13"/>
        <v>1</v>
      </c>
    </row>
    <row r="79" spans="8:13" x14ac:dyDescent="0.15">
      <c r="H79" s="1">
        <f t="shared" si="14"/>
        <v>0.77000000000000046</v>
      </c>
      <c r="I79" s="1"/>
      <c r="J79" s="1">
        <f t="shared" si="10"/>
        <v>9.0000000000000011E-2</v>
      </c>
      <c r="K79">
        <f t="shared" si="11"/>
        <v>1.639344262295082</v>
      </c>
      <c r="L79">
        <f t="shared" si="12"/>
        <v>1.1147540983606565</v>
      </c>
      <c r="M79">
        <f t="shared" si="13"/>
        <v>1</v>
      </c>
    </row>
    <row r="80" spans="8:13" x14ac:dyDescent="0.15">
      <c r="H80" s="1">
        <f t="shared" si="14"/>
        <v>0.78000000000000047</v>
      </c>
      <c r="I80" s="1"/>
      <c r="J80" s="1">
        <f t="shared" si="10"/>
        <v>9.0000000000000011E-2</v>
      </c>
      <c r="K80">
        <f t="shared" si="11"/>
        <v>1.639344262295082</v>
      </c>
      <c r="L80">
        <f t="shared" si="12"/>
        <v>1.1311475409836074</v>
      </c>
      <c r="M80">
        <f t="shared" si="13"/>
        <v>1</v>
      </c>
    </row>
    <row r="81" spans="8:13" x14ac:dyDescent="0.15">
      <c r="H81" s="1">
        <f t="shared" si="14"/>
        <v>0.79000000000000048</v>
      </c>
      <c r="I81" s="1"/>
      <c r="J81" s="1">
        <f t="shared" si="10"/>
        <v>9.0000000000000011E-2</v>
      </c>
      <c r="K81">
        <f t="shared" si="11"/>
        <v>1.639344262295082</v>
      </c>
      <c r="L81">
        <f t="shared" si="12"/>
        <v>1.1475409836065582</v>
      </c>
      <c r="M81">
        <f t="shared" si="13"/>
        <v>1</v>
      </c>
    </row>
    <row r="82" spans="8:13" x14ac:dyDescent="0.15">
      <c r="H82" s="1">
        <f t="shared" si="14"/>
        <v>0.80000000000000049</v>
      </c>
      <c r="I82" s="1"/>
      <c r="J82" s="1">
        <f t="shared" si="10"/>
        <v>9.0000000000000011E-2</v>
      </c>
      <c r="K82">
        <f t="shared" si="11"/>
        <v>1.639344262295082</v>
      </c>
      <c r="L82">
        <f t="shared" si="12"/>
        <v>1.163934426229509</v>
      </c>
      <c r="M82">
        <f t="shared" si="13"/>
        <v>1</v>
      </c>
    </row>
    <row r="83" spans="8:13" x14ac:dyDescent="0.15">
      <c r="H83" s="1">
        <f t="shared" si="14"/>
        <v>0.8100000000000005</v>
      </c>
      <c r="I83" s="1"/>
      <c r="J83" s="1">
        <f t="shared" si="10"/>
        <v>9.0000000000000011E-2</v>
      </c>
      <c r="K83">
        <f t="shared" si="11"/>
        <v>1.639344262295082</v>
      </c>
      <c r="L83">
        <f t="shared" si="12"/>
        <v>1.1803278688524599</v>
      </c>
      <c r="M83">
        <f t="shared" si="13"/>
        <v>1</v>
      </c>
    </row>
    <row r="84" spans="8:13" x14ac:dyDescent="0.15">
      <c r="H84" s="1">
        <f t="shared" si="14"/>
        <v>0.82000000000000051</v>
      </c>
      <c r="I84" s="1"/>
      <c r="J84" s="1">
        <f t="shared" si="10"/>
        <v>9.0000000000000011E-2</v>
      </c>
      <c r="K84">
        <f t="shared" si="11"/>
        <v>1.639344262295082</v>
      </c>
      <c r="L84">
        <f t="shared" si="12"/>
        <v>1.1967213114754107</v>
      </c>
      <c r="M84">
        <f t="shared" si="13"/>
        <v>1</v>
      </c>
    </row>
    <row r="85" spans="8:13" x14ac:dyDescent="0.15">
      <c r="H85" s="1">
        <f t="shared" si="14"/>
        <v>0.83000000000000052</v>
      </c>
      <c r="I85" s="1"/>
      <c r="J85" s="1">
        <f t="shared" si="10"/>
        <v>9.0000000000000011E-2</v>
      </c>
      <c r="K85">
        <f t="shared" si="11"/>
        <v>1.639344262295082</v>
      </c>
      <c r="L85">
        <f t="shared" si="12"/>
        <v>1.2131147540983616</v>
      </c>
      <c r="M85">
        <f t="shared" si="13"/>
        <v>1</v>
      </c>
    </row>
    <row r="86" spans="8:13" x14ac:dyDescent="0.15">
      <c r="H86" s="1">
        <f t="shared" si="14"/>
        <v>0.84000000000000052</v>
      </c>
      <c r="I86" s="1"/>
      <c r="J86" s="1">
        <f t="shared" si="10"/>
        <v>9.0000000000000011E-2</v>
      </c>
      <c r="K86">
        <f t="shared" si="11"/>
        <v>1.639344262295082</v>
      </c>
      <c r="L86">
        <f t="shared" si="12"/>
        <v>1.2295081967213124</v>
      </c>
      <c r="M86">
        <f t="shared" si="13"/>
        <v>1</v>
      </c>
    </row>
    <row r="87" spans="8:13" x14ac:dyDescent="0.15">
      <c r="H87" s="1">
        <f t="shared" si="14"/>
        <v>0.85000000000000053</v>
      </c>
      <c r="I87" s="1"/>
      <c r="J87" s="1">
        <f t="shared" si="10"/>
        <v>9.0000000000000011E-2</v>
      </c>
      <c r="K87">
        <f t="shared" si="11"/>
        <v>1.639344262295082</v>
      </c>
      <c r="L87">
        <f t="shared" si="12"/>
        <v>1.2459016393442632</v>
      </c>
      <c r="M87">
        <f t="shared" si="13"/>
        <v>1</v>
      </c>
    </row>
    <row r="88" spans="8:13" x14ac:dyDescent="0.15">
      <c r="H88" s="1">
        <f t="shared" si="14"/>
        <v>0.86000000000000054</v>
      </c>
      <c r="I88" s="1"/>
      <c r="J88" s="1">
        <f t="shared" si="10"/>
        <v>9.0000000000000011E-2</v>
      </c>
      <c r="K88">
        <f t="shared" si="11"/>
        <v>1.639344262295082</v>
      </c>
      <c r="L88">
        <f t="shared" si="12"/>
        <v>1.2622950819672141</v>
      </c>
      <c r="M88">
        <f t="shared" si="13"/>
        <v>1</v>
      </c>
    </row>
    <row r="89" spans="8:13" x14ac:dyDescent="0.15">
      <c r="H89" s="1">
        <f t="shared" si="14"/>
        <v>0.87000000000000055</v>
      </c>
      <c r="I89" s="1"/>
      <c r="J89" s="1">
        <f t="shared" si="10"/>
        <v>9.0000000000000011E-2</v>
      </c>
      <c r="K89">
        <f t="shared" si="11"/>
        <v>1.639344262295082</v>
      </c>
      <c r="L89">
        <f t="shared" si="12"/>
        <v>1.2786885245901649</v>
      </c>
      <c r="M89">
        <f t="shared" si="13"/>
        <v>1</v>
      </c>
    </row>
    <row r="90" spans="8:13" x14ac:dyDescent="0.15">
      <c r="H90" s="1">
        <f t="shared" si="14"/>
        <v>0.88000000000000056</v>
      </c>
      <c r="I90" s="1"/>
      <c r="J90" s="1">
        <f t="shared" si="10"/>
        <v>9.0000000000000011E-2</v>
      </c>
      <c r="K90">
        <f t="shared" si="11"/>
        <v>1.639344262295082</v>
      </c>
      <c r="L90">
        <f t="shared" si="12"/>
        <v>1.2950819672131157</v>
      </c>
      <c r="M90">
        <f t="shared" si="13"/>
        <v>1</v>
      </c>
    </row>
    <row r="91" spans="8:13" x14ac:dyDescent="0.15">
      <c r="H91" s="1">
        <f t="shared" si="14"/>
        <v>0.89000000000000057</v>
      </c>
      <c r="I91" s="1"/>
      <c r="J91" s="1">
        <f t="shared" si="10"/>
        <v>9.0000000000000011E-2</v>
      </c>
      <c r="K91">
        <f t="shared" si="11"/>
        <v>1.639344262295082</v>
      </c>
      <c r="L91">
        <f t="shared" si="12"/>
        <v>1.3114754098360666</v>
      </c>
      <c r="M91">
        <f t="shared" si="13"/>
        <v>1</v>
      </c>
    </row>
    <row r="92" spans="8:13" x14ac:dyDescent="0.15">
      <c r="H92" s="1">
        <f t="shared" si="14"/>
        <v>0.90000000000000058</v>
      </c>
      <c r="I92" s="1"/>
      <c r="J92" s="1">
        <f t="shared" si="10"/>
        <v>9.0000000000000011E-2</v>
      </c>
      <c r="K92">
        <f t="shared" si="11"/>
        <v>1.639344262295082</v>
      </c>
      <c r="L92">
        <f t="shared" si="12"/>
        <v>1.3278688524590174</v>
      </c>
      <c r="M92">
        <f t="shared" si="13"/>
        <v>1</v>
      </c>
    </row>
    <row r="93" spans="8:13" x14ac:dyDescent="0.15">
      <c r="H93" s="1">
        <f t="shared" si="14"/>
        <v>0.91000000000000059</v>
      </c>
      <c r="I93" s="1"/>
      <c r="J93" s="1">
        <f t="shared" si="10"/>
        <v>9.0000000000000011E-2</v>
      </c>
      <c r="K93">
        <f t="shared" si="11"/>
        <v>1.639344262295082</v>
      </c>
      <c r="L93">
        <f t="shared" si="12"/>
        <v>1.3442622950819683</v>
      </c>
      <c r="M93">
        <f t="shared" si="13"/>
        <v>1</v>
      </c>
    </row>
    <row r="94" spans="8:13" x14ac:dyDescent="0.15">
      <c r="H94" s="1">
        <f t="shared" si="14"/>
        <v>0.9200000000000006</v>
      </c>
      <c r="I94" s="1"/>
      <c r="J94" s="1">
        <f t="shared" si="10"/>
        <v>9.0000000000000011E-2</v>
      </c>
      <c r="K94">
        <f t="shared" si="11"/>
        <v>1.639344262295082</v>
      </c>
      <c r="L94">
        <f t="shared" si="12"/>
        <v>1.3606557377049191</v>
      </c>
      <c r="M94">
        <f t="shared" si="13"/>
        <v>1</v>
      </c>
    </row>
    <row r="95" spans="8:13" x14ac:dyDescent="0.15">
      <c r="H95" s="1">
        <f t="shared" si="14"/>
        <v>0.9300000000000006</v>
      </c>
      <c r="I95" s="1"/>
      <c r="J95" s="1">
        <f t="shared" si="10"/>
        <v>9.0000000000000011E-2</v>
      </c>
      <c r="K95">
        <f t="shared" si="11"/>
        <v>1.639344262295082</v>
      </c>
      <c r="L95">
        <f t="shared" si="12"/>
        <v>1.3770491803278699</v>
      </c>
      <c r="M95">
        <f t="shared" si="13"/>
        <v>1</v>
      </c>
    </row>
    <row r="96" spans="8:13" x14ac:dyDescent="0.15">
      <c r="H96" s="1">
        <f t="shared" si="14"/>
        <v>0.94000000000000061</v>
      </c>
      <c r="I96" s="1"/>
      <c r="J96" s="1">
        <f t="shared" si="10"/>
        <v>9.0000000000000011E-2</v>
      </c>
      <c r="K96">
        <f t="shared" si="11"/>
        <v>1.639344262295082</v>
      </c>
      <c r="L96">
        <f t="shared" si="12"/>
        <v>1.3934426229508208</v>
      </c>
      <c r="M96">
        <f t="shared" si="13"/>
        <v>1</v>
      </c>
    </row>
    <row r="97" spans="8:13" x14ac:dyDescent="0.15">
      <c r="H97" s="1">
        <f t="shared" si="14"/>
        <v>0.95000000000000062</v>
      </c>
      <c r="I97" s="1"/>
      <c r="J97" s="1">
        <f t="shared" si="10"/>
        <v>9.0000000000000011E-2</v>
      </c>
      <c r="K97">
        <f t="shared" si="11"/>
        <v>1.639344262295082</v>
      </c>
      <c r="L97">
        <f t="shared" si="12"/>
        <v>1.4098360655737716</v>
      </c>
      <c r="M97">
        <f t="shared" si="13"/>
        <v>1</v>
      </c>
    </row>
    <row r="98" spans="8:13" x14ac:dyDescent="0.15">
      <c r="H98" s="1">
        <f t="shared" si="14"/>
        <v>0.96000000000000063</v>
      </c>
      <c r="I98" s="1"/>
      <c r="J98" s="1">
        <f t="shared" si="10"/>
        <v>9.0000000000000011E-2</v>
      </c>
      <c r="K98">
        <f>1 / ($E$2-J98)</f>
        <v>1.639344262295082</v>
      </c>
      <c r="L98">
        <f>1 + K98 * (H98 - $E$2)</f>
        <v>1.4262295081967225</v>
      </c>
      <c r="M98">
        <f>IF(L98&gt;1,1,(IF(L98&lt;0.01, 0.01,L98)))</f>
        <v>1</v>
      </c>
    </row>
    <row r="99" spans="8:13" x14ac:dyDescent="0.15">
      <c r="H99" s="1">
        <f t="shared" si="14"/>
        <v>0.97000000000000064</v>
      </c>
      <c r="I99" s="1"/>
      <c r="J99" s="1">
        <f t="shared" si="10"/>
        <v>9.0000000000000011E-2</v>
      </c>
      <c r="K99">
        <f>1 / ($E$2-J99)</f>
        <v>1.639344262295082</v>
      </c>
      <c r="L99">
        <f>1 + K99 * (H99 - $E$2)</f>
        <v>1.4426229508196733</v>
      </c>
      <c r="M99">
        <f>IF(L99&gt;1,1,(IF(L99&lt;0.01, 0.01,L99)))</f>
        <v>1</v>
      </c>
    </row>
    <row r="100" spans="8:13" x14ac:dyDescent="0.15">
      <c r="H100" s="1">
        <f t="shared" si="14"/>
        <v>0.98000000000000065</v>
      </c>
      <c r="I100" s="1"/>
      <c r="J100" s="1">
        <f t="shared" si="10"/>
        <v>9.0000000000000011E-2</v>
      </c>
      <c r="K100">
        <f>1 / ($E$2-J100)</f>
        <v>1.639344262295082</v>
      </c>
      <c r="L100">
        <f>1 + K100 * (H100 - $E$2)</f>
        <v>1.4590163934426241</v>
      </c>
      <c r="M100">
        <f>IF(L100&gt;1,1,(IF(L100&lt;0.01, 0.01,L100)))</f>
        <v>1</v>
      </c>
    </row>
    <row r="101" spans="8:13" x14ac:dyDescent="0.15">
      <c r="H101" s="1">
        <f t="shared" si="14"/>
        <v>0.99000000000000066</v>
      </c>
      <c r="I101" s="1"/>
      <c r="J101" s="1">
        <f t="shared" si="10"/>
        <v>9.0000000000000011E-2</v>
      </c>
      <c r="K101">
        <f>1 / ($E$2-J101)</f>
        <v>1.639344262295082</v>
      </c>
      <c r="L101">
        <f>1 + K101 * (H101 - $E$2)</f>
        <v>1.475409836065575</v>
      </c>
      <c r="M101">
        <f>IF(L101&gt;1,1,(IF(L101&lt;0.01, 0.01,L101)))</f>
        <v>1</v>
      </c>
    </row>
    <row r="102" spans="8:13" x14ac:dyDescent="0.15">
      <c r="H102" s="1">
        <f t="shared" si="14"/>
        <v>1.0000000000000007</v>
      </c>
      <c r="I102" s="1"/>
      <c r="J102" s="1">
        <f t="shared" si="10"/>
        <v>9.0000000000000011E-2</v>
      </c>
      <c r="K102">
        <f>1 / ($E$2-J102)</f>
        <v>1.639344262295082</v>
      </c>
      <c r="L102">
        <f>1 + K102 * (H102 - $E$2)</f>
        <v>1.4918032786885258</v>
      </c>
      <c r="M102">
        <f>IF(L102&gt;1,1,(IF(L102&lt;0.01, 0.01,L102)))</f>
        <v>1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description</vt:lpstr>
      <vt:lpstr>defac</vt:lpstr>
      <vt:lpstr>defac_inputs</vt:lpstr>
      <vt:lpstr>atmospheric_N</vt:lpstr>
      <vt:lpstr>atmospheric_N_inputs</vt:lpstr>
      <vt:lpstr>temperature_effect</vt:lpstr>
      <vt:lpstr>temperature_effect_inputs</vt:lpstr>
      <vt:lpstr>moisture_effect</vt:lpstr>
      <vt:lpstr>moisture_effect_inputs</vt:lpstr>
      <vt:lpstr>CtoN_ratio</vt:lpstr>
      <vt:lpstr>CtoN_ratio_inputs</vt:lpstr>
      <vt:lpstr>root_effect</vt:lpstr>
      <vt:lpstr>root_effect_inputs</vt:lpstr>
      <vt:lpstr>lai_effect</vt:lpstr>
      <vt:lpstr>lai_effect_inputs</vt:lpstr>
      <vt:lpstr>large_wood_effect</vt:lpstr>
      <vt:lpstr>large_wood_effect_inputs</vt:lpstr>
      <vt:lpstr>large_wood_to_lai</vt:lpstr>
      <vt:lpstr>large_wood_to_lai_inputs</vt:lpstr>
      <vt:lpstr>optimal_leafC</vt:lpstr>
      <vt:lpstr>optimal_leafC_inputs</vt:lpstr>
      <vt:lpstr>tree-grass_nfrac</vt:lpstr>
      <vt:lpstr>tree-grass_nfrac_inputs</vt:lpstr>
      <vt:lpstr>grazing_effect</vt:lpstr>
      <vt:lpstr>grazing_effect_inputs</vt:lpstr>
      <vt:lpstr>CO2_effect</vt:lpstr>
      <vt:lpstr>CO2_effect_inputs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Justin Mathias</cp:lastModifiedBy>
  <cp:lastPrinted>2013-03-29T18:58:39Z</cp:lastPrinted>
  <dcterms:created xsi:type="dcterms:W3CDTF">2000-12-13T22:31:27Z</dcterms:created>
  <dcterms:modified xsi:type="dcterms:W3CDTF">2023-09-08T01:05:05Z</dcterms:modified>
</cp:coreProperties>
</file>