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 filterPrivacy="1"/>
  <bookViews>
    <workbookView xWindow="0" yWindow="0" windowWidth="22260" windowHeight="12645" activeTab="1"/>
  </bookViews>
  <sheets>
    <sheet name="Items" sheetId="5" r:id="rId1"/>
    <sheet name="Schedule" sheetId="8" r:id="rId2"/>
    <sheet name="Nutrition r5 - Growth" sheetId="9" r:id="rId3"/>
    <sheet name="Nutrition r4 - With Juicer" sheetId="7" r:id="rId4"/>
    <sheet name="Nutrition r3 - Upcoming" sheetId="6" r:id="rId5"/>
    <sheet name="Nutrition r2 - Present" sheetId="4" r:id="rId6"/>
    <sheet name="Nutrition r1- Prev" sheetId="3" r:id="rId7"/>
    <sheet name="Items  - Prev" sheetId="1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4" i="9" l="1"/>
  <c r="Q6" i="9"/>
  <c r="Q14" i="9"/>
  <c r="C37" i="9"/>
  <c r="C20" i="9"/>
  <c r="C21" i="9"/>
  <c r="C22" i="9"/>
  <c r="C23" i="9"/>
  <c r="C24" i="9"/>
  <c r="C25" i="9"/>
  <c r="C26" i="9"/>
  <c r="C27" i="9"/>
  <c r="C28" i="9"/>
  <c r="C29" i="9"/>
  <c r="C30" i="9"/>
  <c r="C31" i="9"/>
  <c r="C33" i="9"/>
  <c r="C34" i="9"/>
  <c r="C36" i="9"/>
  <c r="C19" i="9"/>
  <c r="C17" i="9"/>
  <c r="C16" i="9"/>
  <c r="C15" i="9"/>
  <c r="C14" i="9"/>
  <c r="C12" i="9"/>
  <c r="C11" i="9"/>
  <c r="C8" i="9"/>
  <c r="C7" i="9"/>
  <c r="C6" i="9"/>
  <c r="C5" i="9"/>
  <c r="C4" i="9"/>
  <c r="D37" i="9"/>
  <c r="O37" i="9"/>
  <c r="G37" i="9"/>
  <c r="AA36" i="9"/>
  <c r="O36" i="9"/>
  <c r="J36" i="9"/>
  <c r="G36" i="9"/>
  <c r="E36" i="9"/>
  <c r="D36" i="9"/>
  <c r="O35" i="9"/>
  <c r="D35" i="9"/>
  <c r="O34" i="9"/>
  <c r="G34" i="9"/>
  <c r="D34" i="9"/>
  <c r="O33" i="9"/>
  <c r="G33" i="9"/>
  <c r="D33" i="9"/>
  <c r="O32" i="9"/>
  <c r="N32" i="9"/>
  <c r="D32" i="9"/>
  <c r="O31" i="9"/>
  <c r="G31" i="9"/>
  <c r="D31" i="9"/>
  <c r="B31" i="9"/>
  <c r="O30" i="9"/>
  <c r="G30" i="9"/>
  <c r="D30" i="9"/>
  <c r="O29" i="9"/>
  <c r="G29" i="9"/>
  <c r="D29" i="9"/>
  <c r="B29" i="9"/>
  <c r="O28" i="9"/>
  <c r="G28" i="9"/>
  <c r="D28" i="9"/>
  <c r="B28" i="9"/>
  <c r="O27" i="9"/>
  <c r="J27" i="9"/>
  <c r="G27" i="9"/>
  <c r="E27" i="9"/>
  <c r="D27" i="9"/>
  <c r="B27" i="9"/>
  <c r="O26" i="9"/>
  <c r="G26" i="9"/>
  <c r="D26" i="9"/>
  <c r="B26" i="9"/>
  <c r="O25" i="9"/>
  <c r="G25" i="9"/>
  <c r="O24" i="9"/>
  <c r="J24" i="9"/>
  <c r="G24" i="9"/>
  <c r="E24" i="9"/>
  <c r="D24" i="9"/>
  <c r="O23" i="9"/>
  <c r="J23" i="9"/>
  <c r="G23" i="9"/>
  <c r="E23" i="9"/>
  <c r="B23" i="9"/>
  <c r="O22" i="9"/>
  <c r="J22" i="9"/>
  <c r="H22" i="9"/>
  <c r="G22" i="9"/>
  <c r="E22" i="9"/>
  <c r="D22" i="9"/>
  <c r="B22" i="9"/>
  <c r="O21" i="9"/>
  <c r="J21" i="9"/>
  <c r="H21" i="9"/>
  <c r="G21" i="9"/>
  <c r="E21" i="9"/>
  <c r="D21" i="9"/>
  <c r="B21" i="9"/>
  <c r="O20" i="9"/>
  <c r="J20" i="9"/>
  <c r="H20" i="9"/>
  <c r="G20" i="9"/>
  <c r="E20" i="9"/>
  <c r="D20" i="9"/>
  <c r="B20" i="9"/>
  <c r="O19" i="9"/>
  <c r="J19" i="9"/>
  <c r="H19" i="9"/>
  <c r="G19" i="9"/>
  <c r="E19" i="9"/>
  <c r="D19" i="9"/>
  <c r="B19" i="9"/>
  <c r="G18" i="9"/>
  <c r="J17" i="9"/>
  <c r="H17" i="9"/>
  <c r="G17" i="9"/>
  <c r="E17" i="9"/>
  <c r="D17" i="9"/>
  <c r="B17" i="9"/>
  <c r="O16" i="9"/>
  <c r="J16" i="9"/>
  <c r="H16" i="9"/>
  <c r="G16" i="9"/>
  <c r="E16" i="9"/>
  <c r="D16" i="9"/>
  <c r="B16" i="9"/>
  <c r="O15" i="9"/>
  <c r="J15" i="9"/>
  <c r="H15" i="9"/>
  <c r="G15" i="9"/>
  <c r="E15" i="9"/>
  <c r="D15" i="9"/>
  <c r="B15" i="9"/>
  <c r="O14" i="9"/>
  <c r="J14" i="9"/>
  <c r="I14" i="9"/>
  <c r="H14" i="9"/>
  <c r="G14" i="9"/>
  <c r="E14" i="9"/>
  <c r="D14" i="9"/>
  <c r="B14" i="9"/>
  <c r="AC13" i="9"/>
  <c r="O13" i="9"/>
  <c r="J13" i="9"/>
  <c r="G13" i="9"/>
  <c r="E13" i="9"/>
  <c r="D13" i="9"/>
  <c r="B13" i="9"/>
  <c r="O12" i="9"/>
  <c r="J12" i="9"/>
  <c r="I12" i="9"/>
  <c r="H12" i="9"/>
  <c r="G12" i="9"/>
  <c r="E12" i="9"/>
  <c r="D12" i="9"/>
  <c r="B12" i="9"/>
  <c r="O11" i="9"/>
  <c r="J11" i="9"/>
  <c r="H11" i="9"/>
  <c r="E11" i="9"/>
  <c r="D11" i="9"/>
  <c r="B11" i="9"/>
  <c r="O10" i="9"/>
  <c r="J10" i="9"/>
  <c r="E10" i="9"/>
  <c r="D10" i="9"/>
  <c r="B10" i="9"/>
  <c r="O9" i="9"/>
  <c r="J9" i="9"/>
  <c r="E9" i="9"/>
  <c r="D9" i="9"/>
  <c r="B9" i="9"/>
  <c r="O8" i="9"/>
  <c r="J8" i="9"/>
  <c r="H8" i="9"/>
  <c r="E8" i="9"/>
  <c r="D8" i="9"/>
  <c r="B8" i="9"/>
  <c r="O7" i="9"/>
  <c r="J7" i="9"/>
  <c r="H7" i="9"/>
  <c r="E7" i="9"/>
  <c r="D7" i="9"/>
  <c r="O6" i="9"/>
  <c r="J6" i="9"/>
  <c r="H6" i="9"/>
  <c r="G6" i="9"/>
  <c r="E6" i="9"/>
  <c r="D6" i="9"/>
  <c r="B6" i="9"/>
  <c r="J5" i="9"/>
  <c r="H5" i="9"/>
  <c r="E5" i="9"/>
  <c r="D5" i="9"/>
  <c r="B5" i="9"/>
  <c r="J4" i="9"/>
  <c r="I4" i="9"/>
  <c r="H4" i="9"/>
  <c r="G4" i="9"/>
  <c r="E4" i="9"/>
  <c r="D4" i="9"/>
  <c r="B4" i="9"/>
  <c r="S2" i="9"/>
  <c r="D2" i="9" s="1"/>
  <c r="J2" i="9"/>
  <c r="I2" i="9"/>
  <c r="H2" i="9"/>
  <c r="E2" i="9"/>
  <c r="C2" i="9"/>
  <c r="B2" i="9"/>
  <c r="N26" i="9" l="1"/>
  <c r="N28" i="9"/>
  <c r="N35" i="9"/>
  <c r="N36" i="9"/>
  <c r="N33" i="9"/>
  <c r="N12" i="9"/>
  <c r="N19" i="9"/>
  <c r="N6" i="9"/>
  <c r="N24" i="9"/>
  <c r="N11" i="9"/>
  <c r="N21" i="9"/>
  <c r="N29" i="9"/>
  <c r="N5" i="9"/>
  <c r="N20" i="9"/>
  <c r="N31" i="9"/>
  <c r="N27" i="9"/>
  <c r="N15" i="9"/>
  <c r="N9" i="9"/>
  <c r="N14" i="9"/>
  <c r="N16" i="9"/>
  <c r="N8" i="9"/>
  <c r="N13" i="9"/>
  <c r="N10" i="9"/>
  <c r="N30" i="9"/>
  <c r="N34" i="9"/>
  <c r="N22" i="9"/>
  <c r="N23" i="9"/>
  <c r="N25" i="9"/>
  <c r="N37" i="9"/>
  <c r="N7" i="9"/>
  <c r="N17" i="9"/>
  <c r="Q17" i="9" s="1"/>
  <c r="N4" i="9"/>
  <c r="S40" i="7"/>
  <c r="G36" i="7"/>
  <c r="G5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2" i="7"/>
  <c r="G33" i="7"/>
  <c r="G35" i="7"/>
  <c r="G3" i="7"/>
  <c r="N24" i="7" l="1"/>
  <c r="E60" i="7" l="1"/>
  <c r="J5" i="7"/>
  <c r="J6" i="7"/>
  <c r="J7" i="7"/>
  <c r="J8" i="7"/>
  <c r="J9" i="7"/>
  <c r="J10" i="7"/>
  <c r="J11" i="7"/>
  <c r="J12" i="7"/>
  <c r="J13" i="7"/>
  <c r="J14" i="7"/>
  <c r="J15" i="7"/>
  <c r="J16" i="7"/>
  <c r="J18" i="7"/>
  <c r="J19" i="7"/>
  <c r="J20" i="7"/>
  <c r="J21" i="7"/>
  <c r="J22" i="7"/>
  <c r="J23" i="7"/>
  <c r="J26" i="7"/>
  <c r="J35" i="7"/>
  <c r="J4" i="7"/>
  <c r="J3" i="7"/>
  <c r="I13" i="7"/>
  <c r="I11" i="7"/>
  <c r="I3" i="7"/>
  <c r="H5" i="7"/>
  <c r="H6" i="7"/>
  <c r="H7" i="7"/>
  <c r="H10" i="7"/>
  <c r="H11" i="7"/>
  <c r="H13" i="7"/>
  <c r="H14" i="7"/>
  <c r="H15" i="7"/>
  <c r="H16" i="7"/>
  <c r="H18" i="7"/>
  <c r="H19" i="7"/>
  <c r="H20" i="7"/>
  <c r="H21" i="7"/>
  <c r="H4" i="7"/>
  <c r="H3" i="7"/>
  <c r="E5" i="7"/>
  <c r="E6" i="7"/>
  <c r="E7" i="7"/>
  <c r="E8" i="7"/>
  <c r="E9" i="7"/>
  <c r="E10" i="7"/>
  <c r="E11" i="7"/>
  <c r="E12" i="7"/>
  <c r="E13" i="7"/>
  <c r="E14" i="7"/>
  <c r="E15" i="7"/>
  <c r="E16" i="7"/>
  <c r="E18" i="7"/>
  <c r="E19" i="7"/>
  <c r="E20" i="7"/>
  <c r="E21" i="7"/>
  <c r="E22" i="7"/>
  <c r="N22" i="7" s="1"/>
  <c r="E23" i="7"/>
  <c r="E26" i="7"/>
  <c r="E35" i="7"/>
  <c r="E4" i="7"/>
  <c r="E3" i="7"/>
  <c r="D5" i="7"/>
  <c r="D6" i="7"/>
  <c r="D7" i="7"/>
  <c r="D8" i="7"/>
  <c r="D9" i="7"/>
  <c r="D10" i="7"/>
  <c r="D11" i="7"/>
  <c r="D12" i="7"/>
  <c r="D13" i="7"/>
  <c r="D14" i="7"/>
  <c r="D15" i="7"/>
  <c r="D16" i="7"/>
  <c r="D18" i="7"/>
  <c r="D19" i="7"/>
  <c r="D20" i="7"/>
  <c r="D21" i="7"/>
  <c r="D23" i="7"/>
  <c r="D25" i="7"/>
  <c r="N25" i="7" s="1"/>
  <c r="D26" i="7"/>
  <c r="D27" i="7"/>
  <c r="N27" i="7" s="1"/>
  <c r="D28" i="7"/>
  <c r="N28" i="7" s="1"/>
  <c r="D29" i="7"/>
  <c r="D30" i="7"/>
  <c r="N30" i="7" s="1"/>
  <c r="D31" i="7"/>
  <c r="D32" i="7"/>
  <c r="D33" i="7"/>
  <c r="D34" i="7"/>
  <c r="D35" i="7"/>
  <c r="D36" i="7"/>
  <c r="D4" i="7"/>
  <c r="D3" i="7"/>
  <c r="C36" i="7"/>
  <c r="C5" i="7"/>
  <c r="C6" i="7"/>
  <c r="C7" i="7"/>
  <c r="C10" i="7"/>
  <c r="C11" i="7"/>
  <c r="C13" i="7"/>
  <c r="C14" i="7"/>
  <c r="C15" i="7"/>
  <c r="C16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2" i="7"/>
  <c r="C33" i="7"/>
  <c r="C35" i="7"/>
  <c r="C4" i="7"/>
  <c r="C3" i="7"/>
  <c r="B5" i="7"/>
  <c r="B7" i="7"/>
  <c r="B8" i="7"/>
  <c r="B9" i="7"/>
  <c r="B10" i="7"/>
  <c r="B11" i="7"/>
  <c r="B12" i="7"/>
  <c r="B13" i="7"/>
  <c r="B14" i="7"/>
  <c r="B15" i="7"/>
  <c r="B16" i="7"/>
  <c r="B18" i="7"/>
  <c r="B19" i="7"/>
  <c r="B20" i="7"/>
  <c r="B21" i="7"/>
  <c r="B22" i="7"/>
  <c r="B25" i="7"/>
  <c r="B26" i="7"/>
  <c r="B27" i="7"/>
  <c r="B28" i="7"/>
  <c r="B30" i="7"/>
  <c r="B4" i="7"/>
  <c r="B3" i="7"/>
  <c r="N23" i="7" l="1"/>
  <c r="N20" i="7"/>
  <c r="N19" i="7"/>
  <c r="N21" i="7"/>
  <c r="N26" i="7"/>
  <c r="N18" i="7"/>
  <c r="O36" i="7"/>
  <c r="AA35" i="7"/>
  <c r="O35" i="7"/>
  <c r="N35" i="7"/>
  <c r="O34" i="7"/>
  <c r="N34" i="7"/>
  <c r="O33" i="7"/>
  <c r="O32" i="7"/>
  <c r="N32" i="7"/>
  <c r="O31" i="7"/>
  <c r="N31" i="7"/>
  <c r="O30" i="7"/>
  <c r="O29" i="7"/>
  <c r="N29" i="7"/>
  <c r="O28" i="7"/>
  <c r="O27" i="7"/>
  <c r="O26" i="7"/>
  <c r="O25" i="7"/>
  <c r="O24" i="7"/>
  <c r="O23" i="7"/>
  <c r="O22" i="7"/>
  <c r="O21" i="7"/>
  <c r="O20" i="7"/>
  <c r="O19" i="7"/>
  <c r="O18" i="7"/>
  <c r="O15" i="7"/>
  <c r="O14" i="7"/>
  <c r="O13" i="7"/>
  <c r="AC12" i="7"/>
  <c r="O12" i="7"/>
  <c r="O11" i="7"/>
  <c r="O10" i="7"/>
  <c r="O9" i="7"/>
  <c r="O8" i="7"/>
  <c r="O7" i="7"/>
  <c r="O6" i="7"/>
  <c r="O5" i="7"/>
  <c r="S2" i="7"/>
  <c r="J2" i="7"/>
  <c r="I2" i="7"/>
  <c r="H2" i="7"/>
  <c r="E2" i="7"/>
  <c r="D2" i="7"/>
  <c r="C2" i="7"/>
  <c r="B2" i="7"/>
  <c r="N4" i="7" l="1"/>
  <c r="N8" i="7"/>
  <c r="N36" i="7"/>
  <c r="N33" i="7"/>
  <c r="N7" i="7"/>
  <c r="N5" i="7"/>
  <c r="Q5" i="7" s="1"/>
  <c r="N3" i="7"/>
  <c r="Q3" i="7" s="1"/>
  <c r="N14" i="7"/>
  <c r="N10" i="7"/>
  <c r="N13" i="7"/>
  <c r="Q13" i="7" s="1"/>
  <c r="N16" i="7"/>
  <c r="Q16" i="7" s="1"/>
  <c r="N9" i="7"/>
  <c r="N12" i="7"/>
  <c r="N15" i="7"/>
  <c r="N6" i="7"/>
  <c r="N11" i="7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5" i="6"/>
  <c r="D21" i="6" l="1"/>
  <c r="D20" i="6"/>
  <c r="D18" i="6"/>
  <c r="D16" i="6"/>
  <c r="D15" i="6"/>
  <c r="D13" i="6"/>
  <c r="D12" i="6"/>
  <c r="D11" i="6"/>
  <c r="D10" i="6"/>
  <c r="D9" i="6"/>
  <c r="D8" i="6"/>
  <c r="D6" i="6"/>
  <c r="D5" i="6"/>
  <c r="D4" i="6"/>
  <c r="D3" i="6"/>
  <c r="E36" i="6"/>
  <c r="C36" i="6"/>
  <c r="N36" i="6" s="1"/>
  <c r="Z35" i="6"/>
  <c r="I35" i="6"/>
  <c r="F35" i="6"/>
  <c r="E35" i="6"/>
  <c r="C35" i="6"/>
  <c r="E34" i="6"/>
  <c r="N34" i="6" s="1"/>
  <c r="E33" i="6"/>
  <c r="C33" i="6"/>
  <c r="E32" i="6"/>
  <c r="C32" i="6"/>
  <c r="N31" i="6"/>
  <c r="E31" i="6"/>
  <c r="E30" i="6"/>
  <c r="C30" i="6"/>
  <c r="B30" i="6"/>
  <c r="N30" i="6" s="1"/>
  <c r="E29" i="6"/>
  <c r="C29" i="6"/>
  <c r="N29" i="6" s="1"/>
  <c r="E28" i="6"/>
  <c r="C28" i="6"/>
  <c r="B28" i="6"/>
  <c r="E27" i="6"/>
  <c r="C27" i="6"/>
  <c r="B27" i="6"/>
  <c r="I26" i="6"/>
  <c r="F26" i="6"/>
  <c r="E26" i="6"/>
  <c r="C26" i="6"/>
  <c r="B26" i="6"/>
  <c r="E25" i="6"/>
  <c r="C25" i="6"/>
  <c r="B25" i="6"/>
  <c r="C24" i="6"/>
  <c r="N24" i="6" s="1"/>
  <c r="I23" i="6"/>
  <c r="F23" i="6"/>
  <c r="E23" i="6"/>
  <c r="C23" i="6"/>
  <c r="I22" i="6"/>
  <c r="F22" i="6"/>
  <c r="C22" i="6"/>
  <c r="B22" i="6"/>
  <c r="I21" i="6"/>
  <c r="G21" i="6"/>
  <c r="F21" i="6"/>
  <c r="E21" i="6"/>
  <c r="C21" i="6"/>
  <c r="B21" i="6"/>
  <c r="I20" i="6"/>
  <c r="G20" i="6"/>
  <c r="F20" i="6"/>
  <c r="E20" i="6"/>
  <c r="C20" i="6"/>
  <c r="B20" i="6"/>
  <c r="I19" i="6"/>
  <c r="G19" i="6"/>
  <c r="F19" i="6"/>
  <c r="E19" i="6"/>
  <c r="C19" i="6"/>
  <c r="B19" i="6"/>
  <c r="I18" i="6"/>
  <c r="G18" i="6"/>
  <c r="F18" i="6"/>
  <c r="E18" i="6"/>
  <c r="C18" i="6"/>
  <c r="B18" i="6"/>
  <c r="I16" i="6"/>
  <c r="G16" i="6"/>
  <c r="F16" i="6"/>
  <c r="E16" i="6"/>
  <c r="C16" i="6"/>
  <c r="B16" i="6"/>
  <c r="I15" i="6"/>
  <c r="G15" i="6"/>
  <c r="F15" i="6"/>
  <c r="E15" i="6"/>
  <c r="C15" i="6"/>
  <c r="B15" i="6"/>
  <c r="I14" i="6"/>
  <c r="G14" i="6"/>
  <c r="F14" i="6"/>
  <c r="E14" i="6"/>
  <c r="C14" i="6"/>
  <c r="B14" i="6"/>
  <c r="I13" i="6"/>
  <c r="H13" i="6"/>
  <c r="G13" i="6"/>
  <c r="F13" i="6"/>
  <c r="E13" i="6"/>
  <c r="C13" i="6"/>
  <c r="B13" i="6"/>
  <c r="AB12" i="6"/>
  <c r="I12" i="6"/>
  <c r="F12" i="6"/>
  <c r="E12" i="6"/>
  <c r="B12" i="6"/>
  <c r="I11" i="6"/>
  <c r="H11" i="6"/>
  <c r="G11" i="6"/>
  <c r="F11" i="6"/>
  <c r="E11" i="6"/>
  <c r="C11" i="6"/>
  <c r="B11" i="6"/>
  <c r="I10" i="6"/>
  <c r="G10" i="6"/>
  <c r="F10" i="6"/>
  <c r="E10" i="6"/>
  <c r="C10" i="6"/>
  <c r="B10" i="6"/>
  <c r="I9" i="6"/>
  <c r="G9" i="6"/>
  <c r="F9" i="6"/>
  <c r="E9" i="6"/>
  <c r="B9" i="6"/>
  <c r="I8" i="6"/>
  <c r="G8" i="6"/>
  <c r="F8" i="6"/>
  <c r="E8" i="6"/>
  <c r="B8" i="6"/>
  <c r="I7" i="6"/>
  <c r="G7" i="6"/>
  <c r="F7" i="6"/>
  <c r="E7" i="6"/>
  <c r="C7" i="6"/>
  <c r="B7" i="6"/>
  <c r="I6" i="6"/>
  <c r="G6" i="6"/>
  <c r="F6" i="6"/>
  <c r="E6" i="6"/>
  <c r="C6" i="6"/>
  <c r="B6" i="6"/>
  <c r="I5" i="6"/>
  <c r="G5" i="6"/>
  <c r="F5" i="6"/>
  <c r="E5" i="6"/>
  <c r="C5" i="6"/>
  <c r="B5" i="6"/>
  <c r="I4" i="6"/>
  <c r="G4" i="6"/>
  <c r="F4" i="6"/>
  <c r="E4" i="6"/>
  <c r="C4" i="6"/>
  <c r="B4" i="6"/>
  <c r="I3" i="6"/>
  <c r="H3" i="6"/>
  <c r="G3" i="6"/>
  <c r="F3" i="6"/>
  <c r="E3" i="6"/>
  <c r="C3" i="6"/>
  <c r="B3" i="6"/>
  <c r="S2" i="6"/>
  <c r="E2" i="6" s="1"/>
  <c r="I2" i="6"/>
  <c r="H2" i="6"/>
  <c r="G2" i="6"/>
  <c r="F2" i="6"/>
  <c r="C2" i="6"/>
  <c r="B2" i="6"/>
  <c r="N22" i="6" l="1"/>
  <c r="N28" i="6"/>
  <c r="N33" i="6"/>
  <c r="N8" i="6"/>
  <c r="N6" i="6"/>
  <c r="N5" i="6"/>
  <c r="Q5" i="6" s="1"/>
  <c r="N25" i="6"/>
  <c r="N32" i="6"/>
  <c r="N14" i="6"/>
  <c r="N13" i="6"/>
  <c r="Q13" i="6" s="1"/>
  <c r="N7" i="6"/>
  <c r="N20" i="6"/>
  <c r="N15" i="6"/>
  <c r="N18" i="6"/>
  <c r="N26" i="6"/>
  <c r="N10" i="6"/>
  <c r="N12" i="6"/>
  <c r="N16" i="6"/>
  <c r="Q16" i="6" s="1"/>
  <c r="N23" i="6"/>
  <c r="N4" i="6"/>
  <c r="N19" i="6"/>
  <c r="N21" i="6"/>
  <c r="N27" i="6"/>
  <c r="N35" i="6"/>
  <c r="N9" i="6"/>
  <c r="N3" i="6"/>
  <c r="Q3" i="6" s="1"/>
  <c r="N11" i="6"/>
  <c r="O3" i="4"/>
  <c r="O16" i="4"/>
  <c r="O13" i="4"/>
  <c r="O5" i="4"/>
  <c r="M29" i="4"/>
  <c r="M11" i="4"/>
  <c r="M3" i="4"/>
  <c r="M4" i="4"/>
  <c r="M5" i="4"/>
  <c r="M6" i="4"/>
  <c r="M7" i="4"/>
  <c r="M8" i="4"/>
  <c r="M9" i="4"/>
  <c r="M10" i="4"/>
  <c r="M13" i="4"/>
  <c r="M35" i="4"/>
  <c r="M24" i="4"/>
  <c r="Z12" i="4"/>
  <c r="M12" i="4"/>
  <c r="Q2" i="4"/>
  <c r="H13" i="4"/>
  <c r="H11" i="4"/>
  <c r="H3" i="4"/>
  <c r="H2" i="4"/>
  <c r="G4" i="4"/>
  <c r="G5" i="4"/>
  <c r="G6" i="4"/>
  <c r="G7" i="4"/>
  <c r="G8" i="4"/>
  <c r="G9" i="4"/>
  <c r="G10" i="4"/>
  <c r="G11" i="4"/>
  <c r="G13" i="4"/>
  <c r="G14" i="4"/>
  <c r="G15" i="4"/>
  <c r="G16" i="4"/>
  <c r="G18" i="4"/>
  <c r="G19" i="4"/>
  <c r="G20" i="4"/>
  <c r="G21" i="4"/>
  <c r="G3" i="4"/>
  <c r="G2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8" i="4"/>
  <c r="I19" i="4"/>
  <c r="I20" i="4"/>
  <c r="I21" i="4"/>
  <c r="I22" i="4"/>
  <c r="I23" i="4"/>
  <c r="I26" i="4"/>
  <c r="I35" i="4"/>
  <c r="I3" i="4"/>
  <c r="I2" i="4"/>
  <c r="D36" i="4"/>
  <c r="C36" i="4"/>
  <c r="X35" i="4"/>
  <c r="E35" i="4"/>
  <c r="D35" i="4"/>
  <c r="C35" i="4"/>
  <c r="D34" i="4"/>
  <c r="D33" i="4"/>
  <c r="C33" i="4"/>
  <c r="D32" i="4"/>
  <c r="C32" i="4"/>
  <c r="M31" i="4"/>
  <c r="D31" i="4"/>
  <c r="D30" i="4"/>
  <c r="C30" i="4"/>
  <c r="B30" i="4"/>
  <c r="D29" i="4"/>
  <c r="C29" i="4"/>
  <c r="D28" i="4"/>
  <c r="C28" i="4"/>
  <c r="B28" i="4"/>
  <c r="D27" i="4"/>
  <c r="C27" i="4"/>
  <c r="B27" i="4"/>
  <c r="E26" i="4"/>
  <c r="D26" i="4"/>
  <c r="C26" i="4"/>
  <c r="B26" i="4"/>
  <c r="D25" i="4"/>
  <c r="C25" i="4"/>
  <c r="B25" i="4"/>
  <c r="C24" i="4"/>
  <c r="E23" i="4"/>
  <c r="D23" i="4"/>
  <c r="C23" i="4"/>
  <c r="E22" i="4"/>
  <c r="C22" i="4"/>
  <c r="B22" i="4"/>
  <c r="E21" i="4"/>
  <c r="D21" i="4"/>
  <c r="C21" i="4"/>
  <c r="B21" i="4"/>
  <c r="E20" i="4"/>
  <c r="D20" i="4"/>
  <c r="C20" i="4"/>
  <c r="B20" i="4"/>
  <c r="E19" i="4"/>
  <c r="D19" i="4"/>
  <c r="C19" i="4"/>
  <c r="B19" i="4"/>
  <c r="E18" i="4"/>
  <c r="D18" i="4"/>
  <c r="C18" i="4"/>
  <c r="B18" i="4"/>
  <c r="E16" i="4"/>
  <c r="D16" i="4"/>
  <c r="C16" i="4"/>
  <c r="B16" i="4"/>
  <c r="E15" i="4"/>
  <c r="D15" i="4"/>
  <c r="C15" i="4"/>
  <c r="B15" i="4"/>
  <c r="E14" i="4"/>
  <c r="D14" i="4"/>
  <c r="C14" i="4"/>
  <c r="B14" i="4"/>
  <c r="E13" i="4"/>
  <c r="D13" i="4"/>
  <c r="C13" i="4"/>
  <c r="B13" i="4"/>
  <c r="E12" i="4"/>
  <c r="D12" i="4"/>
  <c r="B12" i="4"/>
  <c r="E11" i="4"/>
  <c r="D11" i="4"/>
  <c r="C11" i="4"/>
  <c r="B11" i="4"/>
  <c r="E10" i="4"/>
  <c r="D10" i="4"/>
  <c r="C10" i="4"/>
  <c r="B10" i="4"/>
  <c r="E9" i="4"/>
  <c r="D9" i="4"/>
  <c r="B9" i="4"/>
  <c r="E8" i="4"/>
  <c r="D8" i="4"/>
  <c r="B8" i="4"/>
  <c r="E7" i="4"/>
  <c r="D7" i="4"/>
  <c r="C7" i="4"/>
  <c r="B7" i="4"/>
  <c r="E6" i="4"/>
  <c r="D6" i="4"/>
  <c r="C6" i="4"/>
  <c r="B6" i="4"/>
  <c r="E5" i="4"/>
  <c r="D5" i="4"/>
  <c r="C5" i="4"/>
  <c r="B5" i="4"/>
  <c r="E4" i="4"/>
  <c r="D4" i="4"/>
  <c r="C4" i="4"/>
  <c r="B4" i="4"/>
  <c r="E3" i="4"/>
  <c r="D3" i="4"/>
  <c r="C3" i="4"/>
  <c r="B3" i="4"/>
  <c r="E2" i="4"/>
  <c r="D2" i="4"/>
  <c r="C2" i="4"/>
  <c r="B2" i="4"/>
  <c r="M23" i="4" l="1"/>
  <c r="M34" i="4"/>
  <c r="M25" i="4"/>
  <c r="M36" i="4"/>
  <c r="M32" i="4"/>
  <c r="M16" i="4"/>
  <c r="M21" i="4"/>
  <c r="M33" i="4"/>
  <c r="M14" i="4"/>
  <c r="M15" i="4"/>
  <c r="M19" i="4"/>
  <c r="M20" i="4"/>
  <c r="M27" i="4"/>
  <c r="M30" i="4"/>
  <c r="M18" i="4"/>
  <c r="M28" i="4"/>
  <c r="M22" i="4"/>
  <c r="M26" i="4"/>
  <c r="L35" i="3"/>
  <c r="L24" i="3"/>
  <c r="L36" i="3"/>
  <c r="L34" i="3"/>
  <c r="L33" i="3"/>
  <c r="L32" i="3"/>
  <c r="L31" i="3"/>
  <c r="L30" i="3"/>
  <c r="L28" i="3"/>
  <c r="L27" i="3"/>
  <c r="L26" i="3"/>
  <c r="L25" i="3"/>
  <c r="L23" i="3"/>
  <c r="L20" i="3"/>
  <c r="L21" i="3"/>
  <c r="L22" i="3"/>
  <c r="L19" i="3"/>
  <c r="L18" i="3"/>
  <c r="L16" i="3"/>
  <c r="L15" i="3"/>
  <c r="L14" i="3"/>
  <c r="L13" i="3"/>
  <c r="L12" i="3"/>
  <c r="L11" i="3"/>
  <c r="L5" i="3"/>
  <c r="L6" i="3"/>
  <c r="L7" i="3"/>
  <c r="L8" i="3"/>
  <c r="L9" i="3"/>
  <c r="L10" i="3"/>
  <c r="L4" i="3"/>
  <c r="L3" i="3"/>
  <c r="W35" i="3"/>
  <c r="D36" i="3" l="1"/>
  <c r="C36" i="3"/>
  <c r="E35" i="3"/>
  <c r="D35" i="3"/>
  <c r="C35" i="3"/>
  <c r="D34" i="3"/>
  <c r="D33" i="3"/>
  <c r="C33" i="3"/>
  <c r="D32" i="3"/>
  <c r="C32" i="3"/>
  <c r="D31" i="3"/>
  <c r="D30" i="3"/>
  <c r="C30" i="3"/>
  <c r="B30" i="3"/>
  <c r="C29" i="3"/>
  <c r="D28" i="3"/>
  <c r="C28" i="3"/>
  <c r="B28" i="3"/>
  <c r="D27" i="3"/>
  <c r="C27" i="3"/>
  <c r="B27" i="3"/>
  <c r="E26" i="3"/>
  <c r="D26" i="3"/>
  <c r="C26" i="3"/>
  <c r="B26" i="3"/>
  <c r="D25" i="3"/>
  <c r="C25" i="3"/>
  <c r="B25" i="3"/>
  <c r="C24" i="3"/>
  <c r="E23" i="3"/>
  <c r="D23" i="3"/>
  <c r="C23" i="3"/>
  <c r="E22" i="3"/>
  <c r="C22" i="3"/>
  <c r="B22" i="3"/>
  <c r="E21" i="3"/>
  <c r="D21" i="3"/>
  <c r="C21" i="3"/>
  <c r="B21" i="3"/>
  <c r="E20" i="3"/>
  <c r="D20" i="3"/>
  <c r="C20" i="3"/>
  <c r="B20" i="3"/>
  <c r="E19" i="3"/>
  <c r="D19" i="3"/>
  <c r="C19" i="3"/>
  <c r="B19" i="3"/>
  <c r="E18" i="3"/>
  <c r="D18" i="3"/>
  <c r="C18" i="3"/>
  <c r="B18" i="3"/>
  <c r="E16" i="3"/>
  <c r="D16" i="3"/>
  <c r="C16" i="3"/>
  <c r="B16" i="3"/>
  <c r="E15" i="3"/>
  <c r="D15" i="3"/>
  <c r="C15" i="3"/>
  <c r="B15" i="3"/>
  <c r="E14" i="3"/>
  <c r="D14" i="3"/>
  <c r="C14" i="3"/>
  <c r="B14" i="3"/>
  <c r="E13" i="3"/>
  <c r="D13" i="3"/>
  <c r="C13" i="3"/>
  <c r="B13" i="3"/>
  <c r="E12" i="3"/>
  <c r="D12" i="3"/>
  <c r="B12" i="3"/>
  <c r="E11" i="3"/>
  <c r="D11" i="3"/>
  <c r="C11" i="3"/>
  <c r="B11" i="3"/>
  <c r="E10" i="3"/>
  <c r="D10" i="3"/>
  <c r="C10" i="3"/>
  <c r="B10" i="3"/>
  <c r="E9" i="3"/>
  <c r="B9" i="3"/>
  <c r="E8" i="3"/>
  <c r="B8" i="3"/>
  <c r="E7" i="3"/>
  <c r="C7" i="3"/>
  <c r="B7" i="3"/>
  <c r="E6" i="3"/>
  <c r="D6" i="3"/>
  <c r="C6" i="3"/>
  <c r="B6" i="3"/>
  <c r="E5" i="3"/>
  <c r="D5" i="3"/>
  <c r="C5" i="3"/>
  <c r="B5" i="3"/>
  <c r="E4" i="3"/>
  <c r="D4" i="3"/>
  <c r="C4" i="3"/>
  <c r="B4" i="3"/>
  <c r="E3" i="3"/>
  <c r="D3" i="3"/>
  <c r="C3" i="3"/>
  <c r="B3" i="3"/>
  <c r="E2" i="3"/>
  <c r="C2" i="3"/>
  <c r="B2" i="3"/>
</calcChain>
</file>

<file path=xl/sharedStrings.xml><?xml version="1.0" encoding="utf-8"?>
<sst xmlns="http://schemas.openxmlformats.org/spreadsheetml/2006/main" count="1377" uniqueCount="171">
  <si>
    <t>Meal</t>
  </si>
  <si>
    <t>Item</t>
  </si>
  <si>
    <t>Breakfast</t>
  </si>
  <si>
    <t>Special K Red Berry</t>
  </si>
  <si>
    <t>2% Milk</t>
  </si>
  <si>
    <t>Qty</t>
  </si>
  <si>
    <t>2 Scoops</t>
  </si>
  <si>
    <t>Lunch</t>
  </si>
  <si>
    <t>vega one</t>
  </si>
  <si>
    <t>Almond Milk</t>
  </si>
  <si>
    <t>16 oz</t>
  </si>
  <si>
    <t>Dinner</t>
  </si>
  <si>
    <t>Peanut Butter Jelly Sandwich</t>
  </si>
  <si>
    <t>Chips</t>
  </si>
  <si>
    <t>Banana</t>
  </si>
  <si>
    <t>Am</t>
  </si>
  <si>
    <t>PBJ</t>
  </si>
  <si>
    <t>Ch</t>
  </si>
  <si>
    <t>Ba</t>
  </si>
  <si>
    <t>Calories</t>
  </si>
  <si>
    <t>Total Fat [g]</t>
  </si>
  <si>
    <t>Sat Fat [g]</t>
  </si>
  <si>
    <t>Trans Fat [g]</t>
  </si>
  <si>
    <t>Poly Fat[g]</t>
  </si>
  <si>
    <t>Mono Fat [g]</t>
  </si>
  <si>
    <t>Sodium [mg]</t>
  </si>
  <si>
    <t>Potassium [mg]</t>
  </si>
  <si>
    <t>Cholesterol [mg]</t>
  </si>
  <si>
    <t>Total Carbs [g]</t>
  </si>
  <si>
    <t>Dietary Fiber pg[</t>
  </si>
  <si>
    <t>Sugars [g]</t>
  </si>
  <si>
    <t>Protein [g]</t>
  </si>
  <si>
    <t>Vitamin A [%]</t>
  </si>
  <si>
    <t>Vitamin C [%]</t>
  </si>
  <si>
    <t>Calcium [%]</t>
  </si>
  <si>
    <t>Iron [%]</t>
  </si>
  <si>
    <t>Vitamin D [%]</t>
  </si>
  <si>
    <t>Vitamin E [%]</t>
  </si>
  <si>
    <t>Vitamin K [%]</t>
  </si>
  <si>
    <t>Thiamine [%]</t>
  </si>
  <si>
    <t>Riboflavin [%]</t>
  </si>
  <si>
    <t>Niacin [%]</t>
  </si>
  <si>
    <t>Vitamin B6 [%]</t>
  </si>
  <si>
    <t>Folate [%]</t>
  </si>
  <si>
    <t>Biotin [%]</t>
  </si>
  <si>
    <t>Panthothenate [%]</t>
  </si>
  <si>
    <t>Vitamin B12 [%]</t>
  </si>
  <si>
    <t>Phosphorous [%]</t>
  </si>
  <si>
    <t>Iodine [%]</t>
  </si>
  <si>
    <t>Magnesium [%]</t>
  </si>
  <si>
    <t>Selenium [%]</t>
  </si>
  <si>
    <t>Calories from Fat</t>
  </si>
  <si>
    <t>Weight [g]</t>
  </si>
  <si>
    <t>RB(2)</t>
  </si>
  <si>
    <t>N</t>
  </si>
  <si>
    <t>Mi(1Cu)</t>
  </si>
  <si>
    <t>-</t>
  </si>
  <si>
    <t>Mi(1.5)</t>
  </si>
  <si>
    <t>(12 oz)</t>
  </si>
  <si>
    <t>RB(1Cu)</t>
  </si>
  <si>
    <t>Am(1Cu)</t>
  </si>
  <si>
    <t>(1Cu==8oz)</t>
  </si>
  <si>
    <t>Total</t>
  </si>
  <si>
    <t>Daily</t>
  </si>
  <si>
    <t>http://www.fda.gov/Food/GuidanceRegulation/GuidanceDocumentsRegulatoryInformation/LabelingNutrition/ucm064928.htm</t>
  </si>
  <si>
    <t>12 oz</t>
  </si>
  <si>
    <t>1 Large</t>
  </si>
  <si>
    <t>1 Std</t>
  </si>
  <si>
    <t>Target</t>
  </si>
  <si>
    <t>TL(1Sc)</t>
  </si>
  <si>
    <t>TL</t>
  </si>
  <si>
    <t>Add</t>
  </si>
  <si>
    <t>Apple</t>
  </si>
  <si>
    <t>Bar</t>
  </si>
  <si>
    <t>Nature Valle Trail Mix Bar</t>
  </si>
  <si>
    <t>(Multi-Vitamin)</t>
  </si>
  <si>
    <t>GNC Total Lean</t>
  </si>
  <si>
    <t>16 ox</t>
  </si>
  <si>
    <t>Trail Mix Bar</t>
  </si>
  <si>
    <t>1 bar</t>
  </si>
  <si>
    <t>1 Large Apple</t>
  </si>
  <si>
    <t>Small Bag</t>
  </si>
  <si>
    <t>Yogurt</t>
  </si>
  <si>
    <t>Centrum</t>
  </si>
  <si>
    <t>Magnesium</t>
  </si>
  <si>
    <t>Fish Oil</t>
  </si>
  <si>
    <t>Thiamin [%]</t>
  </si>
  <si>
    <t>S</t>
  </si>
  <si>
    <t>3 Scoops</t>
  </si>
  <si>
    <t>Workout</t>
  </si>
  <si>
    <t>Protein Shake</t>
  </si>
  <si>
    <t>Amino Acids</t>
  </si>
  <si>
    <t>8 oz</t>
  </si>
  <si>
    <t>1 Scoop</t>
  </si>
  <si>
    <t>Lean Pocket</t>
  </si>
  <si>
    <t>Cheez-its</t>
  </si>
  <si>
    <t>1 Unit</t>
  </si>
  <si>
    <t>1 Serving</t>
  </si>
  <si>
    <t>1 Container</t>
  </si>
  <si>
    <t>Medium</t>
  </si>
  <si>
    <t>TL(2Sc)</t>
  </si>
  <si>
    <t>Protein</t>
  </si>
  <si>
    <t>Protein(2Sc)</t>
  </si>
  <si>
    <t>Amino</t>
  </si>
  <si>
    <t>Amino(1Sc)</t>
  </si>
  <si>
    <t>LeanP</t>
  </si>
  <si>
    <t>Cheez-it</t>
  </si>
  <si>
    <t>Potassium</t>
  </si>
  <si>
    <t>Nutrition Source</t>
  </si>
  <si>
    <t>(Macro-Nutrients)</t>
  </si>
  <si>
    <t>Note</t>
  </si>
  <si>
    <t>Daily Vitamins included, including multi-vitamin</t>
  </si>
  <si>
    <t>Calories are 75% recommended, all other fields are at 100% (ex - Fat, Carbs, Vit A)</t>
  </si>
  <si>
    <t>Goal: Add 150 calories</t>
  </si>
  <si>
    <t>Eggs</t>
  </si>
  <si>
    <t>Scrambled Eggs</t>
  </si>
  <si>
    <t>2 Large</t>
  </si>
  <si>
    <t>Standard</t>
  </si>
  <si>
    <t>Juice Nutrition (Estimate)</t>
  </si>
  <si>
    <t>Note - This is an estimate, before I have been doing these and estimated based on Terry's work</t>
  </si>
  <si>
    <t>http://www.juicingcollection.com/juicing-calculator/</t>
  </si>
  <si>
    <t>Apple (2 Medium)</t>
  </si>
  <si>
    <t>Carrots (4 Medium)</t>
  </si>
  <si>
    <t>Sweet Potato (1 Whole)</t>
  </si>
  <si>
    <t>Blueberries (1 Cup)</t>
  </si>
  <si>
    <t>Pear (1 Large)</t>
  </si>
  <si>
    <t>*This makes approx 36 oz</t>
  </si>
  <si>
    <t>Juice (36 oz)</t>
  </si>
  <si>
    <t>*I will be drinking 1 Blender Bottle, 20 oz</t>
  </si>
  <si>
    <t>Routine</t>
  </si>
  <si>
    <t>Breakfast is just a bowl of cereal</t>
  </si>
  <si>
    <t>Lunch is a Meal Replacement Shake</t>
  </si>
  <si>
    <t>Workout Shake, before or after exercise</t>
  </si>
  <si>
    <t>7am</t>
  </si>
  <si>
    <t>2pm</t>
  </si>
  <si>
    <t>6pm</t>
  </si>
  <si>
    <t>Dinner Phase 1: Juicer (at office)</t>
  </si>
  <si>
    <t>Dinner Phase 2: Meal (at home)</t>
  </si>
  <si>
    <t>9pm</t>
  </si>
  <si>
    <t>11am</t>
  </si>
  <si>
    <t>&lt;- Make Shake Before Leave for Work</t>
  </si>
  <si>
    <t>Juicer</t>
  </si>
  <si>
    <t>Protein(1Sc)</t>
  </si>
  <si>
    <t>Time</t>
  </si>
  <si>
    <t>Lunch (TP Shake)</t>
  </si>
  <si>
    <t>(1 Blender Bottle, 28 oz)</t>
  </si>
  <si>
    <t>(1Botl)</t>
  </si>
  <si>
    <t>79</t>
  </si>
  <si>
    <t>(Justin's Recipe, see /shake)</t>
  </si>
  <si>
    <t>(normal is N=1.5)</t>
  </si>
  <si>
    <t>(normal is N=2)</t>
  </si>
  <si>
    <t>Post-Workout Meal</t>
  </si>
  <si>
    <t>Goals</t>
  </si>
  <si>
    <t>Muscle Growth</t>
  </si>
  <si>
    <t>Supports TDEE</t>
  </si>
  <si>
    <t>Highly Portable, take to work</t>
  </si>
  <si>
    <t>Notes</t>
  </si>
  <si>
    <t>Bar is Kind Nuts &amp; Spices - Dark Chocolate Nuts &amp; Sea Salt</t>
  </si>
  <si>
    <t>Juicer(Btl)</t>
  </si>
  <si>
    <t>Quantity</t>
  </si>
  <si>
    <t>2 Cups</t>
  </si>
  <si>
    <t>RB</t>
  </si>
  <si>
    <t>Mi</t>
  </si>
  <si>
    <t>24 oz</t>
  </si>
  <si>
    <t>29 crk</t>
  </si>
  <si>
    <t>28 oz</t>
  </si>
  <si>
    <t>These are not constraints, this is a guide, for a busy overburdened schedule</t>
  </si>
  <si>
    <t>Most specifically, dinner is prepared and ready at home, every day and will be taken when possible</t>
  </si>
  <si>
    <t>Typically contains fresh-cooked chicken, soup and salads by Ma</t>
  </si>
  <si>
    <t>1 Bar</t>
  </si>
  <si>
    <t>1 LP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</si>
</sst>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9"/>
      <color theme="0" tint="-0.499984740745262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10"/>
      <color theme="0" tint="-0.499984740745262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3F3D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0" tint="-0.14999847407452621"/>
        <bgColor indexed="64"/>
      </patternFill>
    </fill>
  </fills>
  <borders count="6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50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3" borderId="0" xfId="0" applyFill="1" applyBorder="1" applyAlignment="1">
      <alignment horizontal="right"/>
    </xf>
    <xf numFmtId="0" fontId="0" fillId="4" borderId="16" xfId="0" applyFill="1" applyBorder="1" applyAlignment="1">
      <alignment horizontal="right"/>
    </xf>
    <xf numFmtId="0" fontId="0" fillId="4" borderId="14" xfId="0" applyFill="1" applyBorder="1" applyAlignment="1">
      <alignment horizontal="right"/>
    </xf>
    <xf numFmtId="0" fontId="0" fillId="4" borderId="15" xfId="0" applyFill="1" applyBorder="1" applyAlignment="1">
      <alignment horizontal="right"/>
    </xf>
    <xf numFmtId="0" fontId="0" fillId="0" borderId="3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10" borderId="10" xfId="0" applyFill="1" applyBorder="1" applyAlignment="1">
      <alignment horizontal="center"/>
    </xf>
    <xf numFmtId="0" fontId="0" fillId="10" borderId="1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10" borderId="12" xfId="0" applyFill="1" applyBorder="1" applyAlignment="1">
      <alignment horizontal="center"/>
    </xf>
    <xf numFmtId="0" fontId="0" fillId="10" borderId="4" xfId="0" applyFill="1" applyBorder="1" applyAlignment="1">
      <alignment horizontal="center"/>
    </xf>
    <xf numFmtId="0" fontId="1" fillId="4" borderId="19" xfId="0" applyFont="1" applyFill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1" fontId="0" fillId="0" borderId="24" xfId="0" applyNumberFormat="1" applyBorder="1" applyAlignment="1">
      <alignment horizontal="center"/>
    </xf>
    <xf numFmtId="1" fontId="0" fillId="10" borderId="24" xfId="0" applyNumberFormat="1" applyFill="1" applyBorder="1" applyAlignment="1">
      <alignment horizontal="center"/>
    </xf>
    <xf numFmtId="0" fontId="0" fillId="0" borderId="23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1" fillId="4" borderId="28" xfId="0" applyFont="1" applyFill="1" applyBorder="1" applyAlignment="1">
      <alignment horizontal="center"/>
    </xf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0" xfId="0" applyBorder="1"/>
    <xf numFmtId="0" fontId="0" fillId="0" borderId="32" xfId="0" applyBorder="1"/>
    <xf numFmtId="0" fontId="0" fillId="0" borderId="33" xfId="0" applyBorder="1"/>
    <xf numFmtId="0" fontId="0" fillId="0" borderId="13" xfId="0" applyBorder="1"/>
    <xf numFmtId="0" fontId="0" fillId="0" borderId="26" xfId="0" applyBorder="1"/>
    <xf numFmtId="0" fontId="0" fillId="0" borderId="16" xfId="0" applyBorder="1"/>
    <xf numFmtId="0" fontId="0" fillId="0" borderId="27" xfId="0" applyBorder="1"/>
    <xf numFmtId="0" fontId="0" fillId="0" borderId="15" xfId="0" applyBorder="1"/>
    <xf numFmtId="0" fontId="0" fillId="0" borderId="14" xfId="0" applyBorder="1"/>
    <xf numFmtId="0" fontId="0" fillId="8" borderId="24" xfId="0" applyFill="1" applyBorder="1" applyAlignment="1">
      <alignment horizontal="center"/>
    </xf>
    <xf numFmtId="0" fontId="2" fillId="0" borderId="0" xfId="1" applyAlignment="1">
      <alignment horizontal="center"/>
    </xf>
    <xf numFmtId="1" fontId="0" fillId="0" borderId="25" xfId="0" applyNumberFormat="1" applyFill="1" applyBorder="1" applyAlignment="1">
      <alignment horizontal="center"/>
    </xf>
    <xf numFmtId="1" fontId="0" fillId="0" borderId="24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8" borderId="34" xfId="0" applyFont="1" applyFill="1" applyBorder="1" applyAlignment="1">
      <alignment horizontal="center"/>
    </xf>
    <xf numFmtId="0" fontId="0" fillId="8" borderId="35" xfId="0" applyFont="1" applyFill="1" applyBorder="1" applyAlignment="1">
      <alignment horizontal="center"/>
    </xf>
    <xf numFmtId="0" fontId="0" fillId="5" borderId="35" xfId="0" applyFont="1" applyFill="1" applyBorder="1" applyAlignment="1">
      <alignment horizontal="center"/>
    </xf>
    <xf numFmtId="0" fontId="0" fillId="7" borderId="35" xfId="0" applyFont="1" applyFill="1" applyBorder="1" applyAlignment="1">
      <alignment horizontal="center"/>
    </xf>
    <xf numFmtId="0" fontId="0" fillId="9" borderId="35" xfId="0" applyFont="1" applyFill="1" applyBorder="1" applyAlignment="1">
      <alignment horizontal="center"/>
    </xf>
    <xf numFmtId="0" fontId="0" fillId="9" borderId="36" xfId="0" applyFont="1" applyFill="1" applyBorder="1" applyAlignment="1">
      <alignment horizontal="center"/>
    </xf>
    <xf numFmtId="0" fontId="0" fillId="8" borderId="37" xfId="0" applyFill="1" applyBorder="1" applyAlignment="1">
      <alignment horizontal="center"/>
    </xf>
    <xf numFmtId="0" fontId="0" fillId="8" borderId="38" xfId="0" applyFill="1" applyBorder="1" applyAlignment="1">
      <alignment horizontal="center"/>
    </xf>
    <xf numFmtId="0" fontId="0" fillId="5" borderId="38" xfId="0" applyFill="1" applyBorder="1" applyAlignment="1">
      <alignment horizontal="center"/>
    </xf>
    <xf numFmtId="0" fontId="0" fillId="7" borderId="38" xfId="0" applyFill="1" applyBorder="1" applyAlignment="1">
      <alignment horizontal="center"/>
    </xf>
    <xf numFmtId="0" fontId="0" fillId="9" borderId="38" xfId="0" applyFill="1" applyBorder="1" applyAlignment="1">
      <alignment horizontal="center"/>
    </xf>
    <xf numFmtId="0" fontId="0" fillId="9" borderId="39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8" borderId="25" xfId="0" applyFill="1" applyBorder="1" applyAlignment="1">
      <alignment horizontal="center"/>
    </xf>
    <xf numFmtId="0" fontId="0" fillId="9" borderId="5" xfId="0" applyFill="1" applyBorder="1" applyAlignment="1">
      <alignment horizontal="center"/>
    </xf>
    <xf numFmtId="0" fontId="0" fillId="0" borderId="0" xfId="0" applyFill="1" applyBorder="1"/>
    <xf numFmtId="0" fontId="0" fillId="0" borderId="45" xfId="0" applyBorder="1"/>
    <xf numFmtId="0" fontId="0" fillId="0" borderId="43" xfId="0" applyBorder="1"/>
    <xf numFmtId="0" fontId="0" fillId="0" borderId="44" xfId="0" applyBorder="1"/>
    <xf numFmtId="0" fontId="0" fillId="0" borderId="42" xfId="0" applyBorder="1"/>
    <xf numFmtId="0" fontId="0" fillId="0" borderId="46" xfId="0" applyBorder="1"/>
    <xf numFmtId="0" fontId="0" fillId="6" borderId="39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10" borderId="20" xfId="0" applyFill="1" applyBorder="1" applyAlignment="1">
      <alignment horizontal="center"/>
    </xf>
    <xf numFmtId="0" fontId="0" fillId="10" borderId="21" xfId="0" applyFill="1" applyBorder="1" applyAlignment="1">
      <alignment horizontal="center"/>
    </xf>
    <xf numFmtId="0" fontId="0" fillId="10" borderId="22" xfId="0" applyFill="1" applyBorder="1" applyAlignment="1">
      <alignment horizontal="center"/>
    </xf>
    <xf numFmtId="0" fontId="0" fillId="6" borderId="37" xfId="0" applyFill="1" applyBorder="1" applyAlignment="1">
      <alignment horizontal="center"/>
    </xf>
    <xf numFmtId="0" fontId="0" fillId="6" borderId="38" xfId="0" applyFill="1" applyBorder="1" applyAlignment="1">
      <alignment horizontal="center"/>
    </xf>
    <xf numFmtId="0" fontId="0" fillId="6" borderId="24" xfId="0" applyFill="1" applyBorder="1" applyAlignment="1">
      <alignment horizontal="center"/>
    </xf>
    <xf numFmtId="0" fontId="0" fillId="6" borderId="25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0" borderId="24" xfId="0" applyFill="1" applyBorder="1" applyAlignment="1">
      <alignment horizontal="center"/>
    </xf>
    <xf numFmtId="0" fontId="0" fillId="12" borderId="39" xfId="0" applyFont="1" applyFill="1" applyBorder="1" applyAlignment="1">
      <alignment horizontal="center"/>
    </xf>
    <xf numFmtId="0" fontId="0" fillId="12" borderId="3" xfId="0" applyFill="1" applyBorder="1" applyAlignment="1">
      <alignment horizontal="center"/>
    </xf>
    <xf numFmtId="0" fontId="0" fillId="12" borderId="5" xfId="0" applyFill="1" applyBorder="1" applyAlignment="1">
      <alignment horizontal="center"/>
    </xf>
    <xf numFmtId="0" fontId="0" fillId="12" borderId="47" xfId="0" applyFont="1" applyFill="1" applyBorder="1" applyAlignment="1">
      <alignment horizontal="center"/>
    </xf>
    <xf numFmtId="0" fontId="0" fillId="12" borderId="11" xfId="0" applyFill="1" applyBorder="1" applyAlignment="1">
      <alignment horizontal="center"/>
    </xf>
    <xf numFmtId="0" fontId="0" fillId="12" borderId="12" xfId="0" applyFill="1" applyBorder="1" applyAlignment="1">
      <alignment horizontal="center"/>
    </xf>
    <xf numFmtId="0" fontId="1" fillId="4" borderId="48" xfId="0" applyFont="1" applyFill="1" applyBorder="1" applyAlignment="1">
      <alignment horizontal="center"/>
    </xf>
    <xf numFmtId="0" fontId="0" fillId="12" borderId="31" xfId="0" applyFont="1" applyFill="1" applyBorder="1" applyAlignment="1">
      <alignment horizontal="center"/>
    </xf>
    <xf numFmtId="0" fontId="0" fillId="12" borderId="33" xfId="0" applyFill="1" applyBorder="1" applyAlignment="1">
      <alignment horizontal="center"/>
    </xf>
    <xf numFmtId="0" fontId="0" fillId="12" borderId="32" xfId="0" applyFill="1" applyBorder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quotePrefix="1" applyAlignment="1">
      <alignment horizontal="center"/>
    </xf>
    <xf numFmtId="0" fontId="0" fillId="11" borderId="1" xfId="0" applyFill="1" applyBorder="1" applyAlignment="1">
      <alignment horizontal="center"/>
    </xf>
    <xf numFmtId="0" fontId="0" fillId="11" borderId="4" xfId="0" applyFill="1" applyBorder="1" applyAlignment="1">
      <alignment horizontal="center"/>
    </xf>
    <xf numFmtId="0" fontId="0" fillId="11" borderId="37" xfId="0" applyFont="1" applyFill="1" applyBorder="1" applyAlignment="1">
      <alignment horizontal="center"/>
    </xf>
    <xf numFmtId="0" fontId="0" fillId="11" borderId="38" xfId="0" applyFill="1" applyBorder="1" applyAlignment="1">
      <alignment horizontal="center"/>
    </xf>
    <xf numFmtId="0" fontId="0" fillId="11" borderId="39" xfId="0" applyFill="1" applyBorder="1" applyAlignment="1">
      <alignment horizontal="center"/>
    </xf>
    <xf numFmtId="0" fontId="0" fillId="11" borderId="24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0" fillId="11" borderId="25" xfId="0" applyFill="1" applyBorder="1" applyAlignment="1">
      <alignment horizontal="center"/>
    </xf>
    <xf numFmtId="0" fontId="0" fillId="11" borderId="5" xfId="0" applyFill="1" applyBorder="1" applyAlignment="1">
      <alignment horizontal="center"/>
    </xf>
    <xf numFmtId="0" fontId="0" fillId="0" borderId="0" xfId="0" applyFill="1"/>
    <xf numFmtId="1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1" fontId="0" fillId="0" borderId="0" xfId="0" applyNumberFormat="1" applyAlignment="1">
      <alignment horizontal="center"/>
    </xf>
    <xf numFmtId="1" fontId="0" fillId="8" borderId="24" xfId="0" applyNumberFormat="1" applyFill="1" applyBorder="1" applyAlignment="1">
      <alignment horizontal="center"/>
    </xf>
    <xf numFmtId="1" fontId="0" fillId="13" borderId="24" xfId="0" applyNumberFormat="1" applyFill="1" applyBorder="1" applyAlignment="1">
      <alignment horizontal="center"/>
    </xf>
    <xf numFmtId="1" fontId="0" fillId="14" borderId="24" xfId="0" applyNumberFormat="1" applyFill="1" applyBorder="1" applyAlignment="1">
      <alignment horizontal="center"/>
    </xf>
    <xf numFmtId="0" fontId="0" fillId="13" borderId="3" xfId="0" applyFill="1" applyBorder="1" applyAlignment="1">
      <alignment horizontal="center"/>
    </xf>
    <xf numFmtId="1" fontId="0" fillId="3" borderId="24" xfId="0" applyNumberForma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14" borderId="3" xfId="0" applyFill="1" applyBorder="1" applyAlignment="1">
      <alignment horizontal="center"/>
    </xf>
    <xf numFmtId="9" fontId="3" fillId="0" borderId="0" xfId="0" applyNumberFormat="1" applyFont="1" applyAlignment="1">
      <alignment horizontal="left"/>
    </xf>
    <xf numFmtId="0" fontId="1" fillId="4" borderId="49" xfId="0" applyFont="1" applyFill="1" applyBorder="1" applyAlignment="1">
      <alignment horizontal="center"/>
    </xf>
    <xf numFmtId="0" fontId="0" fillId="4" borderId="43" xfId="0" applyFill="1" applyBorder="1" applyAlignment="1">
      <alignment horizontal="right"/>
    </xf>
    <xf numFmtId="0" fontId="0" fillId="4" borderId="44" xfId="0" applyFill="1" applyBorder="1" applyAlignment="1">
      <alignment horizontal="right"/>
    </xf>
    <xf numFmtId="0" fontId="0" fillId="6" borderId="11" xfId="0" applyFill="1" applyBorder="1" applyAlignment="1">
      <alignment horizontal="center"/>
    </xf>
    <xf numFmtId="0" fontId="0" fillId="6" borderId="12" xfId="0" applyFill="1" applyBorder="1" applyAlignment="1">
      <alignment horizontal="center"/>
    </xf>
    <xf numFmtId="0" fontId="0" fillId="10" borderId="34" xfId="0" applyFill="1" applyBorder="1" applyAlignment="1">
      <alignment horizontal="center"/>
    </xf>
    <xf numFmtId="0" fontId="0" fillId="10" borderId="36" xfId="0" applyFill="1" applyBorder="1" applyAlignment="1">
      <alignment horizontal="center"/>
    </xf>
    <xf numFmtId="0" fontId="0" fillId="10" borderId="0" xfId="0" applyFill="1" applyBorder="1" applyAlignment="1">
      <alignment horizontal="center"/>
    </xf>
    <xf numFmtId="0" fontId="0" fillId="10" borderId="37" xfId="0" applyFill="1" applyBorder="1" applyAlignment="1">
      <alignment horizontal="center"/>
    </xf>
    <xf numFmtId="0" fontId="0" fillId="10" borderId="38" xfId="0" applyFill="1" applyBorder="1" applyAlignment="1">
      <alignment horizontal="center"/>
    </xf>
    <xf numFmtId="0" fontId="0" fillId="10" borderId="24" xfId="0" applyFill="1" applyBorder="1" applyAlignment="1">
      <alignment horizontal="center"/>
    </xf>
    <xf numFmtId="0" fontId="0" fillId="10" borderId="25" xfId="0" applyFill="1" applyBorder="1" applyAlignment="1">
      <alignment horizontal="center"/>
    </xf>
    <xf numFmtId="1" fontId="0" fillId="10" borderId="39" xfId="0" applyNumberFormat="1" applyFill="1" applyBorder="1" applyAlignment="1">
      <alignment horizontal="center"/>
    </xf>
    <xf numFmtId="1" fontId="0" fillId="10" borderId="3" xfId="0" applyNumberFormat="1" applyFill="1" applyBorder="1" applyAlignment="1">
      <alignment horizontal="center"/>
    </xf>
    <xf numFmtId="1" fontId="0" fillId="10" borderId="5" xfId="0" applyNumberFormat="1" applyFill="1" applyBorder="1" applyAlignment="1">
      <alignment horizontal="center"/>
    </xf>
    <xf numFmtId="0" fontId="0" fillId="0" borderId="16" xfId="0" applyBorder="1" applyAlignment="1">
      <alignment vertical="center"/>
    </xf>
    <xf numFmtId="0" fontId="0" fillId="0" borderId="26" xfId="0" applyBorder="1" applyAlignment="1">
      <alignment vertical="center"/>
    </xf>
    <xf numFmtId="0" fontId="0" fillId="0" borderId="27" xfId="0" applyBorder="1" applyAlignment="1">
      <alignment vertical="center"/>
    </xf>
    <xf numFmtId="0" fontId="0" fillId="11" borderId="11" xfId="0" applyFill="1" applyBorder="1" applyAlignment="1">
      <alignment horizontal="center"/>
    </xf>
    <xf numFmtId="0" fontId="0" fillId="11" borderId="12" xfId="0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0" fillId="12" borderId="34" xfId="0" applyFont="1" applyFill="1" applyBorder="1" applyAlignment="1">
      <alignment horizontal="center"/>
    </xf>
    <xf numFmtId="0" fontId="0" fillId="12" borderId="0" xfId="0" applyFont="1" applyFill="1" applyBorder="1" applyAlignment="1">
      <alignment horizontal="center"/>
    </xf>
    <xf numFmtId="0" fontId="0" fillId="12" borderId="50" xfId="0" applyFont="1" applyFill="1" applyBorder="1" applyAlignment="1">
      <alignment horizontal="center"/>
    </xf>
    <xf numFmtId="0" fontId="0" fillId="12" borderId="37" xfId="0" applyFill="1" applyBorder="1" applyAlignment="1">
      <alignment horizontal="center"/>
    </xf>
    <xf numFmtId="0" fontId="0" fillId="12" borderId="38" xfId="0" applyFill="1" applyBorder="1" applyAlignment="1">
      <alignment horizontal="center"/>
    </xf>
    <xf numFmtId="0" fontId="0" fillId="12" borderId="39" xfId="0" applyFill="1" applyBorder="1" applyAlignment="1">
      <alignment horizontal="center"/>
    </xf>
    <xf numFmtId="0" fontId="0" fillId="12" borderId="24" xfId="0" applyFill="1" applyBorder="1" applyAlignment="1">
      <alignment horizontal="center"/>
    </xf>
    <xf numFmtId="0" fontId="0" fillId="12" borderId="25" xfId="0" applyFill="1" applyBorder="1" applyAlignment="1">
      <alignment horizontal="center"/>
    </xf>
    <xf numFmtId="0" fontId="0" fillId="12" borderId="4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11" borderId="21" xfId="0" applyFill="1" applyBorder="1" applyAlignment="1">
      <alignment horizontal="center"/>
    </xf>
    <xf numFmtId="0" fontId="0" fillId="11" borderId="22" xfId="0" applyFill="1" applyBorder="1" applyAlignment="1">
      <alignment horizontal="center"/>
    </xf>
    <xf numFmtId="0" fontId="0" fillId="0" borderId="51" xfId="0" applyBorder="1" applyAlignment="1">
      <alignment horizontal="center"/>
    </xf>
    <xf numFmtId="0" fontId="0" fillId="0" borderId="5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1" fontId="0" fillId="14" borderId="37" xfId="0" applyNumberFormat="1" applyFill="1" applyBorder="1" applyAlignment="1">
      <alignment horizontal="center"/>
    </xf>
    <xf numFmtId="0" fontId="0" fillId="14" borderId="38" xfId="0" applyFill="1" applyBorder="1" applyAlignment="1">
      <alignment horizontal="center"/>
    </xf>
    <xf numFmtId="0" fontId="0" fillId="14" borderId="39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9" fontId="0" fillId="0" borderId="0" xfId="0" applyNumberFormat="1"/>
    <xf numFmtId="0" fontId="0" fillId="0" borderId="1" xfId="0" applyFill="1" applyBorder="1" applyAlignment="1">
      <alignment horizontal="center"/>
    </xf>
    <xf numFmtId="0" fontId="0" fillId="10" borderId="52" xfId="0" applyFill="1" applyBorder="1" applyAlignment="1">
      <alignment horizontal="center"/>
    </xf>
    <xf numFmtId="0" fontId="4" fillId="0" borderId="0" xfId="0" applyFont="1"/>
    <xf numFmtId="0" fontId="0" fillId="4" borderId="40" xfId="0" applyFill="1" applyBorder="1" applyAlignment="1">
      <alignment horizontal="right"/>
    </xf>
    <xf numFmtId="0" fontId="0" fillId="11" borderId="53" xfId="0" applyFont="1" applyFill="1" applyBorder="1" applyAlignment="1">
      <alignment horizontal="center"/>
    </xf>
    <xf numFmtId="0" fontId="0" fillId="11" borderId="48" xfId="0" applyFill="1" applyBorder="1" applyAlignment="1">
      <alignment horizontal="center"/>
    </xf>
    <xf numFmtId="0" fontId="0" fillId="4" borderId="45" xfId="0" applyFill="1" applyBorder="1" applyAlignment="1">
      <alignment horizontal="right"/>
    </xf>
    <xf numFmtId="0" fontId="0" fillId="6" borderId="27" xfId="0" applyFill="1" applyBorder="1" applyAlignment="1">
      <alignment horizontal="center"/>
    </xf>
    <xf numFmtId="0" fontId="1" fillId="16" borderId="7" xfId="0" applyFont="1" applyFill="1" applyBorder="1" applyAlignment="1">
      <alignment horizontal="center"/>
    </xf>
    <xf numFmtId="0" fontId="1" fillId="16" borderId="9" xfId="0" applyFont="1" applyFill="1" applyBorder="1" applyAlignment="1">
      <alignment horizontal="center"/>
    </xf>
    <xf numFmtId="164" fontId="0" fillId="0" borderId="23" xfId="0" applyNumberFormat="1" applyBorder="1" applyAlignment="1">
      <alignment horizontal="center"/>
    </xf>
    <xf numFmtId="164" fontId="0" fillId="0" borderId="24" xfId="0" applyNumberFormat="1" applyBorder="1" applyAlignment="1">
      <alignment horizontal="center"/>
    </xf>
    <xf numFmtId="164" fontId="0" fillId="0" borderId="25" xfId="0" applyNumberFormat="1" applyBorder="1" applyAlignment="1">
      <alignment horizontal="center"/>
    </xf>
    <xf numFmtId="0" fontId="0" fillId="6" borderId="0" xfId="0" applyFill="1" applyBorder="1" applyAlignment="1">
      <alignment horizontal="center"/>
    </xf>
    <xf numFmtId="1" fontId="0" fillId="15" borderId="57" xfId="0" applyNumberFormat="1" applyFill="1" applyBorder="1" applyAlignment="1">
      <alignment horizontal="center"/>
    </xf>
    <xf numFmtId="0" fontId="0" fillId="12" borderId="51" xfId="0" applyFont="1" applyFill="1" applyBorder="1" applyAlignment="1">
      <alignment horizontal="center"/>
    </xf>
    <xf numFmtId="0" fontId="0" fillId="12" borderId="24" xfId="0" quotePrefix="1" applyFill="1" applyBorder="1" applyAlignment="1">
      <alignment horizontal="center"/>
    </xf>
    <xf numFmtId="0" fontId="1" fillId="4" borderId="18" xfId="0" applyFont="1" applyFill="1" applyBorder="1" applyAlignment="1">
      <alignment horizontal="center"/>
    </xf>
    <xf numFmtId="0" fontId="0" fillId="6" borderId="51" xfId="0" applyFill="1" applyBorder="1" applyAlignment="1">
      <alignment horizontal="center"/>
    </xf>
    <xf numFmtId="0" fontId="0" fillId="6" borderId="36" xfId="0" applyFill="1" applyBorder="1" applyAlignment="1">
      <alignment horizontal="center"/>
    </xf>
    <xf numFmtId="0" fontId="0" fillId="11" borderId="43" xfId="0" applyFill="1" applyBorder="1" applyAlignment="1"/>
    <xf numFmtId="0" fontId="0" fillId="11" borderId="33" xfId="0" applyFill="1" applyBorder="1" applyAlignment="1"/>
    <xf numFmtId="0" fontId="0" fillId="11" borderId="58" xfId="0" applyFill="1" applyBorder="1" applyAlignment="1"/>
    <xf numFmtId="0" fontId="0" fillId="0" borderId="43" xfId="0" applyFill="1" applyBorder="1" applyAlignment="1"/>
    <xf numFmtId="0" fontId="0" fillId="0" borderId="33" xfId="0" applyFill="1" applyBorder="1" applyAlignment="1"/>
    <xf numFmtId="0" fontId="0" fillId="0" borderId="58" xfId="0" applyFill="1" applyBorder="1" applyAlignment="1"/>
    <xf numFmtId="0" fontId="0" fillId="0" borderId="0" xfId="0" applyFont="1"/>
    <xf numFmtId="9" fontId="0" fillId="0" borderId="0" xfId="0" applyNumberFormat="1" applyFont="1"/>
    <xf numFmtId="1" fontId="0" fillId="15" borderId="58" xfId="0" applyNumberFormat="1" applyFill="1" applyBorder="1" applyAlignment="1">
      <alignment horizontal="center"/>
    </xf>
    <xf numFmtId="1" fontId="0" fillId="15" borderId="59" xfId="0" applyNumberForma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/>
    <xf numFmtId="0" fontId="5" fillId="0" borderId="3" xfId="0" applyFont="1" applyBorder="1" applyAlignment="1">
      <alignment horizontal="center"/>
    </xf>
    <xf numFmtId="0" fontId="1" fillId="0" borderId="0" xfId="0" applyFont="1"/>
    <xf numFmtId="0" fontId="0" fillId="0" borderId="40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13" borderId="54" xfId="0" applyFill="1" applyBorder="1" applyAlignment="1">
      <alignment horizontal="center"/>
    </xf>
    <xf numFmtId="0" fontId="0" fillId="13" borderId="55" xfId="0" applyFill="1" applyBorder="1" applyAlignment="1">
      <alignment horizontal="center"/>
    </xf>
    <xf numFmtId="0" fontId="0" fillId="13" borderId="56" xfId="0" applyFill="1" applyBorder="1" applyAlignment="1">
      <alignment horizontal="center"/>
    </xf>
    <xf numFmtId="0" fontId="0" fillId="6" borderId="43" xfId="0" applyFill="1" applyBorder="1" applyAlignment="1">
      <alignment horizontal="center"/>
    </xf>
    <xf numFmtId="0" fontId="0" fillId="6" borderId="33" xfId="0" applyFill="1" applyBorder="1" applyAlignment="1">
      <alignment horizontal="center"/>
    </xf>
    <xf numFmtId="0" fontId="0" fillId="6" borderId="58" xfId="0" applyFill="1" applyBorder="1" applyAlignment="1">
      <alignment horizontal="center"/>
    </xf>
    <xf numFmtId="0" fontId="0" fillId="10" borderId="43" xfId="0" applyFill="1" applyBorder="1" applyAlignment="1">
      <alignment horizontal="center"/>
    </xf>
    <xf numFmtId="0" fontId="0" fillId="10" borderId="58" xfId="0" applyFill="1" applyBorder="1" applyAlignment="1">
      <alignment horizontal="center"/>
    </xf>
    <xf numFmtId="0" fontId="0" fillId="12" borderId="43" xfId="0" applyFill="1" applyBorder="1" applyAlignment="1">
      <alignment horizontal="center"/>
    </xf>
    <xf numFmtId="0" fontId="0" fillId="12" borderId="33" xfId="0" applyFill="1" applyBorder="1" applyAlignment="1">
      <alignment horizontal="center"/>
    </xf>
    <xf numFmtId="0" fontId="0" fillId="12" borderId="58" xfId="0" applyFill="1" applyBorder="1" applyAlignment="1">
      <alignment horizontal="center"/>
    </xf>
    <xf numFmtId="0" fontId="0" fillId="13" borderId="17" xfId="0" applyFill="1" applyBorder="1" applyAlignment="1">
      <alignment horizontal="center"/>
    </xf>
    <xf numFmtId="0" fontId="0" fillId="13" borderId="28" xfId="0" applyFill="1" applyBorder="1" applyAlignment="1">
      <alignment horizontal="center"/>
    </xf>
    <xf numFmtId="0" fontId="0" fillId="13" borderId="18" xfId="0" applyFill="1" applyBorder="1" applyAlignment="1">
      <alignment horizontal="center"/>
    </xf>
    <xf numFmtId="0" fontId="0" fillId="2" borderId="28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0" fillId="10" borderId="24" xfId="0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0" fillId="14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0" fillId="11" borderId="1" xfId="0" applyFill="1" applyBorder="1" applyAlignment="1"/>
    <xf numFmtId="0" fontId="0" fillId="0" borderId="1" xfId="0" applyFill="1" applyBorder="1" applyAlignment="1"/>
    <xf numFmtId="0" fontId="0" fillId="12" borderId="38" xfId="0" applyFont="1" applyFill="1" applyBorder="1" applyAlignment="1">
      <alignment horizontal="center"/>
    </xf>
    <xf numFmtId="0" fontId="0" fillId="11" borderId="38" xfId="0" applyFont="1" applyFill="1" applyBorder="1" applyAlignment="1">
      <alignment horizontal="center"/>
    </xf>
    <xf numFmtId="0" fontId="0" fillId="0" borderId="3" xfId="0" applyFill="1" applyBorder="1" applyAlignment="1"/>
    <xf numFmtId="0" fontId="0" fillId="11" borderId="52" xfId="0" applyFill="1" applyBorder="1" applyAlignment="1">
      <alignment horizontal="center"/>
    </xf>
    <xf numFmtId="0" fontId="0" fillId="11" borderId="21" xfId="0" applyFill="1" applyBorder="1" applyAlignment="1"/>
    <xf numFmtId="1" fontId="0" fillId="15" borderId="33" xfId="0" applyNumberFormat="1" applyFill="1" applyBorder="1" applyAlignment="1">
      <alignment horizontal="center"/>
    </xf>
    <xf numFmtId="1" fontId="0" fillId="15" borderId="32" xfId="0" applyNumberFormat="1" applyFill="1" applyBorder="1" applyAlignment="1">
      <alignment horizontal="center"/>
    </xf>
    <xf numFmtId="0" fontId="0" fillId="11" borderId="47" xfId="0" applyFont="1" applyFill="1" applyBorder="1" applyAlignment="1">
      <alignment horizontal="center"/>
    </xf>
    <xf numFmtId="0" fontId="0" fillId="11" borderId="11" xfId="0" applyFill="1" applyBorder="1" applyAlignment="1"/>
    <xf numFmtId="0" fontId="0" fillId="6" borderId="24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12" borderId="37" xfId="0" applyFont="1" applyFill="1" applyBorder="1" applyAlignment="1">
      <alignment horizontal="center"/>
    </xf>
    <xf numFmtId="0" fontId="0" fillId="12" borderId="24" xfId="0" applyFill="1" applyBorder="1" applyAlignment="1">
      <alignment horizontal="center"/>
    </xf>
    <xf numFmtId="0" fontId="0" fillId="12" borderId="3" xfId="0" applyFill="1" applyBorder="1" applyAlignment="1">
      <alignment horizontal="center"/>
    </xf>
    <xf numFmtId="0" fontId="0" fillId="0" borderId="24" xfId="0" applyFill="1" applyBorder="1" applyAlignment="1"/>
    <xf numFmtId="0" fontId="0" fillId="0" borderId="45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57" xfId="0" applyBorder="1" applyAlignment="1">
      <alignment horizontal="center"/>
    </xf>
    <xf numFmtId="0" fontId="0" fillId="15" borderId="31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CCFFFF"/>
      <color rgb="FFF3F3DF"/>
      <color rgb="FFEA5C5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centrum.com/whats-inside/products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centrum.com/whats-inside/products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centrum.com/whats-inside/products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centrum.com/whats-inside/products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centrum.com/whats-inside/product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zoomScale="130" zoomScaleNormal="130" workbookViewId="0">
      <selection activeCell="G3" sqref="G3"/>
    </sheetView>
  </sheetViews>
  <sheetFormatPr defaultRowHeight="15" x14ac:dyDescent="0.25"/>
  <cols>
    <col min="2" max="2" width="27.140625" customWidth="1"/>
    <col min="3" max="3" width="12.5703125" customWidth="1"/>
    <col min="5" max="5" width="8.7109375" bestFit="1" customWidth="1"/>
    <col min="6" max="6" width="13.42578125" bestFit="1" customWidth="1"/>
    <col min="7" max="7" width="11.140625" bestFit="1" customWidth="1"/>
  </cols>
  <sheetData>
    <row r="1" spans="1:7" ht="15.75" thickBot="1" x14ac:dyDescent="0.3">
      <c r="A1" s="7" t="s">
        <v>0</v>
      </c>
      <c r="B1" s="38" t="s">
        <v>1</v>
      </c>
      <c r="C1" s="7" t="s">
        <v>5</v>
      </c>
      <c r="E1" s="7" t="s">
        <v>0</v>
      </c>
      <c r="F1" s="38" t="s">
        <v>1</v>
      </c>
      <c r="G1" s="7" t="s">
        <v>5</v>
      </c>
    </row>
    <row r="2" spans="1:7" x14ac:dyDescent="0.25">
      <c r="A2" s="137" t="s">
        <v>2</v>
      </c>
      <c r="B2" s="41" t="s">
        <v>3</v>
      </c>
      <c r="C2" s="47" t="s">
        <v>6</v>
      </c>
      <c r="E2" s="199" t="s">
        <v>89</v>
      </c>
      <c r="F2" s="72" t="s">
        <v>90</v>
      </c>
      <c r="G2" s="47" t="s">
        <v>6</v>
      </c>
    </row>
    <row r="3" spans="1:7" x14ac:dyDescent="0.25">
      <c r="A3" s="139"/>
      <c r="B3" s="42" t="s">
        <v>4</v>
      </c>
      <c r="C3" s="48" t="s">
        <v>65</v>
      </c>
      <c r="E3" s="200"/>
      <c r="F3" s="76" t="s">
        <v>91</v>
      </c>
      <c r="G3" s="48" t="s">
        <v>93</v>
      </c>
    </row>
    <row r="4" spans="1:7" ht="15.75" thickBot="1" x14ac:dyDescent="0.3">
      <c r="A4" s="138"/>
      <c r="B4" s="40" t="s">
        <v>115</v>
      </c>
      <c r="C4" s="46" t="s">
        <v>116</v>
      </c>
      <c r="E4" s="201"/>
      <c r="F4" s="74" t="s">
        <v>9</v>
      </c>
      <c r="G4" s="49" t="s">
        <v>92</v>
      </c>
    </row>
    <row r="5" spans="1:7" x14ac:dyDescent="0.25">
      <c r="A5" s="202" t="s">
        <v>7</v>
      </c>
      <c r="B5" s="41" t="s">
        <v>76</v>
      </c>
      <c r="C5" s="47" t="s">
        <v>88</v>
      </c>
      <c r="E5" s="199" t="s">
        <v>11</v>
      </c>
      <c r="F5" s="75" t="s">
        <v>94</v>
      </c>
      <c r="G5" s="45" t="s">
        <v>96</v>
      </c>
    </row>
    <row r="6" spans="1:7" x14ac:dyDescent="0.25">
      <c r="A6" s="200"/>
      <c r="B6" s="71" t="s">
        <v>9</v>
      </c>
      <c r="C6" s="48" t="s">
        <v>10</v>
      </c>
      <c r="E6" s="200"/>
      <c r="F6" s="73" t="s">
        <v>95</v>
      </c>
      <c r="G6" s="50" t="s">
        <v>97</v>
      </c>
    </row>
    <row r="7" spans="1:7" ht="15.75" thickBot="1" x14ac:dyDescent="0.3">
      <c r="A7" s="203"/>
      <c r="B7" s="43" t="s">
        <v>14</v>
      </c>
      <c r="C7" s="49" t="s">
        <v>99</v>
      </c>
      <c r="E7" s="201"/>
      <c r="F7" s="74" t="s">
        <v>82</v>
      </c>
      <c r="G7" s="49" t="s">
        <v>98</v>
      </c>
    </row>
  </sheetData>
  <mergeCells count="3">
    <mergeCell ref="E2:E4"/>
    <mergeCell ref="E5:E7"/>
    <mergeCell ref="A5:A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tabSelected="1" workbookViewId="0">
      <selection activeCell="F7" sqref="F7"/>
    </sheetView>
  </sheetViews>
  <sheetFormatPr defaultRowHeight="15" x14ac:dyDescent="0.25"/>
  <cols>
    <col min="1" max="1" width="9.140625" style="2"/>
    <col min="2" max="2" width="18.140625" style="2" bestFit="1" customWidth="1"/>
    <col min="3" max="4" width="9.140625" style="2"/>
    <col min="5" max="5" width="18.42578125" style="2" bestFit="1" customWidth="1"/>
    <col min="6" max="16384" width="9.140625" style="2"/>
  </cols>
  <sheetData>
    <row r="1" spans="1:5" ht="15.75" thickBot="1" x14ac:dyDescent="0.3">
      <c r="A1" s="173" t="s">
        <v>143</v>
      </c>
      <c r="B1" s="174" t="s">
        <v>0</v>
      </c>
    </row>
    <row r="2" spans="1:5" x14ac:dyDescent="0.25">
      <c r="A2" s="175">
        <v>0.29166666666666669</v>
      </c>
      <c r="B2" s="10" t="s">
        <v>2</v>
      </c>
    </row>
    <row r="3" spans="1:5" x14ac:dyDescent="0.25">
      <c r="A3" s="176">
        <v>0.45833333333333331</v>
      </c>
      <c r="B3" s="8" t="s">
        <v>141</v>
      </c>
    </row>
    <row r="4" spans="1:5" x14ac:dyDescent="0.25">
      <c r="A4" s="176">
        <v>0.54166666666666663</v>
      </c>
      <c r="B4" s="8" t="s">
        <v>144</v>
      </c>
    </row>
    <row r="5" spans="1:5" x14ac:dyDescent="0.25">
      <c r="A5" s="176">
        <v>0.58333333333333337</v>
      </c>
      <c r="B5" s="197" t="s">
        <v>73</v>
      </c>
    </row>
    <row r="6" spans="1:5" x14ac:dyDescent="0.25">
      <c r="A6" s="176">
        <v>0.66666666666666663</v>
      </c>
      <c r="B6" s="8" t="s">
        <v>151</v>
      </c>
    </row>
    <row r="7" spans="1:5" ht="15.75" thickBot="1" x14ac:dyDescent="0.3">
      <c r="A7" s="177">
        <v>0.79166666666666663</v>
      </c>
      <c r="B7" s="9" t="s">
        <v>11</v>
      </c>
    </row>
    <row r="13" spans="1:5" ht="15.75" thickBot="1" x14ac:dyDescent="0.3"/>
    <row r="14" spans="1:5" ht="15.75" thickBot="1" x14ac:dyDescent="0.3">
      <c r="A14" s="173" t="s">
        <v>143</v>
      </c>
      <c r="B14" s="174" t="s">
        <v>0</v>
      </c>
      <c r="D14" s="173" t="s">
        <v>143</v>
      </c>
      <c r="E14" s="174" t="s">
        <v>0</v>
      </c>
    </row>
    <row r="15" spans="1:5" x14ac:dyDescent="0.25">
      <c r="A15" s="175">
        <v>0.29166666666666669</v>
      </c>
      <c r="B15" s="10" t="s">
        <v>2</v>
      </c>
      <c r="D15" s="176">
        <v>0.58333333333333337</v>
      </c>
      <c r="E15" s="197" t="s">
        <v>73</v>
      </c>
    </row>
    <row r="16" spans="1:5" x14ac:dyDescent="0.25">
      <c r="A16" s="176">
        <v>0.45833333333333331</v>
      </c>
      <c r="B16" s="8" t="s">
        <v>141</v>
      </c>
      <c r="D16" s="176">
        <v>0.66666666666666663</v>
      </c>
      <c r="E16" s="8" t="s">
        <v>151</v>
      </c>
    </row>
    <row r="17" spans="1:5" ht="15.75" thickBot="1" x14ac:dyDescent="0.3">
      <c r="A17" s="176">
        <v>0.54166666666666663</v>
      </c>
      <c r="B17" s="8" t="s">
        <v>144</v>
      </c>
      <c r="D17" s="177">
        <v>0.79166666666666663</v>
      </c>
      <c r="E17" s="9" t="s">
        <v>11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4"/>
  <sheetViews>
    <sheetView workbookViewId="0">
      <selection activeCell="B19" sqref="B19:P37"/>
    </sheetView>
  </sheetViews>
  <sheetFormatPr defaultRowHeight="15" x14ac:dyDescent="0.25"/>
  <cols>
    <col min="1" max="1" width="18" bestFit="1" customWidth="1"/>
    <col min="7" max="7" width="10" bestFit="1" customWidth="1"/>
    <col min="8" max="8" width="11.85546875" bestFit="1" customWidth="1"/>
  </cols>
  <sheetData>
    <row r="1" spans="1:29" ht="15.75" thickBot="1" x14ac:dyDescent="0.3">
      <c r="A1" s="11"/>
      <c r="B1" s="4" t="s">
        <v>161</v>
      </c>
      <c r="C1" s="6" t="s">
        <v>162</v>
      </c>
      <c r="D1" s="122" t="s">
        <v>70</v>
      </c>
      <c r="E1" s="5" t="s">
        <v>15</v>
      </c>
      <c r="F1" s="6" t="s">
        <v>73</v>
      </c>
      <c r="G1" s="182" t="s">
        <v>158</v>
      </c>
      <c r="H1" s="4" t="s">
        <v>102</v>
      </c>
      <c r="I1" s="5" t="s">
        <v>103</v>
      </c>
      <c r="J1" s="6" t="s">
        <v>15</v>
      </c>
      <c r="K1" s="122" t="s">
        <v>105</v>
      </c>
      <c r="L1" s="122" t="s">
        <v>106</v>
      </c>
      <c r="M1" s="5" t="s">
        <v>82</v>
      </c>
      <c r="N1" s="4" t="s">
        <v>62</v>
      </c>
      <c r="O1" s="5" t="s">
        <v>68</v>
      </c>
      <c r="P1" s="6" t="s">
        <v>117</v>
      </c>
      <c r="R1" s="196" t="s">
        <v>59</v>
      </c>
      <c r="S1" s="196" t="s">
        <v>100</v>
      </c>
      <c r="T1" s="196" t="s">
        <v>55</v>
      </c>
      <c r="U1" s="196" t="s">
        <v>60</v>
      </c>
      <c r="V1" s="196" t="s">
        <v>142</v>
      </c>
      <c r="W1" s="196" t="s">
        <v>104</v>
      </c>
      <c r="X1" s="195" t="s">
        <v>146</v>
      </c>
      <c r="Y1" s="191"/>
      <c r="Z1" s="52" t="s">
        <v>83</v>
      </c>
      <c r="AA1" s="2" t="s">
        <v>84</v>
      </c>
      <c r="AB1" s="2" t="s">
        <v>85</v>
      </c>
      <c r="AC1" t="s">
        <v>107</v>
      </c>
    </row>
    <row r="2" spans="1:29" ht="16.5" hidden="1" customHeight="1" thickBot="1" x14ac:dyDescent="0.3">
      <c r="A2" s="168" t="s">
        <v>52</v>
      </c>
      <c r="B2" s="127">
        <f>R2*$R$41</f>
        <v>62</v>
      </c>
      <c r="C2" s="128">
        <f t="shared" ref="C2" si="0">T2*$T$41</f>
        <v>366</v>
      </c>
      <c r="D2" s="183">
        <f t="shared" ref="D2" si="1">S2*$S$41</f>
        <v>77.8125</v>
      </c>
      <c r="E2" s="184">
        <f>U2*$U$41</f>
        <v>720</v>
      </c>
      <c r="F2" s="178">
        <v>40</v>
      </c>
      <c r="G2" s="172"/>
      <c r="H2" s="180">
        <f>V2*V41</f>
        <v>192</v>
      </c>
      <c r="I2" s="144">
        <f>W2</f>
        <v>17.2</v>
      </c>
      <c r="J2" s="145">
        <f>U2*1</f>
        <v>240</v>
      </c>
      <c r="K2" s="169">
        <v>127</v>
      </c>
      <c r="L2" s="169"/>
      <c r="M2" s="170">
        <v>30</v>
      </c>
      <c r="N2" s="155"/>
      <c r="O2" s="156"/>
      <c r="P2" s="152"/>
      <c r="R2" s="2">
        <v>31</v>
      </c>
      <c r="S2" s="111">
        <f>830/16</f>
        <v>51.875</v>
      </c>
      <c r="T2" s="2">
        <v>244</v>
      </c>
      <c r="U2" s="2">
        <v>240</v>
      </c>
      <c r="V2" s="55">
        <v>64</v>
      </c>
      <c r="W2" s="55">
        <v>17.2</v>
      </c>
      <c r="X2" s="55"/>
      <c r="Y2" s="191"/>
      <c r="Z2" s="2"/>
      <c r="AA2" s="2"/>
      <c r="AB2" s="2"/>
    </row>
    <row r="3" spans="1:29" ht="16.5" customHeight="1" x14ac:dyDescent="0.25">
      <c r="A3" s="171" t="s">
        <v>159</v>
      </c>
      <c r="B3" s="130" t="s">
        <v>160</v>
      </c>
      <c r="C3" s="131" t="s">
        <v>65</v>
      </c>
      <c r="D3" s="83" t="s">
        <v>88</v>
      </c>
      <c r="E3" s="84" t="s">
        <v>163</v>
      </c>
      <c r="F3" s="77" t="s">
        <v>169</v>
      </c>
      <c r="G3" s="249" t="s">
        <v>165</v>
      </c>
      <c r="H3" s="242" t="s">
        <v>88</v>
      </c>
      <c r="I3" s="231" t="s">
        <v>93</v>
      </c>
      <c r="J3" s="89" t="s">
        <v>163</v>
      </c>
      <c r="K3" s="238" t="s">
        <v>170</v>
      </c>
      <c r="L3" s="232" t="s">
        <v>164</v>
      </c>
      <c r="M3" s="234" t="s">
        <v>92</v>
      </c>
      <c r="N3" s="246"/>
      <c r="O3" s="247"/>
      <c r="P3" s="248"/>
      <c r="R3" s="2"/>
      <c r="S3" s="111"/>
      <c r="T3" s="2"/>
      <c r="U3" s="2"/>
      <c r="V3" s="55"/>
      <c r="W3" s="55"/>
      <c r="X3" s="55"/>
      <c r="Y3" s="191"/>
      <c r="Z3" s="2"/>
      <c r="AA3" s="2"/>
      <c r="AB3" s="2"/>
    </row>
    <row r="4" spans="1:29" x14ac:dyDescent="0.25">
      <c r="A4" s="123" t="s">
        <v>19</v>
      </c>
      <c r="B4" s="132">
        <f>$R$41*R4</f>
        <v>220</v>
      </c>
      <c r="C4" s="28">
        <f>1.5*T4</f>
        <v>183</v>
      </c>
      <c r="D4" s="85">
        <f>S4*S41</f>
        <v>300</v>
      </c>
      <c r="E4" s="24">
        <f>$U$41*U4</f>
        <v>90</v>
      </c>
      <c r="F4" s="78">
        <v>200</v>
      </c>
      <c r="G4" s="236">
        <f>X41*X4</f>
        <v>311</v>
      </c>
      <c r="H4" s="149">
        <f>$V$41*V4</f>
        <v>450</v>
      </c>
      <c r="I4" s="142">
        <f>W4</f>
        <v>5</v>
      </c>
      <c r="J4" s="90">
        <f t="shared" ref="J4:J24" si="2">$U$41*U4</f>
        <v>90</v>
      </c>
      <c r="K4" s="140">
        <v>270</v>
      </c>
      <c r="L4" s="101">
        <v>130</v>
      </c>
      <c r="M4" s="153">
        <v>80</v>
      </c>
      <c r="N4" s="116">
        <f>SUM(B4:M4)+SUM(Z4:AC4)</f>
        <v>2364</v>
      </c>
      <c r="O4" s="226">
        <v>2200</v>
      </c>
      <c r="P4" s="120">
        <v>2000</v>
      </c>
      <c r="Q4" s="121">
        <f>N4/O4</f>
        <v>1.0745454545454545</v>
      </c>
      <c r="R4" s="2">
        <v>110</v>
      </c>
      <c r="S4" s="112">
        <v>200</v>
      </c>
      <c r="T4" s="2">
        <v>122</v>
      </c>
      <c r="U4" s="2">
        <v>30</v>
      </c>
      <c r="V4" s="55">
        <v>150</v>
      </c>
      <c r="W4" s="55">
        <v>5</v>
      </c>
      <c r="X4" s="55">
        <v>311</v>
      </c>
      <c r="Y4" s="192"/>
      <c r="Z4" s="2" t="s">
        <v>56</v>
      </c>
      <c r="AA4" s="2" t="s">
        <v>56</v>
      </c>
      <c r="AB4" s="2">
        <v>35</v>
      </c>
      <c r="AC4" t="s">
        <v>56</v>
      </c>
    </row>
    <row r="5" spans="1:29" x14ac:dyDescent="0.25">
      <c r="A5" s="123" t="s">
        <v>51</v>
      </c>
      <c r="B5" s="132">
        <f>$R$41*R5</f>
        <v>0</v>
      </c>
      <c r="C5" s="28">
        <f>1.5*T5</f>
        <v>64.5</v>
      </c>
      <c r="D5" s="85">
        <f>$S$41*S5</f>
        <v>45</v>
      </c>
      <c r="E5" s="24">
        <f>U5*$U$41</f>
        <v>75</v>
      </c>
      <c r="F5" s="78">
        <v>140</v>
      </c>
      <c r="G5" s="236" t="s">
        <v>56</v>
      </c>
      <c r="H5" s="149">
        <f>$V$41*V5</f>
        <v>150</v>
      </c>
      <c r="I5" s="142" t="s">
        <v>56</v>
      </c>
      <c r="J5" s="90">
        <f t="shared" si="2"/>
        <v>75</v>
      </c>
      <c r="K5" s="140">
        <v>60</v>
      </c>
      <c r="L5" s="101">
        <v>40</v>
      </c>
      <c r="M5" s="153">
        <v>0</v>
      </c>
      <c r="N5" s="34">
        <f>SUM(B5:M5)+SUM(Z5:AC5)</f>
        <v>674.5</v>
      </c>
      <c r="O5" s="157" t="s">
        <v>56</v>
      </c>
      <c r="P5" s="8" t="s">
        <v>56</v>
      </c>
      <c r="Q5" s="121"/>
      <c r="R5" s="2">
        <v>0</v>
      </c>
      <c r="S5" s="112">
        <v>30</v>
      </c>
      <c r="T5" s="2">
        <v>43</v>
      </c>
      <c r="U5" s="2">
        <v>25</v>
      </c>
      <c r="V5" s="55">
        <v>50</v>
      </c>
      <c r="W5" s="2" t="s">
        <v>56</v>
      </c>
      <c r="X5" s="2" t="s">
        <v>56</v>
      </c>
      <c r="Y5" s="192"/>
      <c r="Z5" s="2" t="s">
        <v>56</v>
      </c>
      <c r="AA5" s="2" t="s">
        <v>56</v>
      </c>
      <c r="AB5" s="2">
        <v>25</v>
      </c>
      <c r="AC5" s="2" t="s">
        <v>56</v>
      </c>
    </row>
    <row r="6" spans="1:29" x14ac:dyDescent="0.25">
      <c r="A6" s="123" t="s">
        <v>20</v>
      </c>
      <c r="B6" s="132">
        <f t="shared" ref="B6:B31" si="3">$R$41*R6</f>
        <v>0</v>
      </c>
      <c r="C6" s="28">
        <f>1.5*T6</f>
        <v>0.89999999999999991</v>
      </c>
      <c r="D6" s="85">
        <f t="shared" ref="D6:D37" si="4">$S$41*S6</f>
        <v>4.5</v>
      </c>
      <c r="E6" s="24">
        <f t="shared" ref="E6:E36" si="5">U6*$U$41</f>
        <v>7.5</v>
      </c>
      <c r="F6" s="78">
        <v>15</v>
      </c>
      <c r="G6" s="236">
        <f t="shared" ref="G6:G36" si="6">$X$41*X6</f>
        <v>6</v>
      </c>
      <c r="H6" s="149">
        <f>$V$41*V6</f>
        <v>18</v>
      </c>
      <c r="I6" s="142" t="s">
        <v>56</v>
      </c>
      <c r="J6" s="90">
        <f t="shared" si="2"/>
        <v>7.5</v>
      </c>
      <c r="K6" s="140">
        <v>7</v>
      </c>
      <c r="L6" s="101">
        <v>4.5</v>
      </c>
      <c r="M6" s="153">
        <v>0</v>
      </c>
      <c r="N6" s="115">
        <f>SUM(B6:M6)+SUM(Z6:AC6)</f>
        <v>73.900000000000006</v>
      </c>
      <c r="O6" s="159">
        <f>P6</f>
        <v>65</v>
      </c>
      <c r="P6" s="117">
        <v>65</v>
      </c>
      <c r="Q6" s="121">
        <f>N6/O6</f>
        <v>1.1369230769230769</v>
      </c>
      <c r="R6" s="2">
        <v>0</v>
      </c>
      <c r="S6" s="112">
        <v>3</v>
      </c>
      <c r="T6" s="2">
        <v>0.6</v>
      </c>
      <c r="U6" s="2">
        <v>2.5</v>
      </c>
      <c r="V6" s="55">
        <v>6</v>
      </c>
      <c r="W6" s="2" t="s">
        <v>56</v>
      </c>
      <c r="X6" s="2">
        <v>6</v>
      </c>
      <c r="Y6" s="192"/>
      <c r="Z6" s="2" t="s">
        <v>56</v>
      </c>
      <c r="AA6" s="2" t="s">
        <v>56</v>
      </c>
      <c r="AB6" s="2">
        <v>3</v>
      </c>
      <c r="AC6" s="2" t="s">
        <v>56</v>
      </c>
    </row>
    <row r="7" spans="1:29" x14ac:dyDescent="0.25">
      <c r="A7" s="123" t="s">
        <v>21</v>
      </c>
      <c r="B7" s="132">
        <v>0</v>
      </c>
      <c r="C7" s="28">
        <f>1.5*T7</f>
        <v>4.5</v>
      </c>
      <c r="D7" s="85">
        <f t="shared" si="4"/>
        <v>1.5</v>
      </c>
      <c r="E7" s="24">
        <f t="shared" si="5"/>
        <v>0</v>
      </c>
      <c r="F7" s="78">
        <v>3</v>
      </c>
      <c r="G7" s="236" t="s">
        <v>56</v>
      </c>
      <c r="H7" s="149">
        <f>$V$41*V7</f>
        <v>9</v>
      </c>
      <c r="I7" s="142" t="s">
        <v>56</v>
      </c>
      <c r="J7" s="90">
        <f t="shared" si="2"/>
        <v>0</v>
      </c>
      <c r="K7" s="140">
        <v>4</v>
      </c>
      <c r="L7" s="101">
        <v>1</v>
      </c>
      <c r="M7" s="153">
        <v>0</v>
      </c>
      <c r="N7" s="34">
        <f>SUM(B7:M7)+SUM(Z7:AC7)</f>
        <v>24</v>
      </c>
      <c r="O7" s="158">
        <f t="shared" ref="O7:O37" si="7">P7</f>
        <v>20</v>
      </c>
      <c r="P7" s="8">
        <v>20</v>
      </c>
      <c r="Q7" s="121"/>
      <c r="R7" s="2">
        <v>0</v>
      </c>
      <c r="S7" s="112">
        <v>1</v>
      </c>
      <c r="T7" s="2">
        <v>3</v>
      </c>
      <c r="U7" s="2">
        <v>0</v>
      </c>
      <c r="V7" s="55">
        <v>3</v>
      </c>
      <c r="W7" s="2" t="s">
        <v>56</v>
      </c>
      <c r="X7" s="2" t="s">
        <v>56</v>
      </c>
      <c r="Y7" s="192"/>
      <c r="Z7" s="2" t="s">
        <v>56</v>
      </c>
      <c r="AA7" s="2" t="s">
        <v>56</v>
      </c>
      <c r="AB7" s="2">
        <v>1</v>
      </c>
      <c r="AC7" s="2" t="s">
        <v>56</v>
      </c>
    </row>
    <row r="8" spans="1:29" x14ac:dyDescent="0.25">
      <c r="A8" s="123" t="s">
        <v>22</v>
      </c>
      <c r="B8" s="132">
        <f t="shared" si="3"/>
        <v>0</v>
      </c>
      <c r="C8" s="28">
        <f>1.5*T8</f>
        <v>0</v>
      </c>
      <c r="D8" s="85">
        <f t="shared" si="4"/>
        <v>0</v>
      </c>
      <c r="E8" s="24">
        <f t="shared" si="5"/>
        <v>0</v>
      </c>
      <c r="F8" s="78">
        <v>0</v>
      </c>
      <c r="G8" s="236" t="s">
        <v>56</v>
      </c>
      <c r="H8" s="149">
        <f>$V$41*V8</f>
        <v>0</v>
      </c>
      <c r="I8" s="142" t="s">
        <v>56</v>
      </c>
      <c r="J8" s="90">
        <f t="shared" si="2"/>
        <v>0</v>
      </c>
      <c r="K8" s="140">
        <v>0</v>
      </c>
      <c r="L8" s="101">
        <v>0</v>
      </c>
      <c r="M8" s="153">
        <v>0</v>
      </c>
      <c r="N8" s="34">
        <f>SUM(B8:M8)+SUM(Z8:AC8)</f>
        <v>1</v>
      </c>
      <c r="O8" s="158" t="str">
        <f t="shared" si="7"/>
        <v>-</v>
      </c>
      <c r="P8" s="8" t="s">
        <v>56</v>
      </c>
      <c r="Q8" s="121"/>
      <c r="R8" s="2">
        <v>0</v>
      </c>
      <c r="S8" s="112">
        <v>0</v>
      </c>
      <c r="T8" s="2">
        <v>0</v>
      </c>
      <c r="U8" s="2">
        <v>0</v>
      </c>
      <c r="V8" s="55">
        <v>0</v>
      </c>
      <c r="W8" s="2" t="s">
        <v>56</v>
      </c>
      <c r="X8" s="2" t="s">
        <v>56</v>
      </c>
      <c r="Y8" s="192"/>
      <c r="Z8" s="2" t="s">
        <v>56</v>
      </c>
      <c r="AA8" s="2" t="s">
        <v>56</v>
      </c>
      <c r="AB8" s="2">
        <v>1</v>
      </c>
      <c r="AC8" s="2" t="s">
        <v>56</v>
      </c>
    </row>
    <row r="9" spans="1:29" x14ac:dyDescent="0.25">
      <c r="A9" s="123" t="s">
        <v>23</v>
      </c>
      <c r="B9" s="132">
        <f t="shared" si="3"/>
        <v>0</v>
      </c>
      <c r="C9" s="28">
        <v>0</v>
      </c>
      <c r="D9" s="85">
        <f t="shared" si="4"/>
        <v>0</v>
      </c>
      <c r="E9" s="24">
        <f t="shared" si="5"/>
        <v>1.5</v>
      </c>
      <c r="F9" s="78" t="s">
        <v>56</v>
      </c>
      <c r="G9" s="236" t="s">
        <v>56</v>
      </c>
      <c r="H9" s="149" t="s">
        <v>56</v>
      </c>
      <c r="I9" s="142" t="s">
        <v>56</v>
      </c>
      <c r="J9" s="90">
        <f t="shared" si="2"/>
        <v>1.5</v>
      </c>
      <c r="K9" s="140">
        <v>0</v>
      </c>
      <c r="L9" s="101">
        <v>2</v>
      </c>
      <c r="M9" s="153">
        <v>0</v>
      </c>
      <c r="N9" s="34">
        <f>SUM(B9:M9)+SUM(Z9:AC9)</f>
        <v>5.5</v>
      </c>
      <c r="O9" s="158" t="str">
        <f t="shared" si="7"/>
        <v>-</v>
      </c>
      <c r="P9" s="8" t="s">
        <v>56</v>
      </c>
      <c r="Q9" s="121"/>
      <c r="R9" s="2">
        <v>0</v>
      </c>
      <c r="S9" s="112">
        <v>0</v>
      </c>
      <c r="T9" s="2" t="s">
        <v>56</v>
      </c>
      <c r="U9" s="2">
        <v>0.5</v>
      </c>
      <c r="V9" s="55" t="s">
        <v>56</v>
      </c>
      <c r="W9" s="2" t="s">
        <v>56</v>
      </c>
      <c r="X9" s="2" t="s">
        <v>56</v>
      </c>
      <c r="Y9" s="192"/>
      <c r="Z9" s="2" t="s">
        <v>56</v>
      </c>
      <c r="AA9" s="2" t="s">
        <v>56</v>
      </c>
      <c r="AB9" s="2">
        <v>0.5</v>
      </c>
      <c r="AC9" s="2" t="s">
        <v>56</v>
      </c>
    </row>
    <row r="10" spans="1:29" x14ac:dyDescent="0.25">
      <c r="A10" s="123" t="s">
        <v>24</v>
      </c>
      <c r="B10" s="132">
        <f t="shared" si="3"/>
        <v>0</v>
      </c>
      <c r="C10" s="28">
        <v>0</v>
      </c>
      <c r="D10" s="85">
        <f t="shared" si="4"/>
        <v>0</v>
      </c>
      <c r="E10" s="24">
        <f t="shared" si="5"/>
        <v>4.5</v>
      </c>
      <c r="F10" s="78" t="s">
        <v>56</v>
      </c>
      <c r="G10" s="236" t="s">
        <v>56</v>
      </c>
      <c r="H10" s="149" t="s">
        <v>56</v>
      </c>
      <c r="I10" s="142" t="s">
        <v>56</v>
      </c>
      <c r="J10" s="90">
        <f t="shared" si="2"/>
        <v>4.5</v>
      </c>
      <c r="K10" s="140">
        <v>0</v>
      </c>
      <c r="L10" s="101">
        <v>1</v>
      </c>
      <c r="M10" s="153">
        <v>0</v>
      </c>
      <c r="N10" s="34">
        <f>SUM(B10:M10)+SUM(Z10:AC10)</f>
        <v>10</v>
      </c>
      <c r="O10" s="158" t="str">
        <f t="shared" si="7"/>
        <v>-</v>
      </c>
      <c r="P10" s="8" t="s">
        <v>56</v>
      </c>
      <c r="Q10" s="121"/>
      <c r="R10" s="2">
        <v>0</v>
      </c>
      <c r="S10" s="112">
        <v>0</v>
      </c>
      <c r="T10" s="2" t="s">
        <v>56</v>
      </c>
      <c r="U10" s="2">
        <v>1.5</v>
      </c>
      <c r="V10" s="55" t="s">
        <v>56</v>
      </c>
      <c r="W10" s="2" t="s">
        <v>56</v>
      </c>
      <c r="X10" s="2" t="s">
        <v>56</v>
      </c>
      <c r="Y10" s="192"/>
      <c r="Z10" s="2" t="s">
        <v>56</v>
      </c>
      <c r="AA10" s="2" t="s">
        <v>56</v>
      </c>
      <c r="AB10" s="2"/>
      <c r="AC10" s="2" t="s">
        <v>56</v>
      </c>
    </row>
    <row r="11" spans="1:29" x14ac:dyDescent="0.25">
      <c r="A11" s="123" t="s">
        <v>27</v>
      </c>
      <c r="B11" s="132">
        <f t="shared" si="3"/>
        <v>0</v>
      </c>
      <c r="C11" s="28">
        <f>1.5*T11</f>
        <v>30</v>
      </c>
      <c r="D11" s="85">
        <f t="shared" si="4"/>
        <v>90</v>
      </c>
      <c r="E11" s="24">
        <f t="shared" si="5"/>
        <v>0</v>
      </c>
      <c r="F11" s="78">
        <v>0</v>
      </c>
      <c r="G11" s="236" t="s">
        <v>56</v>
      </c>
      <c r="H11" s="149">
        <f>$V$41*V11</f>
        <v>45</v>
      </c>
      <c r="I11" s="142" t="s">
        <v>56</v>
      </c>
      <c r="J11" s="90">
        <f t="shared" si="2"/>
        <v>0</v>
      </c>
      <c r="K11" s="140">
        <v>25</v>
      </c>
      <c r="L11" s="101">
        <v>0</v>
      </c>
      <c r="M11" s="153">
        <v>10</v>
      </c>
      <c r="N11" s="34">
        <f>SUM(B11:M11)+SUM(Z11:AC11)</f>
        <v>225</v>
      </c>
      <c r="O11" s="158">
        <f t="shared" si="7"/>
        <v>300</v>
      </c>
      <c r="P11" s="8">
        <v>300</v>
      </c>
      <c r="Q11" s="121"/>
      <c r="R11" s="2">
        <v>0</v>
      </c>
      <c r="S11" s="112">
        <v>60</v>
      </c>
      <c r="T11" s="2">
        <v>20</v>
      </c>
      <c r="U11" s="2">
        <v>0</v>
      </c>
      <c r="V11" s="55">
        <v>15</v>
      </c>
      <c r="W11" s="2" t="s">
        <v>56</v>
      </c>
      <c r="X11" s="2" t="s">
        <v>56</v>
      </c>
      <c r="Y11" s="192"/>
      <c r="Z11" s="2" t="s">
        <v>56</v>
      </c>
      <c r="AA11" s="2" t="s">
        <v>56</v>
      </c>
      <c r="AB11" s="2">
        <v>25</v>
      </c>
      <c r="AC11" s="2" t="s">
        <v>56</v>
      </c>
    </row>
    <row r="12" spans="1:29" x14ac:dyDescent="0.25">
      <c r="A12" s="123" t="s">
        <v>25</v>
      </c>
      <c r="B12" s="132">
        <f t="shared" si="3"/>
        <v>380</v>
      </c>
      <c r="C12" s="28">
        <f>1.5*T12</f>
        <v>150</v>
      </c>
      <c r="D12" s="85">
        <f t="shared" si="4"/>
        <v>180</v>
      </c>
      <c r="E12" s="24">
        <f t="shared" si="5"/>
        <v>480</v>
      </c>
      <c r="F12" s="78">
        <v>125</v>
      </c>
      <c r="G12" s="236">
        <f t="shared" si="6"/>
        <v>276</v>
      </c>
      <c r="H12" s="149">
        <f>$V$41*V12</f>
        <v>480</v>
      </c>
      <c r="I12" s="142">
        <f>W12</f>
        <v>90</v>
      </c>
      <c r="J12" s="90">
        <f t="shared" si="2"/>
        <v>480</v>
      </c>
      <c r="K12" s="140">
        <v>480</v>
      </c>
      <c r="L12" s="101">
        <v>250</v>
      </c>
      <c r="M12" s="153">
        <v>55</v>
      </c>
      <c r="N12" s="54">
        <f>SUM(B12:M12)+SUM(Z12:AC12)</f>
        <v>3426</v>
      </c>
      <c r="O12" s="158">
        <f t="shared" si="7"/>
        <v>2400</v>
      </c>
      <c r="P12" s="8">
        <v>2400</v>
      </c>
      <c r="Q12" s="121"/>
      <c r="R12" s="2">
        <v>190</v>
      </c>
      <c r="S12" s="112">
        <v>120</v>
      </c>
      <c r="T12" s="2">
        <v>100</v>
      </c>
      <c r="U12" s="2">
        <v>160</v>
      </c>
      <c r="V12" s="55">
        <v>160</v>
      </c>
      <c r="W12" s="55">
        <v>90</v>
      </c>
      <c r="X12" s="55">
        <v>276</v>
      </c>
      <c r="Y12" s="192"/>
      <c r="Z12" s="2" t="s">
        <v>56</v>
      </c>
      <c r="AA12" s="2" t="s">
        <v>56</v>
      </c>
      <c r="AB12" s="2"/>
      <c r="AC12" s="2" t="s">
        <v>56</v>
      </c>
    </row>
    <row r="13" spans="1:29" x14ac:dyDescent="0.25">
      <c r="A13" s="123" t="s">
        <v>26</v>
      </c>
      <c r="B13" s="132">
        <f t="shared" si="3"/>
        <v>140</v>
      </c>
      <c r="C13" s="28">
        <v>0</v>
      </c>
      <c r="D13" s="85">
        <f t="shared" si="4"/>
        <v>375</v>
      </c>
      <c r="E13" s="24">
        <f t="shared" si="5"/>
        <v>105</v>
      </c>
      <c r="F13" s="78">
        <v>210</v>
      </c>
      <c r="G13" s="236">
        <f t="shared" si="6"/>
        <v>798</v>
      </c>
      <c r="H13" s="149">
        <v>0</v>
      </c>
      <c r="I13" s="142" t="s">
        <v>56</v>
      </c>
      <c r="J13" s="90">
        <f t="shared" si="2"/>
        <v>105</v>
      </c>
      <c r="K13" s="140">
        <v>0</v>
      </c>
      <c r="L13" s="101">
        <v>0</v>
      </c>
      <c r="M13" s="153">
        <v>160</v>
      </c>
      <c r="N13" s="114">
        <f>SUM(B13:M13)+SUM(Z13:AC13)</f>
        <v>2000.1428571428571</v>
      </c>
      <c r="O13" s="20">
        <f t="shared" si="7"/>
        <v>3500</v>
      </c>
      <c r="P13" s="87">
        <v>3500</v>
      </c>
      <c r="Q13" s="121"/>
      <c r="R13" s="2">
        <v>70</v>
      </c>
      <c r="S13" s="112">
        <v>250</v>
      </c>
      <c r="T13" s="2" t="s">
        <v>56</v>
      </c>
      <c r="U13" s="2">
        <v>35</v>
      </c>
      <c r="V13" s="55">
        <v>130</v>
      </c>
      <c r="W13" s="2" t="s">
        <v>56</v>
      </c>
      <c r="X13" s="2">
        <v>798</v>
      </c>
      <c r="Y13" s="192"/>
      <c r="Z13" s="2" t="s">
        <v>56</v>
      </c>
      <c r="AA13" s="2" t="s">
        <v>56</v>
      </c>
      <c r="AB13" s="2"/>
      <c r="AC13" s="113">
        <f>(250/7)*3</f>
        <v>107.14285714285714</v>
      </c>
    </row>
    <row r="14" spans="1:29" x14ac:dyDescent="0.25">
      <c r="A14" s="123" t="s">
        <v>28</v>
      </c>
      <c r="B14" s="132">
        <f t="shared" si="3"/>
        <v>54</v>
      </c>
      <c r="C14" s="28">
        <f>1.5*T14</f>
        <v>18</v>
      </c>
      <c r="D14" s="85">
        <f t="shared" si="4"/>
        <v>25.5</v>
      </c>
      <c r="E14" s="24">
        <f t="shared" si="5"/>
        <v>3</v>
      </c>
      <c r="F14" s="78">
        <v>16</v>
      </c>
      <c r="G14" s="236">
        <f t="shared" si="6"/>
        <v>63</v>
      </c>
      <c r="H14" s="149">
        <f t="shared" ref="H14:H22" si="8">$V$41*V14</f>
        <v>27</v>
      </c>
      <c r="I14" s="142">
        <f>W14</f>
        <v>1</v>
      </c>
      <c r="J14" s="90">
        <f t="shared" si="2"/>
        <v>3</v>
      </c>
      <c r="K14" s="140">
        <v>41</v>
      </c>
      <c r="L14" s="101">
        <v>20</v>
      </c>
      <c r="M14" s="153">
        <v>8</v>
      </c>
      <c r="N14" s="115">
        <f>SUM(B14:M14)+SUM(Z14:AB14)</f>
        <v>280.5</v>
      </c>
      <c r="O14" s="159">
        <f t="shared" si="7"/>
        <v>300</v>
      </c>
      <c r="P14" s="117">
        <v>300</v>
      </c>
      <c r="Q14" s="121">
        <f>N14/O14</f>
        <v>0.93500000000000005</v>
      </c>
      <c r="R14" s="2">
        <v>27</v>
      </c>
      <c r="S14" s="112">
        <v>17</v>
      </c>
      <c r="T14" s="2">
        <v>12</v>
      </c>
      <c r="U14" s="2">
        <v>1</v>
      </c>
      <c r="V14" s="55">
        <v>9</v>
      </c>
      <c r="W14" s="55">
        <v>1</v>
      </c>
      <c r="X14" s="55">
        <v>63</v>
      </c>
      <c r="Y14" s="192"/>
      <c r="Z14" s="2" t="s">
        <v>56</v>
      </c>
      <c r="AA14" s="2" t="s">
        <v>56</v>
      </c>
      <c r="AB14" s="2">
        <v>1</v>
      </c>
      <c r="AC14" s="2" t="s">
        <v>56</v>
      </c>
    </row>
    <row r="15" spans="1:29" x14ac:dyDescent="0.25">
      <c r="A15" s="123" t="s">
        <v>29</v>
      </c>
      <c r="B15" s="132">
        <f t="shared" si="3"/>
        <v>6</v>
      </c>
      <c r="C15" s="28">
        <f>1.5*T15</f>
        <v>0</v>
      </c>
      <c r="D15" s="85">
        <f t="shared" si="4"/>
        <v>12</v>
      </c>
      <c r="E15" s="24">
        <f t="shared" si="5"/>
        <v>3</v>
      </c>
      <c r="F15" s="78">
        <v>7</v>
      </c>
      <c r="G15" s="236">
        <f t="shared" si="6"/>
        <v>14</v>
      </c>
      <c r="H15" s="149">
        <f t="shared" si="8"/>
        <v>6</v>
      </c>
      <c r="I15" s="142" t="s">
        <v>56</v>
      </c>
      <c r="J15" s="90">
        <f t="shared" si="2"/>
        <v>3</v>
      </c>
      <c r="K15" s="140">
        <v>1</v>
      </c>
      <c r="L15" s="101">
        <v>1</v>
      </c>
      <c r="M15" s="153">
        <v>0</v>
      </c>
      <c r="N15" s="54">
        <f>SUM(B15:M15)+SUM(Z15:AA15)</f>
        <v>53</v>
      </c>
      <c r="O15" s="158">
        <f t="shared" si="7"/>
        <v>25</v>
      </c>
      <c r="P15" s="15">
        <v>25</v>
      </c>
      <c r="Q15" s="121"/>
      <c r="R15" s="2">
        <v>3</v>
      </c>
      <c r="S15" s="112">
        <v>8</v>
      </c>
      <c r="T15" s="2">
        <v>0</v>
      </c>
      <c r="U15" s="2">
        <v>1</v>
      </c>
      <c r="V15" s="55">
        <v>2</v>
      </c>
      <c r="W15" s="2" t="s">
        <v>56</v>
      </c>
      <c r="X15" s="2">
        <v>14</v>
      </c>
      <c r="Y15" s="192"/>
      <c r="Z15" s="2" t="s">
        <v>56</v>
      </c>
      <c r="AA15" s="2" t="s">
        <v>56</v>
      </c>
      <c r="AB15" s="2" t="s">
        <v>87</v>
      </c>
      <c r="AC15" s="2" t="s">
        <v>56</v>
      </c>
    </row>
    <row r="16" spans="1:29" x14ac:dyDescent="0.25">
      <c r="A16" s="123" t="s">
        <v>30</v>
      </c>
      <c r="B16" s="132">
        <f t="shared" si="3"/>
        <v>18</v>
      </c>
      <c r="C16" s="28">
        <f>1.5*T16</f>
        <v>18</v>
      </c>
      <c r="D16" s="85">
        <f t="shared" si="4"/>
        <v>4.5</v>
      </c>
      <c r="E16" s="24">
        <f t="shared" si="5"/>
        <v>0</v>
      </c>
      <c r="F16" s="78">
        <v>5</v>
      </c>
      <c r="G16" s="236">
        <f t="shared" si="6"/>
        <v>35</v>
      </c>
      <c r="H16" s="149">
        <f t="shared" si="8"/>
        <v>6</v>
      </c>
      <c r="I16" s="142" t="s">
        <v>56</v>
      </c>
      <c r="J16" s="90">
        <f t="shared" si="2"/>
        <v>0</v>
      </c>
      <c r="K16" s="140">
        <v>5</v>
      </c>
      <c r="L16" s="101">
        <v>0</v>
      </c>
      <c r="M16" s="153">
        <v>6</v>
      </c>
      <c r="N16" s="118">
        <f>SUM(B16:M16)+SUM(Z16:AA16)</f>
        <v>97.5</v>
      </c>
      <c r="O16" s="158" t="str">
        <f t="shared" si="7"/>
        <v>-</v>
      </c>
      <c r="P16" s="119" t="s">
        <v>56</v>
      </c>
      <c r="Q16" s="121"/>
      <c r="R16" s="2">
        <v>9</v>
      </c>
      <c r="S16" s="112">
        <v>3</v>
      </c>
      <c r="T16" s="2">
        <v>12</v>
      </c>
      <c r="U16" s="2">
        <v>0</v>
      </c>
      <c r="V16" s="55">
        <v>2</v>
      </c>
      <c r="W16" s="55" t="s">
        <v>56</v>
      </c>
      <c r="X16" s="55">
        <v>35</v>
      </c>
      <c r="Y16" s="192"/>
      <c r="Z16" s="2" t="s">
        <v>56</v>
      </c>
      <c r="AA16" s="2" t="s">
        <v>56</v>
      </c>
      <c r="AB16" s="2" t="s">
        <v>56</v>
      </c>
      <c r="AC16" s="2" t="s">
        <v>56</v>
      </c>
    </row>
    <row r="17" spans="1:29" x14ac:dyDescent="0.25">
      <c r="A17" s="123" t="s">
        <v>31</v>
      </c>
      <c r="B17" s="132">
        <f t="shared" si="3"/>
        <v>4</v>
      </c>
      <c r="C17" s="28">
        <f>1.5*T17</f>
        <v>12</v>
      </c>
      <c r="D17" s="85">
        <f t="shared" si="4"/>
        <v>37.5</v>
      </c>
      <c r="E17" s="24">
        <f t="shared" si="5"/>
        <v>3</v>
      </c>
      <c r="F17" s="78">
        <v>6</v>
      </c>
      <c r="G17" s="236">
        <f t="shared" si="6"/>
        <v>9</v>
      </c>
      <c r="H17" s="149">
        <f t="shared" si="8"/>
        <v>48</v>
      </c>
      <c r="I17" s="142" t="s">
        <v>56</v>
      </c>
      <c r="J17" s="90">
        <f t="shared" si="2"/>
        <v>3</v>
      </c>
      <c r="K17" s="140">
        <v>12</v>
      </c>
      <c r="L17" s="101">
        <v>4</v>
      </c>
      <c r="M17" s="153">
        <v>12</v>
      </c>
      <c r="N17" s="115">
        <f>SUM(B17:M17)+SUM(Z17:AA17)</f>
        <v>150.5</v>
      </c>
      <c r="O17" s="159">
        <v>150</v>
      </c>
      <c r="P17" s="117">
        <v>50</v>
      </c>
      <c r="Q17" s="121">
        <f>N17/O17</f>
        <v>1.0033333333333334</v>
      </c>
      <c r="R17" s="2">
        <v>2</v>
      </c>
      <c r="S17" s="112">
        <v>25</v>
      </c>
      <c r="T17" s="2">
        <v>8</v>
      </c>
      <c r="U17" s="2">
        <v>1</v>
      </c>
      <c r="V17" s="55">
        <v>16</v>
      </c>
      <c r="W17" s="2" t="s">
        <v>56</v>
      </c>
      <c r="X17" s="2">
        <v>9</v>
      </c>
      <c r="Y17" s="192"/>
      <c r="Z17" s="2" t="s">
        <v>56</v>
      </c>
      <c r="AA17" s="2" t="s">
        <v>56</v>
      </c>
      <c r="AB17" s="2" t="s">
        <v>56</v>
      </c>
      <c r="AC17" s="2" t="s">
        <v>56</v>
      </c>
    </row>
    <row r="18" spans="1:29" x14ac:dyDescent="0.25">
      <c r="A18" s="123"/>
      <c r="B18" s="224"/>
      <c r="C18" s="223"/>
      <c r="D18" s="240"/>
      <c r="E18" s="227"/>
      <c r="F18" s="241"/>
      <c r="G18" s="236">
        <f t="shared" si="6"/>
        <v>0</v>
      </c>
      <c r="H18" s="243"/>
      <c r="I18" s="228"/>
      <c r="J18" s="244"/>
      <c r="K18" s="239"/>
      <c r="L18" s="229"/>
      <c r="M18" s="235"/>
      <c r="N18" s="245"/>
      <c r="O18" s="230"/>
      <c r="P18" s="233"/>
      <c r="Q18" s="121"/>
      <c r="R18" s="2"/>
      <c r="S18" s="112"/>
      <c r="T18" s="2"/>
      <c r="W18" s="55"/>
      <c r="X18" s="55"/>
      <c r="Y18" s="192"/>
      <c r="Z18" s="2" t="s">
        <v>56</v>
      </c>
      <c r="AA18" s="2" t="s">
        <v>56</v>
      </c>
      <c r="AB18" s="2" t="s">
        <v>56</v>
      </c>
      <c r="AC18" s="2" t="s">
        <v>56</v>
      </c>
    </row>
    <row r="19" spans="1:29" x14ac:dyDescent="0.25">
      <c r="A19" s="123" t="s">
        <v>32</v>
      </c>
      <c r="B19" s="132">
        <f t="shared" si="3"/>
        <v>20</v>
      </c>
      <c r="C19" s="28">
        <f>1.5*T19</f>
        <v>13.5</v>
      </c>
      <c r="D19" s="85">
        <f t="shared" si="4"/>
        <v>30</v>
      </c>
      <c r="E19" s="24">
        <f t="shared" si="5"/>
        <v>30</v>
      </c>
      <c r="F19" s="78">
        <v>0</v>
      </c>
      <c r="G19" s="236">
        <f t="shared" si="6"/>
        <v>91</v>
      </c>
      <c r="H19" s="149">
        <f t="shared" si="8"/>
        <v>45</v>
      </c>
      <c r="I19" s="142" t="s">
        <v>56</v>
      </c>
      <c r="J19" s="90">
        <f t="shared" si="2"/>
        <v>30</v>
      </c>
      <c r="K19" s="140">
        <v>4</v>
      </c>
      <c r="L19" s="101">
        <v>2</v>
      </c>
      <c r="M19" s="153">
        <v>0</v>
      </c>
      <c r="N19" s="54">
        <f>SUM(B19:M19)+Z19</f>
        <v>335.5</v>
      </c>
      <c r="O19" s="158">
        <f t="shared" si="7"/>
        <v>100</v>
      </c>
      <c r="P19" s="8">
        <v>100</v>
      </c>
      <c r="Q19" s="121"/>
      <c r="R19" s="2">
        <v>10</v>
      </c>
      <c r="S19" s="112">
        <v>20</v>
      </c>
      <c r="T19" s="2">
        <v>9</v>
      </c>
      <c r="U19" s="2">
        <v>10</v>
      </c>
      <c r="V19" s="55">
        <v>15</v>
      </c>
      <c r="W19" s="2" t="s">
        <v>56</v>
      </c>
      <c r="X19" s="2">
        <v>91</v>
      </c>
      <c r="Y19" s="192"/>
      <c r="Z19" s="2">
        <v>70</v>
      </c>
      <c r="AA19" s="2" t="s">
        <v>56</v>
      </c>
      <c r="AB19" s="2" t="s">
        <v>56</v>
      </c>
      <c r="AC19" s="2" t="s">
        <v>56</v>
      </c>
    </row>
    <row r="20" spans="1:29" x14ac:dyDescent="0.25">
      <c r="A20" s="123" t="s">
        <v>33</v>
      </c>
      <c r="B20" s="132">
        <f t="shared" si="3"/>
        <v>70</v>
      </c>
      <c r="C20" s="28">
        <f>1.5*T20</f>
        <v>1.5</v>
      </c>
      <c r="D20" s="85">
        <f t="shared" si="4"/>
        <v>90</v>
      </c>
      <c r="E20" s="24">
        <f t="shared" si="5"/>
        <v>0</v>
      </c>
      <c r="F20" s="78">
        <v>0</v>
      </c>
      <c r="G20" s="236">
        <f t="shared" si="6"/>
        <v>93</v>
      </c>
      <c r="H20" s="149">
        <f t="shared" si="8"/>
        <v>45</v>
      </c>
      <c r="I20" s="142" t="s">
        <v>56</v>
      </c>
      <c r="J20" s="90">
        <f t="shared" si="2"/>
        <v>0</v>
      </c>
      <c r="K20" s="140">
        <v>2</v>
      </c>
      <c r="L20" s="101">
        <v>0</v>
      </c>
      <c r="M20" s="153">
        <v>0</v>
      </c>
      <c r="N20" s="54">
        <f>SUM(B20:M20)+Z20</f>
        <v>401.5</v>
      </c>
      <c r="O20" s="158">
        <f t="shared" si="7"/>
        <v>100</v>
      </c>
      <c r="P20" s="8">
        <v>100</v>
      </c>
      <c r="R20" s="2">
        <v>35</v>
      </c>
      <c r="S20" s="112">
        <v>60</v>
      </c>
      <c r="T20" s="2">
        <v>1</v>
      </c>
      <c r="U20" s="2">
        <v>0</v>
      </c>
      <c r="V20" s="55">
        <v>15</v>
      </c>
      <c r="W20" s="55" t="s">
        <v>56</v>
      </c>
      <c r="X20" s="55">
        <v>93</v>
      </c>
      <c r="Y20" s="192"/>
      <c r="Z20" s="2">
        <v>100</v>
      </c>
      <c r="AA20" s="2" t="s">
        <v>56</v>
      </c>
      <c r="AB20" s="2" t="s">
        <v>56</v>
      </c>
      <c r="AC20" s="2" t="s">
        <v>56</v>
      </c>
    </row>
    <row r="21" spans="1:29" x14ac:dyDescent="0.25">
      <c r="A21" s="123" t="s">
        <v>34</v>
      </c>
      <c r="B21" s="132">
        <f t="shared" si="3"/>
        <v>0</v>
      </c>
      <c r="C21" s="28">
        <f>1.5*T21</f>
        <v>43.5</v>
      </c>
      <c r="D21" s="85">
        <f t="shared" si="4"/>
        <v>75</v>
      </c>
      <c r="E21" s="24">
        <f t="shared" si="5"/>
        <v>135</v>
      </c>
      <c r="F21" s="78">
        <v>6</v>
      </c>
      <c r="G21" s="236">
        <f t="shared" si="6"/>
        <v>79</v>
      </c>
      <c r="H21" s="149">
        <f t="shared" si="8"/>
        <v>75</v>
      </c>
      <c r="I21" s="142" t="s">
        <v>56</v>
      </c>
      <c r="J21" s="90">
        <f t="shared" si="2"/>
        <v>135</v>
      </c>
      <c r="K21" s="140">
        <v>20</v>
      </c>
      <c r="L21" s="101">
        <v>4</v>
      </c>
      <c r="M21" s="153">
        <v>15</v>
      </c>
      <c r="N21" s="54">
        <f>SUM(B21:M21)+Z21</f>
        <v>607.5</v>
      </c>
      <c r="O21" s="158">
        <f t="shared" si="7"/>
        <v>100</v>
      </c>
      <c r="P21" s="8">
        <v>100</v>
      </c>
      <c r="R21" s="2">
        <v>0</v>
      </c>
      <c r="S21" s="112">
        <v>50</v>
      </c>
      <c r="T21" s="2">
        <v>29</v>
      </c>
      <c r="U21" s="2">
        <v>45</v>
      </c>
      <c r="V21" s="55">
        <v>25</v>
      </c>
      <c r="W21" s="100" t="s">
        <v>56</v>
      </c>
      <c r="X21" s="100" t="s">
        <v>147</v>
      </c>
      <c r="Y21" s="192"/>
      <c r="Z21" s="2">
        <v>20</v>
      </c>
      <c r="AA21" s="2" t="s">
        <v>56</v>
      </c>
      <c r="AB21" s="2" t="s">
        <v>56</v>
      </c>
      <c r="AC21" s="2" t="s">
        <v>56</v>
      </c>
    </row>
    <row r="22" spans="1:29" x14ac:dyDescent="0.25">
      <c r="A22" s="123" t="s">
        <v>35</v>
      </c>
      <c r="B22" s="132">
        <f t="shared" si="3"/>
        <v>90</v>
      </c>
      <c r="C22" s="28">
        <f>1.5*T22</f>
        <v>0</v>
      </c>
      <c r="D22" s="85">
        <f t="shared" si="4"/>
        <v>30</v>
      </c>
      <c r="E22" s="24">
        <f t="shared" si="5"/>
        <v>6</v>
      </c>
      <c r="F22" s="78">
        <v>8</v>
      </c>
      <c r="G22" s="236">
        <f t="shared" si="6"/>
        <v>35</v>
      </c>
      <c r="H22" s="149">
        <f t="shared" si="8"/>
        <v>45</v>
      </c>
      <c r="I22" s="142" t="s">
        <v>56</v>
      </c>
      <c r="J22" s="90">
        <f t="shared" si="2"/>
        <v>6</v>
      </c>
      <c r="K22" s="140">
        <v>10</v>
      </c>
      <c r="L22" s="101">
        <v>6</v>
      </c>
      <c r="M22" s="153">
        <v>0</v>
      </c>
      <c r="N22" s="54">
        <f>SUM(B22:M22)+Z22</f>
        <v>336</v>
      </c>
      <c r="O22" s="158">
        <f t="shared" si="7"/>
        <v>100</v>
      </c>
      <c r="P22" s="8">
        <v>100</v>
      </c>
      <c r="R22" s="2">
        <v>45</v>
      </c>
      <c r="S22" s="112">
        <v>20</v>
      </c>
      <c r="T22" s="2">
        <v>0</v>
      </c>
      <c r="U22" s="2">
        <v>2</v>
      </c>
      <c r="V22" s="55">
        <v>15</v>
      </c>
      <c r="W22" s="2" t="s">
        <v>56</v>
      </c>
      <c r="X22" s="2">
        <v>35</v>
      </c>
      <c r="Y22" s="192"/>
      <c r="Z22" s="2">
        <v>100</v>
      </c>
      <c r="AA22" s="2" t="s">
        <v>56</v>
      </c>
      <c r="AB22" s="2" t="s">
        <v>56</v>
      </c>
      <c r="AC22" s="2" t="s">
        <v>56</v>
      </c>
    </row>
    <row r="23" spans="1:29" x14ac:dyDescent="0.25">
      <c r="A23" s="123" t="s">
        <v>36</v>
      </c>
      <c r="B23" s="132">
        <f t="shared" si="3"/>
        <v>20</v>
      </c>
      <c r="C23" s="28">
        <f>1.5*T23</f>
        <v>39</v>
      </c>
      <c r="D23" s="85">
        <v>0</v>
      </c>
      <c r="E23" s="24">
        <f t="shared" si="5"/>
        <v>75</v>
      </c>
      <c r="F23" s="78" t="s">
        <v>56</v>
      </c>
      <c r="G23" s="236">
        <f t="shared" si="6"/>
        <v>110</v>
      </c>
      <c r="H23" s="149" t="s">
        <v>56</v>
      </c>
      <c r="I23" s="142" t="s">
        <v>56</v>
      </c>
      <c r="J23" s="90">
        <f t="shared" si="2"/>
        <v>75</v>
      </c>
      <c r="K23" s="140">
        <v>0</v>
      </c>
      <c r="L23" s="101">
        <v>0</v>
      </c>
      <c r="M23" s="153">
        <v>0</v>
      </c>
      <c r="N23" s="54">
        <f>SUM(B23:M23)+Z23</f>
        <v>569</v>
      </c>
      <c r="O23" s="158">
        <f t="shared" si="7"/>
        <v>100</v>
      </c>
      <c r="P23" s="8">
        <v>100</v>
      </c>
      <c r="R23" s="2">
        <v>10</v>
      </c>
      <c r="S23" s="112" t="s">
        <v>56</v>
      </c>
      <c r="T23" s="2">
        <v>26</v>
      </c>
      <c r="U23" s="2">
        <v>25</v>
      </c>
      <c r="V23" s="55">
        <v>15</v>
      </c>
      <c r="W23" s="2" t="s">
        <v>56</v>
      </c>
      <c r="X23" s="2">
        <v>110</v>
      </c>
      <c r="Y23" s="192"/>
      <c r="Z23" s="2">
        <v>250</v>
      </c>
      <c r="AA23" s="2" t="s">
        <v>56</v>
      </c>
      <c r="AB23" s="2" t="s">
        <v>56</v>
      </c>
      <c r="AC23" s="2" t="s">
        <v>56</v>
      </c>
    </row>
    <row r="24" spans="1:29" x14ac:dyDescent="0.25">
      <c r="A24" s="123" t="s">
        <v>37</v>
      </c>
      <c r="B24" s="132">
        <v>0</v>
      </c>
      <c r="C24" s="28">
        <f>1.5*T24</f>
        <v>0</v>
      </c>
      <c r="D24" s="85">
        <f t="shared" si="4"/>
        <v>30</v>
      </c>
      <c r="E24" s="24">
        <f t="shared" si="5"/>
        <v>60</v>
      </c>
      <c r="F24" s="78">
        <v>25</v>
      </c>
      <c r="G24" s="236">
        <f t="shared" si="6"/>
        <v>129</v>
      </c>
      <c r="H24" s="149" t="s">
        <v>56</v>
      </c>
      <c r="I24" s="142" t="s">
        <v>56</v>
      </c>
      <c r="J24" s="90">
        <f t="shared" si="2"/>
        <v>60</v>
      </c>
      <c r="K24" s="140">
        <v>0</v>
      </c>
      <c r="L24" s="101">
        <v>0</v>
      </c>
      <c r="M24" s="153">
        <v>0</v>
      </c>
      <c r="N24" s="54">
        <f>SUM(B24:M24)+Z24</f>
        <v>404</v>
      </c>
      <c r="O24" s="158">
        <f t="shared" si="7"/>
        <v>100</v>
      </c>
      <c r="P24" s="8">
        <v>100</v>
      </c>
      <c r="R24" s="2" t="s">
        <v>56</v>
      </c>
      <c r="S24" s="112">
        <v>20</v>
      </c>
      <c r="T24" s="2">
        <v>0</v>
      </c>
      <c r="U24" s="2">
        <v>20</v>
      </c>
      <c r="V24" s="55">
        <v>20</v>
      </c>
      <c r="W24" s="2" t="s">
        <v>56</v>
      </c>
      <c r="X24" s="2">
        <v>129</v>
      </c>
      <c r="Y24" s="192"/>
      <c r="Z24" s="2">
        <v>100</v>
      </c>
      <c r="AA24" s="2" t="s">
        <v>56</v>
      </c>
      <c r="AB24" s="2" t="s">
        <v>56</v>
      </c>
      <c r="AC24" s="2" t="s">
        <v>56</v>
      </c>
    </row>
    <row r="25" spans="1:29" x14ac:dyDescent="0.25">
      <c r="A25" s="123" t="s">
        <v>38</v>
      </c>
      <c r="B25" s="132">
        <v>0</v>
      </c>
      <c r="C25" s="28">
        <f>1.5*T25</f>
        <v>1.5</v>
      </c>
      <c r="D25" s="85">
        <v>0</v>
      </c>
      <c r="E25" s="24">
        <v>0</v>
      </c>
      <c r="F25" s="78" t="s">
        <v>56</v>
      </c>
      <c r="G25" s="236">
        <f t="shared" si="6"/>
        <v>19</v>
      </c>
      <c r="H25" s="149" t="s">
        <v>56</v>
      </c>
      <c r="I25" s="142" t="s">
        <v>56</v>
      </c>
      <c r="J25" s="90" t="s">
        <v>56</v>
      </c>
      <c r="K25" s="140">
        <v>0</v>
      </c>
      <c r="L25" s="101">
        <v>0</v>
      </c>
      <c r="M25" s="153">
        <v>0</v>
      </c>
      <c r="N25" s="54">
        <f>SUM(B25:M25)+Z25</f>
        <v>51.5</v>
      </c>
      <c r="O25" s="165">
        <f t="shared" si="7"/>
        <v>100</v>
      </c>
      <c r="P25" s="15">
        <v>100</v>
      </c>
      <c r="R25" s="2" t="s">
        <v>56</v>
      </c>
      <c r="S25" s="112" t="s">
        <v>56</v>
      </c>
      <c r="T25" s="2">
        <v>1</v>
      </c>
      <c r="U25" s="2" t="s">
        <v>56</v>
      </c>
      <c r="V25" s="55" t="s">
        <v>56</v>
      </c>
      <c r="W25" s="55" t="s">
        <v>56</v>
      </c>
      <c r="X25" s="55">
        <v>19</v>
      </c>
      <c r="Y25" s="192"/>
      <c r="Z25" s="2">
        <v>31</v>
      </c>
      <c r="AA25" s="2" t="s">
        <v>56</v>
      </c>
      <c r="AB25" s="2" t="s">
        <v>56</v>
      </c>
      <c r="AC25" s="2" t="s">
        <v>56</v>
      </c>
    </row>
    <row r="26" spans="1:29" x14ac:dyDescent="0.25">
      <c r="A26" s="123" t="s">
        <v>39</v>
      </c>
      <c r="B26" s="132">
        <f t="shared" si="3"/>
        <v>70</v>
      </c>
      <c r="C26" s="28">
        <f>1.5*T26</f>
        <v>9</v>
      </c>
      <c r="D26" s="85">
        <f t="shared" si="4"/>
        <v>30</v>
      </c>
      <c r="E26" s="24">
        <v>0</v>
      </c>
      <c r="F26" s="78" t="s">
        <v>56</v>
      </c>
      <c r="G26" s="236">
        <f t="shared" si="6"/>
        <v>74</v>
      </c>
      <c r="H26" s="149" t="s">
        <v>56</v>
      </c>
      <c r="I26" s="142" t="s">
        <v>56</v>
      </c>
      <c r="J26" s="90" t="s">
        <v>56</v>
      </c>
      <c r="K26" s="140">
        <v>0</v>
      </c>
      <c r="L26" s="101">
        <v>0</v>
      </c>
      <c r="M26" s="153">
        <v>0</v>
      </c>
      <c r="N26" s="54">
        <f>SUM(B26:M26)+Z26</f>
        <v>283</v>
      </c>
      <c r="O26" s="158">
        <f t="shared" si="7"/>
        <v>100</v>
      </c>
      <c r="P26" s="8">
        <v>100</v>
      </c>
      <c r="R26" s="2">
        <v>35</v>
      </c>
      <c r="S26" s="112">
        <v>20</v>
      </c>
      <c r="T26" s="2">
        <v>6</v>
      </c>
      <c r="U26" s="2" t="s">
        <v>56</v>
      </c>
      <c r="V26" s="55">
        <v>15</v>
      </c>
      <c r="W26" s="2" t="s">
        <v>56</v>
      </c>
      <c r="X26" s="2">
        <v>74</v>
      </c>
      <c r="Y26" s="192"/>
      <c r="Z26" s="2">
        <v>100</v>
      </c>
      <c r="AA26" s="2" t="s">
        <v>56</v>
      </c>
      <c r="AB26" s="2" t="s">
        <v>56</v>
      </c>
      <c r="AC26" s="2" t="s">
        <v>56</v>
      </c>
    </row>
    <row r="27" spans="1:29" x14ac:dyDescent="0.25">
      <c r="A27" s="123" t="s">
        <v>40</v>
      </c>
      <c r="B27" s="132">
        <f t="shared" si="3"/>
        <v>70</v>
      </c>
      <c r="C27" s="28">
        <f>1.5*T27</f>
        <v>40.5</v>
      </c>
      <c r="D27" s="85">
        <f t="shared" si="4"/>
        <v>30</v>
      </c>
      <c r="E27" s="24">
        <f t="shared" si="5"/>
        <v>12</v>
      </c>
      <c r="F27" s="78" t="s">
        <v>56</v>
      </c>
      <c r="G27" s="236">
        <f t="shared" si="6"/>
        <v>75</v>
      </c>
      <c r="H27" s="149" t="s">
        <v>56</v>
      </c>
      <c r="I27" s="142" t="s">
        <v>56</v>
      </c>
      <c r="J27" s="90">
        <f>$U$41*U27</f>
        <v>12</v>
      </c>
      <c r="K27" s="140">
        <v>0</v>
      </c>
      <c r="L27" s="101">
        <v>0</v>
      </c>
      <c r="M27" s="153">
        <v>0</v>
      </c>
      <c r="N27" s="54">
        <f>SUM(B27:M27)+Z27</f>
        <v>339.5</v>
      </c>
      <c r="O27" s="158">
        <f t="shared" si="7"/>
        <v>100</v>
      </c>
      <c r="P27" s="8">
        <v>100</v>
      </c>
      <c r="R27" s="2">
        <v>35</v>
      </c>
      <c r="S27" s="112">
        <v>20</v>
      </c>
      <c r="T27" s="2">
        <v>27</v>
      </c>
      <c r="U27" s="2">
        <v>4</v>
      </c>
      <c r="V27" s="55">
        <v>15</v>
      </c>
      <c r="W27" s="2" t="s">
        <v>56</v>
      </c>
      <c r="X27" s="2">
        <v>75</v>
      </c>
      <c r="Y27" s="192"/>
      <c r="Z27" s="2">
        <v>100</v>
      </c>
      <c r="AA27" s="2" t="s">
        <v>56</v>
      </c>
      <c r="AB27" s="2" t="s">
        <v>56</v>
      </c>
      <c r="AC27" s="2" t="s">
        <v>56</v>
      </c>
    </row>
    <row r="28" spans="1:29" x14ac:dyDescent="0.25">
      <c r="A28" s="123" t="s">
        <v>41</v>
      </c>
      <c r="B28" s="132">
        <f t="shared" si="3"/>
        <v>70</v>
      </c>
      <c r="C28" s="28">
        <f>1.5*T28</f>
        <v>1.5</v>
      </c>
      <c r="D28" s="85">
        <f t="shared" si="4"/>
        <v>30</v>
      </c>
      <c r="E28" s="24" t="s">
        <v>56</v>
      </c>
      <c r="F28" s="78" t="s">
        <v>56</v>
      </c>
      <c r="G28" s="236">
        <f t="shared" si="6"/>
        <v>27</v>
      </c>
      <c r="H28" s="181" t="s">
        <v>56</v>
      </c>
      <c r="I28" s="142" t="s">
        <v>56</v>
      </c>
      <c r="J28" s="90" t="s">
        <v>56</v>
      </c>
      <c r="K28" s="140">
        <v>0</v>
      </c>
      <c r="L28" s="101">
        <v>0</v>
      </c>
      <c r="M28" s="153">
        <v>0</v>
      </c>
      <c r="N28" s="54">
        <f>SUM(B28:M28)+Z28</f>
        <v>228.5</v>
      </c>
      <c r="O28" s="158">
        <f t="shared" si="7"/>
        <v>100</v>
      </c>
      <c r="P28" s="8">
        <v>100</v>
      </c>
      <c r="R28" s="2">
        <v>35</v>
      </c>
      <c r="S28" s="112">
        <v>20</v>
      </c>
      <c r="T28" s="2">
        <v>1</v>
      </c>
      <c r="U28" s="2" t="s">
        <v>56</v>
      </c>
      <c r="V28" s="55">
        <v>15</v>
      </c>
      <c r="W28" s="2" t="s">
        <v>56</v>
      </c>
      <c r="X28" s="2">
        <v>27</v>
      </c>
      <c r="Y28" s="192"/>
      <c r="Z28" s="2">
        <v>100</v>
      </c>
      <c r="AA28" s="2" t="s">
        <v>56</v>
      </c>
      <c r="AB28" s="2" t="s">
        <v>56</v>
      </c>
      <c r="AC28" s="2" t="s">
        <v>56</v>
      </c>
    </row>
    <row r="29" spans="1:29" x14ac:dyDescent="0.25">
      <c r="A29" s="123" t="s">
        <v>42</v>
      </c>
      <c r="B29" s="132">
        <f t="shared" si="3"/>
        <v>70</v>
      </c>
      <c r="C29" s="28">
        <f>1.5*T29</f>
        <v>7.5</v>
      </c>
      <c r="D29" s="85">
        <f t="shared" si="4"/>
        <v>30</v>
      </c>
      <c r="E29" s="24" t="s">
        <v>56</v>
      </c>
      <c r="F29" s="78" t="s">
        <v>56</v>
      </c>
      <c r="G29" s="236">
        <f t="shared" si="6"/>
        <v>106</v>
      </c>
      <c r="H29" s="149" t="s">
        <v>56</v>
      </c>
      <c r="I29" s="142" t="s">
        <v>56</v>
      </c>
      <c r="J29" s="90" t="s">
        <v>56</v>
      </c>
      <c r="K29" s="140">
        <v>0</v>
      </c>
      <c r="L29" s="101">
        <v>0</v>
      </c>
      <c r="M29" s="153">
        <v>0</v>
      </c>
      <c r="N29" s="54">
        <f>SUM(B29:M29)+Z29</f>
        <v>313.5</v>
      </c>
      <c r="O29" s="158">
        <f t="shared" si="7"/>
        <v>100</v>
      </c>
      <c r="P29" s="8">
        <v>100</v>
      </c>
      <c r="R29" s="2">
        <v>35</v>
      </c>
      <c r="S29" s="112">
        <v>20</v>
      </c>
      <c r="T29" s="2">
        <v>5</v>
      </c>
      <c r="U29" s="2" t="s">
        <v>56</v>
      </c>
      <c r="V29" s="55">
        <v>15</v>
      </c>
      <c r="W29" s="2" t="s">
        <v>56</v>
      </c>
      <c r="X29" s="2">
        <v>106</v>
      </c>
      <c r="Y29" s="192"/>
      <c r="Z29" s="2">
        <v>100</v>
      </c>
      <c r="AA29" s="2" t="s">
        <v>56</v>
      </c>
      <c r="AB29" s="2" t="s">
        <v>56</v>
      </c>
      <c r="AC29" s="2" t="s">
        <v>56</v>
      </c>
    </row>
    <row r="30" spans="1:29" x14ac:dyDescent="0.25">
      <c r="A30" s="123" t="s">
        <v>43</v>
      </c>
      <c r="B30" s="132">
        <v>0</v>
      </c>
      <c r="C30" s="28">
        <f>1.5*T30</f>
        <v>4.5</v>
      </c>
      <c r="D30" s="85">
        <f t="shared" si="4"/>
        <v>30</v>
      </c>
      <c r="E30" s="24" t="s">
        <v>56</v>
      </c>
      <c r="F30" s="78" t="s">
        <v>56</v>
      </c>
      <c r="G30" s="236">
        <f t="shared" si="6"/>
        <v>33</v>
      </c>
      <c r="H30" s="149" t="s">
        <v>56</v>
      </c>
      <c r="I30" s="142" t="s">
        <v>56</v>
      </c>
      <c r="J30" s="90" t="s">
        <v>56</v>
      </c>
      <c r="K30" s="140">
        <v>0</v>
      </c>
      <c r="L30" s="101">
        <v>0</v>
      </c>
      <c r="M30" s="153">
        <v>0</v>
      </c>
      <c r="N30" s="114">
        <f>SUM(B30:M30)</f>
        <v>67.5</v>
      </c>
      <c r="O30" s="20">
        <f t="shared" si="7"/>
        <v>100</v>
      </c>
      <c r="P30" s="87">
        <v>100</v>
      </c>
      <c r="R30" s="2" t="s">
        <v>56</v>
      </c>
      <c r="S30" s="112">
        <v>20</v>
      </c>
      <c r="T30" s="2">
        <v>3</v>
      </c>
      <c r="U30" s="2" t="s">
        <v>56</v>
      </c>
      <c r="V30" s="55">
        <v>15</v>
      </c>
      <c r="W30" s="55" t="s">
        <v>56</v>
      </c>
      <c r="X30" s="55">
        <v>33</v>
      </c>
      <c r="Y30" s="192"/>
      <c r="Z30" s="2" t="s">
        <v>56</v>
      </c>
      <c r="AA30" s="2" t="s">
        <v>56</v>
      </c>
      <c r="AB30" s="2" t="s">
        <v>56</v>
      </c>
      <c r="AC30" s="2" t="s">
        <v>56</v>
      </c>
    </row>
    <row r="31" spans="1:29" x14ac:dyDescent="0.25">
      <c r="A31" s="123" t="s">
        <v>46</v>
      </c>
      <c r="B31" s="132">
        <f t="shared" si="3"/>
        <v>70</v>
      </c>
      <c r="C31" s="28">
        <f>1.5*T31</f>
        <v>28.5</v>
      </c>
      <c r="D31" s="85">
        <f t="shared" si="4"/>
        <v>30</v>
      </c>
      <c r="E31" s="24" t="s">
        <v>56</v>
      </c>
      <c r="F31" s="78" t="s">
        <v>56</v>
      </c>
      <c r="G31" s="236">
        <f t="shared" si="6"/>
        <v>125</v>
      </c>
      <c r="H31" s="149" t="s">
        <v>56</v>
      </c>
      <c r="I31" s="142" t="s">
        <v>56</v>
      </c>
      <c r="J31" s="90" t="s">
        <v>56</v>
      </c>
      <c r="K31" s="140">
        <v>0</v>
      </c>
      <c r="L31" s="101">
        <v>0</v>
      </c>
      <c r="M31" s="153">
        <v>0</v>
      </c>
      <c r="N31" s="54">
        <f>SUM(B31:M31)+Z31</f>
        <v>353.5</v>
      </c>
      <c r="O31" s="158">
        <f t="shared" si="7"/>
        <v>100</v>
      </c>
      <c r="P31" s="8">
        <v>100</v>
      </c>
      <c r="R31" s="2">
        <v>35</v>
      </c>
      <c r="S31" s="112">
        <v>20</v>
      </c>
      <c r="T31" s="2">
        <v>19</v>
      </c>
      <c r="U31" s="2" t="s">
        <v>56</v>
      </c>
      <c r="V31" s="55">
        <v>15</v>
      </c>
      <c r="W31" s="2" t="s">
        <v>56</v>
      </c>
      <c r="X31" s="2">
        <v>125</v>
      </c>
      <c r="Y31" s="192"/>
      <c r="Z31" s="2">
        <v>100</v>
      </c>
      <c r="AA31" s="2" t="s">
        <v>56</v>
      </c>
      <c r="AB31" s="2" t="s">
        <v>56</v>
      </c>
      <c r="AC31" s="2" t="s">
        <v>56</v>
      </c>
    </row>
    <row r="32" spans="1:29" x14ac:dyDescent="0.25">
      <c r="A32" s="123" t="s">
        <v>44</v>
      </c>
      <c r="B32" s="132">
        <v>0</v>
      </c>
      <c r="C32" s="28">
        <v>0</v>
      </c>
      <c r="D32" s="85">
        <f t="shared" si="4"/>
        <v>30</v>
      </c>
      <c r="E32" s="24" t="s">
        <v>56</v>
      </c>
      <c r="F32" s="78" t="s">
        <v>56</v>
      </c>
      <c r="G32" s="236" t="s">
        <v>56</v>
      </c>
      <c r="H32" s="149" t="s">
        <v>56</v>
      </c>
      <c r="I32" s="142" t="s">
        <v>56</v>
      </c>
      <c r="J32" s="90" t="s">
        <v>56</v>
      </c>
      <c r="K32" s="140">
        <v>0</v>
      </c>
      <c r="L32" s="101">
        <v>0</v>
      </c>
      <c r="M32" s="153">
        <v>0</v>
      </c>
      <c r="N32" s="114">
        <f>20+Z32</f>
        <v>30</v>
      </c>
      <c r="O32" s="20">
        <f t="shared" si="7"/>
        <v>100</v>
      </c>
      <c r="P32" s="87">
        <v>100</v>
      </c>
      <c r="R32" s="2" t="s">
        <v>56</v>
      </c>
      <c r="S32" s="112">
        <v>20</v>
      </c>
      <c r="T32" s="2" t="s">
        <v>56</v>
      </c>
      <c r="U32" s="2" t="s">
        <v>56</v>
      </c>
      <c r="V32" s="55">
        <v>15</v>
      </c>
      <c r="W32" s="55" t="s">
        <v>56</v>
      </c>
      <c r="X32" s="55" t="s">
        <v>56</v>
      </c>
      <c r="Y32" s="192"/>
      <c r="Z32" s="2">
        <v>10</v>
      </c>
      <c r="AA32" s="2" t="s">
        <v>56</v>
      </c>
      <c r="AB32" s="2" t="s">
        <v>56</v>
      </c>
      <c r="AC32" s="2" t="s">
        <v>56</v>
      </c>
    </row>
    <row r="33" spans="1:29" x14ac:dyDescent="0.25">
      <c r="A33" s="123" t="s">
        <v>45</v>
      </c>
      <c r="B33" s="132">
        <v>0</v>
      </c>
      <c r="C33" s="28">
        <f>1.5*T33</f>
        <v>13.5</v>
      </c>
      <c r="D33" s="85">
        <f t="shared" si="4"/>
        <v>30</v>
      </c>
      <c r="E33" s="24" t="s">
        <v>56</v>
      </c>
      <c r="F33" s="78" t="s">
        <v>56</v>
      </c>
      <c r="G33" s="236">
        <f t="shared" si="6"/>
        <v>0</v>
      </c>
      <c r="H33" s="149" t="s">
        <v>56</v>
      </c>
      <c r="I33" s="142" t="s">
        <v>56</v>
      </c>
      <c r="J33" s="90" t="s">
        <v>56</v>
      </c>
      <c r="K33" s="140">
        <v>0</v>
      </c>
      <c r="L33" s="101">
        <v>0</v>
      </c>
      <c r="M33" s="153">
        <v>0</v>
      </c>
      <c r="N33" s="54">
        <f>SUM(B33:M33)+Z33</f>
        <v>143.5</v>
      </c>
      <c r="O33" s="158">
        <f t="shared" si="7"/>
        <v>100</v>
      </c>
      <c r="P33" s="8">
        <v>100</v>
      </c>
      <c r="R33" s="2" t="s">
        <v>56</v>
      </c>
      <c r="S33" s="112">
        <v>20</v>
      </c>
      <c r="T33" s="2">
        <v>9</v>
      </c>
      <c r="U33" s="2" t="s">
        <v>56</v>
      </c>
      <c r="V33" s="55">
        <v>20</v>
      </c>
      <c r="W33" s="55" t="s">
        <v>56</v>
      </c>
      <c r="X33" s="55">
        <v>0</v>
      </c>
      <c r="Y33" s="192"/>
      <c r="Z33" s="2">
        <v>100</v>
      </c>
      <c r="AA33" s="2" t="s">
        <v>56</v>
      </c>
      <c r="AB33" s="2" t="s">
        <v>56</v>
      </c>
      <c r="AC33" s="2" t="s">
        <v>56</v>
      </c>
    </row>
    <row r="34" spans="1:29" x14ac:dyDescent="0.25">
      <c r="A34" s="123" t="s">
        <v>47</v>
      </c>
      <c r="B34" s="132">
        <v>0</v>
      </c>
      <c r="C34" s="28">
        <f>1.5*T34</f>
        <v>34.5</v>
      </c>
      <c r="D34" s="85">
        <f t="shared" si="4"/>
        <v>30</v>
      </c>
      <c r="E34" s="24" t="s">
        <v>56</v>
      </c>
      <c r="F34" s="78" t="s">
        <v>56</v>
      </c>
      <c r="G34" s="236">
        <f t="shared" si="6"/>
        <v>12</v>
      </c>
      <c r="H34" s="149" t="s">
        <v>56</v>
      </c>
      <c r="I34" s="142" t="s">
        <v>56</v>
      </c>
      <c r="J34" s="90" t="s">
        <v>56</v>
      </c>
      <c r="K34" s="140">
        <v>0</v>
      </c>
      <c r="L34" s="101">
        <v>0</v>
      </c>
      <c r="M34" s="153">
        <v>0</v>
      </c>
      <c r="N34" s="114">
        <f>SUM(B34:M34)+Z34</f>
        <v>78.5</v>
      </c>
      <c r="O34" s="20">
        <f t="shared" si="7"/>
        <v>100</v>
      </c>
      <c r="P34" s="87">
        <v>100</v>
      </c>
      <c r="R34" s="2" t="s">
        <v>56</v>
      </c>
      <c r="S34" s="112">
        <v>20</v>
      </c>
      <c r="T34" s="2">
        <v>23</v>
      </c>
      <c r="U34" s="2" t="s">
        <v>56</v>
      </c>
      <c r="V34" s="55">
        <v>20</v>
      </c>
      <c r="W34" s="55" t="s">
        <v>56</v>
      </c>
      <c r="X34" s="55">
        <v>12</v>
      </c>
      <c r="Y34" s="192"/>
      <c r="Z34" s="2">
        <v>2</v>
      </c>
      <c r="AA34" s="2" t="s">
        <v>56</v>
      </c>
      <c r="AB34" s="2" t="s">
        <v>56</v>
      </c>
      <c r="AC34" s="2" t="s">
        <v>56</v>
      </c>
    </row>
    <row r="35" spans="1:29" x14ac:dyDescent="0.25">
      <c r="A35" s="123" t="s">
        <v>48</v>
      </c>
      <c r="B35" s="132">
        <v>0</v>
      </c>
      <c r="C35" s="28">
        <v>0</v>
      </c>
      <c r="D35" s="85">
        <f t="shared" si="4"/>
        <v>60</v>
      </c>
      <c r="E35" s="24" t="s">
        <v>56</v>
      </c>
      <c r="F35" s="78" t="s">
        <v>56</v>
      </c>
      <c r="G35" s="236" t="s">
        <v>56</v>
      </c>
      <c r="H35" s="149" t="s">
        <v>56</v>
      </c>
      <c r="I35" s="142" t="s">
        <v>56</v>
      </c>
      <c r="J35" s="90" t="s">
        <v>56</v>
      </c>
      <c r="K35" s="140">
        <v>0</v>
      </c>
      <c r="L35" s="101">
        <v>0</v>
      </c>
      <c r="M35" s="153">
        <v>0</v>
      </c>
      <c r="N35" s="54">
        <f>SUM(B35:M35)+Z35</f>
        <v>160</v>
      </c>
      <c r="O35" s="158">
        <f t="shared" si="7"/>
        <v>100</v>
      </c>
      <c r="P35" s="8">
        <v>100</v>
      </c>
      <c r="R35" s="2" t="s">
        <v>56</v>
      </c>
      <c r="S35" s="112">
        <v>40</v>
      </c>
      <c r="T35" s="2" t="s">
        <v>56</v>
      </c>
      <c r="U35" s="2" t="s">
        <v>56</v>
      </c>
      <c r="V35" s="55">
        <v>20</v>
      </c>
      <c r="W35" s="55" t="s">
        <v>56</v>
      </c>
      <c r="X35" s="55" t="s">
        <v>56</v>
      </c>
      <c r="Y35" s="192"/>
      <c r="Z35" s="2">
        <v>100</v>
      </c>
      <c r="AA35" s="2" t="s">
        <v>56</v>
      </c>
      <c r="AB35" s="2" t="s">
        <v>56</v>
      </c>
      <c r="AC35" s="2" t="s">
        <v>56</v>
      </c>
    </row>
    <row r="36" spans="1:29" x14ac:dyDescent="0.25">
      <c r="A36" s="123" t="s">
        <v>49</v>
      </c>
      <c r="B36" s="132">
        <v>0</v>
      </c>
      <c r="C36" s="28">
        <f>1.5*T36</f>
        <v>10.5</v>
      </c>
      <c r="D36" s="85">
        <f t="shared" si="4"/>
        <v>30</v>
      </c>
      <c r="E36" s="24">
        <f t="shared" si="5"/>
        <v>12</v>
      </c>
      <c r="F36" s="78">
        <v>15</v>
      </c>
      <c r="G36" s="236">
        <f t="shared" si="6"/>
        <v>18</v>
      </c>
      <c r="H36" s="149" t="s">
        <v>56</v>
      </c>
      <c r="I36" s="142" t="s">
        <v>56</v>
      </c>
      <c r="J36" s="90">
        <f>$U$41*U36</f>
        <v>12</v>
      </c>
      <c r="K36" s="140">
        <v>0</v>
      </c>
      <c r="L36" s="101">
        <v>0</v>
      </c>
      <c r="M36" s="153">
        <v>0</v>
      </c>
      <c r="N36" s="54">
        <f>SUM(B36:M36)+Z36+AA36</f>
        <v>173</v>
      </c>
      <c r="O36" s="158">
        <f t="shared" si="7"/>
        <v>100</v>
      </c>
      <c r="P36" s="8">
        <v>100</v>
      </c>
      <c r="R36" s="2" t="s">
        <v>56</v>
      </c>
      <c r="S36" s="112">
        <v>20</v>
      </c>
      <c r="T36" s="2">
        <v>7</v>
      </c>
      <c r="U36" s="2">
        <v>4</v>
      </c>
      <c r="V36" s="55">
        <v>15</v>
      </c>
      <c r="W36" s="55" t="s">
        <v>56</v>
      </c>
      <c r="X36" s="55">
        <v>18</v>
      </c>
      <c r="Y36" s="192"/>
      <c r="Z36" s="2">
        <v>13</v>
      </c>
      <c r="AA36" s="2">
        <f>250/400*100</f>
        <v>62.5</v>
      </c>
      <c r="AB36" s="2" t="s">
        <v>56</v>
      </c>
      <c r="AC36" s="2" t="s">
        <v>56</v>
      </c>
    </row>
    <row r="37" spans="1:29" ht="15.75" thickBot="1" x14ac:dyDescent="0.3">
      <c r="A37" s="124" t="s">
        <v>50</v>
      </c>
      <c r="B37" s="133">
        <v>0</v>
      </c>
      <c r="C37" s="30">
        <f>1.5*T37</f>
        <v>13.5</v>
      </c>
      <c r="D37" s="86">
        <f t="shared" si="4"/>
        <v>30</v>
      </c>
      <c r="E37" s="25" t="s">
        <v>56</v>
      </c>
      <c r="F37" s="79" t="s">
        <v>56</v>
      </c>
      <c r="G37" s="237">
        <f>X41*X37</f>
        <v>2</v>
      </c>
      <c r="H37" s="150" t="s">
        <v>56</v>
      </c>
      <c r="I37" s="151" t="s">
        <v>56</v>
      </c>
      <c r="J37" s="91" t="s">
        <v>56</v>
      </c>
      <c r="K37" s="141">
        <v>0</v>
      </c>
      <c r="L37" s="102">
        <v>0</v>
      </c>
      <c r="M37" s="154">
        <v>0</v>
      </c>
      <c r="N37" s="53">
        <f>SUM(B37:M37)+Z37</f>
        <v>124.5</v>
      </c>
      <c r="O37" s="163">
        <f t="shared" si="7"/>
        <v>100</v>
      </c>
      <c r="P37" s="9">
        <v>100</v>
      </c>
      <c r="R37" s="2" t="s">
        <v>56</v>
      </c>
      <c r="S37" s="112">
        <v>20</v>
      </c>
      <c r="T37" s="2">
        <v>9</v>
      </c>
      <c r="U37" s="2" t="s">
        <v>56</v>
      </c>
      <c r="V37" s="55" t="s">
        <v>56</v>
      </c>
      <c r="W37" s="55" t="s">
        <v>56</v>
      </c>
      <c r="X37" s="55">
        <v>2</v>
      </c>
      <c r="Y37" s="192"/>
      <c r="Z37" s="2">
        <v>79</v>
      </c>
      <c r="AA37" s="2" t="s">
        <v>56</v>
      </c>
      <c r="AB37" s="2" t="s">
        <v>56</v>
      </c>
      <c r="AC37" s="2" t="s">
        <v>56</v>
      </c>
    </row>
    <row r="38" spans="1:29" ht="15.75" thickBot="1" x14ac:dyDescent="0.3">
      <c r="A38" s="1"/>
      <c r="H38" s="2"/>
      <c r="I38" s="2"/>
      <c r="J38" s="2"/>
      <c r="K38" s="2"/>
      <c r="L38" s="2"/>
      <c r="N38" s="204" t="s">
        <v>109</v>
      </c>
      <c r="O38" s="205"/>
      <c r="P38" s="206"/>
      <c r="R38" s="2"/>
      <c r="S38" s="112"/>
      <c r="T38" s="2"/>
      <c r="Y38" s="191"/>
    </row>
    <row r="39" spans="1:29" x14ac:dyDescent="0.25">
      <c r="A39" s="1" t="s">
        <v>108</v>
      </c>
      <c r="B39" t="s">
        <v>64</v>
      </c>
      <c r="H39" s="2"/>
      <c r="I39" s="2"/>
      <c r="J39" s="2"/>
      <c r="K39" s="2"/>
      <c r="L39" s="2"/>
      <c r="N39" s="2"/>
      <c r="O39" s="2"/>
      <c r="P39" s="2"/>
      <c r="R39" s="2"/>
      <c r="S39" s="112"/>
      <c r="T39" s="2"/>
    </row>
    <row r="40" spans="1:29" x14ac:dyDescent="0.25">
      <c r="A40" s="1" t="s">
        <v>110</v>
      </c>
      <c r="B40" t="s">
        <v>112</v>
      </c>
      <c r="H40" s="2"/>
      <c r="I40" s="2"/>
      <c r="J40" s="2"/>
      <c r="K40" s="2"/>
      <c r="L40" s="2"/>
      <c r="N40" s="2"/>
      <c r="O40" s="2"/>
      <c r="P40" s="2"/>
      <c r="R40" s="2" t="s">
        <v>54</v>
      </c>
      <c r="S40" s="112" t="s">
        <v>54</v>
      </c>
      <c r="T40" s="2" t="s">
        <v>54</v>
      </c>
      <c r="U40" s="2" t="s">
        <v>54</v>
      </c>
      <c r="V40" s="2" t="s">
        <v>54</v>
      </c>
      <c r="X40" s="2" t="s">
        <v>54</v>
      </c>
    </row>
    <row r="41" spans="1:29" x14ac:dyDescent="0.25">
      <c r="A41" s="99" t="s">
        <v>110</v>
      </c>
      <c r="B41" s="3" t="s">
        <v>111</v>
      </c>
      <c r="H41" s="2"/>
      <c r="I41" s="2"/>
      <c r="J41" s="2"/>
      <c r="K41" s="2"/>
      <c r="L41" s="2"/>
      <c r="N41" s="2"/>
      <c r="O41" s="2"/>
      <c r="P41" s="2"/>
      <c r="R41" s="2">
        <v>2</v>
      </c>
      <c r="S41" s="112">
        <v>1.5</v>
      </c>
      <c r="T41" s="2">
        <v>1.5</v>
      </c>
      <c r="U41" s="2">
        <v>3</v>
      </c>
      <c r="V41" s="2">
        <v>3</v>
      </c>
      <c r="X41" s="2">
        <v>1</v>
      </c>
    </row>
    <row r="42" spans="1:29" x14ac:dyDescent="0.25">
      <c r="H42" s="2"/>
      <c r="I42" s="2"/>
      <c r="J42" s="2"/>
      <c r="K42" s="2"/>
      <c r="L42" s="2"/>
      <c r="N42" s="2"/>
      <c r="O42" s="2"/>
      <c r="P42" s="2"/>
      <c r="R42" s="2"/>
      <c r="S42" s="112"/>
      <c r="T42" s="2" t="s">
        <v>58</v>
      </c>
      <c r="U42" s="2"/>
    </row>
    <row r="43" spans="1:29" x14ac:dyDescent="0.25">
      <c r="A43" s="99" t="s">
        <v>156</v>
      </c>
      <c r="H43" s="2"/>
      <c r="I43" s="2"/>
      <c r="J43" s="2"/>
      <c r="K43" s="2"/>
      <c r="L43" s="2"/>
      <c r="N43" s="2"/>
      <c r="O43" s="2"/>
      <c r="P43" s="2"/>
      <c r="R43" s="2"/>
      <c r="S43" s="112"/>
      <c r="T43" s="2"/>
      <c r="U43" s="2"/>
    </row>
    <row r="44" spans="1:29" x14ac:dyDescent="0.25">
      <c r="A44" s="225" t="s">
        <v>157</v>
      </c>
      <c r="H44" s="2"/>
      <c r="I44" s="2"/>
      <c r="J44" s="2"/>
      <c r="K44" s="2"/>
      <c r="L44" s="2"/>
      <c r="M44" s="167" t="s">
        <v>129</v>
      </c>
      <c r="N44" s="2"/>
      <c r="O44" s="2"/>
      <c r="P44" s="2"/>
      <c r="R44" s="2"/>
      <c r="S44" s="112"/>
      <c r="T44" s="2" t="s">
        <v>61</v>
      </c>
      <c r="U44" s="2"/>
      <c r="X44" t="s">
        <v>145</v>
      </c>
    </row>
    <row r="45" spans="1:29" x14ac:dyDescent="0.25">
      <c r="A45" s="225" t="s">
        <v>166</v>
      </c>
      <c r="H45" s="2"/>
      <c r="I45" s="2"/>
      <c r="J45" s="2"/>
      <c r="K45" s="2"/>
      <c r="L45" s="2" t="s">
        <v>133</v>
      </c>
      <c r="M45" t="s">
        <v>130</v>
      </c>
      <c r="N45" s="2"/>
      <c r="O45" s="2"/>
      <c r="P45" s="2"/>
      <c r="R45" s="2"/>
      <c r="S45" s="112" t="s">
        <v>149</v>
      </c>
      <c r="T45" s="2"/>
      <c r="V45" s="112" t="s">
        <v>150</v>
      </c>
      <c r="X45" t="s">
        <v>148</v>
      </c>
    </row>
    <row r="46" spans="1:29" x14ac:dyDescent="0.25">
      <c r="A46" s="3" t="s">
        <v>167</v>
      </c>
      <c r="H46" s="2"/>
      <c r="I46" s="2"/>
      <c r="J46" s="2"/>
      <c r="K46" s="2"/>
      <c r="L46" s="2" t="s">
        <v>139</v>
      </c>
      <c r="M46" t="s">
        <v>131</v>
      </c>
      <c r="N46" s="2"/>
      <c r="O46" s="2"/>
      <c r="P46" s="2"/>
      <c r="R46" s="2"/>
      <c r="S46" s="112"/>
      <c r="T46" s="2"/>
      <c r="U46" s="112" t="s">
        <v>150</v>
      </c>
    </row>
    <row r="47" spans="1:29" x14ac:dyDescent="0.25">
      <c r="B47" t="s">
        <v>168</v>
      </c>
      <c r="H47" s="2"/>
      <c r="I47" s="2"/>
      <c r="J47" s="2"/>
      <c r="K47" s="2"/>
      <c r="L47" s="2" t="s">
        <v>134</v>
      </c>
      <c r="M47" t="s">
        <v>132</v>
      </c>
      <c r="N47" s="2"/>
      <c r="O47" s="2"/>
      <c r="P47" s="2"/>
      <c r="Q47" t="s">
        <v>140</v>
      </c>
      <c r="R47" s="2"/>
      <c r="S47" s="112"/>
      <c r="T47" s="2"/>
    </row>
    <row r="48" spans="1:29" x14ac:dyDescent="0.25">
      <c r="L48" s="2" t="s">
        <v>135</v>
      </c>
      <c r="M48" t="s">
        <v>136</v>
      </c>
      <c r="S48" s="110"/>
    </row>
    <row r="49" spans="1:19" x14ac:dyDescent="0.25">
      <c r="L49" s="2" t="s">
        <v>138</v>
      </c>
      <c r="M49" t="s">
        <v>137</v>
      </c>
      <c r="S49" s="110"/>
    </row>
    <row r="51" spans="1:19" x14ac:dyDescent="0.25">
      <c r="A51" s="198" t="s">
        <v>152</v>
      </c>
    </row>
    <row r="52" spans="1:19" x14ac:dyDescent="0.25">
      <c r="B52" t="s">
        <v>153</v>
      </c>
    </row>
    <row r="53" spans="1:19" x14ac:dyDescent="0.25">
      <c r="B53" t="s">
        <v>154</v>
      </c>
    </row>
    <row r="54" spans="1:19" x14ac:dyDescent="0.25">
      <c r="B54" t="s">
        <v>155</v>
      </c>
    </row>
  </sheetData>
  <mergeCells count="5">
    <mergeCell ref="D18:F18"/>
    <mergeCell ref="H18:J18"/>
    <mergeCell ref="N38:P38"/>
    <mergeCell ref="B18:C18"/>
    <mergeCell ref="N3:P3"/>
  </mergeCells>
  <hyperlinks>
    <hyperlink ref="Z1" r:id="rId1"/>
  </hyperlinks>
  <pageMargins left="0.7" right="0.7" top="0.75" bottom="0.75" header="0.3" footer="0.3"/>
  <pageSetup orientation="portrait" horizontalDpi="4294967293" verticalDpi="4294967293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94"/>
  <sheetViews>
    <sheetView topLeftCell="U19" zoomScaleNormal="100" workbookViewId="0">
      <selection sqref="A1:AV48"/>
    </sheetView>
  </sheetViews>
  <sheetFormatPr defaultRowHeight="15" x14ac:dyDescent="0.25"/>
  <cols>
    <col min="1" max="1" width="18" customWidth="1"/>
    <col min="2" max="16" width="8.28515625" customWidth="1"/>
    <col min="19" max="19" width="9.140625" style="110"/>
    <col min="22" max="22" width="11.85546875" customWidth="1"/>
    <col min="23" max="24" width="11.42578125" customWidth="1"/>
    <col min="27" max="27" width="10.85546875" customWidth="1"/>
  </cols>
  <sheetData>
    <row r="1" spans="1:29" ht="15.75" thickBot="1" x14ac:dyDescent="0.3">
      <c r="A1" s="11"/>
      <c r="B1" s="4" t="s">
        <v>53</v>
      </c>
      <c r="C1" s="31" t="s">
        <v>57</v>
      </c>
      <c r="D1" s="4" t="s">
        <v>70</v>
      </c>
      <c r="E1" s="5" t="s">
        <v>15</v>
      </c>
      <c r="F1" s="6" t="s">
        <v>14</v>
      </c>
      <c r="G1" s="182" t="s">
        <v>141</v>
      </c>
      <c r="H1" s="4" t="s">
        <v>101</v>
      </c>
      <c r="I1" s="5" t="s">
        <v>103</v>
      </c>
      <c r="J1" s="6" t="s">
        <v>15</v>
      </c>
      <c r="K1" s="122" t="s">
        <v>105</v>
      </c>
      <c r="L1" s="122" t="s">
        <v>106</v>
      </c>
      <c r="M1" s="5" t="s">
        <v>82</v>
      </c>
      <c r="N1" s="4" t="s">
        <v>62</v>
      </c>
      <c r="O1" s="5" t="s">
        <v>68</v>
      </c>
      <c r="P1" s="6" t="s">
        <v>117</v>
      </c>
      <c r="R1" s="196" t="s">
        <v>59</v>
      </c>
      <c r="S1" s="196" t="s">
        <v>100</v>
      </c>
      <c r="T1" s="196" t="s">
        <v>55</v>
      </c>
      <c r="U1" s="196" t="s">
        <v>60</v>
      </c>
      <c r="V1" s="196" t="s">
        <v>142</v>
      </c>
      <c r="W1" s="196" t="s">
        <v>104</v>
      </c>
      <c r="X1" s="195" t="s">
        <v>146</v>
      </c>
      <c r="Y1" s="191"/>
      <c r="Z1" s="52" t="s">
        <v>83</v>
      </c>
      <c r="AA1" s="2" t="s">
        <v>84</v>
      </c>
      <c r="AB1" s="2" t="s">
        <v>85</v>
      </c>
      <c r="AC1" t="s">
        <v>107</v>
      </c>
    </row>
    <row r="2" spans="1:29" ht="15.75" hidden="1" thickBot="1" x14ac:dyDescent="0.3">
      <c r="A2" s="168" t="s">
        <v>52</v>
      </c>
      <c r="B2" s="127">
        <f>R2*$R$40</f>
        <v>62</v>
      </c>
      <c r="C2" s="128">
        <f t="shared" ref="C2" si="0">T2*$T$40</f>
        <v>366</v>
      </c>
      <c r="D2" s="183">
        <f t="shared" ref="D2" si="1">S2*$S$40</f>
        <v>38.90625</v>
      </c>
      <c r="E2" s="184">
        <f>U2*$U$40</f>
        <v>240</v>
      </c>
      <c r="F2" s="178"/>
      <c r="G2" s="172"/>
      <c r="H2" s="180">
        <f>V2*V40</f>
        <v>64</v>
      </c>
      <c r="I2" s="144">
        <f>W2</f>
        <v>17.2</v>
      </c>
      <c r="J2" s="145">
        <f>U2*1</f>
        <v>240</v>
      </c>
      <c r="K2" s="169">
        <v>127</v>
      </c>
      <c r="L2" s="169"/>
      <c r="M2" s="170">
        <v>30</v>
      </c>
      <c r="N2" s="155"/>
      <c r="O2" s="156"/>
      <c r="P2" s="152"/>
      <c r="R2" s="2">
        <v>31</v>
      </c>
      <c r="S2" s="111">
        <f>830/16</f>
        <v>51.875</v>
      </c>
      <c r="T2" s="2">
        <v>244</v>
      </c>
      <c r="U2" s="2">
        <v>240</v>
      </c>
      <c r="V2" s="55">
        <v>64</v>
      </c>
      <c r="W2" s="55">
        <v>17.2</v>
      </c>
      <c r="X2" s="55"/>
      <c r="Y2" s="191"/>
      <c r="Z2" s="2"/>
      <c r="AA2" s="2"/>
      <c r="AB2" s="2"/>
    </row>
    <row r="3" spans="1:29" x14ac:dyDescent="0.25">
      <c r="A3" s="171" t="s">
        <v>19</v>
      </c>
      <c r="B3" s="130">
        <f>$R$40*R3</f>
        <v>220</v>
      </c>
      <c r="C3" s="166">
        <f>$S$40*T3</f>
        <v>91.5</v>
      </c>
      <c r="D3" s="83">
        <f>S3*S40</f>
        <v>150</v>
      </c>
      <c r="E3" s="84">
        <f>$U$40*U3</f>
        <v>30</v>
      </c>
      <c r="F3" s="77">
        <v>105</v>
      </c>
      <c r="G3" s="179">
        <f>X40*X3</f>
        <v>311</v>
      </c>
      <c r="H3" s="146">
        <f>$V$40*V3</f>
        <v>150</v>
      </c>
      <c r="I3" s="147">
        <f>W3</f>
        <v>5</v>
      </c>
      <c r="J3" s="148">
        <f t="shared" ref="J3:J23" si="2">$U$40*U3</f>
        <v>30</v>
      </c>
      <c r="K3" s="140">
        <v>270</v>
      </c>
      <c r="L3" s="101">
        <v>130</v>
      </c>
      <c r="M3" s="153">
        <v>80</v>
      </c>
      <c r="N3" s="160">
        <f t="shared" ref="N3:N12" si="3">SUM(B3:M3)+SUM(Z3:AC3)</f>
        <v>1607.5</v>
      </c>
      <c r="O3" s="161">
        <v>2000</v>
      </c>
      <c r="P3" s="162">
        <v>2000</v>
      </c>
      <c r="Q3" s="121">
        <f>N3/O3</f>
        <v>0.80374999999999996</v>
      </c>
      <c r="R3" s="2">
        <v>110</v>
      </c>
      <c r="S3" s="112">
        <v>200</v>
      </c>
      <c r="T3" s="2">
        <v>122</v>
      </c>
      <c r="U3" s="2">
        <v>30</v>
      </c>
      <c r="V3" s="55">
        <v>150</v>
      </c>
      <c r="W3" s="55">
        <v>5</v>
      </c>
      <c r="X3" s="55">
        <v>311</v>
      </c>
      <c r="Y3" s="192"/>
      <c r="Z3" s="2" t="s">
        <v>56</v>
      </c>
      <c r="AA3" s="2" t="s">
        <v>56</v>
      </c>
      <c r="AB3" s="2">
        <v>35</v>
      </c>
      <c r="AC3" t="s">
        <v>56</v>
      </c>
    </row>
    <row r="4" spans="1:29" x14ac:dyDescent="0.25">
      <c r="A4" s="123" t="s">
        <v>51</v>
      </c>
      <c r="B4" s="132">
        <f>$R$40*R4</f>
        <v>0</v>
      </c>
      <c r="C4" s="81">
        <f>$T$40*T4</f>
        <v>64.5</v>
      </c>
      <c r="D4" s="85">
        <f>$S$40*S4</f>
        <v>22.5</v>
      </c>
      <c r="E4" s="24">
        <f>U4*$U$40</f>
        <v>25</v>
      </c>
      <c r="F4" s="78">
        <v>3</v>
      </c>
      <c r="G4" s="193" t="s">
        <v>56</v>
      </c>
      <c r="H4" s="149">
        <f>$V$40*V4</f>
        <v>50</v>
      </c>
      <c r="I4" s="142" t="s">
        <v>56</v>
      </c>
      <c r="J4" s="90">
        <f t="shared" si="2"/>
        <v>25</v>
      </c>
      <c r="K4" s="140">
        <v>60</v>
      </c>
      <c r="L4" s="101">
        <v>40</v>
      </c>
      <c r="M4" s="153">
        <v>0</v>
      </c>
      <c r="N4" s="34">
        <f t="shared" si="3"/>
        <v>315</v>
      </c>
      <c r="O4" s="157" t="s">
        <v>56</v>
      </c>
      <c r="P4" s="8" t="s">
        <v>56</v>
      </c>
      <c r="Q4" s="121"/>
      <c r="R4" s="2">
        <v>0</v>
      </c>
      <c r="S4" s="112">
        <v>30</v>
      </c>
      <c r="T4" s="2">
        <v>43</v>
      </c>
      <c r="U4" s="2">
        <v>25</v>
      </c>
      <c r="V4" s="55">
        <v>50</v>
      </c>
      <c r="W4" s="2" t="s">
        <v>56</v>
      </c>
      <c r="X4" s="2" t="s">
        <v>56</v>
      </c>
      <c r="Y4" s="192"/>
      <c r="Z4" s="2" t="s">
        <v>56</v>
      </c>
      <c r="AA4" s="2" t="s">
        <v>56</v>
      </c>
      <c r="AB4" s="2">
        <v>25</v>
      </c>
      <c r="AC4" s="2" t="s">
        <v>56</v>
      </c>
    </row>
    <row r="5" spans="1:29" x14ac:dyDescent="0.25">
      <c r="A5" s="123" t="s">
        <v>20</v>
      </c>
      <c r="B5" s="132">
        <f t="shared" ref="B5:B30" si="4">$R$40*R5</f>
        <v>0</v>
      </c>
      <c r="C5" s="81">
        <f t="shared" ref="C5:C35" si="5">$T$40*T5</f>
        <v>0.89999999999999991</v>
      </c>
      <c r="D5" s="85">
        <f t="shared" ref="D5:D36" si="6">$S$40*S5</f>
        <v>2.25</v>
      </c>
      <c r="E5" s="24">
        <f t="shared" ref="E5:E35" si="7">U5*$U$40</f>
        <v>2.5</v>
      </c>
      <c r="F5" s="78">
        <v>0</v>
      </c>
      <c r="G5" s="193">
        <f t="shared" ref="G5:G35" si="8">$X$40*X5</f>
        <v>6</v>
      </c>
      <c r="H5" s="149">
        <f>$V$40*V5</f>
        <v>6</v>
      </c>
      <c r="I5" s="142" t="s">
        <v>56</v>
      </c>
      <c r="J5" s="90">
        <f t="shared" si="2"/>
        <v>2.5</v>
      </c>
      <c r="K5" s="140">
        <v>7</v>
      </c>
      <c r="L5" s="101">
        <v>4.5</v>
      </c>
      <c r="M5" s="153">
        <v>0</v>
      </c>
      <c r="N5" s="115">
        <f t="shared" si="3"/>
        <v>34.65</v>
      </c>
      <c r="O5" s="159">
        <f>P5</f>
        <v>65</v>
      </c>
      <c r="P5" s="117">
        <v>65</v>
      </c>
      <c r="Q5" s="121">
        <f>N5/O5</f>
        <v>0.533076923076923</v>
      </c>
      <c r="R5" s="2">
        <v>0</v>
      </c>
      <c r="S5" s="112">
        <v>3</v>
      </c>
      <c r="T5" s="2">
        <v>0.6</v>
      </c>
      <c r="U5" s="2">
        <v>2.5</v>
      </c>
      <c r="V5" s="55">
        <v>6</v>
      </c>
      <c r="W5" s="2" t="s">
        <v>56</v>
      </c>
      <c r="X5" s="2">
        <v>6</v>
      </c>
      <c r="Y5" s="192"/>
      <c r="Z5" s="2" t="s">
        <v>56</v>
      </c>
      <c r="AA5" s="2" t="s">
        <v>56</v>
      </c>
      <c r="AB5" s="2">
        <v>3</v>
      </c>
      <c r="AC5" s="2" t="s">
        <v>56</v>
      </c>
    </row>
    <row r="6" spans="1:29" x14ac:dyDescent="0.25">
      <c r="A6" s="123" t="s">
        <v>21</v>
      </c>
      <c r="B6" s="132">
        <v>0</v>
      </c>
      <c r="C6" s="81">
        <f t="shared" si="5"/>
        <v>4.5</v>
      </c>
      <c r="D6" s="85">
        <f t="shared" si="6"/>
        <v>0.75</v>
      </c>
      <c r="E6" s="24">
        <f t="shared" si="7"/>
        <v>0</v>
      </c>
      <c r="F6" s="78">
        <v>0</v>
      </c>
      <c r="G6" s="193" t="s">
        <v>56</v>
      </c>
      <c r="H6" s="149">
        <f>$V$40*V6</f>
        <v>3</v>
      </c>
      <c r="I6" s="142" t="s">
        <v>56</v>
      </c>
      <c r="J6" s="90">
        <f t="shared" si="2"/>
        <v>0</v>
      </c>
      <c r="K6" s="140">
        <v>4</v>
      </c>
      <c r="L6" s="101">
        <v>1</v>
      </c>
      <c r="M6" s="153">
        <v>0</v>
      </c>
      <c r="N6" s="34">
        <f t="shared" si="3"/>
        <v>14.25</v>
      </c>
      <c r="O6" s="158">
        <f t="shared" ref="O6:O36" si="9">P6</f>
        <v>20</v>
      </c>
      <c r="P6" s="8">
        <v>20</v>
      </c>
      <c r="Q6" s="121"/>
      <c r="R6" s="2">
        <v>0</v>
      </c>
      <c r="S6" s="112">
        <v>1</v>
      </c>
      <c r="T6" s="2">
        <v>3</v>
      </c>
      <c r="U6" s="2">
        <v>0</v>
      </c>
      <c r="V6" s="55">
        <v>3</v>
      </c>
      <c r="W6" s="2" t="s">
        <v>56</v>
      </c>
      <c r="X6" s="2" t="s">
        <v>56</v>
      </c>
      <c r="Y6" s="192"/>
      <c r="Z6" s="2" t="s">
        <v>56</v>
      </c>
      <c r="AA6" s="2" t="s">
        <v>56</v>
      </c>
      <c r="AB6" s="2">
        <v>1</v>
      </c>
      <c r="AC6" s="2" t="s">
        <v>56</v>
      </c>
    </row>
    <row r="7" spans="1:29" x14ac:dyDescent="0.25">
      <c r="A7" s="123" t="s">
        <v>22</v>
      </c>
      <c r="B7" s="132">
        <f t="shared" si="4"/>
        <v>0</v>
      </c>
      <c r="C7" s="81">
        <f t="shared" si="5"/>
        <v>0</v>
      </c>
      <c r="D7" s="85">
        <f t="shared" si="6"/>
        <v>0</v>
      </c>
      <c r="E7" s="24">
        <f t="shared" si="7"/>
        <v>0</v>
      </c>
      <c r="F7" s="78">
        <v>0</v>
      </c>
      <c r="G7" s="193" t="s">
        <v>56</v>
      </c>
      <c r="H7" s="149">
        <f>$V$40*V7</f>
        <v>0</v>
      </c>
      <c r="I7" s="142" t="s">
        <v>56</v>
      </c>
      <c r="J7" s="90">
        <f t="shared" si="2"/>
        <v>0</v>
      </c>
      <c r="K7" s="140">
        <v>0</v>
      </c>
      <c r="L7" s="101">
        <v>0</v>
      </c>
      <c r="M7" s="153">
        <v>0</v>
      </c>
      <c r="N7" s="34">
        <f t="shared" si="3"/>
        <v>1</v>
      </c>
      <c r="O7" s="158" t="str">
        <f t="shared" si="9"/>
        <v>-</v>
      </c>
      <c r="P7" s="8" t="s">
        <v>56</v>
      </c>
      <c r="Q7" s="121"/>
      <c r="R7" s="2">
        <v>0</v>
      </c>
      <c r="S7" s="112">
        <v>0</v>
      </c>
      <c r="T7" s="2">
        <v>0</v>
      </c>
      <c r="U7" s="2">
        <v>0</v>
      </c>
      <c r="V7" s="55">
        <v>0</v>
      </c>
      <c r="W7" s="2" t="s">
        <v>56</v>
      </c>
      <c r="X7" s="2" t="s">
        <v>56</v>
      </c>
      <c r="Y7" s="192"/>
      <c r="Z7" s="2" t="s">
        <v>56</v>
      </c>
      <c r="AA7" s="2" t="s">
        <v>56</v>
      </c>
      <c r="AB7" s="2">
        <v>1</v>
      </c>
      <c r="AC7" s="2" t="s">
        <v>56</v>
      </c>
    </row>
    <row r="8" spans="1:29" x14ac:dyDescent="0.25">
      <c r="A8" s="123" t="s">
        <v>23</v>
      </c>
      <c r="B8" s="132">
        <f t="shared" si="4"/>
        <v>0</v>
      </c>
      <c r="C8" s="81">
        <v>0</v>
      </c>
      <c r="D8" s="85">
        <f t="shared" si="6"/>
        <v>0</v>
      </c>
      <c r="E8" s="24">
        <f t="shared" si="7"/>
        <v>0.5</v>
      </c>
      <c r="F8" s="78">
        <v>0</v>
      </c>
      <c r="G8" s="193" t="s">
        <v>56</v>
      </c>
      <c r="H8" s="149" t="s">
        <v>56</v>
      </c>
      <c r="I8" s="142" t="s">
        <v>56</v>
      </c>
      <c r="J8" s="90">
        <f t="shared" si="2"/>
        <v>0.5</v>
      </c>
      <c r="K8" s="140">
        <v>0</v>
      </c>
      <c r="L8" s="101">
        <v>2</v>
      </c>
      <c r="M8" s="153">
        <v>0</v>
      </c>
      <c r="N8" s="34">
        <f t="shared" si="3"/>
        <v>3.5</v>
      </c>
      <c r="O8" s="158" t="str">
        <f t="shared" si="9"/>
        <v>-</v>
      </c>
      <c r="P8" s="8" t="s">
        <v>56</v>
      </c>
      <c r="Q8" s="121"/>
      <c r="R8" s="2">
        <v>0</v>
      </c>
      <c r="S8" s="112">
        <v>0</v>
      </c>
      <c r="T8" s="2" t="s">
        <v>56</v>
      </c>
      <c r="U8" s="2">
        <v>0.5</v>
      </c>
      <c r="V8" s="55" t="s">
        <v>56</v>
      </c>
      <c r="W8" s="2" t="s">
        <v>56</v>
      </c>
      <c r="X8" s="2" t="s">
        <v>56</v>
      </c>
      <c r="Y8" s="192"/>
      <c r="Z8" s="2" t="s">
        <v>56</v>
      </c>
      <c r="AA8" s="2" t="s">
        <v>56</v>
      </c>
      <c r="AB8" s="2">
        <v>0.5</v>
      </c>
      <c r="AC8" s="2" t="s">
        <v>56</v>
      </c>
    </row>
    <row r="9" spans="1:29" x14ac:dyDescent="0.25">
      <c r="A9" s="123" t="s">
        <v>24</v>
      </c>
      <c r="B9" s="132">
        <f t="shared" si="4"/>
        <v>0</v>
      </c>
      <c r="C9" s="81">
        <v>0</v>
      </c>
      <c r="D9" s="85">
        <f t="shared" si="6"/>
        <v>0</v>
      </c>
      <c r="E9" s="24">
        <f t="shared" si="7"/>
        <v>1.5</v>
      </c>
      <c r="F9" s="78">
        <v>0</v>
      </c>
      <c r="G9" s="193" t="s">
        <v>56</v>
      </c>
      <c r="H9" s="149" t="s">
        <v>56</v>
      </c>
      <c r="I9" s="142" t="s">
        <v>56</v>
      </c>
      <c r="J9" s="90">
        <f t="shared" si="2"/>
        <v>1.5</v>
      </c>
      <c r="K9" s="140">
        <v>0</v>
      </c>
      <c r="L9" s="101">
        <v>1</v>
      </c>
      <c r="M9" s="153">
        <v>0</v>
      </c>
      <c r="N9" s="34">
        <f t="shared" si="3"/>
        <v>4</v>
      </c>
      <c r="O9" s="158" t="str">
        <f t="shared" si="9"/>
        <v>-</v>
      </c>
      <c r="P9" s="8" t="s">
        <v>56</v>
      </c>
      <c r="Q9" s="121"/>
      <c r="R9" s="2">
        <v>0</v>
      </c>
      <c r="S9" s="112">
        <v>0</v>
      </c>
      <c r="T9" s="2" t="s">
        <v>56</v>
      </c>
      <c r="U9" s="2">
        <v>1.5</v>
      </c>
      <c r="V9" s="55" t="s">
        <v>56</v>
      </c>
      <c r="W9" s="2" t="s">
        <v>56</v>
      </c>
      <c r="X9" s="2" t="s">
        <v>56</v>
      </c>
      <c r="Y9" s="192"/>
      <c r="Z9" s="2" t="s">
        <v>56</v>
      </c>
      <c r="AA9" s="2" t="s">
        <v>56</v>
      </c>
      <c r="AB9" s="2"/>
      <c r="AC9" s="2" t="s">
        <v>56</v>
      </c>
    </row>
    <row r="10" spans="1:29" x14ac:dyDescent="0.25">
      <c r="A10" s="123" t="s">
        <v>27</v>
      </c>
      <c r="B10" s="132">
        <f t="shared" si="4"/>
        <v>0</v>
      </c>
      <c r="C10" s="81">
        <f t="shared" si="5"/>
        <v>30</v>
      </c>
      <c r="D10" s="85">
        <f t="shared" si="6"/>
        <v>45</v>
      </c>
      <c r="E10" s="24">
        <f t="shared" si="7"/>
        <v>0</v>
      </c>
      <c r="F10" s="78">
        <v>0</v>
      </c>
      <c r="G10" s="193" t="s">
        <v>56</v>
      </c>
      <c r="H10" s="149">
        <f>$V$40*V10</f>
        <v>15</v>
      </c>
      <c r="I10" s="142" t="s">
        <v>56</v>
      </c>
      <c r="J10" s="90">
        <f t="shared" si="2"/>
        <v>0</v>
      </c>
      <c r="K10" s="140">
        <v>25</v>
      </c>
      <c r="L10" s="101">
        <v>0</v>
      </c>
      <c r="M10" s="153">
        <v>10</v>
      </c>
      <c r="N10" s="34">
        <f t="shared" si="3"/>
        <v>150</v>
      </c>
      <c r="O10" s="158">
        <f t="shared" si="9"/>
        <v>300</v>
      </c>
      <c r="P10" s="8">
        <v>300</v>
      </c>
      <c r="Q10" s="121"/>
      <c r="R10" s="2">
        <v>0</v>
      </c>
      <c r="S10" s="112">
        <v>60</v>
      </c>
      <c r="T10" s="2">
        <v>20</v>
      </c>
      <c r="U10" s="2">
        <v>0</v>
      </c>
      <c r="V10" s="55">
        <v>15</v>
      </c>
      <c r="W10" s="2" t="s">
        <v>56</v>
      </c>
      <c r="X10" s="2" t="s">
        <v>56</v>
      </c>
      <c r="Y10" s="192"/>
      <c r="Z10" s="2" t="s">
        <v>56</v>
      </c>
      <c r="AA10" s="2" t="s">
        <v>56</v>
      </c>
      <c r="AB10" s="2">
        <v>25</v>
      </c>
      <c r="AC10" s="2" t="s">
        <v>56</v>
      </c>
    </row>
    <row r="11" spans="1:29" x14ac:dyDescent="0.25">
      <c r="A11" s="123" t="s">
        <v>25</v>
      </c>
      <c r="B11" s="132">
        <f t="shared" si="4"/>
        <v>380</v>
      </c>
      <c r="C11" s="81">
        <f t="shared" si="5"/>
        <v>150</v>
      </c>
      <c r="D11" s="85">
        <f t="shared" si="6"/>
        <v>90</v>
      </c>
      <c r="E11" s="24">
        <f t="shared" si="7"/>
        <v>160</v>
      </c>
      <c r="F11" s="78">
        <v>1</v>
      </c>
      <c r="G11" s="193">
        <f t="shared" si="8"/>
        <v>276</v>
      </c>
      <c r="H11" s="149">
        <f>$V$40*V11</f>
        <v>160</v>
      </c>
      <c r="I11" s="142">
        <f>W11</f>
        <v>90</v>
      </c>
      <c r="J11" s="90">
        <f t="shared" si="2"/>
        <v>160</v>
      </c>
      <c r="K11" s="140">
        <v>480</v>
      </c>
      <c r="L11" s="101">
        <v>250</v>
      </c>
      <c r="M11" s="153">
        <v>55</v>
      </c>
      <c r="N11" s="54">
        <f t="shared" si="3"/>
        <v>2252</v>
      </c>
      <c r="O11" s="158">
        <f t="shared" si="9"/>
        <v>2400</v>
      </c>
      <c r="P11" s="8">
        <v>2400</v>
      </c>
      <c r="Q11" s="121"/>
      <c r="R11" s="2">
        <v>190</v>
      </c>
      <c r="S11" s="112">
        <v>120</v>
      </c>
      <c r="T11" s="2">
        <v>100</v>
      </c>
      <c r="U11" s="2">
        <v>160</v>
      </c>
      <c r="V11" s="55">
        <v>160</v>
      </c>
      <c r="W11" s="55">
        <v>90</v>
      </c>
      <c r="X11" s="55">
        <v>276</v>
      </c>
      <c r="Y11" s="192"/>
      <c r="Z11" s="2" t="s">
        <v>56</v>
      </c>
      <c r="AA11" s="2" t="s">
        <v>56</v>
      </c>
      <c r="AB11" s="2"/>
      <c r="AC11" s="2" t="s">
        <v>56</v>
      </c>
    </row>
    <row r="12" spans="1:29" x14ac:dyDescent="0.25">
      <c r="A12" s="123" t="s">
        <v>26</v>
      </c>
      <c r="B12" s="132">
        <f t="shared" si="4"/>
        <v>140</v>
      </c>
      <c r="C12" s="81">
        <v>0</v>
      </c>
      <c r="D12" s="85">
        <f t="shared" si="6"/>
        <v>187.5</v>
      </c>
      <c r="E12" s="24">
        <f t="shared" si="7"/>
        <v>35</v>
      </c>
      <c r="F12" s="78">
        <v>0</v>
      </c>
      <c r="G12" s="193">
        <f t="shared" si="8"/>
        <v>798</v>
      </c>
      <c r="H12" s="149">
        <v>0</v>
      </c>
      <c r="I12" s="142" t="s">
        <v>56</v>
      </c>
      <c r="J12" s="90">
        <f t="shared" si="2"/>
        <v>35</v>
      </c>
      <c r="K12" s="140">
        <v>0</v>
      </c>
      <c r="L12" s="101">
        <v>0</v>
      </c>
      <c r="M12" s="153">
        <v>160</v>
      </c>
      <c r="N12" s="114">
        <f t="shared" si="3"/>
        <v>1462.6428571428571</v>
      </c>
      <c r="O12" s="20">
        <f t="shared" si="9"/>
        <v>3500</v>
      </c>
      <c r="P12" s="87">
        <v>3500</v>
      </c>
      <c r="Q12" s="121"/>
      <c r="R12" s="2">
        <v>70</v>
      </c>
      <c r="S12" s="112">
        <v>250</v>
      </c>
      <c r="T12" s="2" t="s">
        <v>56</v>
      </c>
      <c r="U12" s="2">
        <v>35</v>
      </c>
      <c r="V12" s="55">
        <v>130</v>
      </c>
      <c r="W12" s="2" t="s">
        <v>56</v>
      </c>
      <c r="X12" s="2">
        <v>798</v>
      </c>
      <c r="Y12" s="192"/>
      <c r="Z12" s="2" t="s">
        <v>56</v>
      </c>
      <c r="AA12" s="2" t="s">
        <v>56</v>
      </c>
      <c r="AB12" s="2"/>
      <c r="AC12" s="113">
        <f>(250/7)*3</f>
        <v>107.14285714285714</v>
      </c>
    </row>
    <row r="13" spans="1:29" x14ac:dyDescent="0.25">
      <c r="A13" s="123" t="s">
        <v>28</v>
      </c>
      <c r="B13" s="132">
        <f t="shared" si="4"/>
        <v>54</v>
      </c>
      <c r="C13" s="81">
        <f t="shared" si="5"/>
        <v>18</v>
      </c>
      <c r="D13" s="85">
        <f t="shared" si="6"/>
        <v>12.75</v>
      </c>
      <c r="E13" s="24">
        <f t="shared" si="7"/>
        <v>1</v>
      </c>
      <c r="F13" s="78">
        <v>27</v>
      </c>
      <c r="G13" s="193">
        <f t="shared" si="8"/>
        <v>63</v>
      </c>
      <c r="H13" s="149">
        <f t="shared" ref="H13:H21" si="10">$V$40*V13</f>
        <v>9</v>
      </c>
      <c r="I13" s="142">
        <f>W13</f>
        <v>1</v>
      </c>
      <c r="J13" s="90">
        <f t="shared" si="2"/>
        <v>1</v>
      </c>
      <c r="K13" s="140">
        <v>41</v>
      </c>
      <c r="L13" s="101">
        <v>20</v>
      </c>
      <c r="M13" s="153">
        <v>8</v>
      </c>
      <c r="N13" s="115">
        <f>SUM(B13:M13)+SUM(Z13:AB13)</f>
        <v>256.75</v>
      </c>
      <c r="O13" s="159">
        <f t="shared" si="9"/>
        <v>300</v>
      </c>
      <c r="P13" s="117">
        <v>300</v>
      </c>
      <c r="Q13" s="121">
        <f>N13/O13</f>
        <v>0.85583333333333333</v>
      </c>
      <c r="R13" s="2">
        <v>27</v>
      </c>
      <c r="S13" s="112">
        <v>17</v>
      </c>
      <c r="T13" s="2">
        <v>12</v>
      </c>
      <c r="U13" s="2">
        <v>1</v>
      </c>
      <c r="V13" s="55">
        <v>9</v>
      </c>
      <c r="W13" s="55">
        <v>1</v>
      </c>
      <c r="X13" s="55">
        <v>63</v>
      </c>
      <c r="Y13" s="192"/>
      <c r="Z13" s="2" t="s">
        <v>56</v>
      </c>
      <c r="AA13" s="2" t="s">
        <v>56</v>
      </c>
      <c r="AB13" s="2">
        <v>1</v>
      </c>
      <c r="AC13" s="2" t="s">
        <v>56</v>
      </c>
    </row>
    <row r="14" spans="1:29" x14ac:dyDescent="0.25">
      <c r="A14" s="123" t="s">
        <v>29</v>
      </c>
      <c r="B14" s="132">
        <f t="shared" si="4"/>
        <v>6</v>
      </c>
      <c r="C14" s="81">
        <f t="shared" si="5"/>
        <v>0</v>
      </c>
      <c r="D14" s="85">
        <f t="shared" si="6"/>
        <v>6</v>
      </c>
      <c r="E14" s="24">
        <f t="shared" si="7"/>
        <v>1</v>
      </c>
      <c r="F14" s="78">
        <v>3</v>
      </c>
      <c r="G14" s="193">
        <f t="shared" si="8"/>
        <v>14</v>
      </c>
      <c r="H14" s="149">
        <f t="shared" si="10"/>
        <v>2</v>
      </c>
      <c r="I14" s="142" t="s">
        <v>56</v>
      </c>
      <c r="J14" s="90">
        <f t="shared" si="2"/>
        <v>1</v>
      </c>
      <c r="K14" s="140">
        <v>1</v>
      </c>
      <c r="L14" s="101">
        <v>1</v>
      </c>
      <c r="M14" s="153">
        <v>0</v>
      </c>
      <c r="N14" s="54">
        <f>SUM(B14:M14)+SUM(Z14:AA14)</f>
        <v>35</v>
      </c>
      <c r="O14" s="158">
        <f t="shared" si="9"/>
        <v>25</v>
      </c>
      <c r="P14" s="15">
        <v>25</v>
      </c>
      <c r="Q14" s="121"/>
      <c r="R14" s="2">
        <v>3</v>
      </c>
      <c r="S14" s="112">
        <v>8</v>
      </c>
      <c r="T14" s="2">
        <v>0</v>
      </c>
      <c r="U14" s="2">
        <v>1</v>
      </c>
      <c r="V14" s="55">
        <v>2</v>
      </c>
      <c r="W14" s="2" t="s">
        <v>56</v>
      </c>
      <c r="X14" s="2">
        <v>14</v>
      </c>
      <c r="Y14" s="192"/>
      <c r="Z14" s="2" t="s">
        <v>56</v>
      </c>
      <c r="AA14" s="2" t="s">
        <v>56</v>
      </c>
      <c r="AB14" s="2" t="s">
        <v>87</v>
      </c>
      <c r="AC14" s="2" t="s">
        <v>56</v>
      </c>
    </row>
    <row r="15" spans="1:29" x14ac:dyDescent="0.25">
      <c r="A15" s="123" t="s">
        <v>30</v>
      </c>
      <c r="B15" s="132">
        <f t="shared" si="4"/>
        <v>18</v>
      </c>
      <c r="C15" s="81">
        <f t="shared" si="5"/>
        <v>18</v>
      </c>
      <c r="D15" s="85">
        <f t="shared" si="6"/>
        <v>2.25</v>
      </c>
      <c r="E15" s="24">
        <f t="shared" si="7"/>
        <v>0</v>
      </c>
      <c r="F15" s="78">
        <v>14</v>
      </c>
      <c r="G15" s="193">
        <f t="shared" si="8"/>
        <v>35</v>
      </c>
      <c r="H15" s="149">
        <f t="shared" si="10"/>
        <v>2</v>
      </c>
      <c r="I15" s="142" t="s">
        <v>56</v>
      </c>
      <c r="J15" s="90">
        <f t="shared" si="2"/>
        <v>0</v>
      </c>
      <c r="K15" s="140">
        <v>5</v>
      </c>
      <c r="L15" s="101">
        <v>0</v>
      </c>
      <c r="M15" s="153">
        <v>6</v>
      </c>
      <c r="N15" s="118">
        <f>SUM(B15:M15)+SUM(Z15:AA15)</f>
        <v>100.25</v>
      </c>
      <c r="O15" s="158" t="str">
        <f t="shared" si="9"/>
        <v>-</v>
      </c>
      <c r="P15" s="119" t="s">
        <v>56</v>
      </c>
      <c r="Q15" s="121"/>
      <c r="R15" s="2">
        <v>9</v>
      </c>
      <c r="S15" s="112">
        <v>3</v>
      </c>
      <c r="T15" s="2">
        <v>12</v>
      </c>
      <c r="U15" s="2">
        <v>0</v>
      </c>
      <c r="V15" s="55">
        <v>2</v>
      </c>
      <c r="W15" s="55" t="s">
        <v>56</v>
      </c>
      <c r="X15" s="55">
        <v>35</v>
      </c>
      <c r="Y15" s="192"/>
      <c r="Z15" s="2" t="s">
        <v>56</v>
      </c>
      <c r="AA15" s="2" t="s">
        <v>56</v>
      </c>
      <c r="AB15" s="2" t="s">
        <v>56</v>
      </c>
      <c r="AC15" s="2" t="s">
        <v>56</v>
      </c>
    </row>
    <row r="16" spans="1:29" x14ac:dyDescent="0.25">
      <c r="A16" s="123" t="s">
        <v>31</v>
      </c>
      <c r="B16" s="132">
        <f t="shared" si="4"/>
        <v>4</v>
      </c>
      <c r="C16" s="81">
        <f t="shared" si="5"/>
        <v>12</v>
      </c>
      <c r="D16" s="85">
        <f t="shared" si="6"/>
        <v>18.75</v>
      </c>
      <c r="E16" s="24">
        <f t="shared" si="7"/>
        <v>1</v>
      </c>
      <c r="F16" s="78">
        <v>1</v>
      </c>
      <c r="G16" s="193">
        <f t="shared" si="8"/>
        <v>9</v>
      </c>
      <c r="H16" s="149">
        <f t="shared" si="10"/>
        <v>16</v>
      </c>
      <c r="I16" s="142" t="s">
        <v>56</v>
      </c>
      <c r="J16" s="90">
        <f t="shared" si="2"/>
        <v>1</v>
      </c>
      <c r="K16" s="140">
        <v>12</v>
      </c>
      <c r="L16" s="101">
        <v>4</v>
      </c>
      <c r="M16" s="153">
        <v>12</v>
      </c>
      <c r="N16" s="115">
        <f>SUM(B16:M16)+SUM(Z16:AA16)</f>
        <v>90.75</v>
      </c>
      <c r="O16" s="159">
        <v>150</v>
      </c>
      <c r="P16" s="117">
        <v>50</v>
      </c>
      <c r="Q16" s="121">
        <f>N16/O16</f>
        <v>0.60499999999999998</v>
      </c>
      <c r="R16" s="2">
        <v>2</v>
      </c>
      <c r="S16" s="112">
        <v>25</v>
      </c>
      <c r="T16" s="2">
        <v>8</v>
      </c>
      <c r="U16" s="2">
        <v>1</v>
      </c>
      <c r="V16" s="55">
        <v>16</v>
      </c>
      <c r="W16" s="2" t="s">
        <v>56</v>
      </c>
      <c r="X16" s="2">
        <v>9</v>
      </c>
      <c r="Y16" s="192"/>
      <c r="Z16" s="2" t="s">
        <v>56</v>
      </c>
      <c r="AA16" s="2" t="s">
        <v>56</v>
      </c>
      <c r="AB16" s="2" t="s">
        <v>56</v>
      </c>
      <c r="AC16" s="2" t="s">
        <v>56</v>
      </c>
    </row>
    <row r="17" spans="1:29" x14ac:dyDescent="0.25">
      <c r="A17" s="123"/>
      <c r="B17" s="210"/>
      <c r="C17" s="211"/>
      <c r="D17" s="207"/>
      <c r="E17" s="208"/>
      <c r="F17" s="209"/>
      <c r="G17" s="193">
        <f t="shared" si="8"/>
        <v>0</v>
      </c>
      <c r="H17" s="212"/>
      <c r="I17" s="213"/>
      <c r="J17" s="214"/>
      <c r="K17" s="185"/>
      <c r="L17" s="186"/>
      <c r="M17" s="187"/>
      <c r="N17" s="188"/>
      <c r="O17" s="189"/>
      <c r="P17" s="190"/>
      <c r="Q17" s="121"/>
      <c r="R17" s="2"/>
      <c r="S17" s="112"/>
      <c r="T17" s="2"/>
      <c r="W17" s="55"/>
      <c r="X17" s="55"/>
      <c r="Y17" s="192"/>
      <c r="Z17" s="2" t="s">
        <v>56</v>
      </c>
      <c r="AA17" s="2" t="s">
        <v>56</v>
      </c>
      <c r="AB17" s="2" t="s">
        <v>56</v>
      </c>
      <c r="AC17" s="2" t="s">
        <v>56</v>
      </c>
    </row>
    <row r="18" spans="1:29" x14ac:dyDescent="0.25">
      <c r="A18" s="123" t="s">
        <v>32</v>
      </c>
      <c r="B18" s="132">
        <f t="shared" si="4"/>
        <v>20</v>
      </c>
      <c r="C18" s="81">
        <f t="shared" si="5"/>
        <v>13.5</v>
      </c>
      <c r="D18" s="85">
        <f t="shared" si="6"/>
        <v>15</v>
      </c>
      <c r="E18" s="24">
        <f t="shared" si="7"/>
        <v>10</v>
      </c>
      <c r="F18" s="78">
        <v>2</v>
      </c>
      <c r="G18" s="193">
        <f t="shared" si="8"/>
        <v>91</v>
      </c>
      <c r="H18" s="149">
        <f t="shared" si="10"/>
        <v>15</v>
      </c>
      <c r="I18" s="142" t="s">
        <v>56</v>
      </c>
      <c r="J18" s="90">
        <f t="shared" si="2"/>
        <v>10</v>
      </c>
      <c r="K18" s="140">
        <v>4</v>
      </c>
      <c r="L18" s="101">
        <v>2</v>
      </c>
      <c r="M18" s="153">
        <v>0</v>
      </c>
      <c r="N18" s="54">
        <f t="shared" ref="N18:N28" si="11">SUM(B18:M18)+Z18</f>
        <v>252.5</v>
      </c>
      <c r="O18" s="158">
        <f t="shared" si="9"/>
        <v>100</v>
      </c>
      <c r="P18" s="8">
        <v>100</v>
      </c>
      <c r="Q18" s="121"/>
      <c r="R18" s="2">
        <v>10</v>
      </c>
      <c r="S18" s="112">
        <v>20</v>
      </c>
      <c r="T18" s="2">
        <v>9</v>
      </c>
      <c r="U18" s="2">
        <v>10</v>
      </c>
      <c r="V18" s="55">
        <v>15</v>
      </c>
      <c r="W18" s="2" t="s">
        <v>56</v>
      </c>
      <c r="X18" s="2">
        <v>91</v>
      </c>
      <c r="Y18" s="192"/>
      <c r="Z18" s="2">
        <v>70</v>
      </c>
      <c r="AA18" s="2" t="s">
        <v>56</v>
      </c>
      <c r="AB18" s="2" t="s">
        <v>56</v>
      </c>
      <c r="AC18" s="2" t="s">
        <v>56</v>
      </c>
    </row>
    <row r="19" spans="1:29" x14ac:dyDescent="0.25">
      <c r="A19" s="123" t="s">
        <v>33</v>
      </c>
      <c r="B19" s="132">
        <f t="shared" si="4"/>
        <v>70</v>
      </c>
      <c r="C19" s="81">
        <f t="shared" si="5"/>
        <v>1.5</v>
      </c>
      <c r="D19" s="85">
        <f t="shared" si="6"/>
        <v>45</v>
      </c>
      <c r="E19" s="24">
        <f t="shared" si="7"/>
        <v>0</v>
      </c>
      <c r="F19" s="78">
        <v>17</v>
      </c>
      <c r="G19" s="193">
        <f t="shared" si="8"/>
        <v>93</v>
      </c>
      <c r="H19" s="149">
        <f t="shared" si="10"/>
        <v>15</v>
      </c>
      <c r="I19" s="142" t="s">
        <v>56</v>
      </c>
      <c r="J19" s="90">
        <f t="shared" si="2"/>
        <v>0</v>
      </c>
      <c r="K19" s="140">
        <v>2</v>
      </c>
      <c r="L19" s="101">
        <v>0</v>
      </c>
      <c r="M19" s="153">
        <v>0</v>
      </c>
      <c r="N19" s="54">
        <f t="shared" si="11"/>
        <v>343.5</v>
      </c>
      <c r="O19" s="158">
        <f t="shared" si="9"/>
        <v>100</v>
      </c>
      <c r="P19" s="8">
        <v>100</v>
      </c>
      <c r="R19" s="2">
        <v>35</v>
      </c>
      <c r="S19" s="112">
        <v>60</v>
      </c>
      <c r="T19" s="2">
        <v>1</v>
      </c>
      <c r="U19" s="2">
        <v>0</v>
      </c>
      <c r="V19" s="55">
        <v>15</v>
      </c>
      <c r="W19" s="55" t="s">
        <v>56</v>
      </c>
      <c r="X19" s="55">
        <v>93</v>
      </c>
      <c r="Y19" s="192"/>
      <c r="Z19" s="2">
        <v>100</v>
      </c>
      <c r="AA19" s="2" t="s">
        <v>56</v>
      </c>
      <c r="AB19" s="2" t="s">
        <v>56</v>
      </c>
      <c r="AC19" s="2" t="s">
        <v>56</v>
      </c>
    </row>
    <row r="20" spans="1:29" x14ac:dyDescent="0.25">
      <c r="A20" s="123" t="s">
        <v>34</v>
      </c>
      <c r="B20" s="132">
        <f t="shared" si="4"/>
        <v>0</v>
      </c>
      <c r="C20" s="81">
        <f t="shared" si="5"/>
        <v>43.5</v>
      </c>
      <c r="D20" s="85">
        <f t="shared" si="6"/>
        <v>37.5</v>
      </c>
      <c r="E20" s="24">
        <f t="shared" si="7"/>
        <v>45</v>
      </c>
      <c r="F20" s="78">
        <v>1</v>
      </c>
      <c r="G20" s="193">
        <f t="shared" si="8"/>
        <v>79</v>
      </c>
      <c r="H20" s="149">
        <f t="shared" si="10"/>
        <v>25</v>
      </c>
      <c r="I20" s="142" t="s">
        <v>56</v>
      </c>
      <c r="J20" s="90">
        <f t="shared" si="2"/>
        <v>45</v>
      </c>
      <c r="K20" s="140">
        <v>20</v>
      </c>
      <c r="L20" s="101">
        <v>4</v>
      </c>
      <c r="M20" s="153">
        <v>15</v>
      </c>
      <c r="N20" s="54">
        <f t="shared" si="11"/>
        <v>335</v>
      </c>
      <c r="O20" s="158">
        <f t="shared" si="9"/>
        <v>100</v>
      </c>
      <c r="P20" s="8">
        <v>100</v>
      </c>
      <c r="R20" s="2">
        <v>0</v>
      </c>
      <c r="S20" s="112">
        <v>50</v>
      </c>
      <c r="T20" s="2">
        <v>29</v>
      </c>
      <c r="U20" s="2">
        <v>45</v>
      </c>
      <c r="V20" s="55">
        <v>25</v>
      </c>
      <c r="W20" s="100" t="s">
        <v>56</v>
      </c>
      <c r="X20" s="100" t="s">
        <v>147</v>
      </c>
      <c r="Y20" s="192"/>
      <c r="Z20" s="2">
        <v>20</v>
      </c>
      <c r="AA20" s="2" t="s">
        <v>56</v>
      </c>
      <c r="AB20" s="2" t="s">
        <v>56</v>
      </c>
      <c r="AC20" s="2" t="s">
        <v>56</v>
      </c>
    </row>
    <row r="21" spans="1:29" x14ac:dyDescent="0.25">
      <c r="A21" s="123" t="s">
        <v>35</v>
      </c>
      <c r="B21" s="132">
        <f t="shared" si="4"/>
        <v>90</v>
      </c>
      <c r="C21" s="81">
        <f t="shared" si="5"/>
        <v>0</v>
      </c>
      <c r="D21" s="85">
        <f t="shared" si="6"/>
        <v>15</v>
      </c>
      <c r="E21" s="24">
        <f t="shared" si="7"/>
        <v>2</v>
      </c>
      <c r="F21" s="78">
        <v>2</v>
      </c>
      <c r="G21" s="193">
        <f t="shared" si="8"/>
        <v>35</v>
      </c>
      <c r="H21" s="149">
        <f t="shared" si="10"/>
        <v>15</v>
      </c>
      <c r="I21" s="142" t="s">
        <v>56</v>
      </c>
      <c r="J21" s="90">
        <f t="shared" si="2"/>
        <v>2</v>
      </c>
      <c r="K21" s="140">
        <v>10</v>
      </c>
      <c r="L21" s="101">
        <v>6</v>
      </c>
      <c r="M21" s="153">
        <v>0</v>
      </c>
      <c r="N21" s="54">
        <f t="shared" si="11"/>
        <v>277</v>
      </c>
      <c r="O21" s="158">
        <f t="shared" si="9"/>
        <v>100</v>
      </c>
      <c r="P21" s="8">
        <v>100</v>
      </c>
      <c r="R21" s="2">
        <v>45</v>
      </c>
      <c r="S21" s="112">
        <v>20</v>
      </c>
      <c r="T21" s="2">
        <v>0</v>
      </c>
      <c r="U21" s="2">
        <v>2</v>
      </c>
      <c r="V21" s="55">
        <v>15</v>
      </c>
      <c r="W21" s="2" t="s">
        <v>56</v>
      </c>
      <c r="X21" s="2">
        <v>35</v>
      </c>
      <c r="Y21" s="192"/>
      <c r="Z21" s="2">
        <v>100</v>
      </c>
      <c r="AA21" s="2" t="s">
        <v>56</v>
      </c>
      <c r="AB21" s="2" t="s">
        <v>56</v>
      </c>
      <c r="AC21" s="2" t="s">
        <v>56</v>
      </c>
    </row>
    <row r="22" spans="1:29" x14ac:dyDescent="0.25">
      <c r="A22" s="123" t="s">
        <v>36</v>
      </c>
      <c r="B22" s="132">
        <f t="shared" si="4"/>
        <v>20</v>
      </c>
      <c r="C22" s="81">
        <f t="shared" si="5"/>
        <v>39</v>
      </c>
      <c r="D22" s="85">
        <v>0</v>
      </c>
      <c r="E22" s="24">
        <f t="shared" si="7"/>
        <v>25</v>
      </c>
      <c r="F22" s="78">
        <v>0</v>
      </c>
      <c r="G22" s="193">
        <f t="shared" si="8"/>
        <v>110</v>
      </c>
      <c r="H22" s="149" t="s">
        <v>56</v>
      </c>
      <c r="I22" s="142" t="s">
        <v>56</v>
      </c>
      <c r="J22" s="90">
        <f t="shared" si="2"/>
        <v>25</v>
      </c>
      <c r="K22" s="140">
        <v>0</v>
      </c>
      <c r="L22" s="101">
        <v>0</v>
      </c>
      <c r="M22" s="153">
        <v>0</v>
      </c>
      <c r="N22" s="54">
        <f t="shared" si="11"/>
        <v>469</v>
      </c>
      <c r="O22" s="158">
        <f t="shared" si="9"/>
        <v>100</v>
      </c>
      <c r="P22" s="8">
        <v>100</v>
      </c>
      <c r="R22" s="2">
        <v>10</v>
      </c>
      <c r="S22" s="112" t="s">
        <v>56</v>
      </c>
      <c r="T22" s="2">
        <v>26</v>
      </c>
      <c r="U22" s="2">
        <v>25</v>
      </c>
      <c r="V22" s="55">
        <v>15</v>
      </c>
      <c r="W22" s="2" t="s">
        <v>56</v>
      </c>
      <c r="X22" s="2">
        <v>110</v>
      </c>
      <c r="Y22" s="192"/>
      <c r="Z22" s="2">
        <v>250</v>
      </c>
      <c r="AA22" s="2" t="s">
        <v>56</v>
      </c>
      <c r="AB22" s="2" t="s">
        <v>56</v>
      </c>
      <c r="AC22" s="2" t="s">
        <v>56</v>
      </c>
    </row>
    <row r="23" spans="1:29" x14ac:dyDescent="0.25">
      <c r="A23" s="123" t="s">
        <v>37</v>
      </c>
      <c r="B23" s="132">
        <v>0</v>
      </c>
      <c r="C23" s="81">
        <f t="shared" si="5"/>
        <v>0</v>
      </c>
      <c r="D23" s="85">
        <f t="shared" si="6"/>
        <v>15</v>
      </c>
      <c r="E23" s="24">
        <f t="shared" si="7"/>
        <v>20</v>
      </c>
      <c r="F23" s="78">
        <v>0</v>
      </c>
      <c r="G23" s="193">
        <f t="shared" si="8"/>
        <v>129</v>
      </c>
      <c r="H23" s="149" t="s">
        <v>56</v>
      </c>
      <c r="I23" s="142" t="s">
        <v>56</v>
      </c>
      <c r="J23" s="90">
        <f t="shared" si="2"/>
        <v>20</v>
      </c>
      <c r="K23" s="140">
        <v>0</v>
      </c>
      <c r="L23" s="101">
        <v>0</v>
      </c>
      <c r="M23" s="153">
        <v>0</v>
      </c>
      <c r="N23" s="54">
        <f t="shared" si="11"/>
        <v>284</v>
      </c>
      <c r="O23" s="158">
        <f t="shared" si="9"/>
        <v>100</v>
      </c>
      <c r="P23" s="8">
        <v>100</v>
      </c>
      <c r="R23" s="2" t="s">
        <v>56</v>
      </c>
      <c r="S23" s="112">
        <v>20</v>
      </c>
      <c r="T23" s="2">
        <v>0</v>
      </c>
      <c r="U23" s="2">
        <v>20</v>
      </c>
      <c r="V23" s="55">
        <v>20</v>
      </c>
      <c r="W23" s="2" t="s">
        <v>56</v>
      </c>
      <c r="X23" s="2">
        <v>129</v>
      </c>
      <c r="Y23" s="192"/>
      <c r="Z23" s="2">
        <v>100</v>
      </c>
      <c r="AA23" s="2" t="s">
        <v>56</v>
      </c>
      <c r="AB23" s="2" t="s">
        <v>56</v>
      </c>
      <c r="AC23" s="2" t="s">
        <v>56</v>
      </c>
    </row>
    <row r="24" spans="1:29" x14ac:dyDescent="0.25">
      <c r="A24" s="123" t="s">
        <v>38</v>
      </c>
      <c r="B24" s="132">
        <v>0</v>
      </c>
      <c r="C24" s="81">
        <f t="shared" si="5"/>
        <v>1.5</v>
      </c>
      <c r="D24" s="85">
        <v>0</v>
      </c>
      <c r="E24" s="24">
        <v>0</v>
      </c>
      <c r="F24" s="78">
        <v>0</v>
      </c>
      <c r="G24" s="193">
        <f t="shared" si="8"/>
        <v>19</v>
      </c>
      <c r="H24" s="149" t="s">
        <v>56</v>
      </c>
      <c r="I24" s="142" t="s">
        <v>56</v>
      </c>
      <c r="J24" s="90" t="s">
        <v>56</v>
      </c>
      <c r="K24" s="140">
        <v>0</v>
      </c>
      <c r="L24" s="101">
        <v>0</v>
      </c>
      <c r="M24" s="153">
        <v>0</v>
      </c>
      <c r="N24" s="54">
        <f t="shared" si="11"/>
        <v>51.5</v>
      </c>
      <c r="O24" s="165">
        <f t="shared" si="9"/>
        <v>100</v>
      </c>
      <c r="P24" s="15">
        <v>100</v>
      </c>
      <c r="R24" s="2" t="s">
        <v>56</v>
      </c>
      <c r="S24" s="112" t="s">
        <v>56</v>
      </c>
      <c r="T24" s="2">
        <v>1</v>
      </c>
      <c r="U24" s="2" t="s">
        <v>56</v>
      </c>
      <c r="V24" s="55" t="s">
        <v>56</v>
      </c>
      <c r="W24" s="55" t="s">
        <v>56</v>
      </c>
      <c r="X24" s="55">
        <v>19</v>
      </c>
      <c r="Y24" s="192"/>
      <c r="Z24" s="2">
        <v>31</v>
      </c>
      <c r="AA24" s="2" t="s">
        <v>56</v>
      </c>
      <c r="AB24" s="2" t="s">
        <v>56</v>
      </c>
      <c r="AC24" s="2" t="s">
        <v>56</v>
      </c>
    </row>
    <row r="25" spans="1:29" x14ac:dyDescent="0.25">
      <c r="A25" s="123" t="s">
        <v>39</v>
      </c>
      <c r="B25" s="132">
        <f t="shared" si="4"/>
        <v>70</v>
      </c>
      <c r="C25" s="81">
        <f t="shared" si="5"/>
        <v>9</v>
      </c>
      <c r="D25" s="85">
        <f t="shared" si="6"/>
        <v>15</v>
      </c>
      <c r="E25" s="24">
        <v>0</v>
      </c>
      <c r="F25" s="78">
        <v>1</v>
      </c>
      <c r="G25" s="193">
        <f t="shared" si="8"/>
        <v>74</v>
      </c>
      <c r="H25" s="149" t="s">
        <v>56</v>
      </c>
      <c r="I25" s="142" t="s">
        <v>56</v>
      </c>
      <c r="J25" s="90" t="s">
        <v>56</v>
      </c>
      <c r="K25" s="140">
        <v>0</v>
      </c>
      <c r="L25" s="101">
        <v>0</v>
      </c>
      <c r="M25" s="153">
        <v>0</v>
      </c>
      <c r="N25" s="54">
        <f t="shared" si="11"/>
        <v>269</v>
      </c>
      <c r="O25" s="158">
        <f t="shared" si="9"/>
        <v>100</v>
      </c>
      <c r="P25" s="8">
        <v>100</v>
      </c>
      <c r="R25" s="2">
        <v>35</v>
      </c>
      <c r="S25" s="112">
        <v>20</v>
      </c>
      <c r="T25" s="2">
        <v>6</v>
      </c>
      <c r="U25" s="2" t="s">
        <v>56</v>
      </c>
      <c r="V25" s="55">
        <v>15</v>
      </c>
      <c r="W25" s="2" t="s">
        <v>56</v>
      </c>
      <c r="X25" s="2">
        <v>74</v>
      </c>
      <c r="Y25" s="192"/>
      <c r="Z25" s="2">
        <v>100</v>
      </c>
      <c r="AA25" s="2" t="s">
        <v>56</v>
      </c>
      <c r="AB25" s="2" t="s">
        <v>56</v>
      </c>
      <c r="AC25" s="2" t="s">
        <v>56</v>
      </c>
    </row>
    <row r="26" spans="1:29" x14ac:dyDescent="0.25">
      <c r="A26" s="123" t="s">
        <v>40</v>
      </c>
      <c r="B26" s="132">
        <f t="shared" si="4"/>
        <v>70</v>
      </c>
      <c r="C26" s="81">
        <f t="shared" si="5"/>
        <v>40.5</v>
      </c>
      <c r="D26" s="85">
        <f t="shared" si="6"/>
        <v>15</v>
      </c>
      <c r="E26" s="24">
        <f t="shared" si="7"/>
        <v>4</v>
      </c>
      <c r="F26" s="78">
        <v>0</v>
      </c>
      <c r="G26" s="193">
        <f t="shared" si="8"/>
        <v>75</v>
      </c>
      <c r="H26" s="149" t="s">
        <v>56</v>
      </c>
      <c r="I26" s="142" t="s">
        <v>56</v>
      </c>
      <c r="J26" s="90">
        <f>$U$40*U26</f>
        <v>4</v>
      </c>
      <c r="K26" s="140">
        <v>0</v>
      </c>
      <c r="L26" s="101">
        <v>0</v>
      </c>
      <c r="M26" s="153">
        <v>0</v>
      </c>
      <c r="N26" s="54">
        <f t="shared" si="11"/>
        <v>308.5</v>
      </c>
      <c r="O26" s="158">
        <f t="shared" si="9"/>
        <v>100</v>
      </c>
      <c r="P26" s="8">
        <v>100</v>
      </c>
      <c r="R26" s="2">
        <v>35</v>
      </c>
      <c r="S26" s="112">
        <v>20</v>
      </c>
      <c r="T26" s="2">
        <v>27</v>
      </c>
      <c r="U26" s="2">
        <v>4</v>
      </c>
      <c r="V26" s="55">
        <v>15</v>
      </c>
      <c r="W26" s="2" t="s">
        <v>56</v>
      </c>
      <c r="X26" s="2">
        <v>75</v>
      </c>
      <c r="Y26" s="192"/>
      <c r="Z26" s="2">
        <v>100</v>
      </c>
      <c r="AA26" s="2" t="s">
        <v>56</v>
      </c>
      <c r="AB26" s="2" t="s">
        <v>56</v>
      </c>
      <c r="AC26" s="2" t="s">
        <v>56</v>
      </c>
    </row>
    <row r="27" spans="1:29" x14ac:dyDescent="0.25">
      <c r="A27" s="123" t="s">
        <v>41</v>
      </c>
      <c r="B27" s="132">
        <f t="shared" si="4"/>
        <v>70</v>
      </c>
      <c r="C27" s="81">
        <f t="shared" si="5"/>
        <v>1.5</v>
      </c>
      <c r="D27" s="85">
        <f t="shared" si="6"/>
        <v>15</v>
      </c>
      <c r="E27" s="24" t="s">
        <v>56</v>
      </c>
      <c r="F27" s="78">
        <v>0</v>
      </c>
      <c r="G27" s="193">
        <f t="shared" si="8"/>
        <v>27</v>
      </c>
      <c r="H27" s="181" t="s">
        <v>56</v>
      </c>
      <c r="I27" s="142" t="s">
        <v>56</v>
      </c>
      <c r="J27" s="90" t="s">
        <v>56</v>
      </c>
      <c r="K27" s="140">
        <v>0</v>
      </c>
      <c r="L27" s="101">
        <v>0</v>
      </c>
      <c r="M27" s="153">
        <v>0</v>
      </c>
      <c r="N27" s="54">
        <f t="shared" si="11"/>
        <v>213.5</v>
      </c>
      <c r="O27" s="158">
        <f t="shared" si="9"/>
        <v>100</v>
      </c>
      <c r="P27" s="8">
        <v>100</v>
      </c>
      <c r="R27" s="2">
        <v>35</v>
      </c>
      <c r="S27" s="112">
        <v>20</v>
      </c>
      <c r="T27" s="2">
        <v>1</v>
      </c>
      <c r="U27" s="2" t="s">
        <v>56</v>
      </c>
      <c r="V27" s="55">
        <v>15</v>
      </c>
      <c r="W27" s="2" t="s">
        <v>56</v>
      </c>
      <c r="X27" s="2">
        <v>27</v>
      </c>
      <c r="Y27" s="192"/>
      <c r="Z27" s="2">
        <v>100</v>
      </c>
      <c r="AA27" s="2" t="s">
        <v>56</v>
      </c>
      <c r="AB27" s="2" t="s">
        <v>56</v>
      </c>
      <c r="AC27" s="2" t="s">
        <v>56</v>
      </c>
    </row>
    <row r="28" spans="1:29" x14ac:dyDescent="0.25">
      <c r="A28" s="123" t="s">
        <v>42</v>
      </c>
      <c r="B28" s="132">
        <f t="shared" si="4"/>
        <v>70</v>
      </c>
      <c r="C28" s="81">
        <f t="shared" si="5"/>
        <v>7.5</v>
      </c>
      <c r="D28" s="85">
        <f t="shared" si="6"/>
        <v>15</v>
      </c>
      <c r="E28" s="24" t="s">
        <v>56</v>
      </c>
      <c r="F28" s="78">
        <v>0</v>
      </c>
      <c r="G28" s="193">
        <f t="shared" si="8"/>
        <v>106</v>
      </c>
      <c r="H28" s="149" t="s">
        <v>56</v>
      </c>
      <c r="I28" s="142" t="s">
        <v>56</v>
      </c>
      <c r="J28" s="90" t="s">
        <v>56</v>
      </c>
      <c r="K28" s="140">
        <v>0</v>
      </c>
      <c r="L28" s="101">
        <v>0</v>
      </c>
      <c r="M28" s="153">
        <v>0</v>
      </c>
      <c r="N28" s="54">
        <f t="shared" si="11"/>
        <v>298.5</v>
      </c>
      <c r="O28" s="158">
        <f t="shared" si="9"/>
        <v>100</v>
      </c>
      <c r="P28" s="8">
        <v>100</v>
      </c>
      <c r="R28" s="2">
        <v>35</v>
      </c>
      <c r="S28" s="112">
        <v>20</v>
      </c>
      <c r="T28" s="2">
        <v>5</v>
      </c>
      <c r="U28" s="2" t="s">
        <v>56</v>
      </c>
      <c r="V28" s="55">
        <v>15</v>
      </c>
      <c r="W28" s="2" t="s">
        <v>56</v>
      </c>
      <c r="X28" s="2">
        <v>106</v>
      </c>
      <c r="Y28" s="192"/>
      <c r="Z28" s="2">
        <v>100</v>
      </c>
      <c r="AA28" s="2" t="s">
        <v>56</v>
      </c>
      <c r="AB28" s="2" t="s">
        <v>56</v>
      </c>
      <c r="AC28" s="2" t="s">
        <v>56</v>
      </c>
    </row>
    <row r="29" spans="1:29" x14ac:dyDescent="0.25">
      <c r="A29" s="123" t="s">
        <v>43</v>
      </c>
      <c r="B29" s="132">
        <v>0</v>
      </c>
      <c r="C29" s="81">
        <f t="shared" si="5"/>
        <v>4.5</v>
      </c>
      <c r="D29" s="85">
        <f t="shared" si="6"/>
        <v>15</v>
      </c>
      <c r="E29" s="24" t="s">
        <v>56</v>
      </c>
      <c r="F29" s="78">
        <v>0</v>
      </c>
      <c r="G29" s="193">
        <f t="shared" si="8"/>
        <v>33</v>
      </c>
      <c r="H29" s="149" t="s">
        <v>56</v>
      </c>
      <c r="I29" s="142" t="s">
        <v>56</v>
      </c>
      <c r="J29" s="90" t="s">
        <v>56</v>
      </c>
      <c r="K29" s="140">
        <v>0</v>
      </c>
      <c r="L29" s="101">
        <v>0</v>
      </c>
      <c r="M29" s="153">
        <v>0</v>
      </c>
      <c r="N29" s="114">
        <f>SUM(B29:M29)</f>
        <v>52.5</v>
      </c>
      <c r="O29" s="20">
        <f t="shared" si="9"/>
        <v>100</v>
      </c>
      <c r="P29" s="87">
        <v>100</v>
      </c>
      <c r="R29" s="2" t="s">
        <v>56</v>
      </c>
      <c r="S29" s="112">
        <v>20</v>
      </c>
      <c r="T29" s="2">
        <v>3</v>
      </c>
      <c r="U29" s="2" t="s">
        <v>56</v>
      </c>
      <c r="V29" s="55">
        <v>15</v>
      </c>
      <c r="W29" s="55" t="s">
        <v>56</v>
      </c>
      <c r="X29" s="55">
        <v>33</v>
      </c>
      <c r="Y29" s="192"/>
      <c r="Z29" s="2" t="s">
        <v>56</v>
      </c>
      <c r="AA29" s="2" t="s">
        <v>56</v>
      </c>
      <c r="AB29" s="2" t="s">
        <v>56</v>
      </c>
      <c r="AC29" s="2" t="s">
        <v>56</v>
      </c>
    </row>
    <row r="30" spans="1:29" x14ac:dyDescent="0.25">
      <c r="A30" s="123" t="s">
        <v>46</v>
      </c>
      <c r="B30" s="132">
        <f t="shared" si="4"/>
        <v>70</v>
      </c>
      <c r="C30" s="81">
        <f t="shared" si="5"/>
        <v>28.5</v>
      </c>
      <c r="D30" s="85">
        <f t="shared" si="6"/>
        <v>15</v>
      </c>
      <c r="E30" s="24" t="s">
        <v>56</v>
      </c>
      <c r="F30" s="78">
        <v>0</v>
      </c>
      <c r="G30" s="193">
        <f t="shared" si="8"/>
        <v>125</v>
      </c>
      <c r="H30" s="149" t="s">
        <v>56</v>
      </c>
      <c r="I30" s="142" t="s">
        <v>56</v>
      </c>
      <c r="J30" s="90" t="s">
        <v>56</v>
      </c>
      <c r="K30" s="140">
        <v>0</v>
      </c>
      <c r="L30" s="101">
        <v>0</v>
      </c>
      <c r="M30" s="153">
        <v>0</v>
      </c>
      <c r="N30" s="54">
        <f>SUM(B30:M30)+Z30</f>
        <v>338.5</v>
      </c>
      <c r="O30" s="158">
        <f t="shared" si="9"/>
        <v>100</v>
      </c>
      <c r="P30" s="8">
        <v>100</v>
      </c>
      <c r="R30" s="2">
        <v>35</v>
      </c>
      <c r="S30" s="112">
        <v>20</v>
      </c>
      <c r="T30" s="2">
        <v>19</v>
      </c>
      <c r="U30" s="2" t="s">
        <v>56</v>
      </c>
      <c r="V30" s="55">
        <v>15</v>
      </c>
      <c r="W30" s="2" t="s">
        <v>56</v>
      </c>
      <c r="X30" s="2">
        <v>125</v>
      </c>
      <c r="Y30" s="192"/>
      <c r="Z30" s="2">
        <v>100</v>
      </c>
      <c r="AA30" s="2" t="s">
        <v>56</v>
      </c>
      <c r="AB30" s="2" t="s">
        <v>56</v>
      </c>
      <c r="AC30" s="2" t="s">
        <v>56</v>
      </c>
    </row>
    <row r="31" spans="1:29" x14ac:dyDescent="0.25">
      <c r="A31" s="123" t="s">
        <v>44</v>
      </c>
      <c r="B31" s="132">
        <v>0</v>
      </c>
      <c r="C31" s="81">
        <v>0</v>
      </c>
      <c r="D31" s="85">
        <f t="shared" si="6"/>
        <v>15</v>
      </c>
      <c r="E31" s="24" t="s">
        <v>56</v>
      </c>
      <c r="F31" s="78">
        <v>0</v>
      </c>
      <c r="G31" s="193" t="s">
        <v>56</v>
      </c>
      <c r="H31" s="149" t="s">
        <v>56</v>
      </c>
      <c r="I31" s="142" t="s">
        <v>56</v>
      </c>
      <c r="J31" s="90" t="s">
        <v>56</v>
      </c>
      <c r="K31" s="140">
        <v>0</v>
      </c>
      <c r="L31" s="101">
        <v>0</v>
      </c>
      <c r="M31" s="153">
        <v>0</v>
      </c>
      <c r="N31" s="114">
        <f>20+Z31</f>
        <v>30</v>
      </c>
      <c r="O31" s="20">
        <f t="shared" si="9"/>
        <v>100</v>
      </c>
      <c r="P31" s="87">
        <v>100</v>
      </c>
      <c r="R31" s="2" t="s">
        <v>56</v>
      </c>
      <c r="S31" s="112">
        <v>20</v>
      </c>
      <c r="T31" s="2" t="s">
        <v>56</v>
      </c>
      <c r="U31" s="2" t="s">
        <v>56</v>
      </c>
      <c r="V31" s="55">
        <v>15</v>
      </c>
      <c r="W31" s="55" t="s">
        <v>56</v>
      </c>
      <c r="X31" s="55" t="s">
        <v>56</v>
      </c>
      <c r="Y31" s="192"/>
      <c r="Z31" s="2">
        <v>10</v>
      </c>
      <c r="AA31" s="2" t="s">
        <v>56</v>
      </c>
      <c r="AB31" s="2" t="s">
        <v>56</v>
      </c>
      <c r="AC31" s="2" t="s">
        <v>56</v>
      </c>
    </row>
    <row r="32" spans="1:29" x14ac:dyDescent="0.25">
      <c r="A32" s="123" t="s">
        <v>45</v>
      </c>
      <c r="B32" s="132">
        <v>0</v>
      </c>
      <c r="C32" s="81">
        <f t="shared" si="5"/>
        <v>13.5</v>
      </c>
      <c r="D32" s="85">
        <f t="shared" si="6"/>
        <v>15</v>
      </c>
      <c r="E32" s="24" t="s">
        <v>56</v>
      </c>
      <c r="F32" s="78">
        <v>0</v>
      </c>
      <c r="G32" s="193">
        <f t="shared" si="8"/>
        <v>0</v>
      </c>
      <c r="H32" s="149" t="s">
        <v>56</v>
      </c>
      <c r="I32" s="142" t="s">
        <v>56</v>
      </c>
      <c r="J32" s="90" t="s">
        <v>56</v>
      </c>
      <c r="K32" s="140">
        <v>0</v>
      </c>
      <c r="L32" s="101">
        <v>0</v>
      </c>
      <c r="M32" s="153">
        <v>0</v>
      </c>
      <c r="N32" s="54">
        <f>SUM(B32:M32)+Z32</f>
        <v>128.5</v>
      </c>
      <c r="O32" s="158">
        <f t="shared" si="9"/>
        <v>100</v>
      </c>
      <c r="P32" s="8">
        <v>100</v>
      </c>
      <c r="R32" s="2" t="s">
        <v>56</v>
      </c>
      <c r="S32" s="112">
        <v>20</v>
      </c>
      <c r="T32" s="2">
        <v>9</v>
      </c>
      <c r="U32" s="2" t="s">
        <v>56</v>
      </c>
      <c r="V32" s="55">
        <v>20</v>
      </c>
      <c r="W32" s="55" t="s">
        <v>56</v>
      </c>
      <c r="X32" s="55">
        <v>0</v>
      </c>
      <c r="Y32" s="192"/>
      <c r="Z32" s="2">
        <v>100</v>
      </c>
      <c r="AA32" s="2" t="s">
        <v>56</v>
      </c>
      <c r="AB32" s="2" t="s">
        <v>56</v>
      </c>
      <c r="AC32" s="2" t="s">
        <v>56</v>
      </c>
    </row>
    <row r="33" spans="1:29" x14ac:dyDescent="0.25">
      <c r="A33" s="123" t="s">
        <v>47</v>
      </c>
      <c r="B33" s="132">
        <v>0</v>
      </c>
      <c r="C33" s="81">
        <f t="shared" si="5"/>
        <v>34.5</v>
      </c>
      <c r="D33" s="85">
        <f t="shared" si="6"/>
        <v>15</v>
      </c>
      <c r="E33" s="24" t="s">
        <v>56</v>
      </c>
      <c r="F33" s="78">
        <v>0</v>
      </c>
      <c r="G33" s="193">
        <f t="shared" si="8"/>
        <v>12</v>
      </c>
      <c r="H33" s="149" t="s">
        <v>56</v>
      </c>
      <c r="I33" s="142" t="s">
        <v>56</v>
      </c>
      <c r="J33" s="90" t="s">
        <v>56</v>
      </c>
      <c r="K33" s="140">
        <v>0</v>
      </c>
      <c r="L33" s="101">
        <v>0</v>
      </c>
      <c r="M33" s="153">
        <v>0</v>
      </c>
      <c r="N33" s="114">
        <f>SUM(B33:M33)+Z33</f>
        <v>63.5</v>
      </c>
      <c r="O33" s="20">
        <f t="shared" si="9"/>
        <v>100</v>
      </c>
      <c r="P33" s="87">
        <v>100</v>
      </c>
      <c r="R33" s="2" t="s">
        <v>56</v>
      </c>
      <c r="S33" s="112">
        <v>20</v>
      </c>
      <c r="T33" s="2">
        <v>23</v>
      </c>
      <c r="U33" s="2" t="s">
        <v>56</v>
      </c>
      <c r="V33" s="55">
        <v>20</v>
      </c>
      <c r="W33" s="55" t="s">
        <v>56</v>
      </c>
      <c r="X33" s="55">
        <v>12</v>
      </c>
      <c r="Y33" s="192"/>
      <c r="Z33" s="2">
        <v>2</v>
      </c>
      <c r="AA33" s="2" t="s">
        <v>56</v>
      </c>
      <c r="AB33" s="2" t="s">
        <v>56</v>
      </c>
      <c r="AC33" s="2" t="s">
        <v>56</v>
      </c>
    </row>
    <row r="34" spans="1:29" x14ac:dyDescent="0.25">
      <c r="A34" s="123" t="s">
        <v>48</v>
      </c>
      <c r="B34" s="132">
        <v>0</v>
      </c>
      <c r="C34" s="81">
        <v>0</v>
      </c>
      <c r="D34" s="85">
        <f t="shared" si="6"/>
        <v>30</v>
      </c>
      <c r="E34" s="24" t="s">
        <v>56</v>
      </c>
      <c r="F34" s="78">
        <v>0</v>
      </c>
      <c r="G34" s="193" t="s">
        <v>56</v>
      </c>
      <c r="H34" s="149" t="s">
        <v>56</v>
      </c>
      <c r="I34" s="142" t="s">
        <v>56</v>
      </c>
      <c r="J34" s="90" t="s">
        <v>56</v>
      </c>
      <c r="K34" s="140">
        <v>0</v>
      </c>
      <c r="L34" s="101">
        <v>0</v>
      </c>
      <c r="M34" s="153">
        <v>0</v>
      </c>
      <c r="N34" s="54">
        <f>SUM(B34:M34)+Z34</f>
        <v>130</v>
      </c>
      <c r="O34" s="158">
        <f t="shared" si="9"/>
        <v>100</v>
      </c>
      <c r="P34" s="8">
        <v>100</v>
      </c>
      <c r="R34" s="2" t="s">
        <v>56</v>
      </c>
      <c r="S34" s="112">
        <v>40</v>
      </c>
      <c r="T34" s="2" t="s">
        <v>56</v>
      </c>
      <c r="U34" s="2" t="s">
        <v>56</v>
      </c>
      <c r="V34" s="55">
        <v>20</v>
      </c>
      <c r="W34" s="55" t="s">
        <v>56</v>
      </c>
      <c r="X34" s="55" t="s">
        <v>56</v>
      </c>
      <c r="Y34" s="192"/>
      <c r="Z34" s="2">
        <v>100</v>
      </c>
      <c r="AA34" s="2" t="s">
        <v>56</v>
      </c>
      <c r="AB34" s="2" t="s">
        <v>56</v>
      </c>
      <c r="AC34" s="2" t="s">
        <v>56</v>
      </c>
    </row>
    <row r="35" spans="1:29" x14ac:dyDescent="0.25">
      <c r="A35" s="123" t="s">
        <v>49</v>
      </c>
      <c r="B35" s="132">
        <v>0</v>
      </c>
      <c r="C35" s="81">
        <f t="shared" si="5"/>
        <v>10.5</v>
      </c>
      <c r="D35" s="85">
        <f t="shared" si="6"/>
        <v>15</v>
      </c>
      <c r="E35" s="24">
        <f t="shared" si="7"/>
        <v>4</v>
      </c>
      <c r="F35" s="78">
        <v>0</v>
      </c>
      <c r="G35" s="193">
        <f t="shared" si="8"/>
        <v>18</v>
      </c>
      <c r="H35" s="149" t="s">
        <v>56</v>
      </c>
      <c r="I35" s="142" t="s">
        <v>56</v>
      </c>
      <c r="J35" s="90">
        <f>$U$40*U35</f>
        <v>4</v>
      </c>
      <c r="K35" s="140">
        <v>0</v>
      </c>
      <c r="L35" s="101">
        <v>0</v>
      </c>
      <c r="M35" s="153">
        <v>0</v>
      </c>
      <c r="N35" s="54">
        <f>SUM(B35:M35)+Z35+AA35</f>
        <v>127</v>
      </c>
      <c r="O35" s="158">
        <f t="shared" si="9"/>
        <v>100</v>
      </c>
      <c r="P35" s="8">
        <v>100</v>
      </c>
      <c r="R35" s="2" t="s">
        <v>56</v>
      </c>
      <c r="S35" s="112">
        <v>20</v>
      </c>
      <c r="T35" s="2">
        <v>7</v>
      </c>
      <c r="U35" s="2">
        <v>4</v>
      </c>
      <c r="V35" s="55">
        <v>15</v>
      </c>
      <c r="W35" s="55" t="s">
        <v>56</v>
      </c>
      <c r="X35" s="55">
        <v>18</v>
      </c>
      <c r="Y35" s="192"/>
      <c r="Z35" s="2">
        <v>13</v>
      </c>
      <c r="AA35" s="2">
        <f>250/400*100</f>
        <v>62.5</v>
      </c>
      <c r="AB35" s="2" t="s">
        <v>56</v>
      </c>
      <c r="AC35" s="2" t="s">
        <v>56</v>
      </c>
    </row>
    <row r="36" spans="1:29" ht="15.75" thickBot="1" x14ac:dyDescent="0.3">
      <c r="A36" s="124" t="s">
        <v>50</v>
      </c>
      <c r="B36" s="133">
        <v>0</v>
      </c>
      <c r="C36" s="82">
        <f>$T$40*T36</f>
        <v>13.5</v>
      </c>
      <c r="D36" s="86">
        <f t="shared" si="6"/>
        <v>15</v>
      </c>
      <c r="E36" s="25" t="s">
        <v>56</v>
      </c>
      <c r="F36" s="79">
        <v>0</v>
      </c>
      <c r="G36" s="194">
        <f>X40*X36</f>
        <v>2</v>
      </c>
      <c r="H36" s="150" t="s">
        <v>56</v>
      </c>
      <c r="I36" s="151" t="s">
        <v>56</v>
      </c>
      <c r="J36" s="91" t="s">
        <v>56</v>
      </c>
      <c r="K36" s="141">
        <v>0</v>
      </c>
      <c r="L36" s="102">
        <v>0</v>
      </c>
      <c r="M36" s="154">
        <v>0</v>
      </c>
      <c r="N36" s="53">
        <f>SUM(B36:M36)+Z36</f>
        <v>109.5</v>
      </c>
      <c r="O36" s="163">
        <f t="shared" si="9"/>
        <v>100</v>
      </c>
      <c r="P36" s="9">
        <v>100</v>
      </c>
      <c r="R36" s="2" t="s">
        <v>56</v>
      </c>
      <c r="S36" s="112">
        <v>20</v>
      </c>
      <c r="T36" s="2">
        <v>9</v>
      </c>
      <c r="U36" s="2" t="s">
        <v>56</v>
      </c>
      <c r="V36" s="55" t="s">
        <v>56</v>
      </c>
      <c r="W36" s="55" t="s">
        <v>56</v>
      </c>
      <c r="X36" s="55">
        <v>2</v>
      </c>
      <c r="Y36" s="192"/>
      <c r="Z36" s="2">
        <v>79</v>
      </c>
      <c r="AA36" s="2" t="s">
        <v>56</v>
      </c>
      <c r="AB36" s="2" t="s">
        <v>56</v>
      </c>
      <c r="AC36" s="2" t="s">
        <v>56</v>
      </c>
    </row>
    <row r="37" spans="1:29" ht="15.75" thickBot="1" x14ac:dyDescent="0.3">
      <c r="A37" s="1"/>
      <c r="H37" s="2"/>
      <c r="I37" s="2"/>
      <c r="J37" s="2"/>
      <c r="K37" s="2"/>
      <c r="L37" s="2"/>
      <c r="N37" s="204" t="s">
        <v>109</v>
      </c>
      <c r="O37" s="205"/>
      <c r="P37" s="206"/>
      <c r="R37" s="2"/>
      <c r="S37" s="112"/>
      <c r="T37" s="2"/>
      <c r="Y37" s="191"/>
    </row>
    <row r="38" spans="1:29" x14ac:dyDescent="0.25">
      <c r="A38" s="1" t="s">
        <v>108</v>
      </c>
      <c r="B38" t="s">
        <v>64</v>
      </c>
      <c r="H38" s="2"/>
      <c r="I38" s="2"/>
      <c r="J38" s="2"/>
      <c r="K38" s="2"/>
      <c r="L38" s="2"/>
      <c r="N38" s="2"/>
      <c r="O38" s="2"/>
      <c r="P38" s="2"/>
      <c r="R38" s="2"/>
      <c r="S38" s="112"/>
      <c r="T38" s="2"/>
    </row>
    <row r="39" spans="1:29" x14ac:dyDescent="0.25">
      <c r="A39" s="1" t="s">
        <v>110</v>
      </c>
      <c r="B39" t="s">
        <v>112</v>
      </c>
      <c r="H39" s="2"/>
      <c r="I39" s="2"/>
      <c r="J39" s="2"/>
      <c r="K39" s="2"/>
      <c r="L39" s="2"/>
      <c r="N39" s="2"/>
      <c r="O39" s="2"/>
      <c r="P39" s="2"/>
      <c r="R39" s="2" t="s">
        <v>54</v>
      </c>
      <c r="S39" s="112" t="s">
        <v>54</v>
      </c>
      <c r="T39" s="2" t="s">
        <v>54</v>
      </c>
      <c r="U39" s="2" t="s">
        <v>54</v>
      </c>
      <c r="V39" s="2" t="s">
        <v>54</v>
      </c>
      <c r="X39" s="2" t="s">
        <v>54</v>
      </c>
    </row>
    <row r="40" spans="1:29" x14ac:dyDescent="0.25">
      <c r="A40" s="99" t="s">
        <v>110</v>
      </c>
      <c r="B40" s="3" t="s">
        <v>111</v>
      </c>
      <c r="H40" s="2"/>
      <c r="I40" s="2"/>
      <c r="J40" s="2"/>
      <c r="K40" s="2"/>
      <c r="L40" s="2"/>
      <c r="N40" s="2"/>
      <c r="O40" s="2"/>
      <c r="P40" s="2"/>
      <c r="R40" s="2">
        <v>2</v>
      </c>
      <c r="S40" s="112">
        <f>1.5/2</f>
        <v>0.75</v>
      </c>
      <c r="T40" s="2">
        <v>1.5</v>
      </c>
      <c r="U40" s="2">
        <v>1</v>
      </c>
      <c r="V40" s="2">
        <v>1</v>
      </c>
      <c r="X40" s="2">
        <v>1</v>
      </c>
    </row>
    <row r="41" spans="1:29" x14ac:dyDescent="0.25">
      <c r="H41" s="2"/>
      <c r="I41" s="2"/>
      <c r="J41" s="2"/>
      <c r="K41" s="2"/>
      <c r="L41" s="2"/>
      <c r="N41" s="2"/>
      <c r="O41" s="2"/>
      <c r="P41" s="2"/>
      <c r="R41" s="2"/>
      <c r="S41" s="112"/>
      <c r="T41" s="2" t="s">
        <v>58</v>
      </c>
      <c r="U41" s="2"/>
    </row>
    <row r="42" spans="1:29" x14ac:dyDescent="0.25">
      <c r="H42" s="2"/>
      <c r="I42" s="2"/>
      <c r="J42" s="2"/>
      <c r="K42" s="2"/>
      <c r="L42" s="2"/>
      <c r="N42" s="2"/>
      <c r="O42" s="2"/>
      <c r="P42" s="2"/>
      <c r="R42" s="2"/>
      <c r="S42" s="112"/>
      <c r="T42" s="2"/>
      <c r="U42" s="2"/>
    </row>
    <row r="43" spans="1:29" x14ac:dyDescent="0.25">
      <c r="H43" s="2"/>
      <c r="I43" s="2"/>
      <c r="J43" s="2"/>
      <c r="K43" s="2"/>
      <c r="L43" s="2"/>
      <c r="M43" s="167" t="s">
        <v>129</v>
      </c>
      <c r="N43" s="2"/>
      <c r="O43" s="2"/>
      <c r="P43" s="2"/>
      <c r="R43" s="2"/>
      <c r="S43" s="112"/>
      <c r="T43" s="2" t="s">
        <v>61</v>
      </c>
      <c r="U43" s="2"/>
      <c r="X43" t="s">
        <v>145</v>
      </c>
    </row>
    <row r="44" spans="1:29" x14ac:dyDescent="0.25">
      <c r="H44" s="2"/>
      <c r="I44" s="2"/>
      <c r="J44" s="2"/>
      <c r="K44" s="2"/>
      <c r="L44" s="2" t="s">
        <v>133</v>
      </c>
      <c r="M44" t="s">
        <v>130</v>
      </c>
      <c r="N44" s="2"/>
      <c r="O44" s="2"/>
      <c r="P44" s="2"/>
      <c r="R44" s="2"/>
      <c r="S44" s="112" t="s">
        <v>149</v>
      </c>
      <c r="T44" s="2"/>
      <c r="V44" s="112" t="s">
        <v>150</v>
      </c>
      <c r="X44" t="s">
        <v>148</v>
      </c>
    </row>
    <row r="45" spans="1:29" x14ac:dyDescent="0.25">
      <c r="H45" s="2"/>
      <c r="I45" s="2"/>
      <c r="J45" s="2"/>
      <c r="K45" s="2"/>
      <c r="L45" s="2" t="s">
        <v>139</v>
      </c>
      <c r="M45" t="s">
        <v>131</v>
      </c>
      <c r="N45" s="2"/>
      <c r="O45" s="2"/>
      <c r="P45" s="2"/>
      <c r="R45" s="2"/>
      <c r="S45" s="112"/>
      <c r="T45" s="2"/>
      <c r="U45" s="112" t="s">
        <v>150</v>
      </c>
    </row>
    <row r="46" spans="1:29" x14ac:dyDescent="0.25">
      <c r="H46" s="2"/>
      <c r="I46" s="2"/>
      <c r="J46" s="2"/>
      <c r="K46" s="2"/>
      <c r="L46" s="2" t="s">
        <v>134</v>
      </c>
      <c r="M46" t="s">
        <v>132</v>
      </c>
      <c r="N46" s="2"/>
      <c r="O46" s="2"/>
      <c r="P46" s="2"/>
      <c r="Q46" t="s">
        <v>140</v>
      </c>
      <c r="R46" s="2"/>
      <c r="S46" s="112"/>
      <c r="T46" s="2"/>
    </row>
    <row r="47" spans="1:29" x14ac:dyDescent="0.25">
      <c r="L47" s="2" t="s">
        <v>135</v>
      </c>
      <c r="M47" t="s">
        <v>136</v>
      </c>
    </row>
    <row r="48" spans="1:29" x14ac:dyDescent="0.25">
      <c r="L48" s="2" t="s">
        <v>138</v>
      </c>
      <c r="M48" t="s">
        <v>137</v>
      </c>
    </row>
    <row r="49" spans="1:5" x14ac:dyDescent="0.25">
      <c r="A49" t="s">
        <v>118</v>
      </c>
    </row>
    <row r="50" spans="1:5" x14ac:dyDescent="0.25">
      <c r="A50" t="s">
        <v>119</v>
      </c>
    </row>
    <row r="51" spans="1:5" x14ac:dyDescent="0.25">
      <c r="A51" t="s">
        <v>120</v>
      </c>
    </row>
    <row r="52" spans="1:5" x14ac:dyDescent="0.25">
      <c r="A52" t="s">
        <v>121</v>
      </c>
    </row>
    <row r="53" spans="1:5" x14ac:dyDescent="0.25">
      <c r="A53" t="s">
        <v>122</v>
      </c>
    </row>
    <row r="54" spans="1:5" x14ac:dyDescent="0.25">
      <c r="A54" t="s">
        <v>123</v>
      </c>
    </row>
    <row r="55" spans="1:5" x14ac:dyDescent="0.25">
      <c r="A55" t="s">
        <v>124</v>
      </c>
    </row>
    <row r="56" spans="1:5" x14ac:dyDescent="0.25">
      <c r="A56" t="s">
        <v>125</v>
      </c>
    </row>
    <row r="57" spans="1:5" x14ac:dyDescent="0.25">
      <c r="A57" t="s">
        <v>126</v>
      </c>
    </row>
    <row r="58" spans="1:5" ht="15.75" thickBot="1" x14ac:dyDescent="0.3">
      <c r="A58" t="s">
        <v>128</v>
      </c>
    </row>
    <row r="59" spans="1:5" ht="15.75" thickBot="1" x14ac:dyDescent="0.3">
      <c r="A59" s="11"/>
      <c r="B59" s="4" t="s">
        <v>127</v>
      </c>
      <c r="E59" t="s">
        <v>54</v>
      </c>
    </row>
    <row r="60" spans="1:5" ht="15.75" thickBot="1" x14ac:dyDescent="0.3">
      <c r="A60" s="12" t="s">
        <v>52</v>
      </c>
      <c r="B60" s="127">
        <v>357</v>
      </c>
      <c r="E60">
        <f>20/36</f>
        <v>0.55555555555555558</v>
      </c>
    </row>
    <row r="61" spans="1:5" x14ac:dyDescent="0.25">
      <c r="A61" s="123" t="s">
        <v>19</v>
      </c>
      <c r="B61" s="130">
        <v>501</v>
      </c>
    </row>
    <row r="62" spans="1:5" ht="11.25" customHeight="1" x14ac:dyDescent="0.25">
      <c r="A62" s="123" t="s">
        <v>51</v>
      </c>
      <c r="B62" s="132" t="s">
        <v>56</v>
      </c>
    </row>
    <row r="63" spans="1:5" x14ac:dyDescent="0.25">
      <c r="A63" s="123" t="s">
        <v>20</v>
      </c>
      <c r="B63" s="132">
        <v>1.97</v>
      </c>
      <c r="C63" s="164">
        <v>0.14000000000000001</v>
      </c>
    </row>
    <row r="64" spans="1:5" x14ac:dyDescent="0.25">
      <c r="A64" s="123" t="s">
        <v>21</v>
      </c>
      <c r="B64" s="132" t="s">
        <v>56</v>
      </c>
    </row>
    <row r="65" spans="1:3" x14ac:dyDescent="0.25">
      <c r="A65" s="123" t="s">
        <v>22</v>
      </c>
      <c r="B65" s="132" t="s">
        <v>56</v>
      </c>
    </row>
    <row r="66" spans="1:3" x14ac:dyDescent="0.25">
      <c r="A66" s="123" t="s">
        <v>23</v>
      </c>
      <c r="B66" s="132" t="s">
        <v>56</v>
      </c>
    </row>
    <row r="67" spans="1:3" x14ac:dyDescent="0.25">
      <c r="A67" s="123" t="s">
        <v>24</v>
      </c>
      <c r="B67" s="132" t="s">
        <v>56</v>
      </c>
    </row>
    <row r="68" spans="1:3" x14ac:dyDescent="0.25">
      <c r="A68" s="123" t="s">
        <v>27</v>
      </c>
      <c r="B68" s="132" t="s">
        <v>56</v>
      </c>
    </row>
    <row r="69" spans="1:3" x14ac:dyDescent="0.25">
      <c r="A69" s="123" t="s">
        <v>25</v>
      </c>
      <c r="B69" s="132" t="s">
        <v>56</v>
      </c>
    </row>
    <row r="70" spans="1:3" x14ac:dyDescent="0.25">
      <c r="A70" s="123" t="s">
        <v>26</v>
      </c>
      <c r="B70" s="132" t="s">
        <v>56</v>
      </c>
    </row>
    <row r="71" spans="1:3" x14ac:dyDescent="0.25">
      <c r="A71" s="123" t="s">
        <v>28</v>
      </c>
      <c r="B71" s="132">
        <v>151.96</v>
      </c>
      <c r="C71" s="164">
        <v>0.52</v>
      </c>
    </row>
    <row r="72" spans="1:3" x14ac:dyDescent="0.25">
      <c r="A72" s="123" t="s">
        <v>29</v>
      </c>
      <c r="B72" s="132">
        <v>29.6</v>
      </c>
    </row>
    <row r="73" spans="1:3" x14ac:dyDescent="0.25">
      <c r="A73" s="123" t="s">
        <v>30</v>
      </c>
      <c r="B73" s="132">
        <v>88.41</v>
      </c>
    </row>
    <row r="74" spans="1:3" x14ac:dyDescent="0.25">
      <c r="A74" s="123" t="s">
        <v>31</v>
      </c>
      <c r="B74" s="132">
        <v>7.19</v>
      </c>
      <c r="C74" s="164">
        <v>0.14000000000000001</v>
      </c>
    </row>
    <row r="75" spans="1:3" x14ac:dyDescent="0.25">
      <c r="A75" s="123"/>
      <c r="B75" s="132"/>
    </row>
    <row r="76" spans="1:3" x14ac:dyDescent="0.25">
      <c r="A76" s="123" t="s">
        <v>32</v>
      </c>
      <c r="B76" s="132">
        <v>100</v>
      </c>
    </row>
    <row r="77" spans="1:3" x14ac:dyDescent="0.25">
      <c r="A77" s="123" t="s">
        <v>33</v>
      </c>
      <c r="B77" s="132">
        <v>70</v>
      </c>
    </row>
    <row r="78" spans="1:3" x14ac:dyDescent="0.25">
      <c r="A78" s="123" t="s">
        <v>34</v>
      </c>
      <c r="B78" s="132">
        <v>17</v>
      </c>
    </row>
    <row r="79" spans="1:3" x14ac:dyDescent="0.25">
      <c r="A79" s="123" t="s">
        <v>35</v>
      </c>
      <c r="B79" s="132">
        <v>14</v>
      </c>
    </row>
    <row r="80" spans="1:3" x14ac:dyDescent="0.25">
      <c r="A80" s="123" t="s">
        <v>36</v>
      </c>
      <c r="B80" s="132" t="s">
        <v>56</v>
      </c>
    </row>
    <row r="81" spans="1:2" x14ac:dyDescent="0.25">
      <c r="A81" s="123" t="s">
        <v>37</v>
      </c>
      <c r="B81" s="132">
        <v>11</v>
      </c>
    </row>
    <row r="82" spans="1:2" x14ac:dyDescent="0.25">
      <c r="A82" s="123" t="s">
        <v>38</v>
      </c>
      <c r="B82" s="132">
        <v>100</v>
      </c>
    </row>
    <row r="83" spans="1:2" x14ac:dyDescent="0.25">
      <c r="A83" s="123" t="s">
        <v>39</v>
      </c>
      <c r="B83" s="132">
        <v>29</v>
      </c>
    </row>
    <row r="84" spans="1:2" x14ac:dyDescent="0.25">
      <c r="A84" s="123" t="s">
        <v>40</v>
      </c>
      <c r="B84" s="132">
        <v>27</v>
      </c>
    </row>
    <row r="85" spans="1:2" x14ac:dyDescent="0.25">
      <c r="A85" s="123" t="s">
        <v>41</v>
      </c>
      <c r="B85" s="132">
        <v>23</v>
      </c>
    </row>
    <row r="86" spans="1:2" x14ac:dyDescent="0.25">
      <c r="A86" s="123" t="s">
        <v>42</v>
      </c>
      <c r="B86" s="132">
        <v>45</v>
      </c>
    </row>
    <row r="87" spans="1:2" x14ac:dyDescent="0.25">
      <c r="A87" s="123" t="s">
        <v>43</v>
      </c>
      <c r="B87" s="132">
        <v>22</v>
      </c>
    </row>
    <row r="88" spans="1:2" x14ac:dyDescent="0.25">
      <c r="A88" s="123" t="s">
        <v>46</v>
      </c>
      <c r="B88" s="132" t="s">
        <v>56</v>
      </c>
    </row>
    <row r="89" spans="1:2" x14ac:dyDescent="0.25">
      <c r="A89" s="123" t="s">
        <v>44</v>
      </c>
      <c r="B89" s="132" t="s">
        <v>56</v>
      </c>
    </row>
    <row r="90" spans="1:2" x14ac:dyDescent="0.25">
      <c r="A90" s="123" t="s">
        <v>45</v>
      </c>
      <c r="B90" s="132" t="s">
        <v>56</v>
      </c>
    </row>
    <row r="91" spans="1:2" x14ac:dyDescent="0.25">
      <c r="A91" s="123" t="s">
        <v>47</v>
      </c>
      <c r="B91" s="132">
        <v>23</v>
      </c>
    </row>
    <row r="92" spans="1:2" x14ac:dyDescent="0.25">
      <c r="A92" s="123" t="s">
        <v>48</v>
      </c>
      <c r="B92" s="132" t="s">
        <v>56</v>
      </c>
    </row>
    <row r="93" spans="1:2" x14ac:dyDescent="0.25">
      <c r="A93" s="123" t="s">
        <v>49</v>
      </c>
      <c r="B93" s="132">
        <v>29</v>
      </c>
    </row>
    <row r="94" spans="1:2" ht="15.75" thickBot="1" x14ac:dyDescent="0.3">
      <c r="A94" s="124" t="s">
        <v>50</v>
      </c>
      <c r="B94" s="133" t="s">
        <v>56</v>
      </c>
    </row>
  </sheetData>
  <mergeCells count="4">
    <mergeCell ref="N37:P37"/>
    <mergeCell ref="D17:F17"/>
    <mergeCell ref="B17:C17"/>
    <mergeCell ref="H17:J17"/>
  </mergeCells>
  <hyperlinks>
    <hyperlink ref="Z1" r:id="rId1"/>
  </hyperlinks>
  <pageMargins left="0.7" right="0.7" top="0.75" bottom="0.75" header="0.3" footer="0.3"/>
  <pageSetup orientation="portrait" horizontalDpi="4294967293" verticalDpi="4294967293" r:id="rId2"/>
  <ignoredErrors>
    <ignoredError sqref="E3 N31 N35 N29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6"/>
  <sheetViews>
    <sheetView zoomScaleNormal="100" workbookViewId="0">
      <selection activeCell="K56" sqref="K56"/>
    </sheetView>
  </sheetViews>
  <sheetFormatPr defaultRowHeight="15" x14ac:dyDescent="0.25"/>
  <cols>
    <col min="1" max="1" width="18" customWidth="1"/>
    <col min="2" max="16" width="8.28515625" customWidth="1"/>
    <col min="19" max="19" width="9.140625" style="110"/>
    <col min="22" max="22" width="11.85546875" customWidth="1"/>
    <col min="23" max="23" width="11.42578125" customWidth="1"/>
    <col min="26" max="26" width="10.85546875" customWidth="1"/>
  </cols>
  <sheetData>
    <row r="1" spans="1:30" ht="15.75" thickBot="1" x14ac:dyDescent="0.3">
      <c r="A1" s="11"/>
      <c r="B1" s="4" t="s">
        <v>53</v>
      </c>
      <c r="C1" s="5" t="s">
        <v>57</v>
      </c>
      <c r="D1" s="6" t="s">
        <v>114</v>
      </c>
      <c r="E1" s="122" t="s">
        <v>70</v>
      </c>
      <c r="F1" s="5" t="s">
        <v>15</v>
      </c>
      <c r="G1" s="4" t="s">
        <v>101</v>
      </c>
      <c r="H1" s="5" t="s">
        <v>103</v>
      </c>
      <c r="I1" s="5" t="s">
        <v>15</v>
      </c>
      <c r="J1" s="6" t="s">
        <v>14</v>
      </c>
      <c r="K1" s="122" t="s">
        <v>105</v>
      </c>
      <c r="L1" s="5" t="s">
        <v>106</v>
      </c>
      <c r="M1" s="31" t="s">
        <v>82</v>
      </c>
      <c r="N1" s="4" t="s">
        <v>62</v>
      </c>
      <c r="O1" s="5" t="s">
        <v>68</v>
      </c>
      <c r="P1" s="6" t="s">
        <v>117</v>
      </c>
      <c r="R1" t="s">
        <v>59</v>
      </c>
      <c r="S1" s="110" t="s">
        <v>100</v>
      </c>
      <c r="T1" t="s">
        <v>55</v>
      </c>
      <c r="U1" t="s">
        <v>60</v>
      </c>
      <c r="V1" t="s">
        <v>102</v>
      </c>
      <c r="W1" t="s">
        <v>104</v>
      </c>
      <c r="Y1" s="52" t="s">
        <v>83</v>
      </c>
      <c r="Z1" s="2" t="s">
        <v>84</v>
      </c>
      <c r="AA1" s="2" t="s">
        <v>85</v>
      </c>
      <c r="AB1" t="s">
        <v>107</v>
      </c>
    </row>
    <row r="2" spans="1:30" ht="15.75" hidden="1" thickBot="1" x14ac:dyDescent="0.3">
      <c r="A2" s="12" t="s">
        <v>52</v>
      </c>
      <c r="B2" s="127">
        <f>R2*$R$40</f>
        <v>62</v>
      </c>
      <c r="C2" s="128">
        <f t="shared" ref="C2:C7" si="0">T2*$T$40</f>
        <v>366</v>
      </c>
      <c r="D2" s="129"/>
      <c r="E2" s="83">
        <f t="shared" ref="E2:E16" si="1">S2*$S$40</f>
        <v>77.8125</v>
      </c>
      <c r="F2" s="84">
        <f>U2*$U$40</f>
        <v>480</v>
      </c>
      <c r="G2" s="143">
        <f>V2*V40</f>
        <v>32</v>
      </c>
      <c r="H2" s="144">
        <f>W2</f>
        <v>17.2</v>
      </c>
      <c r="I2" s="145">
        <f>U2*1</f>
        <v>240</v>
      </c>
      <c r="J2" s="144"/>
      <c r="K2" s="103">
        <v>127</v>
      </c>
      <c r="L2" s="104">
        <v>30</v>
      </c>
      <c r="M2" s="105">
        <v>150</v>
      </c>
      <c r="N2" s="155"/>
      <c r="O2" s="156"/>
      <c r="P2" s="152"/>
      <c r="R2" s="2">
        <v>31</v>
      </c>
      <c r="S2" s="111">
        <f>830/16</f>
        <v>51.875</v>
      </c>
      <c r="T2" s="2">
        <v>244</v>
      </c>
      <c r="U2" s="2">
        <v>240</v>
      </c>
      <c r="V2" s="55">
        <v>64</v>
      </c>
      <c r="W2" s="55">
        <v>17.2</v>
      </c>
      <c r="Y2" s="2"/>
      <c r="Z2" s="2"/>
      <c r="AA2" s="2"/>
      <c r="AD2" t="s">
        <v>1</v>
      </c>
    </row>
    <row r="3" spans="1:30" x14ac:dyDescent="0.25">
      <c r="A3" s="123" t="s">
        <v>19</v>
      </c>
      <c r="B3" s="130">
        <f t="shared" ref="B3:B30" si="2">R3*$R$40</f>
        <v>220</v>
      </c>
      <c r="C3" s="131">
        <f t="shared" si="0"/>
        <v>183</v>
      </c>
      <c r="D3" s="134">
        <f>101*2</f>
        <v>202</v>
      </c>
      <c r="E3" s="125">
        <f t="shared" si="1"/>
        <v>300</v>
      </c>
      <c r="F3" s="24">
        <f t="shared" ref="F3:F35" si="3">U3*$U$40</f>
        <v>60</v>
      </c>
      <c r="G3" s="146">
        <f t="shared" ref="G3:G11" si="4">V3*$V$40</f>
        <v>125</v>
      </c>
      <c r="H3" s="147">
        <f>W3</f>
        <v>5</v>
      </c>
      <c r="I3" s="147">
        <f>U3*1</f>
        <v>30</v>
      </c>
      <c r="J3" s="148">
        <v>105</v>
      </c>
      <c r="K3" s="140">
        <v>270</v>
      </c>
      <c r="L3" s="101">
        <v>130</v>
      </c>
      <c r="M3" s="153">
        <v>80</v>
      </c>
      <c r="N3" s="160">
        <f t="shared" ref="N3:N12" si="5">SUM(B3:M3)+SUM(Y3:AB3)</f>
        <v>1745</v>
      </c>
      <c r="O3" s="161">
        <v>1700</v>
      </c>
      <c r="P3" s="162">
        <v>2000</v>
      </c>
      <c r="Q3" s="121">
        <f>N3/O3</f>
        <v>1.026470588235294</v>
      </c>
      <c r="R3" s="2">
        <v>110</v>
      </c>
      <c r="S3" s="112">
        <v>200</v>
      </c>
      <c r="T3" s="2">
        <v>122</v>
      </c>
      <c r="U3" s="2">
        <v>30</v>
      </c>
      <c r="V3" s="55">
        <v>250</v>
      </c>
      <c r="W3" s="55">
        <v>5</v>
      </c>
      <c r="Y3" s="2"/>
      <c r="Z3" s="2"/>
      <c r="AA3" s="2">
        <v>35</v>
      </c>
      <c r="AD3" t="s">
        <v>3</v>
      </c>
    </row>
    <row r="4" spans="1:30" x14ac:dyDescent="0.25">
      <c r="A4" s="123" t="s">
        <v>51</v>
      </c>
      <c r="B4" s="132">
        <f t="shared" si="2"/>
        <v>0</v>
      </c>
      <c r="C4" s="28">
        <f t="shared" si="0"/>
        <v>64.5</v>
      </c>
      <c r="D4" s="135">
        <f>67*2</f>
        <v>134</v>
      </c>
      <c r="E4" s="125">
        <f t="shared" si="1"/>
        <v>45</v>
      </c>
      <c r="F4" s="24">
        <f t="shared" si="3"/>
        <v>50</v>
      </c>
      <c r="G4" s="149">
        <f t="shared" si="4"/>
        <v>17.5</v>
      </c>
      <c r="H4" s="142">
        <v>0</v>
      </c>
      <c r="I4" s="142">
        <f t="shared" ref="I4:I35" si="6">U4*1</f>
        <v>25</v>
      </c>
      <c r="J4" s="90">
        <v>3</v>
      </c>
      <c r="K4" s="140">
        <v>60</v>
      </c>
      <c r="L4" s="101">
        <v>40</v>
      </c>
      <c r="M4" s="153">
        <v>0</v>
      </c>
      <c r="N4" s="34">
        <f t="shared" si="5"/>
        <v>464</v>
      </c>
      <c r="O4" s="157" t="s">
        <v>56</v>
      </c>
      <c r="P4" s="8" t="s">
        <v>56</v>
      </c>
      <c r="Q4" s="121"/>
      <c r="R4" s="2">
        <v>0</v>
      </c>
      <c r="S4" s="112">
        <v>30</v>
      </c>
      <c r="T4" s="2">
        <v>43</v>
      </c>
      <c r="U4" s="2">
        <v>25</v>
      </c>
      <c r="V4" s="55">
        <v>35</v>
      </c>
      <c r="W4" s="2" t="s">
        <v>56</v>
      </c>
      <c r="Y4" s="2"/>
      <c r="Z4" s="2"/>
      <c r="AA4" s="2">
        <v>25</v>
      </c>
      <c r="AD4" t="s">
        <v>4</v>
      </c>
    </row>
    <row r="5" spans="1:30" x14ac:dyDescent="0.25">
      <c r="A5" s="123" t="s">
        <v>20</v>
      </c>
      <c r="B5" s="132">
        <f t="shared" si="2"/>
        <v>0</v>
      </c>
      <c r="C5" s="28">
        <f t="shared" si="0"/>
        <v>7.5</v>
      </c>
      <c r="D5" s="135">
        <f>7.45*2</f>
        <v>14.9</v>
      </c>
      <c r="E5" s="125">
        <f t="shared" si="1"/>
        <v>4.5</v>
      </c>
      <c r="F5" s="24">
        <f t="shared" si="3"/>
        <v>5</v>
      </c>
      <c r="G5" s="149">
        <f t="shared" si="4"/>
        <v>1.5</v>
      </c>
      <c r="H5" s="142">
        <v>0</v>
      </c>
      <c r="I5" s="142">
        <f t="shared" si="6"/>
        <v>2.5</v>
      </c>
      <c r="J5" s="90">
        <v>0</v>
      </c>
      <c r="K5" s="140">
        <v>7</v>
      </c>
      <c r="L5" s="101">
        <v>4.5</v>
      </c>
      <c r="M5" s="153">
        <v>0</v>
      </c>
      <c r="N5" s="115">
        <f t="shared" si="5"/>
        <v>50.4</v>
      </c>
      <c r="O5" s="159">
        <f>P5</f>
        <v>65</v>
      </c>
      <c r="P5" s="117">
        <v>65</v>
      </c>
      <c r="Q5" s="121">
        <f>N5/O5</f>
        <v>0.77538461538461534</v>
      </c>
      <c r="R5" s="2">
        <v>0</v>
      </c>
      <c r="S5" s="112">
        <v>3</v>
      </c>
      <c r="T5" s="2">
        <v>5</v>
      </c>
      <c r="U5" s="2">
        <v>2.5</v>
      </c>
      <c r="V5" s="55">
        <v>3</v>
      </c>
      <c r="W5" s="2" t="s">
        <v>56</v>
      </c>
      <c r="Y5" s="2"/>
      <c r="Z5" s="2"/>
      <c r="AA5" s="2">
        <v>3</v>
      </c>
    </row>
    <row r="6" spans="1:30" x14ac:dyDescent="0.25">
      <c r="A6" s="123" t="s">
        <v>21</v>
      </c>
      <c r="B6" s="132">
        <f t="shared" si="2"/>
        <v>0</v>
      </c>
      <c r="C6" s="28">
        <f t="shared" si="0"/>
        <v>4.5</v>
      </c>
      <c r="D6" s="135">
        <f>2.244*2</f>
        <v>4.4880000000000004</v>
      </c>
      <c r="E6" s="125">
        <f t="shared" si="1"/>
        <v>1.5</v>
      </c>
      <c r="F6" s="24">
        <f t="shared" si="3"/>
        <v>0</v>
      </c>
      <c r="G6" s="149">
        <f t="shared" si="4"/>
        <v>0.5</v>
      </c>
      <c r="H6" s="142">
        <v>0</v>
      </c>
      <c r="I6" s="142">
        <f t="shared" si="6"/>
        <v>0</v>
      </c>
      <c r="J6" s="90">
        <v>0</v>
      </c>
      <c r="K6" s="140">
        <v>4</v>
      </c>
      <c r="L6" s="101">
        <v>1</v>
      </c>
      <c r="M6" s="153">
        <v>0</v>
      </c>
      <c r="N6" s="34">
        <f t="shared" si="5"/>
        <v>16.988</v>
      </c>
      <c r="O6" s="158">
        <f t="shared" ref="O6:O36" si="7">P6</f>
        <v>20</v>
      </c>
      <c r="P6" s="8">
        <v>20</v>
      </c>
      <c r="Q6" s="121"/>
      <c r="R6" s="2">
        <v>0</v>
      </c>
      <c r="S6" s="112">
        <v>1</v>
      </c>
      <c r="T6" s="2">
        <v>3</v>
      </c>
      <c r="U6" s="2">
        <v>0</v>
      </c>
      <c r="V6" s="55">
        <v>1</v>
      </c>
      <c r="W6" s="2" t="s">
        <v>56</v>
      </c>
      <c r="X6" t="s">
        <v>113</v>
      </c>
      <c r="Y6" s="2"/>
      <c r="Z6" s="2"/>
      <c r="AA6" s="2">
        <v>1</v>
      </c>
      <c r="AD6" t="s">
        <v>8</v>
      </c>
    </row>
    <row r="7" spans="1:30" x14ac:dyDescent="0.25">
      <c r="A7" s="123" t="s">
        <v>22</v>
      </c>
      <c r="B7" s="132">
        <f t="shared" si="2"/>
        <v>0</v>
      </c>
      <c r="C7" s="28">
        <f t="shared" si="0"/>
        <v>0</v>
      </c>
      <c r="D7" s="135">
        <v>0</v>
      </c>
      <c r="E7" s="125">
        <f t="shared" si="1"/>
        <v>0</v>
      </c>
      <c r="F7" s="24">
        <f t="shared" si="3"/>
        <v>0</v>
      </c>
      <c r="G7" s="149">
        <f t="shared" si="4"/>
        <v>0</v>
      </c>
      <c r="H7" s="142">
        <v>0</v>
      </c>
      <c r="I7" s="142">
        <f t="shared" si="6"/>
        <v>0</v>
      </c>
      <c r="J7" s="90">
        <v>0</v>
      </c>
      <c r="K7" s="140">
        <v>0</v>
      </c>
      <c r="L7" s="101">
        <v>0</v>
      </c>
      <c r="M7" s="153">
        <v>0</v>
      </c>
      <c r="N7" s="34">
        <f t="shared" si="5"/>
        <v>1</v>
      </c>
      <c r="O7" s="158" t="str">
        <f t="shared" si="7"/>
        <v>-</v>
      </c>
      <c r="P7" s="8" t="s">
        <v>56</v>
      </c>
      <c r="Q7" s="121"/>
      <c r="R7" s="2">
        <v>0</v>
      </c>
      <c r="S7" s="112">
        <v>0</v>
      </c>
      <c r="T7" s="2">
        <v>0</v>
      </c>
      <c r="U7" s="2">
        <v>0</v>
      </c>
      <c r="V7" s="55">
        <v>0</v>
      </c>
      <c r="W7" s="2" t="s">
        <v>56</v>
      </c>
      <c r="Y7" s="2"/>
      <c r="Z7" s="2"/>
      <c r="AA7" s="2">
        <v>1</v>
      </c>
      <c r="AD7" t="s">
        <v>9</v>
      </c>
    </row>
    <row r="8" spans="1:30" x14ac:dyDescent="0.25">
      <c r="A8" s="123" t="s">
        <v>23</v>
      </c>
      <c r="B8" s="132">
        <f t="shared" si="2"/>
        <v>0</v>
      </c>
      <c r="C8" s="28">
        <v>0</v>
      </c>
      <c r="D8" s="135">
        <f>1.31*2</f>
        <v>2.62</v>
      </c>
      <c r="E8" s="125">
        <f t="shared" si="1"/>
        <v>0</v>
      </c>
      <c r="F8" s="24">
        <f t="shared" si="3"/>
        <v>1</v>
      </c>
      <c r="G8" s="149">
        <f t="shared" si="4"/>
        <v>27.5</v>
      </c>
      <c r="H8" s="142">
        <v>0</v>
      </c>
      <c r="I8" s="142">
        <f t="shared" si="6"/>
        <v>0.5</v>
      </c>
      <c r="J8" s="90">
        <v>0</v>
      </c>
      <c r="K8" s="140">
        <v>0</v>
      </c>
      <c r="L8" s="101">
        <v>2</v>
      </c>
      <c r="M8" s="153">
        <v>0</v>
      </c>
      <c r="N8" s="34">
        <f t="shared" si="5"/>
        <v>34.120000000000005</v>
      </c>
      <c r="O8" s="158" t="str">
        <f t="shared" si="7"/>
        <v>-</v>
      </c>
      <c r="P8" s="8" t="s">
        <v>56</v>
      </c>
      <c r="Q8" s="121"/>
      <c r="R8" s="2">
        <v>0</v>
      </c>
      <c r="S8" s="112">
        <v>0</v>
      </c>
      <c r="T8" s="2" t="s">
        <v>56</v>
      </c>
      <c r="U8" s="2">
        <v>0.5</v>
      </c>
      <c r="V8" s="55">
        <v>55</v>
      </c>
      <c r="W8" s="2" t="s">
        <v>56</v>
      </c>
      <c r="Y8" s="2"/>
      <c r="Z8" s="2"/>
      <c r="AA8" s="2">
        <v>0.5</v>
      </c>
    </row>
    <row r="9" spans="1:30" x14ac:dyDescent="0.25">
      <c r="A9" s="123" t="s">
        <v>24</v>
      </c>
      <c r="B9" s="132">
        <f t="shared" si="2"/>
        <v>0</v>
      </c>
      <c r="C9" s="28">
        <v>0</v>
      </c>
      <c r="D9" s="135">
        <f>2.908*2</f>
        <v>5.8159999999999998</v>
      </c>
      <c r="E9" s="125">
        <f t="shared" si="1"/>
        <v>0</v>
      </c>
      <c r="F9" s="24">
        <f t="shared" si="3"/>
        <v>3</v>
      </c>
      <c r="G9" s="149">
        <f t="shared" si="4"/>
        <v>0</v>
      </c>
      <c r="H9" s="142">
        <v>0</v>
      </c>
      <c r="I9" s="142">
        <f t="shared" si="6"/>
        <v>1.5</v>
      </c>
      <c r="J9" s="90">
        <v>0</v>
      </c>
      <c r="K9" s="140">
        <v>0</v>
      </c>
      <c r="L9" s="101">
        <v>1</v>
      </c>
      <c r="M9" s="153">
        <v>0</v>
      </c>
      <c r="N9" s="34">
        <f t="shared" si="5"/>
        <v>11.315999999999999</v>
      </c>
      <c r="O9" s="158" t="str">
        <f t="shared" si="7"/>
        <v>-</v>
      </c>
      <c r="P9" s="8" t="s">
        <v>56</v>
      </c>
      <c r="Q9" s="121"/>
      <c r="R9" s="2">
        <v>0</v>
      </c>
      <c r="S9" s="112">
        <v>0</v>
      </c>
      <c r="T9" s="2" t="s">
        <v>56</v>
      </c>
      <c r="U9" s="2">
        <v>1.5</v>
      </c>
      <c r="V9" s="55">
        <v>0</v>
      </c>
      <c r="W9" s="2" t="s">
        <v>56</v>
      </c>
      <c r="Y9" s="2"/>
      <c r="Z9" s="2"/>
      <c r="AA9" s="2"/>
      <c r="AD9" t="s">
        <v>12</v>
      </c>
    </row>
    <row r="10" spans="1:30" x14ac:dyDescent="0.25">
      <c r="A10" s="123" t="s">
        <v>27</v>
      </c>
      <c r="B10" s="132">
        <f t="shared" si="2"/>
        <v>0</v>
      </c>
      <c r="C10" s="28">
        <f>T10*$T$40</f>
        <v>30</v>
      </c>
      <c r="D10" s="135">
        <f>215*2</f>
        <v>430</v>
      </c>
      <c r="E10" s="125">
        <f t="shared" si="1"/>
        <v>90</v>
      </c>
      <c r="F10" s="24">
        <f t="shared" si="3"/>
        <v>0</v>
      </c>
      <c r="G10" s="149">
        <f t="shared" si="4"/>
        <v>27.5</v>
      </c>
      <c r="H10" s="142">
        <v>0</v>
      </c>
      <c r="I10" s="142">
        <f t="shared" si="6"/>
        <v>0</v>
      </c>
      <c r="J10" s="90">
        <v>0</v>
      </c>
      <c r="K10" s="140">
        <v>25</v>
      </c>
      <c r="L10" s="101">
        <v>0</v>
      </c>
      <c r="M10" s="153">
        <v>10</v>
      </c>
      <c r="N10" s="34">
        <f t="shared" si="5"/>
        <v>637.5</v>
      </c>
      <c r="O10" s="158">
        <f t="shared" si="7"/>
        <v>300</v>
      </c>
      <c r="P10" s="8">
        <v>300</v>
      </c>
      <c r="Q10" s="121"/>
      <c r="R10" s="2">
        <v>0</v>
      </c>
      <c r="S10" s="112">
        <v>60</v>
      </c>
      <c r="T10" s="2">
        <v>20</v>
      </c>
      <c r="U10" s="2">
        <v>0</v>
      </c>
      <c r="V10" s="55">
        <v>55</v>
      </c>
      <c r="W10" s="2" t="s">
        <v>56</v>
      </c>
      <c r="Y10" s="2"/>
      <c r="Z10" s="2"/>
      <c r="AA10" s="2">
        <v>25</v>
      </c>
      <c r="AD10" t="s">
        <v>13</v>
      </c>
    </row>
    <row r="11" spans="1:30" x14ac:dyDescent="0.25">
      <c r="A11" s="123" t="s">
        <v>25</v>
      </c>
      <c r="B11" s="132">
        <f t="shared" si="2"/>
        <v>380</v>
      </c>
      <c r="C11" s="28">
        <f>T11*$T$40</f>
        <v>150</v>
      </c>
      <c r="D11" s="135">
        <f>171*2</f>
        <v>342</v>
      </c>
      <c r="E11" s="125">
        <f t="shared" si="1"/>
        <v>180</v>
      </c>
      <c r="F11" s="24">
        <f t="shared" si="3"/>
        <v>320</v>
      </c>
      <c r="G11" s="149">
        <f t="shared" si="4"/>
        <v>85</v>
      </c>
      <c r="H11" s="142">
        <f>W11</f>
        <v>90</v>
      </c>
      <c r="I11" s="142">
        <f t="shared" si="6"/>
        <v>160</v>
      </c>
      <c r="J11" s="90">
        <v>1</v>
      </c>
      <c r="K11" s="140">
        <v>480</v>
      </c>
      <c r="L11" s="101">
        <v>250</v>
      </c>
      <c r="M11" s="153">
        <v>55</v>
      </c>
      <c r="N11" s="54">
        <f t="shared" si="5"/>
        <v>2493</v>
      </c>
      <c r="O11" s="158">
        <f t="shared" si="7"/>
        <v>2400</v>
      </c>
      <c r="P11" s="8">
        <v>2400</v>
      </c>
      <c r="Q11" s="121"/>
      <c r="R11" s="2">
        <v>190</v>
      </c>
      <c r="S11" s="112">
        <v>120</v>
      </c>
      <c r="T11" s="2">
        <v>100</v>
      </c>
      <c r="U11" s="2">
        <v>160</v>
      </c>
      <c r="V11" s="55">
        <v>170</v>
      </c>
      <c r="W11" s="55">
        <v>90</v>
      </c>
      <c r="Y11" s="2"/>
      <c r="Z11" s="2"/>
      <c r="AA11" s="2"/>
      <c r="AD11" t="s">
        <v>14</v>
      </c>
    </row>
    <row r="12" spans="1:30" x14ac:dyDescent="0.25">
      <c r="A12" s="123" t="s">
        <v>26</v>
      </c>
      <c r="B12" s="132">
        <f t="shared" si="2"/>
        <v>140</v>
      </c>
      <c r="C12" s="28">
        <v>0</v>
      </c>
      <c r="D12" s="135">
        <f>168*2</f>
        <v>336</v>
      </c>
      <c r="E12" s="125">
        <f t="shared" si="1"/>
        <v>375</v>
      </c>
      <c r="F12" s="24">
        <f t="shared" si="3"/>
        <v>70</v>
      </c>
      <c r="G12" s="149">
        <v>0</v>
      </c>
      <c r="H12" s="142">
        <v>0</v>
      </c>
      <c r="I12" s="142">
        <f t="shared" si="6"/>
        <v>35</v>
      </c>
      <c r="J12" s="90">
        <v>0</v>
      </c>
      <c r="K12" s="140">
        <v>0</v>
      </c>
      <c r="L12" s="101">
        <v>0</v>
      </c>
      <c r="M12" s="153">
        <v>160</v>
      </c>
      <c r="N12" s="114">
        <f t="shared" si="5"/>
        <v>1223.1428571428571</v>
      </c>
      <c r="O12" s="20">
        <f t="shared" si="7"/>
        <v>3500</v>
      </c>
      <c r="P12" s="87">
        <v>3500</v>
      </c>
      <c r="Q12" s="121"/>
      <c r="R12" s="2">
        <v>70</v>
      </c>
      <c r="S12" s="112">
        <v>250</v>
      </c>
      <c r="T12" s="2" t="s">
        <v>56</v>
      </c>
      <c r="U12" s="2">
        <v>35</v>
      </c>
      <c r="V12" s="55" t="s">
        <v>56</v>
      </c>
      <c r="W12" s="2" t="s">
        <v>56</v>
      </c>
      <c r="Y12" s="2"/>
      <c r="Z12" s="2"/>
      <c r="AA12" s="2"/>
      <c r="AB12" s="113">
        <f>(250/7)*3</f>
        <v>107.14285714285714</v>
      </c>
    </row>
    <row r="13" spans="1:30" x14ac:dyDescent="0.25">
      <c r="A13" s="123" t="s">
        <v>28</v>
      </c>
      <c r="B13" s="132">
        <f t="shared" si="2"/>
        <v>54</v>
      </c>
      <c r="C13" s="28">
        <f>T13*$T$40</f>
        <v>18</v>
      </c>
      <c r="D13" s="135">
        <f>1.34*2</f>
        <v>2.68</v>
      </c>
      <c r="E13" s="125">
        <f t="shared" si="1"/>
        <v>25.5</v>
      </c>
      <c r="F13" s="24">
        <f t="shared" si="3"/>
        <v>2</v>
      </c>
      <c r="G13" s="149">
        <f>V13*$V$40</f>
        <v>17.5</v>
      </c>
      <c r="H13" s="142">
        <f>W13</f>
        <v>1</v>
      </c>
      <c r="I13" s="142">
        <f t="shared" si="6"/>
        <v>1</v>
      </c>
      <c r="J13" s="90">
        <v>27</v>
      </c>
      <c r="K13" s="140">
        <v>41</v>
      </c>
      <c r="L13" s="101">
        <v>20</v>
      </c>
      <c r="M13" s="153">
        <v>8</v>
      </c>
      <c r="N13" s="115">
        <f>SUM(B13:M13)+SUM(Y13:AA13)</f>
        <v>218.68</v>
      </c>
      <c r="O13" s="159">
        <f t="shared" si="7"/>
        <v>300</v>
      </c>
      <c r="P13" s="117">
        <v>300</v>
      </c>
      <c r="Q13" s="121">
        <f>N13/O13</f>
        <v>0.72893333333333332</v>
      </c>
      <c r="R13" s="2">
        <v>27</v>
      </c>
      <c r="S13" s="112">
        <v>17</v>
      </c>
      <c r="T13" s="2">
        <v>12</v>
      </c>
      <c r="U13" s="2">
        <v>1</v>
      </c>
      <c r="V13" s="55">
        <v>35</v>
      </c>
      <c r="W13" s="55">
        <v>1</v>
      </c>
      <c r="Y13" s="2"/>
      <c r="Z13" s="2"/>
      <c r="AA13" s="2">
        <v>1</v>
      </c>
    </row>
    <row r="14" spans="1:30" x14ac:dyDescent="0.25">
      <c r="A14" s="123" t="s">
        <v>29</v>
      </c>
      <c r="B14" s="132">
        <f t="shared" si="2"/>
        <v>6</v>
      </c>
      <c r="C14" s="28">
        <f>T14*$T$40</f>
        <v>0</v>
      </c>
      <c r="D14" s="135">
        <v>0</v>
      </c>
      <c r="E14" s="125">
        <f t="shared" si="1"/>
        <v>12</v>
      </c>
      <c r="F14" s="24">
        <f t="shared" si="3"/>
        <v>2</v>
      </c>
      <c r="G14" s="149">
        <f>V14*$V$40</f>
        <v>1</v>
      </c>
      <c r="H14" s="142">
        <v>0</v>
      </c>
      <c r="I14" s="142">
        <f t="shared" si="6"/>
        <v>1</v>
      </c>
      <c r="J14" s="90">
        <v>3</v>
      </c>
      <c r="K14" s="140">
        <v>1</v>
      </c>
      <c r="L14" s="101">
        <v>1</v>
      </c>
      <c r="M14" s="153">
        <v>0</v>
      </c>
      <c r="N14" s="54">
        <f>SUM(B14:M14)+SUM(Y14:Z14)</f>
        <v>27</v>
      </c>
      <c r="O14" s="158">
        <f t="shared" si="7"/>
        <v>25</v>
      </c>
      <c r="P14" s="15">
        <v>25</v>
      </c>
      <c r="Q14" s="121"/>
      <c r="R14" s="2">
        <v>3</v>
      </c>
      <c r="S14" s="112">
        <v>8</v>
      </c>
      <c r="T14" s="2">
        <v>0</v>
      </c>
      <c r="U14" s="2">
        <v>1</v>
      </c>
      <c r="V14" s="55">
        <v>2</v>
      </c>
      <c r="W14" s="2" t="s">
        <v>56</v>
      </c>
      <c r="Y14" s="2"/>
      <c r="Z14" s="2"/>
      <c r="AA14" s="2" t="s">
        <v>87</v>
      </c>
    </row>
    <row r="15" spans="1:30" x14ac:dyDescent="0.25">
      <c r="A15" s="123" t="s">
        <v>30</v>
      </c>
      <c r="B15" s="132">
        <f t="shared" si="2"/>
        <v>18</v>
      </c>
      <c r="C15" s="28">
        <f>T15*$T$40</f>
        <v>18</v>
      </c>
      <c r="D15" s="135">
        <f>1.06*2</f>
        <v>2.12</v>
      </c>
      <c r="E15" s="125">
        <f t="shared" si="1"/>
        <v>4.5</v>
      </c>
      <c r="F15" s="24">
        <f t="shared" si="3"/>
        <v>0</v>
      </c>
      <c r="G15" s="149">
        <f>V15*$V$40</f>
        <v>1.5</v>
      </c>
      <c r="H15" s="142">
        <v>0</v>
      </c>
      <c r="I15" s="142">
        <f t="shared" si="6"/>
        <v>0</v>
      </c>
      <c r="J15" s="90">
        <v>14</v>
      </c>
      <c r="K15" s="140">
        <v>5</v>
      </c>
      <c r="L15" s="101">
        <v>0</v>
      </c>
      <c r="M15" s="153">
        <v>6</v>
      </c>
      <c r="N15" s="118">
        <f>SUM(B15:M15)+SUM(Y15:Z15)</f>
        <v>69.12</v>
      </c>
      <c r="O15" s="158" t="str">
        <f t="shared" si="7"/>
        <v>-</v>
      </c>
      <c r="P15" s="119" t="s">
        <v>56</v>
      </c>
      <c r="Q15" s="121"/>
      <c r="R15" s="2">
        <v>9</v>
      </c>
      <c r="S15" s="112">
        <v>3</v>
      </c>
      <c r="T15" s="2">
        <v>12</v>
      </c>
      <c r="U15" s="2">
        <v>0</v>
      </c>
      <c r="V15" s="55">
        <v>3</v>
      </c>
      <c r="W15" s="55" t="s">
        <v>56</v>
      </c>
      <c r="Y15" s="2"/>
      <c r="Z15" s="2"/>
      <c r="AA15" s="2"/>
    </row>
    <row r="16" spans="1:30" x14ac:dyDescent="0.25">
      <c r="A16" s="123" t="s">
        <v>31</v>
      </c>
      <c r="B16" s="132">
        <f t="shared" si="2"/>
        <v>4</v>
      </c>
      <c r="C16" s="28">
        <f>T16*$T$40</f>
        <v>12</v>
      </c>
      <c r="D16" s="135">
        <f>6.76*2</f>
        <v>13.52</v>
      </c>
      <c r="E16" s="125">
        <f t="shared" si="1"/>
        <v>37.5</v>
      </c>
      <c r="F16" s="24">
        <f t="shared" si="3"/>
        <v>2</v>
      </c>
      <c r="G16" s="149">
        <f>V16*$V$40</f>
        <v>10</v>
      </c>
      <c r="H16" s="142">
        <v>0</v>
      </c>
      <c r="I16" s="142">
        <f t="shared" si="6"/>
        <v>1</v>
      </c>
      <c r="J16" s="90">
        <v>1</v>
      </c>
      <c r="K16" s="140">
        <v>12</v>
      </c>
      <c r="L16" s="101">
        <v>4</v>
      </c>
      <c r="M16" s="153">
        <v>12</v>
      </c>
      <c r="N16" s="115">
        <f>SUM(B16:M16)+SUM(Y16:Z16)</f>
        <v>109.02</v>
      </c>
      <c r="O16" s="159">
        <f t="shared" si="7"/>
        <v>50</v>
      </c>
      <c r="P16" s="117">
        <v>50</v>
      </c>
      <c r="Q16" s="121">
        <f>N16/O16</f>
        <v>2.1804000000000001</v>
      </c>
      <c r="R16" s="2">
        <v>2</v>
      </c>
      <c r="S16" s="112">
        <v>25</v>
      </c>
      <c r="T16" s="2">
        <v>8</v>
      </c>
      <c r="U16" s="2">
        <v>1</v>
      </c>
      <c r="V16" s="55">
        <v>20</v>
      </c>
      <c r="W16" s="2" t="s">
        <v>56</v>
      </c>
      <c r="Y16" s="2"/>
      <c r="Z16" s="2"/>
      <c r="AA16" s="2"/>
    </row>
    <row r="17" spans="1:27" x14ac:dyDescent="0.25">
      <c r="A17" s="123"/>
      <c r="B17" s="132"/>
      <c r="C17" s="28"/>
      <c r="D17" s="135"/>
      <c r="E17" s="125"/>
      <c r="F17" s="24"/>
      <c r="G17" s="149"/>
      <c r="H17" s="142"/>
      <c r="I17" s="142"/>
      <c r="J17" s="90"/>
      <c r="K17" s="140"/>
      <c r="L17" s="101"/>
      <c r="M17" s="153"/>
      <c r="N17" s="88"/>
      <c r="O17" s="158">
        <f t="shared" si="7"/>
        <v>0</v>
      </c>
      <c r="P17" s="8"/>
      <c r="Q17" s="121"/>
      <c r="R17" s="2"/>
      <c r="S17" s="112"/>
      <c r="T17" s="2"/>
      <c r="W17" s="55"/>
      <c r="Y17" s="2"/>
      <c r="Z17" s="2"/>
      <c r="AA17" s="2"/>
    </row>
    <row r="18" spans="1:27" x14ac:dyDescent="0.25">
      <c r="A18" s="123" t="s">
        <v>32</v>
      </c>
      <c r="B18" s="132">
        <f t="shared" si="2"/>
        <v>20</v>
      </c>
      <c r="C18" s="28">
        <f t="shared" ref="C18:C30" si="8">T18*$T$40</f>
        <v>13.5</v>
      </c>
      <c r="D18" s="135">
        <f>6*2</f>
        <v>12</v>
      </c>
      <c r="E18" s="125">
        <f t="shared" ref="E18:E36" si="9">S18*$S$40</f>
        <v>30</v>
      </c>
      <c r="F18" s="24">
        <f t="shared" si="3"/>
        <v>20</v>
      </c>
      <c r="G18" s="149">
        <f>V18*$V$40</f>
        <v>0</v>
      </c>
      <c r="H18" s="142">
        <v>0</v>
      </c>
      <c r="I18" s="142">
        <f t="shared" si="6"/>
        <v>10</v>
      </c>
      <c r="J18" s="90">
        <v>2</v>
      </c>
      <c r="K18" s="140">
        <v>4</v>
      </c>
      <c r="L18" s="101">
        <v>2</v>
      </c>
      <c r="M18" s="153">
        <v>0</v>
      </c>
      <c r="N18" s="54">
        <f t="shared" ref="N18:N28" si="10">SUM(B18:M18)+Y18+AA18</f>
        <v>183.5</v>
      </c>
      <c r="O18" s="158">
        <f t="shared" si="7"/>
        <v>100</v>
      </c>
      <c r="P18" s="8">
        <v>100</v>
      </c>
      <c r="Q18" s="121"/>
      <c r="R18" s="2">
        <v>10</v>
      </c>
      <c r="S18" s="112">
        <v>20</v>
      </c>
      <c r="T18" s="2">
        <v>9</v>
      </c>
      <c r="U18" s="2">
        <v>10</v>
      </c>
      <c r="V18" s="55">
        <v>0</v>
      </c>
      <c r="W18" s="2" t="s">
        <v>56</v>
      </c>
      <c r="Y18" s="2">
        <v>70</v>
      </c>
      <c r="Z18" s="2" t="s">
        <v>56</v>
      </c>
      <c r="AA18" s="2"/>
    </row>
    <row r="19" spans="1:27" x14ac:dyDescent="0.25">
      <c r="A19" s="123" t="s">
        <v>33</v>
      </c>
      <c r="B19" s="132">
        <f t="shared" si="2"/>
        <v>70</v>
      </c>
      <c r="C19" s="28">
        <f t="shared" si="8"/>
        <v>1.5</v>
      </c>
      <c r="D19" s="135">
        <v>0</v>
      </c>
      <c r="E19" s="125">
        <f t="shared" si="9"/>
        <v>90</v>
      </c>
      <c r="F19" s="24">
        <f t="shared" si="3"/>
        <v>0</v>
      </c>
      <c r="G19" s="149">
        <f>V19*$V$40</f>
        <v>0</v>
      </c>
      <c r="H19" s="142">
        <v>0</v>
      </c>
      <c r="I19" s="142">
        <f t="shared" si="6"/>
        <v>0</v>
      </c>
      <c r="J19" s="90">
        <v>17</v>
      </c>
      <c r="K19" s="140">
        <v>2</v>
      </c>
      <c r="L19" s="101">
        <v>0</v>
      </c>
      <c r="M19" s="153">
        <v>0</v>
      </c>
      <c r="N19" s="54">
        <f t="shared" si="10"/>
        <v>280.5</v>
      </c>
      <c r="O19" s="158">
        <f t="shared" si="7"/>
        <v>100</v>
      </c>
      <c r="P19" s="8">
        <v>100</v>
      </c>
      <c r="R19" s="2">
        <v>35</v>
      </c>
      <c r="S19" s="112">
        <v>60</v>
      </c>
      <c r="T19" s="2">
        <v>1</v>
      </c>
      <c r="U19" s="2">
        <v>0</v>
      </c>
      <c r="V19" s="55">
        <v>0</v>
      </c>
      <c r="W19" s="55" t="s">
        <v>56</v>
      </c>
      <c r="Y19" s="2">
        <v>100</v>
      </c>
      <c r="Z19" s="2" t="s">
        <v>56</v>
      </c>
      <c r="AA19" s="2"/>
    </row>
    <row r="20" spans="1:27" x14ac:dyDescent="0.25">
      <c r="A20" s="123" t="s">
        <v>34</v>
      </c>
      <c r="B20" s="132">
        <f t="shared" si="2"/>
        <v>0</v>
      </c>
      <c r="C20" s="28">
        <f t="shared" si="8"/>
        <v>43.5</v>
      </c>
      <c r="D20" s="135">
        <f>4*2</f>
        <v>8</v>
      </c>
      <c r="E20" s="125">
        <f t="shared" si="9"/>
        <v>75</v>
      </c>
      <c r="F20" s="24">
        <f t="shared" si="3"/>
        <v>90</v>
      </c>
      <c r="G20" s="149">
        <f>V20*$V$40</f>
        <v>7.5</v>
      </c>
      <c r="H20" s="142">
        <v>0</v>
      </c>
      <c r="I20" s="142">
        <f t="shared" si="6"/>
        <v>45</v>
      </c>
      <c r="J20" s="90">
        <v>1</v>
      </c>
      <c r="K20" s="140">
        <v>20</v>
      </c>
      <c r="L20" s="101">
        <v>4</v>
      </c>
      <c r="M20" s="153">
        <v>15</v>
      </c>
      <c r="N20" s="54">
        <f t="shared" si="10"/>
        <v>329</v>
      </c>
      <c r="O20" s="158">
        <f t="shared" si="7"/>
        <v>100</v>
      </c>
      <c r="P20" s="8">
        <v>100</v>
      </c>
      <c r="R20" s="2">
        <v>0</v>
      </c>
      <c r="S20" s="112">
        <v>50</v>
      </c>
      <c r="T20" s="2">
        <v>29</v>
      </c>
      <c r="U20" s="2">
        <v>45</v>
      </c>
      <c r="V20" s="55">
        <v>15</v>
      </c>
      <c r="W20" s="100" t="s">
        <v>56</v>
      </c>
      <c r="Y20" s="2">
        <v>20</v>
      </c>
      <c r="Z20" s="2" t="s">
        <v>56</v>
      </c>
      <c r="AA20" s="2"/>
    </row>
    <row r="21" spans="1:27" x14ac:dyDescent="0.25">
      <c r="A21" s="123" t="s">
        <v>35</v>
      </c>
      <c r="B21" s="132">
        <f t="shared" si="2"/>
        <v>90</v>
      </c>
      <c r="C21" s="28">
        <f t="shared" si="8"/>
        <v>0</v>
      </c>
      <c r="D21" s="135">
        <f>4*2</f>
        <v>8</v>
      </c>
      <c r="E21" s="125">
        <f t="shared" si="9"/>
        <v>30</v>
      </c>
      <c r="F21" s="24">
        <f t="shared" si="3"/>
        <v>4</v>
      </c>
      <c r="G21" s="149">
        <f>V21*$V$40</f>
        <v>5</v>
      </c>
      <c r="H21" s="142">
        <v>0</v>
      </c>
      <c r="I21" s="142">
        <f t="shared" si="6"/>
        <v>2</v>
      </c>
      <c r="J21" s="90">
        <v>2</v>
      </c>
      <c r="K21" s="140">
        <v>10</v>
      </c>
      <c r="L21" s="101">
        <v>6</v>
      </c>
      <c r="M21" s="153">
        <v>0</v>
      </c>
      <c r="N21" s="54">
        <f t="shared" si="10"/>
        <v>257</v>
      </c>
      <c r="O21" s="158">
        <f t="shared" si="7"/>
        <v>100</v>
      </c>
      <c r="P21" s="8">
        <v>100</v>
      </c>
      <c r="R21" s="2">
        <v>45</v>
      </c>
      <c r="S21" s="112">
        <v>20</v>
      </c>
      <c r="T21" s="2">
        <v>0</v>
      </c>
      <c r="U21" s="2">
        <v>2</v>
      </c>
      <c r="V21" s="55">
        <v>10</v>
      </c>
      <c r="W21" s="2" t="s">
        <v>56</v>
      </c>
      <c r="Y21" s="2">
        <v>100</v>
      </c>
      <c r="Z21" s="2" t="s">
        <v>56</v>
      </c>
      <c r="AA21" s="2"/>
    </row>
    <row r="22" spans="1:27" x14ac:dyDescent="0.25">
      <c r="A22" s="123" t="s">
        <v>36</v>
      </c>
      <c r="B22" s="132">
        <f t="shared" si="2"/>
        <v>20</v>
      </c>
      <c r="C22" s="28">
        <f t="shared" si="8"/>
        <v>39</v>
      </c>
      <c r="D22" s="135">
        <v>0</v>
      </c>
      <c r="E22" s="125">
        <v>0</v>
      </c>
      <c r="F22" s="24">
        <f t="shared" si="3"/>
        <v>50</v>
      </c>
      <c r="G22" s="149">
        <v>0</v>
      </c>
      <c r="H22" s="142">
        <v>0</v>
      </c>
      <c r="I22" s="142">
        <f t="shared" si="6"/>
        <v>25</v>
      </c>
      <c r="J22" s="90">
        <v>0</v>
      </c>
      <c r="K22" s="140">
        <v>0</v>
      </c>
      <c r="L22" s="101">
        <v>0</v>
      </c>
      <c r="M22" s="153">
        <v>0</v>
      </c>
      <c r="N22" s="54">
        <f t="shared" si="10"/>
        <v>384</v>
      </c>
      <c r="O22" s="158">
        <f t="shared" si="7"/>
        <v>100</v>
      </c>
      <c r="P22" s="8">
        <v>100</v>
      </c>
      <c r="R22" s="2">
        <v>10</v>
      </c>
      <c r="S22" s="112" t="s">
        <v>56</v>
      </c>
      <c r="T22" s="2">
        <v>26</v>
      </c>
      <c r="U22" s="2">
        <v>25</v>
      </c>
      <c r="V22" s="55" t="s">
        <v>56</v>
      </c>
      <c r="W22" s="2" t="s">
        <v>56</v>
      </c>
      <c r="Y22" s="2">
        <v>250</v>
      </c>
      <c r="Z22" s="2" t="s">
        <v>56</v>
      </c>
      <c r="AA22" s="2"/>
    </row>
    <row r="23" spans="1:27" x14ac:dyDescent="0.25">
      <c r="A23" s="123" t="s">
        <v>37</v>
      </c>
      <c r="B23" s="132">
        <v>0</v>
      </c>
      <c r="C23" s="28">
        <f t="shared" si="8"/>
        <v>0</v>
      </c>
      <c r="D23" s="135">
        <v>0</v>
      </c>
      <c r="E23" s="125">
        <f t="shared" si="9"/>
        <v>30</v>
      </c>
      <c r="F23" s="24">
        <f t="shared" si="3"/>
        <v>40</v>
      </c>
      <c r="G23" s="149">
        <v>0</v>
      </c>
      <c r="H23" s="142">
        <v>0</v>
      </c>
      <c r="I23" s="142">
        <f t="shared" si="6"/>
        <v>20</v>
      </c>
      <c r="J23" s="90">
        <v>0</v>
      </c>
      <c r="K23" s="140">
        <v>0</v>
      </c>
      <c r="L23" s="101">
        <v>0</v>
      </c>
      <c r="M23" s="153">
        <v>0</v>
      </c>
      <c r="N23" s="54">
        <f t="shared" si="10"/>
        <v>190</v>
      </c>
      <c r="O23" s="158">
        <f t="shared" si="7"/>
        <v>100</v>
      </c>
      <c r="P23" s="8">
        <v>100</v>
      </c>
      <c r="R23" s="2" t="s">
        <v>56</v>
      </c>
      <c r="S23" s="112">
        <v>20</v>
      </c>
      <c r="T23" s="2">
        <v>0</v>
      </c>
      <c r="U23" s="2">
        <v>20</v>
      </c>
      <c r="V23" s="55" t="s">
        <v>56</v>
      </c>
      <c r="W23" s="2" t="s">
        <v>56</v>
      </c>
      <c r="Y23" s="2">
        <v>100</v>
      </c>
      <c r="Z23" s="2" t="s">
        <v>56</v>
      </c>
      <c r="AA23" s="2"/>
    </row>
    <row r="24" spans="1:27" x14ac:dyDescent="0.25">
      <c r="A24" s="123" t="s">
        <v>38</v>
      </c>
      <c r="B24" s="132">
        <v>0</v>
      </c>
      <c r="C24" s="28">
        <f t="shared" si="8"/>
        <v>1.5</v>
      </c>
      <c r="D24" s="135">
        <v>0</v>
      </c>
      <c r="E24" s="125">
        <v>0</v>
      </c>
      <c r="F24" s="24">
        <v>0</v>
      </c>
      <c r="G24" s="149">
        <v>0</v>
      </c>
      <c r="H24" s="142">
        <v>0</v>
      </c>
      <c r="I24" s="142">
        <v>0</v>
      </c>
      <c r="J24" s="90">
        <v>0</v>
      </c>
      <c r="K24" s="140">
        <v>0</v>
      </c>
      <c r="L24" s="101">
        <v>0</v>
      </c>
      <c r="M24" s="153">
        <v>0</v>
      </c>
      <c r="N24" s="114">
        <f t="shared" si="10"/>
        <v>32.5</v>
      </c>
      <c r="O24" s="20">
        <f t="shared" si="7"/>
        <v>100</v>
      </c>
      <c r="P24" s="87">
        <v>100</v>
      </c>
      <c r="R24" s="2" t="s">
        <v>56</v>
      </c>
      <c r="S24" s="112" t="s">
        <v>56</v>
      </c>
      <c r="T24" s="2">
        <v>1</v>
      </c>
      <c r="U24" s="2" t="s">
        <v>56</v>
      </c>
      <c r="V24" s="55" t="s">
        <v>56</v>
      </c>
      <c r="W24" s="55" t="s">
        <v>56</v>
      </c>
      <c r="Y24" s="2">
        <v>31</v>
      </c>
      <c r="Z24" s="2" t="s">
        <v>56</v>
      </c>
      <c r="AA24" s="2"/>
    </row>
    <row r="25" spans="1:27" x14ac:dyDescent="0.25">
      <c r="A25" s="123" t="s">
        <v>39</v>
      </c>
      <c r="B25" s="132">
        <f t="shared" si="2"/>
        <v>70</v>
      </c>
      <c r="C25" s="28">
        <f t="shared" si="8"/>
        <v>9</v>
      </c>
      <c r="D25" s="135">
        <v>0</v>
      </c>
      <c r="E25" s="125">
        <f t="shared" si="9"/>
        <v>30</v>
      </c>
      <c r="F25" s="24">
        <v>0</v>
      </c>
      <c r="G25" s="149">
        <v>0</v>
      </c>
      <c r="H25" s="142">
        <v>0</v>
      </c>
      <c r="I25" s="142">
        <v>0</v>
      </c>
      <c r="J25" s="90">
        <v>1</v>
      </c>
      <c r="K25" s="140">
        <v>0</v>
      </c>
      <c r="L25" s="101">
        <v>0</v>
      </c>
      <c r="M25" s="153">
        <v>0</v>
      </c>
      <c r="N25" s="54">
        <f t="shared" si="10"/>
        <v>210</v>
      </c>
      <c r="O25" s="158">
        <f t="shared" si="7"/>
        <v>100</v>
      </c>
      <c r="P25" s="8">
        <v>100</v>
      </c>
      <c r="R25" s="2">
        <v>35</v>
      </c>
      <c r="S25" s="112">
        <v>20</v>
      </c>
      <c r="T25" s="2">
        <v>6</v>
      </c>
      <c r="U25" s="2" t="s">
        <v>56</v>
      </c>
      <c r="V25" s="55" t="s">
        <v>56</v>
      </c>
      <c r="W25" s="2" t="s">
        <v>56</v>
      </c>
      <c r="Y25" s="2">
        <v>100</v>
      </c>
      <c r="Z25" s="2" t="s">
        <v>56</v>
      </c>
      <c r="AA25" s="2"/>
    </row>
    <row r="26" spans="1:27" x14ac:dyDescent="0.25">
      <c r="A26" s="123" t="s">
        <v>40</v>
      </c>
      <c r="B26" s="132">
        <f t="shared" si="2"/>
        <v>70</v>
      </c>
      <c r="C26" s="28">
        <f t="shared" si="8"/>
        <v>40.5</v>
      </c>
      <c r="D26" s="135">
        <v>0</v>
      </c>
      <c r="E26" s="125">
        <f t="shared" si="9"/>
        <v>30</v>
      </c>
      <c r="F26" s="24">
        <f t="shared" si="3"/>
        <v>8</v>
      </c>
      <c r="G26" s="149">
        <v>0</v>
      </c>
      <c r="H26" s="142">
        <v>0</v>
      </c>
      <c r="I26" s="142">
        <f t="shared" si="6"/>
        <v>4</v>
      </c>
      <c r="J26" s="90">
        <v>0</v>
      </c>
      <c r="K26" s="140">
        <v>0</v>
      </c>
      <c r="L26" s="101">
        <v>0</v>
      </c>
      <c r="M26" s="153">
        <v>0</v>
      </c>
      <c r="N26" s="54">
        <f t="shared" si="10"/>
        <v>252.5</v>
      </c>
      <c r="O26" s="158">
        <f t="shared" si="7"/>
        <v>100</v>
      </c>
      <c r="P26" s="8">
        <v>100</v>
      </c>
      <c r="R26" s="2">
        <v>35</v>
      </c>
      <c r="S26" s="112">
        <v>20</v>
      </c>
      <c r="T26" s="2">
        <v>27</v>
      </c>
      <c r="U26" s="2">
        <v>4</v>
      </c>
      <c r="V26" s="55" t="s">
        <v>56</v>
      </c>
      <c r="W26" s="2" t="s">
        <v>56</v>
      </c>
      <c r="Y26" s="2">
        <v>100</v>
      </c>
      <c r="Z26" s="2" t="s">
        <v>56</v>
      </c>
      <c r="AA26" s="2"/>
    </row>
    <row r="27" spans="1:27" x14ac:dyDescent="0.25">
      <c r="A27" s="123" t="s">
        <v>41</v>
      </c>
      <c r="B27" s="132">
        <f t="shared" si="2"/>
        <v>70</v>
      </c>
      <c r="C27" s="28">
        <f t="shared" si="8"/>
        <v>1.5</v>
      </c>
      <c r="D27" s="135">
        <v>0</v>
      </c>
      <c r="E27" s="125">
        <f t="shared" si="9"/>
        <v>30</v>
      </c>
      <c r="F27" s="24">
        <v>0</v>
      </c>
      <c r="G27" s="149">
        <v>0</v>
      </c>
      <c r="H27" s="142">
        <v>0</v>
      </c>
      <c r="I27" s="142">
        <v>0</v>
      </c>
      <c r="J27" s="90">
        <v>0</v>
      </c>
      <c r="K27" s="140">
        <v>0</v>
      </c>
      <c r="L27" s="101">
        <v>0</v>
      </c>
      <c r="M27" s="153">
        <v>0</v>
      </c>
      <c r="N27" s="54">
        <f t="shared" si="10"/>
        <v>201.5</v>
      </c>
      <c r="O27" s="158">
        <f t="shared" si="7"/>
        <v>100</v>
      </c>
      <c r="P27" s="8">
        <v>100</v>
      </c>
      <c r="R27" s="2">
        <v>35</v>
      </c>
      <c r="S27" s="112">
        <v>20</v>
      </c>
      <c r="T27" s="2">
        <v>1</v>
      </c>
      <c r="U27" s="2" t="s">
        <v>56</v>
      </c>
      <c r="V27" s="55" t="s">
        <v>56</v>
      </c>
      <c r="W27" s="2" t="s">
        <v>56</v>
      </c>
      <c r="Y27" s="2">
        <v>100</v>
      </c>
      <c r="Z27" s="2" t="s">
        <v>56</v>
      </c>
      <c r="AA27" s="2"/>
    </row>
    <row r="28" spans="1:27" x14ac:dyDescent="0.25">
      <c r="A28" s="123" t="s">
        <v>42</v>
      </c>
      <c r="B28" s="132">
        <f t="shared" si="2"/>
        <v>70</v>
      </c>
      <c r="C28" s="28">
        <f t="shared" si="8"/>
        <v>7.5</v>
      </c>
      <c r="D28" s="135">
        <v>0</v>
      </c>
      <c r="E28" s="125">
        <f t="shared" si="9"/>
        <v>30</v>
      </c>
      <c r="F28" s="24">
        <v>0</v>
      </c>
      <c r="G28" s="149">
        <v>0</v>
      </c>
      <c r="H28" s="142">
        <v>0</v>
      </c>
      <c r="I28" s="142">
        <v>0</v>
      </c>
      <c r="J28" s="90">
        <v>0</v>
      </c>
      <c r="K28" s="140">
        <v>0</v>
      </c>
      <c r="L28" s="101">
        <v>0</v>
      </c>
      <c r="M28" s="153">
        <v>0</v>
      </c>
      <c r="N28" s="54">
        <f t="shared" si="10"/>
        <v>207.5</v>
      </c>
      <c r="O28" s="158">
        <f t="shared" si="7"/>
        <v>100</v>
      </c>
      <c r="P28" s="8">
        <v>100</v>
      </c>
      <c r="R28" s="2">
        <v>35</v>
      </c>
      <c r="S28" s="112">
        <v>20</v>
      </c>
      <c r="T28" s="2">
        <v>5</v>
      </c>
      <c r="U28" s="2" t="s">
        <v>56</v>
      </c>
      <c r="V28" s="55" t="s">
        <v>56</v>
      </c>
      <c r="W28" s="2" t="s">
        <v>56</v>
      </c>
      <c r="Y28" s="2">
        <v>100</v>
      </c>
      <c r="Z28" s="2" t="s">
        <v>56</v>
      </c>
      <c r="AA28" s="2"/>
    </row>
    <row r="29" spans="1:27" x14ac:dyDescent="0.25">
      <c r="A29" s="123" t="s">
        <v>43</v>
      </c>
      <c r="B29" s="132">
        <v>0</v>
      </c>
      <c r="C29" s="28">
        <f t="shared" si="8"/>
        <v>4.5</v>
      </c>
      <c r="D29" s="135">
        <v>0</v>
      </c>
      <c r="E29" s="125">
        <f t="shared" si="9"/>
        <v>30</v>
      </c>
      <c r="F29" s="24">
        <v>0</v>
      </c>
      <c r="G29" s="149">
        <v>0</v>
      </c>
      <c r="H29" s="142">
        <v>0</v>
      </c>
      <c r="I29" s="142">
        <v>0</v>
      </c>
      <c r="J29" s="90">
        <v>0</v>
      </c>
      <c r="K29" s="140">
        <v>0</v>
      </c>
      <c r="L29" s="101">
        <v>0</v>
      </c>
      <c r="M29" s="153">
        <v>0</v>
      </c>
      <c r="N29" s="114">
        <f>SUM(B29:M29)</f>
        <v>34.5</v>
      </c>
      <c r="O29" s="20">
        <f t="shared" si="7"/>
        <v>100</v>
      </c>
      <c r="P29" s="87">
        <v>100</v>
      </c>
      <c r="R29" s="2" t="s">
        <v>56</v>
      </c>
      <c r="S29" s="112">
        <v>20</v>
      </c>
      <c r="T29" s="2">
        <v>3</v>
      </c>
      <c r="U29" s="2" t="s">
        <v>56</v>
      </c>
      <c r="V29" s="55" t="s">
        <v>56</v>
      </c>
      <c r="W29" s="55" t="s">
        <v>56</v>
      </c>
      <c r="Y29" s="2" t="s">
        <v>56</v>
      </c>
      <c r="Z29" s="2" t="s">
        <v>56</v>
      </c>
      <c r="AA29" s="2"/>
    </row>
    <row r="30" spans="1:27" x14ac:dyDescent="0.25">
      <c r="A30" s="123" t="s">
        <v>46</v>
      </c>
      <c r="B30" s="132">
        <f t="shared" si="2"/>
        <v>70</v>
      </c>
      <c r="C30" s="28">
        <f t="shared" si="8"/>
        <v>28.5</v>
      </c>
      <c r="D30" s="135">
        <v>0</v>
      </c>
      <c r="E30" s="125">
        <f t="shared" si="9"/>
        <v>30</v>
      </c>
      <c r="F30" s="24">
        <v>0</v>
      </c>
      <c r="G30" s="149">
        <v>0</v>
      </c>
      <c r="H30" s="142">
        <v>0</v>
      </c>
      <c r="I30" s="142">
        <v>0</v>
      </c>
      <c r="J30" s="90">
        <v>0</v>
      </c>
      <c r="K30" s="140">
        <v>0</v>
      </c>
      <c r="L30" s="101">
        <v>0</v>
      </c>
      <c r="M30" s="153">
        <v>0</v>
      </c>
      <c r="N30" s="54">
        <f>SUM(B30:M30)+Y30+AA30</f>
        <v>228.5</v>
      </c>
      <c r="O30" s="158">
        <f t="shared" si="7"/>
        <v>100</v>
      </c>
      <c r="P30" s="8">
        <v>100</v>
      </c>
      <c r="R30" s="2">
        <v>35</v>
      </c>
      <c r="S30" s="112">
        <v>20</v>
      </c>
      <c r="T30" s="2">
        <v>19</v>
      </c>
      <c r="U30" s="2" t="s">
        <v>56</v>
      </c>
      <c r="V30" s="55" t="s">
        <v>56</v>
      </c>
      <c r="W30" s="2" t="s">
        <v>56</v>
      </c>
      <c r="Y30" s="2">
        <v>100</v>
      </c>
      <c r="Z30" s="2" t="s">
        <v>56</v>
      </c>
      <c r="AA30" s="2"/>
    </row>
    <row r="31" spans="1:27" x14ac:dyDescent="0.25">
      <c r="A31" s="123" t="s">
        <v>44</v>
      </c>
      <c r="B31" s="132">
        <v>0</v>
      </c>
      <c r="C31" s="28">
        <v>0</v>
      </c>
      <c r="D31" s="135">
        <v>0</v>
      </c>
      <c r="E31" s="125">
        <f t="shared" si="9"/>
        <v>30</v>
      </c>
      <c r="F31" s="24">
        <v>0</v>
      </c>
      <c r="G31" s="149">
        <v>0</v>
      </c>
      <c r="H31" s="142">
        <v>0</v>
      </c>
      <c r="I31" s="142">
        <v>0</v>
      </c>
      <c r="J31" s="90">
        <v>0</v>
      </c>
      <c r="K31" s="140">
        <v>0</v>
      </c>
      <c r="L31" s="101">
        <v>0</v>
      </c>
      <c r="M31" s="153">
        <v>0</v>
      </c>
      <c r="N31" s="114">
        <f>20+Y31</f>
        <v>30</v>
      </c>
      <c r="O31" s="20">
        <f t="shared" si="7"/>
        <v>100</v>
      </c>
      <c r="P31" s="87">
        <v>100</v>
      </c>
      <c r="R31" s="2" t="s">
        <v>56</v>
      </c>
      <c r="S31" s="112">
        <v>20</v>
      </c>
      <c r="T31" s="2" t="s">
        <v>56</v>
      </c>
      <c r="U31" s="2" t="s">
        <v>56</v>
      </c>
      <c r="V31" s="55" t="s">
        <v>56</v>
      </c>
      <c r="W31" s="55" t="s">
        <v>56</v>
      </c>
      <c r="Y31" s="2">
        <v>10</v>
      </c>
      <c r="Z31" s="2" t="s">
        <v>56</v>
      </c>
      <c r="AA31" s="2"/>
    </row>
    <row r="32" spans="1:27" x14ac:dyDescent="0.25">
      <c r="A32" s="123" t="s">
        <v>45</v>
      </c>
      <c r="B32" s="132">
        <v>0</v>
      </c>
      <c r="C32" s="28">
        <f>T32*$T$40</f>
        <v>13.5</v>
      </c>
      <c r="D32" s="135">
        <v>0</v>
      </c>
      <c r="E32" s="125">
        <f t="shared" si="9"/>
        <v>30</v>
      </c>
      <c r="F32" s="24">
        <v>0</v>
      </c>
      <c r="G32" s="149">
        <v>0</v>
      </c>
      <c r="H32" s="142">
        <v>0</v>
      </c>
      <c r="I32" s="142">
        <v>0</v>
      </c>
      <c r="J32" s="90">
        <v>0</v>
      </c>
      <c r="K32" s="140">
        <v>0</v>
      </c>
      <c r="L32" s="101">
        <v>0</v>
      </c>
      <c r="M32" s="153">
        <v>0</v>
      </c>
      <c r="N32" s="54">
        <f>SUM(B32:M32)+Y32</f>
        <v>143.5</v>
      </c>
      <c r="O32" s="158">
        <f t="shared" si="7"/>
        <v>100</v>
      </c>
      <c r="P32" s="8">
        <v>100</v>
      </c>
      <c r="R32" s="2" t="s">
        <v>56</v>
      </c>
      <c r="S32" s="112">
        <v>20</v>
      </c>
      <c r="T32" s="2">
        <v>9</v>
      </c>
      <c r="U32" s="2" t="s">
        <v>56</v>
      </c>
      <c r="V32" s="55" t="s">
        <v>56</v>
      </c>
      <c r="W32" s="55" t="s">
        <v>56</v>
      </c>
      <c r="Y32" s="2">
        <v>100</v>
      </c>
      <c r="Z32" s="2" t="s">
        <v>56</v>
      </c>
      <c r="AA32" s="2"/>
    </row>
    <row r="33" spans="1:27" x14ac:dyDescent="0.25">
      <c r="A33" s="123" t="s">
        <v>47</v>
      </c>
      <c r="B33" s="132">
        <v>0</v>
      </c>
      <c r="C33" s="28">
        <f>T33*$T$40</f>
        <v>34.5</v>
      </c>
      <c r="D33" s="135">
        <v>0</v>
      </c>
      <c r="E33" s="125">
        <f t="shared" si="9"/>
        <v>30</v>
      </c>
      <c r="F33" s="24">
        <v>0</v>
      </c>
      <c r="G33" s="149">
        <v>0</v>
      </c>
      <c r="H33" s="142">
        <v>0</v>
      </c>
      <c r="I33" s="142">
        <v>0</v>
      </c>
      <c r="J33" s="90">
        <v>0</v>
      </c>
      <c r="K33" s="140">
        <v>0</v>
      </c>
      <c r="L33" s="101">
        <v>0</v>
      </c>
      <c r="M33" s="153">
        <v>0</v>
      </c>
      <c r="N33" s="114">
        <f>SUM(B33:M33)+Y33</f>
        <v>66.5</v>
      </c>
      <c r="O33" s="20">
        <f t="shared" si="7"/>
        <v>100</v>
      </c>
      <c r="P33" s="87">
        <v>100</v>
      </c>
      <c r="R33" s="2" t="s">
        <v>56</v>
      </c>
      <c r="S33" s="112">
        <v>20</v>
      </c>
      <c r="T33" s="2">
        <v>23</v>
      </c>
      <c r="U33" s="2" t="s">
        <v>56</v>
      </c>
      <c r="V33" s="55" t="s">
        <v>56</v>
      </c>
      <c r="W33" s="55" t="s">
        <v>56</v>
      </c>
      <c r="Y33" s="2">
        <v>2</v>
      </c>
      <c r="Z33" s="2" t="s">
        <v>56</v>
      </c>
      <c r="AA33" s="2"/>
    </row>
    <row r="34" spans="1:27" x14ac:dyDescent="0.25">
      <c r="A34" s="123" t="s">
        <v>48</v>
      </c>
      <c r="B34" s="132">
        <v>0</v>
      </c>
      <c r="C34" s="28">
        <v>0</v>
      </c>
      <c r="D34" s="135">
        <v>0</v>
      </c>
      <c r="E34" s="125">
        <f t="shared" si="9"/>
        <v>60</v>
      </c>
      <c r="F34" s="24">
        <v>0</v>
      </c>
      <c r="G34" s="149">
        <v>0</v>
      </c>
      <c r="H34" s="142">
        <v>0</v>
      </c>
      <c r="I34" s="142">
        <v>0</v>
      </c>
      <c r="J34" s="90">
        <v>0</v>
      </c>
      <c r="K34" s="140">
        <v>0</v>
      </c>
      <c r="L34" s="101">
        <v>0</v>
      </c>
      <c r="M34" s="153">
        <v>0</v>
      </c>
      <c r="N34" s="54">
        <f>SUM(B34:M34)+Y34</f>
        <v>160</v>
      </c>
      <c r="O34" s="158">
        <f t="shared" si="7"/>
        <v>100</v>
      </c>
      <c r="P34" s="8">
        <v>100</v>
      </c>
      <c r="R34" s="2" t="s">
        <v>56</v>
      </c>
      <c r="S34" s="112">
        <v>40</v>
      </c>
      <c r="T34" s="2" t="s">
        <v>56</v>
      </c>
      <c r="U34" s="2" t="s">
        <v>56</v>
      </c>
      <c r="V34" s="55" t="s">
        <v>56</v>
      </c>
      <c r="W34" s="55" t="s">
        <v>56</v>
      </c>
      <c r="Y34" s="2">
        <v>100</v>
      </c>
      <c r="Z34" s="2" t="s">
        <v>56</v>
      </c>
      <c r="AA34" s="2"/>
    </row>
    <row r="35" spans="1:27" x14ac:dyDescent="0.25">
      <c r="A35" s="123" t="s">
        <v>49</v>
      </c>
      <c r="B35" s="132">
        <v>0</v>
      </c>
      <c r="C35" s="28">
        <f>T35*$T$40</f>
        <v>10.5</v>
      </c>
      <c r="D35" s="135">
        <v>0</v>
      </c>
      <c r="E35" s="125">
        <f t="shared" si="9"/>
        <v>30</v>
      </c>
      <c r="F35" s="24">
        <f t="shared" si="3"/>
        <v>8</v>
      </c>
      <c r="G35" s="149">
        <v>0</v>
      </c>
      <c r="H35" s="142">
        <v>0</v>
      </c>
      <c r="I35" s="142">
        <f t="shared" si="6"/>
        <v>4</v>
      </c>
      <c r="J35" s="90">
        <v>0</v>
      </c>
      <c r="K35" s="140">
        <v>0</v>
      </c>
      <c r="L35" s="101">
        <v>0</v>
      </c>
      <c r="M35" s="153">
        <v>0</v>
      </c>
      <c r="N35" s="54">
        <f>SUM(B35:M35)+Y35+Z35</f>
        <v>128</v>
      </c>
      <c r="O35" s="158">
        <f t="shared" si="7"/>
        <v>100</v>
      </c>
      <c r="P35" s="8">
        <v>100</v>
      </c>
      <c r="R35" s="2" t="s">
        <v>56</v>
      </c>
      <c r="S35" s="112">
        <v>20</v>
      </c>
      <c r="T35" s="2">
        <v>7</v>
      </c>
      <c r="U35" s="2">
        <v>4</v>
      </c>
      <c r="V35" s="55" t="s">
        <v>56</v>
      </c>
      <c r="W35" s="55" t="s">
        <v>56</v>
      </c>
      <c r="Y35" s="2">
        <v>13</v>
      </c>
      <c r="Z35" s="2">
        <f>250/400*100</f>
        <v>62.5</v>
      </c>
      <c r="AA35" s="2"/>
    </row>
    <row r="36" spans="1:27" ht="15.75" thickBot="1" x14ac:dyDescent="0.3">
      <c r="A36" s="124" t="s">
        <v>50</v>
      </c>
      <c r="B36" s="133">
        <v>0</v>
      </c>
      <c r="C36" s="30">
        <f>T36*$T$40</f>
        <v>13.5</v>
      </c>
      <c r="D36" s="136">
        <v>0</v>
      </c>
      <c r="E36" s="126">
        <f t="shared" si="9"/>
        <v>30</v>
      </c>
      <c r="F36" s="25">
        <v>0</v>
      </c>
      <c r="G36" s="150">
        <v>0</v>
      </c>
      <c r="H36" s="151">
        <v>0</v>
      </c>
      <c r="I36" s="151">
        <v>0</v>
      </c>
      <c r="J36" s="91">
        <v>0</v>
      </c>
      <c r="K36" s="141">
        <v>0</v>
      </c>
      <c r="L36" s="102">
        <v>0</v>
      </c>
      <c r="M36" s="154">
        <v>0</v>
      </c>
      <c r="N36" s="53">
        <f>SUM(B36:M36)+Y36</f>
        <v>122.5</v>
      </c>
      <c r="O36" s="163">
        <f t="shared" si="7"/>
        <v>100</v>
      </c>
      <c r="P36" s="9">
        <v>100</v>
      </c>
      <c r="R36" s="2" t="s">
        <v>56</v>
      </c>
      <c r="S36" s="112">
        <v>20</v>
      </c>
      <c r="T36" s="2">
        <v>9</v>
      </c>
      <c r="U36" s="2" t="s">
        <v>56</v>
      </c>
      <c r="V36" s="55" t="s">
        <v>56</v>
      </c>
      <c r="W36" s="55" t="s">
        <v>56</v>
      </c>
      <c r="Y36" s="2">
        <v>79</v>
      </c>
      <c r="Z36" s="2" t="s">
        <v>56</v>
      </c>
      <c r="AA36" s="2"/>
    </row>
    <row r="37" spans="1:27" ht="15.75" thickBot="1" x14ac:dyDescent="0.3">
      <c r="A37" s="1"/>
      <c r="G37" s="2"/>
      <c r="H37" s="2"/>
      <c r="I37" s="2"/>
      <c r="J37" s="2"/>
      <c r="K37" s="2"/>
      <c r="N37" s="215" t="s">
        <v>109</v>
      </c>
      <c r="O37" s="216"/>
      <c r="P37" s="217"/>
      <c r="R37" s="2"/>
      <c r="S37" s="112"/>
      <c r="T37" s="2"/>
    </row>
    <row r="38" spans="1:27" x14ac:dyDescent="0.25">
      <c r="A38" s="1" t="s">
        <v>108</v>
      </c>
      <c r="B38" t="s">
        <v>64</v>
      </c>
      <c r="G38" s="2"/>
      <c r="H38" s="2"/>
      <c r="I38" s="2"/>
      <c r="J38" s="2"/>
      <c r="K38" s="2"/>
      <c r="N38" s="2"/>
      <c r="O38" s="2"/>
      <c r="P38" s="2"/>
      <c r="R38" s="2"/>
      <c r="S38" s="112"/>
      <c r="T38" s="2"/>
    </row>
    <row r="39" spans="1:27" x14ac:dyDescent="0.25">
      <c r="A39" s="1" t="s">
        <v>110</v>
      </c>
      <c r="B39" t="s">
        <v>112</v>
      </c>
      <c r="G39" s="2"/>
      <c r="H39" s="2"/>
      <c r="I39" s="2"/>
      <c r="J39" s="2"/>
      <c r="K39" s="2"/>
      <c r="N39" s="2"/>
      <c r="O39" s="2"/>
      <c r="P39" s="2"/>
      <c r="R39" s="2" t="s">
        <v>54</v>
      </c>
      <c r="S39" s="112" t="s">
        <v>54</v>
      </c>
      <c r="T39" s="2" t="s">
        <v>54</v>
      </c>
      <c r="U39" s="2" t="s">
        <v>54</v>
      </c>
      <c r="V39" s="2" t="s">
        <v>54</v>
      </c>
    </row>
    <row r="40" spans="1:27" x14ac:dyDescent="0.25">
      <c r="A40" s="99" t="s">
        <v>110</v>
      </c>
      <c r="B40" s="3" t="s">
        <v>111</v>
      </c>
      <c r="G40" s="2"/>
      <c r="H40" s="2"/>
      <c r="I40" s="2"/>
      <c r="J40" s="2"/>
      <c r="K40" s="2"/>
      <c r="N40" s="2"/>
      <c r="O40" s="2"/>
      <c r="P40" s="2"/>
      <c r="R40" s="2">
        <v>2</v>
      </c>
      <c r="S40" s="112">
        <v>1.5</v>
      </c>
      <c r="T40" s="2">
        <v>1.5</v>
      </c>
      <c r="U40" s="2">
        <v>2</v>
      </c>
      <c r="V40" s="2">
        <v>0.5</v>
      </c>
    </row>
    <row r="41" spans="1:27" x14ac:dyDescent="0.25">
      <c r="G41" s="2"/>
      <c r="H41" s="2"/>
      <c r="I41" s="2"/>
      <c r="J41" s="2"/>
      <c r="K41" s="2"/>
      <c r="N41" s="2"/>
      <c r="O41" s="2"/>
      <c r="P41" s="2"/>
      <c r="R41" s="2"/>
      <c r="S41" s="112"/>
      <c r="T41" s="2" t="s">
        <v>58</v>
      </c>
      <c r="U41" s="2"/>
    </row>
    <row r="42" spans="1:27" x14ac:dyDescent="0.25">
      <c r="G42" s="2"/>
      <c r="H42" s="2"/>
      <c r="I42" s="2"/>
      <c r="J42" s="2"/>
      <c r="K42" s="2"/>
      <c r="N42" s="2"/>
      <c r="O42" s="2"/>
      <c r="P42" s="2"/>
      <c r="R42" s="2"/>
      <c r="S42" s="112"/>
      <c r="T42" s="2"/>
      <c r="U42" s="2"/>
    </row>
    <row r="43" spans="1:27" x14ac:dyDescent="0.25">
      <c r="G43" s="2"/>
      <c r="H43" s="2"/>
      <c r="I43" s="2"/>
      <c r="J43" s="2"/>
      <c r="K43" s="2"/>
      <c r="N43" s="2"/>
      <c r="O43" s="2"/>
      <c r="P43" s="2"/>
      <c r="R43" s="2"/>
      <c r="S43" s="112"/>
      <c r="T43" s="2" t="s">
        <v>61</v>
      </c>
      <c r="U43" s="2"/>
    </row>
    <row r="44" spans="1:27" x14ac:dyDescent="0.25">
      <c r="G44" s="2"/>
      <c r="H44" s="2"/>
      <c r="I44" s="2"/>
      <c r="J44" s="2"/>
      <c r="K44" s="2"/>
      <c r="N44" s="2"/>
      <c r="O44" s="2"/>
      <c r="P44" s="2"/>
      <c r="R44" s="2"/>
      <c r="S44" s="112"/>
      <c r="T44" s="2"/>
    </row>
    <row r="45" spans="1:27" x14ac:dyDescent="0.25">
      <c r="G45" s="2"/>
      <c r="H45" s="2"/>
      <c r="I45" s="2"/>
      <c r="J45" s="2"/>
      <c r="K45" s="2"/>
      <c r="N45" s="2"/>
      <c r="O45" s="2"/>
      <c r="P45" s="2"/>
      <c r="R45" s="2"/>
      <c r="S45" s="112"/>
      <c r="T45" s="2"/>
    </row>
    <row r="46" spans="1:27" x14ac:dyDescent="0.25">
      <c r="G46" s="2"/>
      <c r="H46" s="2"/>
      <c r="I46" s="2"/>
      <c r="J46" s="2"/>
      <c r="K46" s="2"/>
      <c r="N46" s="2"/>
      <c r="O46" s="2"/>
      <c r="P46" s="2"/>
      <c r="R46" s="2"/>
      <c r="S46" s="112"/>
      <c r="T46" s="2"/>
    </row>
  </sheetData>
  <mergeCells count="1">
    <mergeCell ref="N37:P37"/>
  </mergeCells>
  <hyperlinks>
    <hyperlink ref="Y1" r:id="rId1"/>
  </hyperlinks>
  <pageMargins left="0.7" right="0.7" top="0.75" bottom="0.75" header="0.3" footer="0.3"/>
  <pageSetup orientation="portrait" horizontalDpi="4294967293" verticalDpi="4294967293" r:id="rId2"/>
  <ignoredErrors>
    <ignoredError sqref="N29 N35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6"/>
  <sheetViews>
    <sheetView workbookViewId="0">
      <selection activeCell="M3" sqref="M3"/>
    </sheetView>
  </sheetViews>
  <sheetFormatPr defaultRowHeight="15" x14ac:dyDescent="0.25"/>
  <cols>
    <col min="1" max="1" width="18" bestFit="1" customWidth="1"/>
    <col min="2" max="2" width="20.85546875" customWidth="1"/>
    <col min="17" max="17" width="9.140625" style="110"/>
    <col min="20" max="20" width="11.85546875" bestFit="1" customWidth="1"/>
    <col min="21" max="21" width="11.42578125" customWidth="1"/>
    <col min="24" max="24" width="10.85546875" customWidth="1"/>
  </cols>
  <sheetData>
    <row r="1" spans="1:28" ht="15.75" thickBot="1" x14ac:dyDescent="0.3">
      <c r="A1" s="11"/>
      <c r="B1" s="4" t="s">
        <v>53</v>
      </c>
      <c r="C1" s="5" t="s">
        <v>57</v>
      </c>
      <c r="D1" s="95" t="s">
        <v>70</v>
      </c>
      <c r="E1" s="95" t="s">
        <v>15</v>
      </c>
      <c r="F1" s="95" t="s">
        <v>14</v>
      </c>
      <c r="G1" s="5" t="s">
        <v>101</v>
      </c>
      <c r="H1" s="5" t="s">
        <v>103</v>
      </c>
      <c r="I1" s="5" t="s">
        <v>15</v>
      </c>
      <c r="J1" s="5" t="s">
        <v>105</v>
      </c>
      <c r="K1" s="5" t="s">
        <v>106</v>
      </c>
      <c r="L1" s="5" t="s">
        <v>82</v>
      </c>
      <c r="M1" s="4" t="s">
        <v>62</v>
      </c>
      <c r="N1" s="6" t="s">
        <v>68</v>
      </c>
      <c r="P1" t="s">
        <v>59</v>
      </c>
      <c r="Q1" s="110" t="s">
        <v>100</v>
      </c>
      <c r="R1" t="s">
        <v>55</v>
      </c>
      <c r="S1" t="s">
        <v>60</v>
      </c>
      <c r="T1" t="s">
        <v>102</v>
      </c>
      <c r="U1" t="s">
        <v>104</v>
      </c>
      <c r="W1" s="52" t="s">
        <v>83</v>
      </c>
      <c r="X1" s="2" t="s">
        <v>84</v>
      </c>
      <c r="Y1" s="2" t="s">
        <v>85</v>
      </c>
      <c r="Z1" t="s">
        <v>107</v>
      </c>
    </row>
    <row r="2" spans="1:28" hidden="1" x14ac:dyDescent="0.25">
      <c r="A2" s="12" t="s">
        <v>52</v>
      </c>
      <c r="B2" s="26">
        <f>P2*$P$40</f>
        <v>62</v>
      </c>
      <c r="C2" s="80">
        <f t="shared" ref="C2:C7" si="0">R2*$R$40</f>
        <v>366</v>
      </c>
      <c r="D2" s="83">
        <f t="shared" ref="D2:D16" si="1">Q2*$Q$40</f>
        <v>77.8125</v>
      </c>
      <c r="E2" s="84">
        <f>S2*$S$40</f>
        <v>480</v>
      </c>
      <c r="F2" s="77">
        <v>118</v>
      </c>
      <c r="G2" s="92">
        <f>T2*T40</f>
        <v>32</v>
      </c>
      <c r="H2" s="96">
        <f>U2</f>
        <v>17.2</v>
      </c>
      <c r="I2" s="89">
        <f>S2*1</f>
        <v>240</v>
      </c>
      <c r="J2" s="103">
        <v>127</v>
      </c>
      <c r="K2" s="104">
        <v>30</v>
      </c>
      <c r="L2" s="105">
        <v>150</v>
      </c>
      <c r="M2" s="32"/>
      <c r="N2" s="10"/>
      <c r="P2" s="2">
        <v>31</v>
      </c>
      <c r="Q2" s="111">
        <f>830/16</f>
        <v>51.875</v>
      </c>
      <c r="R2" s="2">
        <v>244</v>
      </c>
      <c r="S2" s="2">
        <v>240</v>
      </c>
      <c r="T2" s="55">
        <v>64</v>
      </c>
      <c r="U2" s="55">
        <v>17.2</v>
      </c>
      <c r="W2" s="2"/>
      <c r="X2" s="2"/>
      <c r="Y2" s="2"/>
      <c r="AB2" t="s">
        <v>1</v>
      </c>
    </row>
    <row r="3" spans="1:28" x14ac:dyDescent="0.25">
      <c r="A3" s="13" t="s">
        <v>19</v>
      </c>
      <c r="B3" s="27">
        <f t="shared" ref="B3:B30" si="2">P3*$P$40</f>
        <v>220</v>
      </c>
      <c r="C3" s="81">
        <f t="shared" si="0"/>
        <v>183</v>
      </c>
      <c r="D3" s="85">
        <f t="shared" si="1"/>
        <v>300</v>
      </c>
      <c r="E3" s="24">
        <f t="shared" ref="E3:E35" si="3">S3*$S$40</f>
        <v>60</v>
      </c>
      <c r="F3" s="78">
        <v>105</v>
      </c>
      <c r="G3" s="93">
        <f t="shared" ref="G3:G11" si="4">T3*$T$40</f>
        <v>125</v>
      </c>
      <c r="H3" s="97">
        <f>U3</f>
        <v>5</v>
      </c>
      <c r="I3" s="90">
        <f>S3*1</f>
        <v>30</v>
      </c>
      <c r="J3" s="106">
        <v>270</v>
      </c>
      <c r="K3" s="101">
        <v>130</v>
      </c>
      <c r="L3" s="107">
        <v>80</v>
      </c>
      <c r="M3" s="116">
        <f>SUM(B3:L3)+SUM(W3:Z3)</f>
        <v>1543</v>
      </c>
      <c r="N3" s="120">
        <v>1500</v>
      </c>
      <c r="O3" s="121">
        <f>M3/N3</f>
        <v>1.0286666666666666</v>
      </c>
      <c r="P3" s="2">
        <v>110</v>
      </c>
      <c r="Q3" s="112">
        <v>200</v>
      </c>
      <c r="R3" s="2">
        <v>122</v>
      </c>
      <c r="S3" s="2">
        <v>30</v>
      </c>
      <c r="T3" s="55">
        <v>250</v>
      </c>
      <c r="U3" s="55">
        <v>5</v>
      </c>
      <c r="W3" s="2"/>
      <c r="X3" s="2"/>
      <c r="Y3" s="2">
        <v>35</v>
      </c>
      <c r="AB3" t="s">
        <v>3</v>
      </c>
    </row>
    <row r="4" spans="1:28" x14ac:dyDescent="0.25">
      <c r="A4" s="13" t="s">
        <v>51</v>
      </c>
      <c r="B4" s="27">
        <f t="shared" si="2"/>
        <v>0</v>
      </c>
      <c r="C4" s="81">
        <f t="shared" si="0"/>
        <v>64.5</v>
      </c>
      <c r="D4" s="85">
        <f t="shared" si="1"/>
        <v>45</v>
      </c>
      <c r="E4" s="24">
        <f t="shared" si="3"/>
        <v>50</v>
      </c>
      <c r="F4" s="78">
        <v>3</v>
      </c>
      <c r="G4" s="93">
        <f t="shared" si="4"/>
        <v>17.5</v>
      </c>
      <c r="H4" s="97">
        <v>0</v>
      </c>
      <c r="I4" s="90">
        <f t="shared" ref="I4:I35" si="5">S4*1</f>
        <v>25</v>
      </c>
      <c r="J4" s="106">
        <v>60</v>
      </c>
      <c r="K4" s="101">
        <v>40</v>
      </c>
      <c r="L4" s="107">
        <v>0</v>
      </c>
      <c r="M4" s="34">
        <f t="shared" ref="M4:M9" si="6">SUM(B4:L4)+SUM(W4:Z4)</f>
        <v>330</v>
      </c>
      <c r="N4" s="8" t="s">
        <v>56</v>
      </c>
      <c r="O4" s="121"/>
      <c r="P4" s="2">
        <v>0</v>
      </c>
      <c r="Q4" s="112">
        <v>30</v>
      </c>
      <c r="R4" s="2">
        <v>43</v>
      </c>
      <c r="S4" s="2">
        <v>25</v>
      </c>
      <c r="T4" s="55">
        <v>35</v>
      </c>
      <c r="U4" s="2" t="s">
        <v>56</v>
      </c>
      <c r="W4" s="2"/>
      <c r="X4" s="2"/>
      <c r="Y4" s="2">
        <v>25</v>
      </c>
      <c r="AB4" t="s">
        <v>4</v>
      </c>
    </row>
    <row r="5" spans="1:28" x14ac:dyDescent="0.25">
      <c r="A5" s="13" t="s">
        <v>20</v>
      </c>
      <c r="B5" s="27">
        <f t="shared" si="2"/>
        <v>0</v>
      </c>
      <c r="C5" s="81">
        <f t="shared" si="0"/>
        <v>7.5</v>
      </c>
      <c r="D5" s="85">
        <f t="shared" si="1"/>
        <v>4.5</v>
      </c>
      <c r="E5" s="24">
        <f t="shared" si="3"/>
        <v>5</v>
      </c>
      <c r="F5" s="78">
        <v>0</v>
      </c>
      <c r="G5" s="93">
        <f t="shared" si="4"/>
        <v>1.5</v>
      </c>
      <c r="H5" s="97">
        <v>0</v>
      </c>
      <c r="I5" s="90">
        <f t="shared" si="5"/>
        <v>2.5</v>
      </c>
      <c r="J5" s="106">
        <v>7</v>
      </c>
      <c r="K5" s="101">
        <v>4.5</v>
      </c>
      <c r="L5" s="107">
        <v>0</v>
      </c>
      <c r="M5" s="115">
        <f t="shared" si="6"/>
        <v>35.5</v>
      </c>
      <c r="N5" s="117">
        <v>65</v>
      </c>
      <c r="O5" s="121">
        <f>M5/N5</f>
        <v>0.5461538461538461</v>
      </c>
      <c r="P5" s="2">
        <v>0</v>
      </c>
      <c r="Q5" s="112">
        <v>3</v>
      </c>
      <c r="R5" s="2">
        <v>5</v>
      </c>
      <c r="S5" s="2">
        <v>2.5</v>
      </c>
      <c r="T5" s="55">
        <v>3</v>
      </c>
      <c r="U5" s="2" t="s">
        <v>56</v>
      </c>
      <c r="W5" s="2"/>
      <c r="X5" s="2"/>
      <c r="Y5" s="2">
        <v>3</v>
      </c>
    </row>
    <row r="6" spans="1:28" x14ac:dyDescent="0.25">
      <c r="A6" s="13" t="s">
        <v>21</v>
      </c>
      <c r="B6" s="27">
        <f t="shared" si="2"/>
        <v>0</v>
      </c>
      <c r="C6" s="81">
        <f t="shared" si="0"/>
        <v>4.5</v>
      </c>
      <c r="D6" s="85">
        <f t="shared" si="1"/>
        <v>1.5</v>
      </c>
      <c r="E6" s="24">
        <f t="shared" si="3"/>
        <v>0</v>
      </c>
      <c r="F6" s="78">
        <v>0</v>
      </c>
      <c r="G6" s="93">
        <f t="shared" si="4"/>
        <v>0.5</v>
      </c>
      <c r="H6" s="97">
        <v>0</v>
      </c>
      <c r="I6" s="90">
        <f t="shared" si="5"/>
        <v>0</v>
      </c>
      <c r="J6" s="106">
        <v>4</v>
      </c>
      <c r="K6" s="101">
        <v>1</v>
      </c>
      <c r="L6" s="107">
        <v>0</v>
      </c>
      <c r="M6" s="34">
        <f t="shared" si="6"/>
        <v>12.5</v>
      </c>
      <c r="N6" s="8">
        <v>20</v>
      </c>
      <c r="O6" s="121"/>
      <c r="P6" s="2">
        <v>0</v>
      </c>
      <c r="Q6" s="112">
        <v>1</v>
      </c>
      <c r="R6" s="2">
        <v>3</v>
      </c>
      <c r="S6" s="2">
        <v>0</v>
      </c>
      <c r="T6" s="55">
        <v>1</v>
      </c>
      <c r="U6" s="2" t="s">
        <v>56</v>
      </c>
      <c r="W6" s="2"/>
      <c r="X6" s="2"/>
      <c r="Y6" s="2">
        <v>1</v>
      </c>
      <c r="AB6" t="s">
        <v>8</v>
      </c>
    </row>
    <row r="7" spans="1:28" x14ac:dyDescent="0.25">
      <c r="A7" s="13" t="s">
        <v>22</v>
      </c>
      <c r="B7" s="27">
        <f t="shared" si="2"/>
        <v>0</v>
      </c>
      <c r="C7" s="81">
        <f t="shared" si="0"/>
        <v>0</v>
      </c>
      <c r="D7" s="85">
        <f t="shared" si="1"/>
        <v>0</v>
      </c>
      <c r="E7" s="24">
        <f t="shared" si="3"/>
        <v>0</v>
      </c>
      <c r="F7" s="78">
        <v>0</v>
      </c>
      <c r="G7" s="93">
        <f t="shared" si="4"/>
        <v>0</v>
      </c>
      <c r="H7" s="97">
        <v>0</v>
      </c>
      <c r="I7" s="90">
        <f t="shared" si="5"/>
        <v>0</v>
      </c>
      <c r="J7" s="106">
        <v>0</v>
      </c>
      <c r="K7" s="101">
        <v>0</v>
      </c>
      <c r="L7" s="107">
        <v>0</v>
      </c>
      <c r="M7" s="34">
        <f t="shared" si="6"/>
        <v>1</v>
      </c>
      <c r="N7" s="8" t="s">
        <v>56</v>
      </c>
      <c r="O7" s="121"/>
      <c r="P7" s="2">
        <v>0</v>
      </c>
      <c r="Q7" s="112">
        <v>0</v>
      </c>
      <c r="R7" s="2">
        <v>0</v>
      </c>
      <c r="S7" s="2">
        <v>0</v>
      </c>
      <c r="T7" s="55">
        <v>0</v>
      </c>
      <c r="U7" s="2" t="s">
        <v>56</v>
      </c>
      <c r="W7" s="2"/>
      <c r="X7" s="2"/>
      <c r="Y7" s="2">
        <v>1</v>
      </c>
      <c r="AB7" t="s">
        <v>9</v>
      </c>
    </row>
    <row r="8" spans="1:28" x14ac:dyDescent="0.25">
      <c r="A8" s="13" t="s">
        <v>23</v>
      </c>
      <c r="B8" s="27">
        <f t="shared" si="2"/>
        <v>0</v>
      </c>
      <c r="C8" s="81">
        <v>0</v>
      </c>
      <c r="D8" s="85">
        <f t="shared" si="1"/>
        <v>0</v>
      </c>
      <c r="E8" s="24">
        <f t="shared" si="3"/>
        <v>1</v>
      </c>
      <c r="F8" s="78">
        <v>0</v>
      </c>
      <c r="G8" s="93">
        <f t="shared" si="4"/>
        <v>27.5</v>
      </c>
      <c r="H8" s="97">
        <v>0</v>
      </c>
      <c r="I8" s="90">
        <f t="shared" si="5"/>
        <v>0.5</v>
      </c>
      <c r="J8" s="106">
        <v>0</v>
      </c>
      <c r="K8" s="101">
        <v>2</v>
      </c>
      <c r="L8" s="107">
        <v>0</v>
      </c>
      <c r="M8" s="34">
        <f t="shared" si="6"/>
        <v>31.5</v>
      </c>
      <c r="N8" s="8" t="s">
        <v>56</v>
      </c>
      <c r="O8" s="121"/>
      <c r="P8" s="2">
        <v>0</v>
      </c>
      <c r="Q8" s="112">
        <v>0</v>
      </c>
      <c r="R8" s="2" t="s">
        <v>56</v>
      </c>
      <c r="S8" s="2">
        <v>0.5</v>
      </c>
      <c r="T8" s="55">
        <v>55</v>
      </c>
      <c r="U8" s="2" t="s">
        <v>56</v>
      </c>
      <c r="W8" s="2"/>
      <c r="X8" s="2"/>
      <c r="Y8" s="2">
        <v>0.5</v>
      </c>
    </row>
    <row r="9" spans="1:28" x14ac:dyDescent="0.25">
      <c r="A9" s="13" t="s">
        <v>24</v>
      </c>
      <c r="B9" s="27">
        <f t="shared" si="2"/>
        <v>0</v>
      </c>
      <c r="C9" s="81">
        <v>0</v>
      </c>
      <c r="D9" s="85">
        <f t="shared" si="1"/>
        <v>0</v>
      </c>
      <c r="E9" s="24">
        <f t="shared" si="3"/>
        <v>3</v>
      </c>
      <c r="F9" s="78">
        <v>0</v>
      </c>
      <c r="G9" s="93">
        <f t="shared" si="4"/>
        <v>0</v>
      </c>
      <c r="H9" s="97">
        <v>0</v>
      </c>
      <c r="I9" s="90">
        <f t="shared" si="5"/>
        <v>1.5</v>
      </c>
      <c r="J9" s="106">
        <v>0</v>
      </c>
      <c r="K9" s="101">
        <v>1</v>
      </c>
      <c r="L9" s="107">
        <v>0</v>
      </c>
      <c r="M9" s="34">
        <f t="shared" si="6"/>
        <v>5.5</v>
      </c>
      <c r="N9" s="8" t="s">
        <v>56</v>
      </c>
      <c r="O9" s="121"/>
      <c r="P9" s="2">
        <v>0</v>
      </c>
      <c r="Q9" s="112">
        <v>0</v>
      </c>
      <c r="R9" s="2" t="s">
        <v>56</v>
      </c>
      <c r="S9" s="2">
        <v>1.5</v>
      </c>
      <c r="T9" s="55">
        <v>0</v>
      </c>
      <c r="U9" s="2" t="s">
        <v>56</v>
      </c>
      <c r="W9" s="2"/>
      <c r="X9" s="2"/>
      <c r="Y9" s="2"/>
      <c r="AB9" t="s">
        <v>12</v>
      </c>
    </row>
    <row r="10" spans="1:28" x14ac:dyDescent="0.25">
      <c r="A10" s="13" t="s">
        <v>27</v>
      </c>
      <c r="B10" s="27">
        <f t="shared" si="2"/>
        <v>0</v>
      </c>
      <c r="C10" s="81">
        <f>R10*$R$40</f>
        <v>30</v>
      </c>
      <c r="D10" s="85">
        <f t="shared" si="1"/>
        <v>90</v>
      </c>
      <c r="E10" s="24">
        <f t="shared" si="3"/>
        <v>0</v>
      </c>
      <c r="F10" s="78">
        <v>0</v>
      </c>
      <c r="G10" s="93">
        <f t="shared" si="4"/>
        <v>27.5</v>
      </c>
      <c r="H10" s="97">
        <v>0</v>
      </c>
      <c r="I10" s="90">
        <f t="shared" si="5"/>
        <v>0</v>
      </c>
      <c r="J10" s="106">
        <v>25</v>
      </c>
      <c r="K10" s="101">
        <v>0</v>
      </c>
      <c r="L10" s="107">
        <v>10</v>
      </c>
      <c r="M10" s="34">
        <f>SUM(B10:L10)+SUM(W10:Z10)</f>
        <v>207.5</v>
      </c>
      <c r="N10" s="8">
        <v>300</v>
      </c>
      <c r="O10" s="121"/>
      <c r="P10" s="2">
        <v>0</v>
      </c>
      <c r="Q10" s="112">
        <v>60</v>
      </c>
      <c r="R10" s="2">
        <v>20</v>
      </c>
      <c r="S10" s="2">
        <v>0</v>
      </c>
      <c r="T10" s="55">
        <v>55</v>
      </c>
      <c r="U10" s="2" t="s">
        <v>56</v>
      </c>
      <c r="W10" s="2"/>
      <c r="X10" s="2"/>
      <c r="Y10" s="2">
        <v>25</v>
      </c>
      <c r="AB10" t="s">
        <v>13</v>
      </c>
    </row>
    <row r="11" spans="1:28" x14ac:dyDescent="0.25">
      <c r="A11" s="13" t="s">
        <v>25</v>
      </c>
      <c r="B11" s="27">
        <f t="shared" si="2"/>
        <v>380</v>
      </c>
      <c r="C11" s="81">
        <f>R11*$R$40</f>
        <v>150</v>
      </c>
      <c r="D11" s="85">
        <f t="shared" si="1"/>
        <v>180</v>
      </c>
      <c r="E11" s="24">
        <f t="shared" si="3"/>
        <v>320</v>
      </c>
      <c r="F11" s="78">
        <v>1</v>
      </c>
      <c r="G11" s="93">
        <f t="shared" si="4"/>
        <v>85</v>
      </c>
      <c r="H11" s="97">
        <f>U11</f>
        <v>90</v>
      </c>
      <c r="I11" s="90">
        <f t="shared" si="5"/>
        <v>160</v>
      </c>
      <c r="J11" s="106">
        <v>480</v>
      </c>
      <c r="K11" s="101">
        <v>250</v>
      </c>
      <c r="L11" s="107">
        <v>55</v>
      </c>
      <c r="M11" s="54">
        <f>SUM(B11:L11)+SUM(W11:Z11)</f>
        <v>2151</v>
      </c>
      <c r="N11" s="8">
        <v>2400</v>
      </c>
      <c r="O11" s="121"/>
      <c r="P11" s="2">
        <v>190</v>
      </c>
      <c r="Q11" s="112">
        <v>120</v>
      </c>
      <c r="R11" s="2">
        <v>100</v>
      </c>
      <c r="S11" s="2">
        <v>160</v>
      </c>
      <c r="T11" s="55">
        <v>170</v>
      </c>
      <c r="U11" s="55">
        <v>90</v>
      </c>
      <c r="W11" s="2"/>
      <c r="X11" s="2"/>
      <c r="Y11" s="2"/>
      <c r="AB11" t="s">
        <v>14</v>
      </c>
    </row>
    <row r="12" spans="1:28" x14ac:dyDescent="0.25">
      <c r="A12" s="13" t="s">
        <v>26</v>
      </c>
      <c r="B12" s="27">
        <f t="shared" si="2"/>
        <v>140</v>
      </c>
      <c r="C12" s="81">
        <v>0</v>
      </c>
      <c r="D12" s="85">
        <f t="shared" si="1"/>
        <v>375</v>
      </c>
      <c r="E12" s="24">
        <f t="shared" si="3"/>
        <v>70</v>
      </c>
      <c r="F12" s="78">
        <v>0</v>
      </c>
      <c r="G12" s="93">
        <v>0</v>
      </c>
      <c r="H12" s="97">
        <v>0</v>
      </c>
      <c r="I12" s="90">
        <f t="shared" si="5"/>
        <v>35</v>
      </c>
      <c r="J12" s="106">
        <v>0</v>
      </c>
      <c r="K12" s="101">
        <v>0</v>
      </c>
      <c r="L12" s="107">
        <v>160</v>
      </c>
      <c r="M12" s="114">
        <f>SUM(B12:L12)+SUM(W12:Z12)</f>
        <v>887.14285714285711</v>
      </c>
      <c r="N12" s="87">
        <v>3500</v>
      </c>
      <c r="O12" s="121"/>
      <c r="P12" s="2">
        <v>70</v>
      </c>
      <c r="Q12" s="112">
        <v>250</v>
      </c>
      <c r="R12" s="2" t="s">
        <v>56</v>
      </c>
      <c r="S12" s="2">
        <v>35</v>
      </c>
      <c r="T12" s="55" t="s">
        <v>56</v>
      </c>
      <c r="U12" s="2" t="s">
        <v>56</v>
      </c>
      <c r="W12" s="2"/>
      <c r="X12" s="2"/>
      <c r="Y12" s="2"/>
      <c r="Z12" s="113">
        <f>(250/7)*3</f>
        <v>107.14285714285714</v>
      </c>
    </row>
    <row r="13" spans="1:28" x14ac:dyDescent="0.25">
      <c r="A13" s="13" t="s">
        <v>28</v>
      </c>
      <c r="B13" s="27">
        <f t="shared" si="2"/>
        <v>54</v>
      </c>
      <c r="C13" s="81">
        <f>R13*$R$40</f>
        <v>18</v>
      </c>
      <c r="D13" s="85">
        <f t="shared" si="1"/>
        <v>25.5</v>
      </c>
      <c r="E13" s="24">
        <f t="shared" si="3"/>
        <v>2</v>
      </c>
      <c r="F13" s="78">
        <v>27</v>
      </c>
      <c r="G13" s="93">
        <f>T13*$T$40</f>
        <v>17.5</v>
      </c>
      <c r="H13" s="97">
        <f>U13</f>
        <v>1</v>
      </c>
      <c r="I13" s="90">
        <f t="shared" si="5"/>
        <v>1</v>
      </c>
      <c r="J13" s="106">
        <v>41</v>
      </c>
      <c r="K13" s="101">
        <v>20</v>
      </c>
      <c r="L13" s="107">
        <v>8</v>
      </c>
      <c r="M13" s="115">
        <f>SUM(B13:L13)+SUM(W13:Y13)</f>
        <v>216</v>
      </c>
      <c r="N13" s="117">
        <v>300</v>
      </c>
      <c r="O13" s="121">
        <f>M13/N13</f>
        <v>0.72</v>
      </c>
      <c r="P13" s="2">
        <v>27</v>
      </c>
      <c r="Q13" s="112">
        <v>17</v>
      </c>
      <c r="R13" s="2">
        <v>12</v>
      </c>
      <c r="S13" s="2">
        <v>1</v>
      </c>
      <c r="T13" s="55">
        <v>35</v>
      </c>
      <c r="U13" s="55">
        <v>1</v>
      </c>
      <c r="W13" s="2"/>
      <c r="X13" s="2"/>
      <c r="Y13" s="2">
        <v>1</v>
      </c>
    </row>
    <row r="14" spans="1:28" x14ac:dyDescent="0.25">
      <c r="A14" s="13" t="s">
        <v>29</v>
      </c>
      <c r="B14" s="27">
        <f t="shared" si="2"/>
        <v>6</v>
      </c>
      <c r="C14" s="81">
        <f>R14*$R$40</f>
        <v>0</v>
      </c>
      <c r="D14" s="85">
        <f t="shared" si="1"/>
        <v>12</v>
      </c>
      <c r="E14" s="24">
        <f t="shared" si="3"/>
        <v>2</v>
      </c>
      <c r="F14" s="78">
        <v>3</v>
      </c>
      <c r="G14" s="93">
        <f>T14*$T$40</f>
        <v>1</v>
      </c>
      <c r="H14" s="97">
        <v>0</v>
      </c>
      <c r="I14" s="90">
        <f t="shared" si="5"/>
        <v>1</v>
      </c>
      <c r="J14" s="106">
        <v>1</v>
      </c>
      <c r="K14" s="101">
        <v>1</v>
      </c>
      <c r="L14" s="107">
        <v>0</v>
      </c>
      <c r="M14" s="54">
        <f>SUM(B14:L14)+SUM(W14:X14)</f>
        <v>27</v>
      </c>
      <c r="N14" s="15">
        <v>25</v>
      </c>
      <c r="O14" s="121"/>
      <c r="P14" s="2">
        <v>3</v>
      </c>
      <c r="Q14" s="112">
        <v>8</v>
      </c>
      <c r="R14" s="2">
        <v>0</v>
      </c>
      <c r="S14" s="2">
        <v>1</v>
      </c>
      <c r="T14" s="55">
        <v>2</v>
      </c>
      <c r="U14" s="2" t="s">
        <v>56</v>
      </c>
      <c r="W14" s="2"/>
      <c r="X14" s="2"/>
      <c r="Y14" s="2" t="s">
        <v>87</v>
      </c>
    </row>
    <row r="15" spans="1:28" x14ac:dyDescent="0.25">
      <c r="A15" s="13" t="s">
        <v>30</v>
      </c>
      <c r="B15" s="27">
        <f t="shared" si="2"/>
        <v>18</v>
      </c>
      <c r="C15" s="81">
        <f>R15*$R$40</f>
        <v>18</v>
      </c>
      <c r="D15" s="85">
        <f t="shared" si="1"/>
        <v>4.5</v>
      </c>
      <c r="E15" s="24">
        <f t="shared" si="3"/>
        <v>0</v>
      </c>
      <c r="F15" s="78">
        <v>14</v>
      </c>
      <c r="G15" s="93">
        <f>T15*$T$40</f>
        <v>1.5</v>
      </c>
      <c r="H15" s="97">
        <v>0</v>
      </c>
      <c r="I15" s="90">
        <f t="shared" si="5"/>
        <v>0</v>
      </c>
      <c r="J15" s="106">
        <v>5</v>
      </c>
      <c r="K15" s="101">
        <v>0</v>
      </c>
      <c r="L15" s="107">
        <v>6</v>
      </c>
      <c r="M15" s="118">
        <f>SUM(B15:L15)+SUM(W15:X15)</f>
        <v>67</v>
      </c>
      <c r="N15" s="119" t="s">
        <v>56</v>
      </c>
      <c r="O15" s="121"/>
      <c r="P15" s="2">
        <v>9</v>
      </c>
      <c r="Q15" s="112">
        <v>3</v>
      </c>
      <c r="R15" s="2">
        <v>12</v>
      </c>
      <c r="S15" s="2">
        <v>0</v>
      </c>
      <c r="T15" s="55">
        <v>3</v>
      </c>
      <c r="U15" s="55" t="s">
        <v>56</v>
      </c>
      <c r="W15" s="2"/>
      <c r="X15" s="2"/>
      <c r="Y15" s="2"/>
    </row>
    <row r="16" spans="1:28" x14ac:dyDescent="0.25">
      <c r="A16" s="13" t="s">
        <v>31</v>
      </c>
      <c r="B16" s="27">
        <f t="shared" si="2"/>
        <v>4</v>
      </c>
      <c r="C16" s="81">
        <f>R16*$R$40</f>
        <v>12</v>
      </c>
      <c r="D16" s="85">
        <f t="shared" si="1"/>
        <v>37.5</v>
      </c>
      <c r="E16" s="24">
        <f t="shared" si="3"/>
        <v>2</v>
      </c>
      <c r="F16" s="78">
        <v>1</v>
      </c>
      <c r="G16" s="93">
        <f>T16*$T$40</f>
        <v>10</v>
      </c>
      <c r="H16" s="97">
        <v>0</v>
      </c>
      <c r="I16" s="90">
        <f t="shared" si="5"/>
        <v>1</v>
      </c>
      <c r="J16" s="106">
        <v>12</v>
      </c>
      <c r="K16" s="101">
        <v>4</v>
      </c>
      <c r="L16" s="107">
        <v>12</v>
      </c>
      <c r="M16" s="115">
        <f>SUM(B16:L16)+SUM(W16:X16)</f>
        <v>95.5</v>
      </c>
      <c r="N16" s="117">
        <v>50</v>
      </c>
      <c r="O16" s="121">
        <f>M16/N16</f>
        <v>1.91</v>
      </c>
      <c r="P16" s="2">
        <v>2</v>
      </c>
      <c r="Q16" s="112">
        <v>25</v>
      </c>
      <c r="R16" s="2">
        <v>8</v>
      </c>
      <c r="S16" s="2">
        <v>1</v>
      </c>
      <c r="T16" s="55">
        <v>20</v>
      </c>
      <c r="U16" s="2" t="s">
        <v>56</v>
      </c>
      <c r="W16" s="2"/>
      <c r="X16" s="2"/>
      <c r="Y16" s="2"/>
    </row>
    <row r="17" spans="1:25" x14ac:dyDescent="0.25">
      <c r="A17" s="13"/>
      <c r="B17" s="27"/>
      <c r="C17" s="81"/>
      <c r="D17" s="85"/>
      <c r="E17" s="24"/>
      <c r="F17" s="78"/>
      <c r="G17" s="93"/>
      <c r="H17" s="97"/>
      <c r="I17" s="90"/>
      <c r="J17" s="106"/>
      <c r="K17" s="101"/>
      <c r="L17" s="107"/>
      <c r="M17" s="88"/>
      <c r="N17" s="8"/>
      <c r="O17" s="121"/>
      <c r="P17" s="2"/>
      <c r="Q17" s="112"/>
      <c r="R17" s="2"/>
      <c r="U17" s="55"/>
      <c r="W17" s="2"/>
      <c r="X17" s="2"/>
      <c r="Y17" s="2"/>
    </row>
    <row r="18" spans="1:25" x14ac:dyDescent="0.25">
      <c r="A18" s="13" t="s">
        <v>32</v>
      </c>
      <c r="B18" s="27">
        <f t="shared" si="2"/>
        <v>20</v>
      </c>
      <c r="C18" s="81">
        <f t="shared" ref="C18:C30" si="7">R18*$R$40</f>
        <v>13.5</v>
      </c>
      <c r="D18" s="85">
        <f t="shared" ref="D18:D36" si="8">Q18*$Q$40</f>
        <v>30</v>
      </c>
      <c r="E18" s="24">
        <f t="shared" si="3"/>
        <v>20</v>
      </c>
      <c r="F18" s="78">
        <v>2</v>
      </c>
      <c r="G18" s="93">
        <f>T18*$T$40</f>
        <v>0</v>
      </c>
      <c r="H18" s="97">
        <v>0</v>
      </c>
      <c r="I18" s="90">
        <f t="shared" si="5"/>
        <v>10</v>
      </c>
      <c r="J18" s="106">
        <v>4</v>
      </c>
      <c r="K18" s="101">
        <v>2</v>
      </c>
      <c r="L18" s="107">
        <v>0</v>
      </c>
      <c r="M18" s="54">
        <f t="shared" ref="M18:M28" si="9">SUM(B18:L18)+W18+Y18</f>
        <v>171.5</v>
      </c>
      <c r="N18" s="8">
        <v>100</v>
      </c>
      <c r="O18" s="121"/>
      <c r="P18" s="2">
        <v>10</v>
      </c>
      <c r="Q18" s="112">
        <v>20</v>
      </c>
      <c r="R18" s="2">
        <v>9</v>
      </c>
      <c r="S18" s="2">
        <v>10</v>
      </c>
      <c r="T18" s="55">
        <v>0</v>
      </c>
      <c r="U18" s="2" t="s">
        <v>56</v>
      </c>
      <c r="W18" s="2">
        <v>70</v>
      </c>
      <c r="X18" s="2" t="s">
        <v>56</v>
      </c>
      <c r="Y18" s="2"/>
    </row>
    <row r="19" spans="1:25" x14ac:dyDescent="0.25">
      <c r="A19" s="13" t="s">
        <v>33</v>
      </c>
      <c r="B19" s="27">
        <f t="shared" si="2"/>
        <v>70</v>
      </c>
      <c r="C19" s="81">
        <f t="shared" si="7"/>
        <v>1.5</v>
      </c>
      <c r="D19" s="85">
        <f t="shared" si="8"/>
        <v>90</v>
      </c>
      <c r="E19" s="24">
        <f t="shared" si="3"/>
        <v>0</v>
      </c>
      <c r="F19" s="78">
        <v>17</v>
      </c>
      <c r="G19" s="93">
        <f>T19*$T$40</f>
        <v>0</v>
      </c>
      <c r="H19" s="97">
        <v>0</v>
      </c>
      <c r="I19" s="90">
        <f t="shared" si="5"/>
        <v>0</v>
      </c>
      <c r="J19" s="106">
        <v>2</v>
      </c>
      <c r="K19" s="101">
        <v>0</v>
      </c>
      <c r="L19" s="107">
        <v>0</v>
      </c>
      <c r="M19" s="54">
        <f t="shared" si="9"/>
        <v>280.5</v>
      </c>
      <c r="N19" s="8">
        <v>100</v>
      </c>
      <c r="P19" s="2">
        <v>35</v>
      </c>
      <c r="Q19" s="112">
        <v>60</v>
      </c>
      <c r="R19" s="2">
        <v>1</v>
      </c>
      <c r="S19" s="2">
        <v>0</v>
      </c>
      <c r="T19" s="55">
        <v>0</v>
      </c>
      <c r="U19" s="55" t="s">
        <v>56</v>
      </c>
      <c r="W19" s="2">
        <v>100</v>
      </c>
      <c r="X19" s="2" t="s">
        <v>56</v>
      </c>
      <c r="Y19" s="2"/>
    </row>
    <row r="20" spans="1:25" x14ac:dyDescent="0.25">
      <c r="A20" s="13" t="s">
        <v>34</v>
      </c>
      <c r="B20" s="27">
        <f t="shared" si="2"/>
        <v>0</v>
      </c>
      <c r="C20" s="81">
        <f t="shared" si="7"/>
        <v>43.5</v>
      </c>
      <c r="D20" s="85">
        <f t="shared" si="8"/>
        <v>75</v>
      </c>
      <c r="E20" s="24">
        <f t="shared" si="3"/>
        <v>90</v>
      </c>
      <c r="F20" s="78">
        <v>1</v>
      </c>
      <c r="G20" s="93">
        <f>T20*$T$40</f>
        <v>7.5</v>
      </c>
      <c r="H20" s="97">
        <v>0</v>
      </c>
      <c r="I20" s="90">
        <f t="shared" si="5"/>
        <v>45</v>
      </c>
      <c r="J20" s="106">
        <v>20</v>
      </c>
      <c r="K20" s="101">
        <v>4</v>
      </c>
      <c r="L20" s="107">
        <v>15</v>
      </c>
      <c r="M20" s="54">
        <f t="shared" si="9"/>
        <v>321</v>
      </c>
      <c r="N20" s="8">
        <v>100</v>
      </c>
      <c r="P20" s="2">
        <v>0</v>
      </c>
      <c r="Q20" s="112">
        <v>50</v>
      </c>
      <c r="R20" s="2">
        <v>29</v>
      </c>
      <c r="S20" s="2">
        <v>45</v>
      </c>
      <c r="T20" s="55">
        <v>15</v>
      </c>
      <c r="U20" s="100" t="s">
        <v>56</v>
      </c>
      <c r="W20" s="2">
        <v>20</v>
      </c>
      <c r="X20" s="2" t="s">
        <v>56</v>
      </c>
      <c r="Y20" s="2"/>
    </row>
    <row r="21" spans="1:25" x14ac:dyDescent="0.25">
      <c r="A21" s="13" t="s">
        <v>35</v>
      </c>
      <c r="B21" s="27">
        <f t="shared" si="2"/>
        <v>90</v>
      </c>
      <c r="C21" s="81">
        <f t="shared" si="7"/>
        <v>0</v>
      </c>
      <c r="D21" s="85">
        <f t="shared" si="8"/>
        <v>30</v>
      </c>
      <c r="E21" s="24">
        <f t="shared" si="3"/>
        <v>4</v>
      </c>
      <c r="F21" s="78">
        <v>2</v>
      </c>
      <c r="G21" s="93">
        <f>T21*$T$40</f>
        <v>5</v>
      </c>
      <c r="H21" s="97">
        <v>0</v>
      </c>
      <c r="I21" s="90">
        <f t="shared" si="5"/>
        <v>2</v>
      </c>
      <c r="J21" s="106">
        <v>10</v>
      </c>
      <c r="K21" s="101">
        <v>6</v>
      </c>
      <c r="L21" s="107">
        <v>0</v>
      </c>
      <c r="M21" s="54">
        <f t="shared" si="9"/>
        <v>249</v>
      </c>
      <c r="N21" s="8">
        <v>100</v>
      </c>
      <c r="P21" s="2">
        <v>45</v>
      </c>
      <c r="Q21" s="112">
        <v>20</v>
      </c>
      <c r="R21" s="2">
        <v>0</v>
      </c>
      <c r="S21" s="2">
        <v>2</v>
      </c>
      <c r="T21" s="55">
        <v>10</v>
      </c>
      <c r="U21" s="2" t="s">
        <v>56</v>
      </c>
      <c r="W21" s="2">
        <v>100</v>
      </c>
      <c r="X21" s="2" t="s">
        <v>56</v>
      </c>
      <c r="Y21" s="2"/>
    </row>
    <row r="22" spans="1:25" x14ac:dyDescent="0.25">
      <c r="A22" s="13" t="s">
        <v>36</v>
      </c>
      <c r="B22" s="27">
        <f t="shared" si="2"/>
        <v>20</v>
      </c>
      <c r="C22" s="81">
        <f t="shared" si="7"/>
        <v>39</v>
      </c>
      <c r="D22" s="85">
        <v>0</v>
      </c>
      <c r="E22" s="24">
        <f t="shared" si="3"/>
        <v>50</v>
      </c>
      <c r="F22" s="78">
        <v>0</v>
      </c>
      <c r="G22" s="93">
        <v>0</v>
      </c>
      <c r="H22" s="97">
        <v>0</v>
      </c>
      <c r="I22" s="90">
        <f t="shared" si="5"/>
        <v>25</v>
      </c>
      <c r="J22" s="106">
        <v>0</v>
      </c>
      <c r="K22" s="101">
        <v>0</v>
      </c>
      <c r="L22" s="107">
        <v>0</v>
      </c>
      <c r="M22" s="54">
        <f t="shared" si="9"/>
        <v>384</v>
      </c>
      <c r="N22" s="8">
        <v>100</v>
      </c>
      <c r="P22" s="2">
        <v>10</v>
      </c>
      <c r="Q22" s="112" t="s">
        <v>56</v>
      </c>
      <c r="R22" s="2">
        <v>26</v>
      </c>
      <c r="S22" s="2">
        <v>25</v>
      </c>
      <c r="T22" s="55" t="s">
        <v>56</v>
      </c>
      <c r="U22" s="2" t="s">
        <v>56</v>
      </c>
      <c r="W22" s="2">
        <v>250</v>
      </c>
      <c r="X22" s="2" t="s">
        <v>56</v>
      </c>
      <c r="Y22" s="2"/>
    </row>
    <row r="23" spans="1:25" x14ac:dyDescent="0.25">
      <c r="A23" s="13" t="s">
        <v>37</v>
      </c>
      <c r="B23" s="27">
        <v>0</v>
      </c>
      <c r="C23" s="81">
        <f t="shared" si="7"/>
        <v>0</v>
      </c>
      <c r="D23" s="85">
        <f t="shared" si="8"/>
        <v>30</v>
      </c>
      <c r="E23" s="24">
        <f t="shared" si="3"/>
        <v>40</v>
      </c>
      <c r="F23" s="78">
        <v>0</v>
      </c>
      <c r="G23" s="93">
        <v>0</v>
      </c>
      <c r="H23" s="97">
        <v>0</v>
      </c>
      <c r="I23" s="90">
        <f t="shared" si="5"/>
        <v>20</v>
      </c>
      <c r="J23" s="106">
        <v>0</v>
      </c>
      <c r="K23" s="101">
        <v>0</v>
      </c>
      <c r="L23" s="107">
        <v>0</v>
      </c>
      <c r="M23" s="54">
        <f t="shared" si="9"/>
        <v>190</v>
      </c>
      <c r="N23" s="8">
        <v>100</v>
      </c>
      <c r="P23" s="2" t="s">
        <v>56</v>
      </c>
      <c r="Q23" s="112">
        <v>20</v>
      </c>
      <c r="R23" s="2">
        <v>0</v>
      </c>
      <c r="S23" s="2">
        <v>20</v>
      </c>
      <c r="T23" s="55" t="s">
        <v>56</v>
      </c>
      <c r="U23" s="2" t="s">
        <v>56</v>
      </c>
      <c r="W23" s="2">
        <v>100</v>
      </c>
      <c r="X23" s="2" t="s">
        <v>56</v>
      </c>
      <c r="Y23" s="2"/>
    </row>
    <row r="24" spans="1:25" x14ac:dyDescent="0.25">
      <c r="A24" s="13" t="s">
        <v>38</v>
      </c>
      <c r="B24" s="27">
        <v>0</v>
      </c>
      <c r="C24" s="81">
        <f t="shared" si="7"/>
        <v>1.5</v>
      </c>
      <c r="D24" s="85">
        <v>0</v>
      </c>
      <c r="E24" s="24">
        <v>0</v>
      </c>
      <c r="F24" s="78">
        <v>0</v>
      </c>
      <c r="G24" s="93">
        <v>0</v>
      </c>
      <c r="H24" s="97">
        <v>0</v>
      </c>
      <c r="I24" s="90">
        <v>0</v>
      </c>
      <c r="J24" s="106">
        <v>0</v>
      </c>
      <c r="K24" s="101">
        <v>0</v>
      </c>
      <c r="L24" s="107">
        <v>0</v>
      </c>
      <c r="M24" s="114">
        <f t="shared" si="9"/>
        <v>32.5</v>
      </c>
      <c r="N24" s="87">
        <v>100</v>
      </c>
      <c r="P24" s="2" t="s">
        <v>56</v>
      </c>
      <c r="Q24" s="112" t="s">
        <v>56</v>
      </c>
      <c r="R24" s="2">
        <v>1</v>
      </c>
      <c r="S24" s="2" t="s">
        <v>56</v>
      </c>
      <c r="T24" s="55" t="s">
        <v>56</v>
      </c>
      <c r="U24" s="55" t="s">
        <v>56</v>
      </c>
      <c r="W24" s="2">
        <v>31</v>
      </c>
      <c r="X24" s="2" t="s">
        <v>56</v>
      </c>
      <c r="Y24" s="2"/>
    </row>
    <row r="25" spans="1:25" x14ac:dyDescent="0.25">
      <c r="A25" s="13" t="s">
        <v>39</v>
      </c>
      <c r="B25" s="27">
        <f t="shared" si="2"/>
        <v>70</v>
      </c>
      <c r="C25" s="81">
        <f t="shared" si="7"/>
        <v>9</v>
      </c>
      <c r="D25" s="85">
        <f t="shared" si="8"/>
        <v>30</v>
      </c>
      <c r="E25" s="24">
        <v>0</v>
      </c>
      <c r="F25" s="78">
        <v>1</v>
      </c>
      <c r="G25" s="93">
        <v>0</v>
      </c>
      <c r="H25" s="97">
        <v>0</v>
      </c>
      <c r="I25" s="90">
        <v>0</v>
      </c>
      <c r="J25" s="106">
        <v>0</v>
      </c>
      <c r="K25" s="101">
        <v>0</v>
      </c>
      <c r="L25" s="107">
        <v>0</v>
      </c>
      <c r="M25" s="54">
        <f t="shared" si="9"/>
        <v>210</v>
      </c>
      <c r="N25" s="8">
        <v>100</v>
      </c>
      <c r="P25" s="2">
        <v>35</v>
      </c>
      <c r="Q25" s="112">
        <v>20</v>
      </c>
      <c r="R25" s="2">
        <v>6</v>
      </c>
      <c r="S25" s="2" t="s">
        <v>56</v>
      </c>
      <c r="T25" s="55" t="s">
        <v>56</v>
      </c>
      <c r="U25" s="2" t="s">
        <v>56</v>
      </c>
      <c r="W25" s="2">
        <v>100</v>
      </c>
      <c r="X25" s="2" t="s">
        <v>56</v>
      </c>
      <c r="Y25" s="2"/>
    </row>
    <row r="26" spans="1:25" x14ac:dyDescent="0.25">
      <c r="A26" s="13" t="s">
        <v>40</v>
      </c>
      <c r="B26" s="27">
        <f t="shared" si="2"/>
        <v>70</v>
      </c>
      <c r="C26" s="81">
        <f t="shared" si="7"/>
        <v>40.5</v>
      </c>
      <c r="D26" s="85">
        <f t="shared" si="8"/>
        <v>30</v>
      </c>
      <c r="E26" s="24">
        <f t="shared" si="3"/>
        <v>8</v>
      </c>
      <c r="F26" s="78">
        <v>0</v>
      </c>
      <c r="G26" s="93">
        <v>0</v>
      </c>
      <c r="H26" s="97">
        <v>0</v>
      </c>
      <c r="I26" s="90">
        <f t="shared" si="5"/>
        <v>4</v>
      </c>
      <c r="J26" s="106">
        <v>0</v>
      </c>
      <c r="K26" s="101">
        <v>0</v>
      </c>
      <c r="L26" s="107">
        <v>0</v>
      </c>
      <c r="M26" s="54">
        <f t="shared" si="9"/>
        <v>252.5</v>
      </c>
      <c r="N26" s="8">
        <v>100</v>
      </c>
      <c r="P26" s="2">
        <v>35</v>
      </c>
      <c r="Q26" s="112">
        <v>20</v>
      </c>
      <c r="R26" s="2">
        <v>27</v>
      </c>
      <c r="S26" s="2">
        <v>4</v>
      </c>
      <c r="T26" s="55" t="s">
        <v>56</v>
      </c>
      <c r="U26" s="2" t="s">
        <v>56</v>
      </c>
      <c r="W26" s="2">
        <v>100</v>
      </c>
      <c r="X26" s="2" t="s">
        <v>56</v>
      </c>
      <c r="Y26" s="2"/>
    </row>
    <row r="27" spans="1:25" x14ac:dyDescent="0.25">
      <c r="A27" s="13" t="s">
        <v>41</v>
      </c>
      <c r="B27" s="27">
        <f t="shared" si="2"/>
        <v>70</v>
      </c>
      <c r="C27" s="81">
        <f t="shared" si="7"/>
        <v>1.5</v>
      </c>
      <c r="D27" s="85">
        <f t="shared" si="8"/>
        <v>30</v>
      </c>
      <c r="E27" s="24">
        <v>0</v>
      </c>
      <c r="F27" s="78">
        <v>0</v>
      </c>
      <c r="G27" s="93">
        <v>0</v>
      </c>
      <c r="H27" s="97">
        <v>0</v>
      </c>
      <c r="I27" s="90">
        <v>0</v>
      </c>
      <c r="J27" s="106">
        <v>0</v>
      </c>
      <c r="K27" s="101">
        <v>0</v>
      </c>
      <c r="L27" s="107">
        <v>0</v>
      </c>
      <c r="M27" s="54">
        <f t="shared" si="9"/>
        <v>201.5</v>
      </c>
      <c r="N27" s="8">
        <v>100</v>
      </c>
      <c r="P27" s="2">
        <v>35</v>
      </c>
      <c r="Q27" s="112">
        <v>20</v>
      </c>
      <c r="R27" s="2">
        <v>1</v>
      </c>
      <c r="S27" s="2" t="s">
        <v>56</v>
      </c>
      <c r="T27" s="55" t="s">
        <v>56</v>
      </c>
      <c r="U27" s="2" t="s">
        <v>56</v>
      </c>
      <c r="W27" s="2">
        <v>100</v>
      </c>
      <c r="X27" s="2" t="s">
        <v>56</v>
      </c>
      <c r="Y27" s="2"/>
    </row>
    <row r="28" spans="1:25" x14ac:dyDescent="0.25">
      <c r="A28" s="13" t="s">
        <v>42</v>
      </c>
      <c r="B28" s="27">
        <f t="shared" si="2"/>
        <v>70</v>
      </c>
      <c r="C28" s="81">
        <f t="shared" si="7"/>
        <v>7.5</v>
      </c>
      <c r="D28" s="85">
        <f t="shared" si="8"/>
        <v>30</v>
      </c>
      <c r="E28" s="24">
        <v>0</v>
      </c>
      <c r="F28" s="78">
        <v>0</v>
      </c>
      <c r="G28" s="93">
        <v>0</v>
      </c>
      <c r="H28" s="97">
        <v>0</v>
      </c>
      <c r="I28" s="90">
        <v>0</v>
      </c>
      <c r="J28" s="106">
        <v>0</v>
      </c>
      <c r="K28" s="101">
        <v>0</v>
      </c>
      <c r="L28" s="107">
        <v>0</v>
      </c>
      <c r="M28" s="54">
        <f t="shared" si="9"/>
        <v>207.5</v>
      </c>
      <c r="N28" s="8">
        <v>100</v>
      </c>
      <c r="P28" s="2">
        <v>35</v>
      </c>
      <c r="Q28" s="112">
        <v>20</v>
      </c>
      <c r="R28" s="2">
        <v>5</v>
      </c>
      <c r="S28" s="2" t="s">
        <v>56</v>
      </c>
      <c r="T28" s="55" t="s">
        <v>56</v>
      </c>
      <c r="U28" s="2" t="s">
        <v>56</v>
      </c>
      <c r="W28" s="2">
        <v>100</v>
      </c>
      <c r="X28" s="2" t="s">
        <v>56</v>
      </c>
      <c r="Y28" s="2"/>
    </row>
    <row r="29" spans="1:25" x14ac:dyDescent="0.25">
      <c r="A29" s="13" t="s">
        <v>43</v>
      </c>
      <c r="B29" s="27">
        <v>0</v>
      </c>
      <c r="C29" s="81">
        <f t="shared" si="7"/>
        <v>4.5</v>
      </c>
      <c r="D29" s="85">
        <f t="shared" si="8"/>
        <v>30</v>
      </c>
      <c r="E29" s="24">
        <v>0</v>
      </c>
      <c r="F29" s="78">
        <v>0</v>
      </c>
      <c r="G29" s="93">
        <v>0</v>
      </c>
      <c r="H29" s="97">
        <v>0</v>
      </c>
      <c r="I29" s="90">
        <v>0</v>
      </c>
      <c r="J29" s="106">
        <v>0</v>
      </c>
      <c r="K29" s="101">
        <v>0</v>
      </c>
      <c r="L29" s="107">
        <v>0</v>
      </c>
      <c r="M29" s="114">
        <f>SUM(B29:L29)</f>
        <v>34.5</v>
      </c>
      <c r="N29" s="87">
        <v>100</v>
      </c>
      <c r="P29" s="2" t="s">
        <v>56</v>
      </c>
      <c r="Q29" s="112">
        <v>20</v>
      </c>
      <c r="R29" s="2">
        <v>3</v>
      </c>
      <c r="S29" s="2" t="s">
        <v>56</v>
      </c>
      <c r="T29" s="55" t="s">
        <v>56</v>
      </c>
      <c r="U29" s="55" t="s">
        <v>56</v>
      </c>
      <c r="W29" s="2" t="s">
        <v>56</v>
      </c>
      <c r="X29" s="2" t="s">
        <v>56</v>
      </c>
      <c r="Y29" s="2"/>
    </row>
    <row r="30" spans="1:25" x14ac:dyDescent="0.25">
      <c r="A30" s="13" t="s">
        <v>46</v>
      </c>
      <c r="B30" s="27">
        <f t="shared" si="2"/>
        <v>70</v>
      </c>
      <c r="C30" s="81">
        <f t="shared" si="7"/>
        <v>28.5</v>
      </c>
      <c r="D30" s="85">
        <f t="shared" si="8"/>
        <v>30</v>
      </c>
      <c r="E30" s="24">
        <v>0</v>
      </c>
      <c r="F30" s="78">
        <v>0</v>
      </c>
      <c r="G30" s="93">
        <v>0</v>
      </c>
      <c r="H30" s="97">
        <v>0</v>
      </c>
      <c r="I30" s="90">
        <v>0</v>
      </c>
      <c r="J30" s="106">
        <v>0</v>
      </c>
      <c r="K30" s="101">
        <v>0</v>
      </c>
      <c r="L30" s="107">
        <v>0</v>
      </c>
      <c r="M30" s="54">
        <f>SUM(B30:L30)+W30+Y30</f>
        <v>228.5</v>
      </c>
      <c r="N30" s="8">
        <v>100</v>
      </c>
      <c r="P30" s="2">
        <v>35</v>
      </c>
      <c r="Q30" s="112">
        <v>20</v>
      </c>
      <c r="R30" s="2">
        <v>19</v>
      </c>
      <c r="S30" s="2" t="s">
        <v>56</v>
      </c>
      <c r="T30" s="55" t="s">
        <v>56</v>
      </c>
      <c r="U30" s="2" t="s">
        <v>56</v>
      </c>
      <c r="W30" s="2">
        <v>100</v>
      </c>
      <c r="X30" s="2" t="s">
        <v>56</v>
      </c>
      <c r="Y30" s="2"/>
    </row>
    <row r="31" spans="1:25" x14ac:dyDescent="0.25">
      <c r="A31" s="13" t="s">
        <v>44</v>
      </c>
      <c r="B31" s="27">
        <v>0</v>
      </c>
      <c r="C31" s="81">
        <v>0</v>
      </c>
      <c r="D31" s="85">
        <f t="shared" si="8"/>
        <v>30</v>
      </c>
      <c r="E31" s="24">
        <v>0</v>
      </c>
      <c r="F31" s="78">
        <v>0</v>
      </c>
      <c r="G31" s="93">
        <v>0</v>
      </c>
      <c r="H31" s="97">
        <v>0</v>
      </c>
      <c r="I31" s="90">
        <v>0</v>
      </c>
      <c r="J31" s="106">
        <v>0</v>
      </c>
      <c r="K31" s="101">
        <v>0</v>
      </c>
      <c r="L31" s="107">
        <v>0</v>
      </c>
      <c r="M31" s="114">
        <f>20+W31</f>
        <v>30</v>
      </c>
      <c r="N31" s="87">
        <v>100</v>
      </c>
      <c r="P31" s="2" t="s">
        <v>56</v>
      </c>
      <c r="Q31" s="112">
        <v>20</v>
      </c>
      <c r="R31" s="2" t="s">
        <v>56</v>
      </c>
      <c r="S31" s="2" t="s">
        <v>56</v>
      </c>
      <c r="T31" s="55" t="s">
        <v>56</v>
      </c>
      <c r="U31" s="55" t="s">
        <v>56</v>
      </c>
      <c r="W31" s="2">
        <v>10</v>
      </c>
      <c r="X31" s="2" t="s">
        <v>56</v>
      </c>
      <c r="Y31" s="2"/>
    </row>
    <row r="32" spans="1:25" x14ac:dyDescent="0.25">
      <c r="A32" s="13" t="s">
        <v>45</v>
      </c>
      <c r="B32" s="27">
        <v>0</v>
      </c>
      <c r="C32" s="81">
        <f>R32*$R$40</f>
        <v>13.5</v>
      </c>
      <c r="D32" s="85">
        <f t="shared" si="8"/>
        <v>30</v>
      </c>
      <c r="E32" s="24">
        <v>0</v>
      </c>
      <c r="F32" s="78">
        <v>0</v>
      </c>
      <c r="G32" s="93">
        <v>0</v>
      </c>
      <c r="H32" s="97">
        <v>0</v>
      </c>
      <c r="I32" s="90">
        <v>0</v>
      </c>
      <c r="J32" s="106">
        <v>0</v>
      </c>
      <c r="K32" s="101">
        <v>0</v>
      </c>
      <c r="L32" s="107">
        <v>0</v>
      </c>
      <c r="M32" s="54">
        <f>SUM(B32:L32)+W32</f>
        <v>143.5</v>
      </c>
      <c r="N32" s="8">
        <v>100</v>
      </c>
      <c r="P32" s="2" t="s">
        <v>56</v>
      </c>
      <c r="Q32" s="112">
        <v>20</v>
      </c>
      <c r="R32" s="2">
        <v>9</v>
      </c>
      <c r="S32" s="2" t="s">
        <v>56</v>
      </c>
      <c r="T32" s="55" t="s">
        <v>56</v>
      </c>
      <c r="U32" s="55" t="s">
        <v>56</v>
      </c>
      <c r="W32" s="2">
        <v>100</v>
      </c>
      <c r="X32" s="2" t="s">
        <v>56</v>
      </c>
      <c r="Y32" s="2"/>
    </row>
    <row r="33" spans="1:25" x14ac:dyDescent="0.25">
      <c r="A33" s="13" t="s">
        <v>47</v>
      </c>
      <c r="B33" s="27">
        <v>0</v>
      </c>
      <c r="C33" s="81">
        <f>R33*$R$40</f>
        <v>34.5</v>
      </c>
      <c r="D33" s="85">
        <f t="shared" si="8"/>
        <v>30</v>
      </c>
      <c r="E33" s="24">
        <v>0</v>
      </c>
      <c r="F33" s="78">
        <v>0</v>
      </c>
      <c r="G33" s="93">
        <v>0</v>
      </c>
      <c r="H33" s="97">
        <v>0</v>
      </c>
      <c r="I33" s="90">
        <v>0</v>
      </c>
      <c r="J33" s="106">
        <v>0</v>
      </c>
      <c r="K33" s="101">
        <v>0</v>
      </c>
      <c r="L33" s="107">
        <v>0</v>
      </c>
      <c r="M33" s="114">
        <f>SUM(B33:L33)+W33</f>
        <v>66.5</v>
      </c>
      <c r="N33" s="87">
        <v>100</v>
      </c>
      <c r="P33" s="2" t="s">
        <v>56</v>
      </c>
      <c r="Q33" s="112">
        <v>20</v>
      </c>
      <c r="R33" s="2">
        <v>23</v>
      </c>
      <c r="S33" s="2" t="s">
        <v>56</v>
      </c>
      <c r="T33" s="55" t="s">
        <v>56</v>
      </c>
      <c r="U33" s="55" t="s">
        <v>56</v>
      </c>
      <c r="W33" s="2">
        <v>2</v>
      </c>
      <c r="X33" s="2" t="s">
        <v>56</v>
      </c>
      <c r="Y33" s="2"/>
    </row>
    <row r="34" spans="1:25" x14ac:dyDescent="0.25">
      <c r="A34" s="13" t="s">
        <v>48</v>
      </c>
      <c r="B34" s="27">
        <v>0</v>
      </c>
      <c r="C34" s="81">
        <v>0</v>
      </c>
      <c r="D34" s="85">
        <f t="shared" si="8"/>
        <v>60</v>
      </c>
      <c r="E34" s="24">
        <v>0</v>
      </c>
      <c r="F34" s="78">
        <v>0</v>
      </c>
      <c r="G34" s="93">
        <v>0</v>
      </c>
      <c r="H34" s="97">
        <v>0</v>
      </c>
      <c r="I34" s="90">
        <v>0</v>
      </c>
      <c r="J34" s="106">
        <v>0</v>
      </c>
      <c r="K34" s="101">
        <v>0</v>
      </c>
      <c r="L34" s="107">
        <v>0</v>
      </c>
      <c r="M34" s="54">
        <f>SUM(B34:L34)+W34</f>
        <v>160</v>
      </c>
      <c r="N34" s="8">
        <v>100</v>
      </c>
      <c r="P34" s="2" t="s">
        <v>56</v>
      </c>
      <c r="Q34" s="112">
        <v>40</v>
      </c>
      <c r="R34" s="2" t="s">
        <v>56</v>
      </c>
      <c r="S34" s="2" t="s">
        <v>56</v>
      </c>
      <c r="T34" s="55" t="s">
        <v>56</v>
      </c>
      <c r="U34" s="55" t="s">
        <v>56</v>
      </c>
      <c r="W34" s="2">
        <v>100</v>
      </c>
      <c r="X34" s="2" t="s">
        <v>56</v>
      </c>
      <c r="Y34" s="2"/>
    </row>
    <row r="35" spans="1:25" x14ac:dyDescent="0.25">
      <c r="A35" s="13" t="s">
        <v>49</v>
      </c>
      <c r="B35" s="27">
        <v>0</v>
      </c>
      <c r="C35" s="81">
        <f>R35*$R$40</f>
        <v>10.5</v>
      </c>
      <c r="D35" s="85">
        <f t="shared" si="8"/>
        <v>30</v>
      </c>
      <c r="E35" s="24">
        <f t="shared" si="3"/>
        <v>8</v>
      </c>
      <c r="F35" s="78">
        <v>0</v>
      </c>
      <c r="G35" s="93">
        <v>0</v>
      </c>
      <c r="H35" s="97">
        <v>0</v>
      </c>
      <c r="I35" s="90">
        <f t="shared" si="5"/>
        <v>4</v>
      </c>
      <c r="J35" s="106">
        <v>0</v>
      </c>
      <c r="K35" s="101">
        <v>0</v>
      </c>
      <c r="L35" s="107">
        <v>0</v>
      </c>
      <c r="M35" s="54">
        <f>SUM(B35:L35)+W35+X35</f>
        <v>128</v>
      </c>
      <c r="N35" s="8">
        <v>100</v>
      </c>
      <c r="P35" s="2" t="s">
        <v>56</v>
      </c>
      <c r="Q35" s="112">
        <v>20</v>
      </c>
      <c r="R35" s="2">
        <v>7</v>
      </c>
      <c r="S35" s="2">
        <v>4</v>
      </c>
      <c r="T35" s="55" t="s">
        <v>56</v>
      </c>
      <c r="U35" s="55" t="s">
        <v>56</v>
      </c>
      <c r="W35" s="2">
        <v>13</v>
      </c>
      <c r="X35" s="2">
        <f>250/400*100</f>
        <v>62.5</v>
      </c>
      <c r="Y35" s="2"/>
    </row>
    <row r="36" spans="1:25" ht="15.75" thickBot="1" x14ac:dyDescent="0.3">
      <c r="A36" s="14" t="s">
        <v>50</v>
      </c>
      <c r="B36" s="29">
        <v>0</v>
      </c>
      <c r="C36" s="82">
        <f>R36*$R$40</f>
        <v>13.5</v>
      </c>
      <c r="D36" s="86">
        <f t="shared" si="8"/>
        <v>30</v>
      </c>
      <c r="E36" s="25">
        <v>0</v>
      </c>
      <c r="F36" s="79">
        <v>0</v>
      </c>
      <c r="G36" s="94">
        <v>0</v>
      </c>
      <c r="H36" s="98">
        <v>0</v>
      </c>
      <c r="I36" s="91">
        <v>0</v>
      </c>
      <c r="J36" s="108">
        <v>0</v>
      </c>
      <c r="K36" s="102">
        <v>0</v>
      </c>
      <c r="L36" s="109">
        <v>0</v>
      </c>
      <c r="M36" s="53">
        <f>SUM(B36:L36)+W36</f>
        <v>122.5</v>
      </c>
      <c r="N36" s="9">
        <v>100</v>
      </c>
      <c r="P36" s="2" t="s">
        <v>56</v>
      </c>
      <c r="Q36" s="112">
        <v>20</v>
      </c>
      <c r="R36" s="2">
        <v>9</v>
      </c>
      <c r="S36" s="2" t="s">
        <v>56</v>
      </c>
      <c r="T36" s="55" t="s">
        <v>56</v>
      </c>
      <c r="U36" s="55" t="s">
        <v>56</v>
      </c>
      <c r="W36" s="2">
        <v>79</v>
      </c>
      <c r="X36" s="2" t="s">
        <v>56</v>
      </c>
      <c r="Y36" s="2"/>
    </row>
    <row r="37" spans="1:25" ht="15.75" thickBot="1" x14ac:dyDescent="0.3">
      <c r="A37" s="1"/>
      <c r="G37" s="2"/>
      <c r="H37" s="2"/>
      <c r="I37" s="2"/>
      <c r="J37" s="2"/>
      <c r="M37" s="215" t="s">
        <v>109</v>
      </c>
      <c r="N37" s="217"/>
      <c r="P37" s="2"/>
      <c r="Q37" s="112"/>
      <c r="R37" s="2"/>
    </row>
    <row r="38" spans="1:25" x14ac:dyDescent="0.25">
      <c r="A38" s="1" t="s">
        <v>108</v>
      </c>
      <c r="B38" t="s">
        <v>64</v>
      </c>
      <c r="G38" s="2"/>
      <c r="H38" s="2"/>
      <c r="I38" s="2"/>
      <c r="J38" s="2"/>
      <c r="M38" s="2"/>
      <c r="N38" s="2"/>
      <c r="P38" s="2"/>
      <c r="Q38" s="112"/>
      <c r="R38" s="2"/>
    </row>
    <row r="39" spans="1:25" x14ac:dyDescent="0.25">
      <c r="A39" s="1" t="s">
        <v>110</v>
      </c>
      <c r="B39" t="s">
        <v>112</v>
      </c>
      <c r="G39" s="2"/>
      <c r="H39" s="2"/>
      <c r="I39" s="2"/>
      <c r="J39" s="2"/>
      <c r="M39" s="2"/>
      <c r="N39" s="2"/>
      <c r="P39" s="2" t="s">
        <v>54</v>
      </c>
      <c r="Q39" s="112" t="s">
        <v>54</v>
      </c>
      <c r="R39" s="2" t="s">
        <v>54</v>
      </c>
      <c r="S39" s="2" t="s">
        <v>54</v>
      </c>
      <c r="T39" s="2" t="s">
        <v>54</v>
      </c>
    </row>
    <row r="40" spans="1:25" x14ac:dyDescent="0.25">
      <c r="A40" s="99" t="s">
        <v>110</v>
      </c>
      <c r="B40" s="3" t="s">
        <v>111</v>
      </c>
      <c r="G40" s="2"/>
      <c r="H40" s="2"/>
      <c r="I40" s="2"/>
      <c r="J40" s="2"/>
      <c r="M40" s="2"/>
      <c r="N40" s="2"/>
      <c r="P40" s="2">
        <v>2</v>
      </c>
      <c r="Q40" s="112">
        <v>1.5</v>
      </c>
      <c r="R40" s="2">
        <v>1.5</v>
      </c>
      <c r="S40" s="2">
        <v>2</v>
      </c>
      <c r="T40" s="2">
        <v>0.5</v>
      </c>
    </row>
    <row r="41" spans="1:25" x14ac:dyDescent="0.25">
      <c r="G41" s="2"/>
      <c r="H41" s="2"/>
      <c r="I41" s="2"/>
      <c r="J41" s="2"/>
      <c r="M41" s="2"/>
      <c r="N41" s="2"/>
      <c r="P41" s="2"/>
      <c r="Q41" s="112"/>
      <c r="R41" s="2" t="s">
        <v>58</v>
      </c>
      <c r="S41" s="2"/>
    </row>
    <row r="42" spans="1:25" x14ac:dyDescent="0.25">
      <c r="G42" s="2"/>
      <c r="H42" s="2"/>
      <c r="I42" s="2"/>
      <c r="J42" s="2"/>
      <c r="M42" s="2"/>
      <c r="N42" s="2"/>
      <c r="P42" s="2"/>
      <c r="Q42" s="112"/>
      <c r="R42" s="2"/>
      <c r="S42" s="2"/>
    </row>
    <row r="43" spans="1:25" x14ac:dyDescent="0.25">
      <c r="G43" s="2"/>
      <c r="H43" s="2"/>
      <c r="I43" s="2"/>
      <c r="J43" s="2"/>
      <c r="M43" s="2"/>
      <c r="N43" s="2"/>
      <c r="P43" s="2"/>
      <c r="Q43" s="112"/>
      <c r="R43" s="2" t="s">
        <v>61</v>
      </c>
      <c r="S43" s="2"/>
    </row>
    <row r="44" spans="1:25" x14ac:dyDescent="0.25">
      <c r="G44" s="2"/>
      <c r="H44" s="2"/>
      <c r="I44" s="2"/>
      <c r="J44" s="2"/>
      <c r="M44" s="2"/>
      <c r="N44" s="2"/>
      <c r="P44" s="2"/>
      <c r="Q44" s="112"/>
      <c r="R44" s="2"/>
    </row>
    <row r="45" spans="1:25" x14ac:dyDescent="0.25">
      <c r="G45" s="2"/>
      <c r="H45" s="2"/>
      <c r="I45" s="2"/>
      <c r="J45" s="2"/>
      <c r="M45" s="2"/>
      <c r="N45" s="2"/>
      <c r="P45" s="2"/>
      <c r="Q45" s="112"/>
      <c r="R45" s="2"/>
    </row>
    <row r="46" spans="1:25" x14ac:dyDescent="0.25">
      <c r="G46" s="2"/>
      <c r="H46" s="2"/>
      <c r="I46" s="2"/>
      <c r="J46" s="2"/>
      <c r="M46" s="2"/>
      <c r="N46" s="2"/>
      <c r="P46" s="2"/>
      <c r="Q46" s="112"/>
      <c r="R46" s="2"/>
    </row>
  </sheetData>
  <mergeCells count="1">
    <mergeCell ref="M37:N37"/>
  </mergeCells>
  <hyperlinks>
    <hyperlink ref="W1" r:id="rId1"/>
  </hyperlinks>
  <pageMargins left="0.7" right="0.7" top="0.75" bottom="0.75" header="0.3" footer="0.3"/>
  <pageSetup orientation="portrait" horizontalDpi="4294967293" verticalDpi="4294967293" r:id="rId2"/>
  <ignoredErrors>
    <ignoredError sqref="M35 M12 M29" formula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7"/>
  <sheetViews>
    <sheetView workbookViewId="0">
      <selection activeCell="K3" sqref="K3"/>
    </sheetView>
  </sheetViews>
  <sheetFormatPr defaultRowHeight="15" x14ac:dyDescent="0.25"/>
  <cols>
    <col min="1" max="1" width="18" style="1" customWidth="1"/>
    <col min="6" max="8" width="9.140625" style="2"/>
    <col min="12" max="13" width="9.140625" style="2"/>
    <col min="22" max="22" width="9.140625" style="2"/>
    <col min="23" max="23" width="11.28515625" style="2" bestFit="1" customWidth="1"/>
    <col min="24" max="24" width="9.140625" style="2"/>
  </cols>
  <sheetData>
    <row r="1" spans="1:27" ht="15" customHeight="1" thickBot="1" x14ac:dyDescent="0.3">
      <c r="A1" s="11"/>
      <c r="B1" s="4" t="s">
        <v>53</v>
      </c>
      <c r="C1" s="5" t="s">
        <v>57</v>
      </c>
      <c r="D1" s="5" t="s">
        <v>70</v>
      </c>
      <c r="E1" s="5" t="s">
        <v>15</v>
      </c>
      <c r="F1" s="5" t="s">
        <v>72</v>
      </c>
      <c r="G1" s="5" t="s">
        <v>82</v>
      </c>
      <c r="H1" s="5" t="s">
        <v>73</v>
      </c>
      <c r="I1" s="5" t="s">
        <v>16</v>
      </c>
      <c r="J1" s="5" t="s">
        <v>17</v>
      </c>
      <c r="K1" s="31" t="s">
        <v>18</v>
      </c>
      <c r="L1" s="4" t="s">
        <v>62</v>
      </c>
      <c r="M1" s="6" t="s">
        <v>68</v>
      </c>
      <c r="O1" t="s">
        <v>59</v>
      </c>
      <c r="P1" t="s">
        <v>69</v>
      </c>
      <c r="Q1" t="s">
        <v>55</v>
      </c>
      <c r="R1" t="s">
        <v>60</v>
      </c>
      <c r="T1" t="s">
        <v>63</v>
      </c>
      <c r="V1" s="52" t="s">
        <v>83</v>
      </c>
      <c r="W1" s="2" t="s">
        <v>84</v>
      </c>
      <c r="X1" s="2" t="s">
        <v>85</v>
      </c>
    </row>
    <row r="2" spans="1:27" ht="10.5" hidden="1" thickBot="1" x14ac:dyDescent="0.3">
      <c r="A2" s="12" t="s">
        <v>52</v>
      </c>
      <c r="B2" s="56">
        <f>O2*$O$40</f>
        <v>62</v>
      </c>
      <c r="C2" s="57">
        <f t="shared" ref="C2:C7" si="0">Q2*$Q$40</f>
        <v>366</v>
      </c>
      <c r="D2" s="58">
        <v>30</v>
      </c>
      <c r="E2" s="58">
        <f>R2*$R$40</f>
        <v>480</v>
      </c>
      <c r="F2" s="59">
        <v>182</v>
      </c>
      <c r="G2" s="59">
        <v>150</v>
      </c>
      <c r="H2" s="59">
        <v>35</v>
      </c>
      <c r="I2" s="60">
        <v>88</v>
      </c>
      <c r="J2" s="60">
        <v>28</v>
      </c>
      <c r="K2" s="61">
        <v>136</v>
      </c>
      <c r="L2" s="36"/>
      <c r="M2" s="37"/>
      <c r="O2" s="2">
        <v>31</v>
      </c>
      <c r="P2" s="2" t="s">
        <v>56</v>
      </c>
      <c r="Q2" s="2">
        <v>244</v>
      </c>
      <c r="R2" s="2">
        <v>240</v>
      </c>
      <c r="AA2" t="s">
        <v>1</v>
      </c>
    </row>
    <row r="3" spans="1:27" x14ac:dyDescent="0.25">
      <c r="A3" s="13" t="s">
        <v>19</v>
      </c>
      <c r="B3" s="62">
        <f t="shared" ref="B3:B30" si="1">O3*$O$40</f>
        <v>220</v>
      </c>
      <c r="C3" s="63">
        <f t="shared" si="0"/>
        <v>183</v>
      </c>
      <c r="D3" s="64">
        <f>P3*$P$40</f>
        <v>180</v>
      </c>
      <c r="E3" s="64">
        <f t="shared" ref="E3:E35" si="2">R3*$R$40</f>
        <v>60</v>
      </c>
      <c r="F3" s="65">
        <v>95</v>
      </c>
      <c r="G3" s="65">
        <v>80</v>
      </c>
      <c r="H3" s="65">
        <v>140</v>
      </c>
      <c r="I3" s="66">
        <v>327</v>
      </c>
      <c r="J3" s="66">
        <v>120</v>
      </c>
      <c r="K3" s="67">
        <v>136</v>
      </c>
      <c r="L3" s="33">
        <f>SUM(B3:K3)+SUM(V3:W3)</f>
        <v>1541</v>
      </c>
      <c r="M3" s="8">
        <v>1500</v>
      </c>
      <c r="O3" s="2">
        <v>110</v>
      </c>
      <c r="P3" s="2">
        <v>180</v>
      </c>
      <c r="Q3" s="2">
        <v>122</v>
      </c>
      <c r="R3" s="2">
        <v>30</v>
      </c>
      <c r="X3" s="2">
        <v>35</v>
      </c>
      <c r="AA3" t="s">
        <v>3</v>
      </c>
    </row>
    <row r="4" spans="1:27" x14ac:dyDescent="0.25">
      <c r="A4" s="13" t="s">
        <v>51</v>
      </c>
      <c r="B4" s="51">
        <f t="shared" si="1"/>
        <v>0</v>
      </c>
      <c r="C4" s="20">
        <f t="shared" si="0"/>
        <v>64.5</v>
      </c>
      <c r="D4" s="16">
        <f>P4*$P$40</f>
        <v>20</v>
      </c>
      <c r="E4" s="16">
        <f t="shared" si="2"/>
        <v>50</v>
      </c>
      <c r="F4" s="22">
        <v>3</v>
      </c>
      <c r="G4" s="22">
        <v>0</v>
      </c>
      <c r="H4" s="22">
        <v>35</v>
      </c>
      <c r="I4" s="18">
        <v>151</v>
      </c>
      <c r="J4" s="18">
        <v>30</v>
      </c>
      <c r="K4" s="68">
        <v>121</v>
      </c>
      <c r="L4" s="33">
        <f>SUM(B4:K4)+SUM(V4:W4)</f>
        <v>474.5</v>
      </c>
      <c r="M4" s="8" t="s">
        <v>56</v>
      </c>
      <c r="O4" s="2">
        <v>0</v>
      </c>
      <c r="P4" s="2">
        <v>20</v>
      </c>
      <c r="Q4" s="2">
        <v>43</v>
      </c>
      <c r="R4" s="2">
        <v>25</v>
      </c>
      <c r="X4" s="2">
        <v>25</v>
      </c>
      <c r="AA4" t="s">
        <v>4</v>
      </c>
    </row>
    <row r="5" spans="1:27" x14ac:dyDescent="0.25">
      <c r="A5" s="13" t="s">
        <v>20</v>
      </c>
      <c r="B5" s="51">
        <f t="shared" si="1"/>
        <v>0</v>
      </c>
      <c r="C5" s="20">
        <f t="shared" si="0"/>
        <v>7.5</v>
      </c>
      <c r="D5" s="16">
        <f>P5*$P$40</f>
        <v>2</v>
      </c>
      <c r="E5" s="16">
        <f t="shared" si="2"/>
        <v>5</v>
      </c>
      <c r="F5" s="22">
        <v>0</v>
      </c>
      <c r="G5" s="22">
        <v>0</v>
      </c>
      <c r="H5" s="22">
        <v>4</v>
      </c>
      <c r="I5" s="18">
        <v>18</v>
      </c>
      <c r="J5" s="18">
        <v>3</v>
      </c>
      <c r="K5" s="68">
        <v>4</v>
      </c>
      <c r="L5" s="33">
        <f t="shared" ref="L5:L10" si="3">SUM(B5:K5)+SUM(V5:W5)</f>
        <v>43.5</v>
      </c>
      <c r="M5" s="8">
        <v>65</v>
      </c>
      <c r="O5" s="2">
        <v>0</v>
      </c>
      <c r="P5" s="2">
        <v>2</v>
      </c>
      <c r="Q5" s="2">
        <v>5</v>
      </c>
      <c r="R5" s="2">
        <v>2.5</v>
      </c>
      <c r="X5" s="2">
        <v>3</v>
      </c>
    </row>
    <row r="6" spans="1:27" x14ac:dyDescent="0.25">
      <c r="A6" s="13" t="s">
        <v>21</v>
      </c>
      <c r="B6" s="51">
        <f t="shared" si="1"/>
        <v>0</v>
      </c>
      <c r="C6" s="20">
        <f t="shared" si="0"/>
        <v>4.5</v>
      </c>
      <c r="D6" s="16">
        <f>P6*$P$40</f>
        <v>0.5</v>
      </c>
      <c r="E6" s="16">
        <f t="shared" si="2"/>
        <v>0</v>
      </c>
      <c r="F6" s="22">
        <v>0</v>
      </c>
      <c r="G6" s="22">
        <v>0</v>
      </c>
      <c r="H6" s="22">
        <v>0.5</v>
      </c>
      <c r="I6" s="18">
        <v>3</v>
      </c>
      <c r="J6" s="18">
        <v>0.5</v>
      </c>
      <c r="K6" s="68">
        <v>0</v>
      </c>
      <c r="L6" s="33">
        <f t="shared" si="3"/>
        <v>9</v>
      </c>
      <c r="M6" s="8">
        <v>20</v>
      </c>
      <c r="O6" s="2">
        <v>0</v>
      </c>
      <c r="P6" s="2">
        <v>0.5</v>
      </c>
      <c r="Q6" s="2">
        <v>3</v>
      </c>
      <c r="R6" s="2">
        <v>0</v>
      </c>
      <c r="X6" s="2">
        <v>1</v>
      </c>
      <c r="AA6" t="s">
        <v>8</v>
      </c>
    </row>
    <row r="7" spans="1:27" x14ac:dyDescent="0.25">
      <c r="A7" s="13" t="s">
        <v>22</v>
      </c>
      <c r="B7" s="51">
        <f t="shared" si="1"/>
        <v>0</v>
      </c>
      <c r="C7" s="20">
        <f t="shared" si="0"/>
        <v>0</v>
      </c>
      <c r="D7" s="16">
        <v>0</v>
      </c>
      <c r="E7" s="16">
        <f t="shared" si="2"/>
        <v>0</v>
      </c>
      <c r="F7" s="22">
        <v>0</v>
      </c>
      <c r="G7" s="22">
        <v>0</v>
      </c>
      <c r="H7" s="22">
        <v>0</v>
      </c>
      <c r="I7" s="18">
        <v>0</v>
      </c>
      <c r="J7" s="18">
        <v>0</v>
      </c>
      <c r="K7" s="68">
        <v>0</v>
      </c>
      <c r="L7" s="33">
        <f t="shared" si="3"/>
        <v>0</v>
      </c>
      <c r="M7" s="8" t="s">
        <v>56</v>
      </c>
      <c r="O7" s="2">
        <v>0</v>
      </c>
      <c r="P7" s="2" t="s">
        <v>56</v>
      </c>
      <c r="Q7" s="2">
        <v>0</v>
      </c>
      <c r="R7" s="2">
        <v>0</v>
      </c>
      <c r="X7" s="2">
        <v>1</v>
      </c>
      <c r="AA7" t="s">
        <v>9</v>
      </c>
    </row>
    <row r="8" spans="1:27" x14ac:dyDescent="0.25">
      <c r="A8" s="13" t="s">
        <v>23</v>
      </c>
      <c r="B8" s="51">
        <f t="shared" si="1"/>
        <v>0</v>
      </c>
      <c r="C8" s="20">
        <v>0</v>
      </c>
      <c r="D8" s="16">
        <v>0</v>
      </c>
      <c r="E8" s="16">
        <f t="shared" si="2"/>
        <v>1</v>
      </c>
      <c r="F8" s="22">
        <v>0</v>
      </c>
      <c r="G8" s="22">
        <v>0</v>
      </c>
      <c r="H8" s="22">
        <v>0</v>
      </c>
      <c r="I8" s="18">
        <v>0</v>
      </c>
      <c r="J8" s="18">
        <v>1.5</v>
      </c>
      <c r="K8" s="68">
        <v>0</v>
      </c>
      <c r="L8" s="33">
        <f t="shared" si="3"/>
        <v>2.5</v>
      </c>
      <c r="M8" s="8" t="s">
        <v>56</v>
      </c>
      <c r="O8" s="2">
        <v>0</v>
      </c>
      <c r="P8" s="2" t="s">
        <v>56</v>
      </c>
      <c r="Q8" s="2" t="s">
        <v>56</v>
      </c>
      <c r="R8" s="2">
        <v>0.5</v>
      </c>
      <c r="X8" s="2">
        <v>0.5</v>
      </c>
    </row>
    <row r="9" spans="1:27" x14ac:dyDescent="0.25">
      <c r="A9" s="13" t="s">
        <v>24</v>
      </c>
      <c r="B9" s="51">
        <f t="shared" si="1"/>
        <v>0</v>
      </c>
      <c r="C9" s="20">
        <v>0</v>
      </c>
      <c r="D9" s="16">
        <v>0</v>
      </c>
      <c r="E9" s="16">
        <f t="shared" si="2"/>
        <v>3</v>
      </c>
      <c r="F9" s="22">
        <v>0</v>
      </c>
      <c r="G9" s="22">
        <v>0</v>
      </c>
      <c r="H9" s="22">
        <v>0</v>
      </c>
      <c r="I9" s="18">
        <v>0</v>
      </c>
      <c r="J9" s="18">
        <v>1</v>
      </c>
      <c r="K9" s="68">
        <v>0</v>
      </c>
      <c r="L9" s="33">
        <f t="shared" si="3"/>
        <v>4</v>
      </c>
      <c r="M9" s="8" t="s">
        <v>56</v>
      </c>
      <c r="O9" s="2">
        <v>0</v>
      </c>
      <c r="P9" s="2" t="s">
        <v>56</v>
      </c>
      <c r="Q9" s="2" t="s">
        <v>56</v>
      </c>
      <c r="R9" s="2">
        <v>1.5</v>
      </c>
      <c r="AA9" t="s">
        <v>12</v>
      </c>
    </row>
    <row r="10" spans="1:27" x14ac:dyDescent="0.25">
      <c r="A10" s="13" t="s">
        <v>27</v>
      </c>
      <c r="B10" s="51">
        <f t="shared" si="1"/>
        <v>0</v>
      </c>
      <c r="C10" s="20">
        <f>Q10*$Q$40</f>
        <v>30</v>
      </c>
      <c r="D10" s="16">
        <f t="shared" ref="D10:D16" si="4">P10*$P$40</f>
        <v>5</v>
      </c>
      <c r="E10" s="16">
        <f t="shared" si="2"/>
        <v>0</v>
      </c>
      <c r="F10" s="22">
        <v>0</v>
      </c>
      <c r="G10" s="22">
        <v>10</v>
      </c>
      <c r="H10" s="22">
        <v>0</v>
      </c>
      <c r="I10" s="18">
        <v>0</v>
      </c>
      <c r="J10" s="18">
        <v>0</v>
      </c>
      <c r="K10" s="68">
        <v>0</v>
      </c>
      <c r="L10" s="33">
        <f t="shared" si="3"/>
        <v>45</v>
      </c>
      <c r="M10" s="8">
        <v>300</v>
      </c>
      <c r="O10" s="2">
        <v>0</v>
      </c>
      <c r="P10" s="2">
        <v>5</v>
      </c>
      <c r="Q10" s="2">
        <v>20</v>
      </c>
      <c r="R10" s="2">
        <v>0</v>
      </c>
      <c r="X10" s="2">
        <v>25</v>
      </c>
      <c r="AA10" t="s">
        <v>13</v>
      </c>
    </row>
    <row r="11" spans="1:27" x14ac:dyDescent="0.25">
      <c r="A11" s="13" t="s">
        <v>25</v>
      </c>
      <c r="B11" s="51">
        <f t="shared" si="1"/>
        <v>380</v>
      </c>
      <c r="C11" s="20">
        <f>Q11*$Q$40</f>
        <v>150</v>
      </c>
      <c r="D11" s="16">
        <f t="shared" si="4"/>
        <v>100</v>
      </c>
      <c r="E11" s="16">
        <f t="shared" si="2"/>
        <v>320</v>
      </c>
      <c r="F11" s="22">
        <v>2</v>
      </c>
      <c r="G11" s="22">
        <v>55</v>
      </c>
      <c r="H11" s="22">
        <v>65</v>
      </c>
      <c r="I11" s="18">
        <v>420</v>
      </c>
      <c r="J11" s="18">
        <v>190</v>
      </c>
      <c r="K11" s="68">
        <v>0</v>
      </c>
      <c r="L11" s="51">
        <f>SUM(B11:K11)+SUM(V11:X11)</f>
        <v>1682</v>
      </c>
      <c r="M11" s="8">
        <v>2400</v>
      </c>
      <c r="O11" s="2">
        <v>190</v>
      </c>
      <c r="P11" s="2">
        <v>100</v>
      </c>
      <c r="Q11" s="2">
        <v>100</v>
      </c>
      <c r="R11" s="2">
        <v>160</v>
      </c>
      <c r="AA11" t="s">
        <v>14</v>
      </c>
    </row>
    <row r="12" spans="1:27" x14ac:dyDescent="0.25">
      <c r="A12" s="13" t="s">
        <v>26</v>
      </c>
      <c r="B12" s="51">
        <f t="shared" si="1"/>
        <v>140</v>
      </c>
      <c r="C12" s="20">
        <v>0</v>
      </c>
      <c r="D12" s="16">
        <f t="shared" si="4"/>
        <v>150</v>
      </c>
      <c r="E12" s="16">
        <f t="shared" si="2"/>
        <v>70</v>
      </c>
      <c r="F12" s="22">
        <v>0</v>
      </c>
      <c r="G12" s="22">
        <v>160</v>
      </c>
      <c r="H12" s="22">
        <v>0</v>
      </c>
      <c r="I12" s="18">
        <v>0</v>
      </c>
      <c r="J12" s="18">
        <v>220</v>
      </c>
      <c r="K12" s="68">
        <v>1</v>
      </c>
      <c r="L12" s="51">
        <f>SUM(B12:K12)+SUM(V12:X12)</f>
        <v>741</v>
      </c>
      <c r="M12" s="8">
        <v>3500</v>
      </c>
      <c r="O12" s="2">
        <v>70</v>
      </c>
      <c r="P12" s="2">
        <v>150</v>
      </c>
      <c r="Q12" s="2" t="s">
        <v>56</v>
      </c>
      <c r="R12" s="2">
        <v>35</v>
      </c>
    </row>
    <row r="13" spans="1:27" x14ac:dyDescent="0.25">
      <c r="A13" s="13" t="s">
        <v>28</v>
      </c>
      <c r="B13" s="51">
        <f t="shared" si="1"/>
        <v>54</v>
      </c>
      <c r="C13" s="20">
        <f>Q13*$Q$40</f>
        <v>18</v>
      </c>
      <c r="D13" s="16">
        <f t="shared" si="4"/>
        <v>30</v>
      </c>
      <c r="E13" s="16">
        <f t="shared" si="2"/>
        <v>2</v>
      </c>
      <c r="F13" s="22">
        <v>25</v>
      </c>
      <c r="G13" s="22">
        <v>8</v>
      </c>
      <c r="H13" s="22">
        <v>25</v>
      </c>
      <c r="I13" s="18">
        <v>30</v>
      </c>
      <c r="J13" s="18">
        <v>22</v>
      </c>
      <c r="K13" s="68">
        <v>487</v>
      </c>
      <c r="L13" s="33">
        <f t="shared" ref="L13:L16" si="5">SUM(B13:K13)+SUM(V13:W13)</f>
        <v>701</v>
      </c>
      <c r="M13" s="8">
        <v>300</v>
      </c>
      <c r="O13" s="2">
        <v>27</v>
      </c>
      <c r="P13" s="2">
        <v>30</v>
      </c>
      <c r="Q13" s="2">
        <v>12</v>
      </c>
      <c r="R13" s="2">
        <v>1</v>
      </c>
      <c r="X13" s="2">
        <v>1</v>
      </c>
    </row>
    <row r="14" spans="1:27" x14ac:dyDescent="0.25">
      <c r="A14" s="13" t="s">
        <v>29</v>
      </c>
      <c r="B14" s="51">
        <f t="shared" si="1"/>
        <v>6</v>
      </c>
      <c r="C14" s="20">
        <f>Q14*$Q$40</f>
        <v>0</v>
      </c>
      <c r="D14" s="16">
        <f t="shared" si="4"/>
        <v>8</v>
      </c>
      <c r="E14" s="16">
        <f t="shared" si="2"/>
        <v>2</v>
      </c>
      <c r="F14" s="22">
        <v>4</v>
      </c>
      <c r="G14" s="22">
        <v>0</v>
      </c>
      <c r="H14" s="22">
        <v>2</v>
      </c>
      <c r="I14" s="18">
        <v>6</v>
      </c>
      <c r="J14" s="18">
        <v>2</v>
      </c>
      <c r="K14" s="68">
        <v>31.1</v>
      </c>
      <c r="L14" s="33">
        <f t="shared" si="5"/>
        <v>61.1</v>
      </c>
      <c r="M14" s="15">
        <v>25</v>
      </c>
      <c r="O14" s="2">
        <v>3</v>
      </c>
      <c r="P14" s="2">
        <v>8</v>
      </c>
      <c r="Q14" s="2">
        <v>0</v>
      </c>
      <c r="R14" s="2">
        <v>1</v>
      </c>
      <c r="X14" s="2" t="s">
        <v>87</v>
      </c>
    </row>
    <row r="15" spans="1:27" x14ac:dyDescent="0.25">
      <c r="A15" s="13" t="s">
        <v>30</v>
      </c>
      <c r="B15" s="51">
        <f t="shared" si="1"/>
        <v>18</v>
      </c>
      <c r="C15" s="20">
        <f>Q15*$Q$40</f>
        <v>18</v>
      </c>
      <c r="D15" s="16">
        <f t="shared" si="4"/>
        <v>4</v>
      </c>
      <c r="E15" s="16">
        <f t="shared" si="2"/>
        <v>0</v>
      </c>
      <c r="F15" s="22">
        <v>19</v>
      </c>
      <c r="G15" s="22">
        <v>6</v>
      </c>
      <c r="H15" s="22">
        <v>7</v>
      </c>
      <c r="I15" s="18">
        <v>6</v>
      </c>
      <c r="J15" s="18">
        <v>3</v>
      </c>
      <c r="K15" s="68">
        <v>3.5</v>
      </c>
      <c r="L15" s="33">
        <f t="shared" si="5"/>
        <v>84.5</v>
      </c>
      <c r="M15" s="8" t="s">
        <v>56</v>
      </c>
      <c r="O15" s="2">
        <v>9</v>
      </c>
      <c r="P15" s="2">
        <v>4</v>
      </c>
      <c r="Q15" s="2">
        <v>12</v>
      </c>
      <c r="R15" s="2">
        <v>0</v>
      </c>
    </row>
    <row r="16" spans="1:27" x14ac:dyDescent="0.25">
      <c r="A16" s="13" t="s">
        <v>31</v>
      </c>
      <c r="B16" s="51">
        <f t="shared" si="1"/>
        <v>4</v>
      </c>
      <c r="C16" s="20">
        <f>Q16*$Q$40</f>
        <v>12</v>
      </c>
      <c r="D16" s="16">
        <f t="shared" si="4"/>
        <v>9</v>
      </c>
      <c r="E16" s="16">
        <f t="shared" si="2"/>
        <v>2</v>
      </c>
      <c r="F16" s="22">
        <v>0</v>
      </c>
      <c r="G16" s="22">
        <v>12</v>
      </c>
      <c r="H16" s="22">
        <v>3</v>
      </c>
      <c r="I16" s="18">
        <v>15</v>
      </c>
      <c r="J16" s="18">
        <v>2</v>
      </c>
      <c r="K16" s="68">
        <v>16.600000000000001</v>
      </c>
      <c r="L16" s="33">
        <f t="shared" si="5"/>
        <v>75.599999999999994</v>
      </c>
      <c r="M16" s="8">
        <v>50</v>
      </c>
      <c r="O16" s="2">
        <v>2</v>
      </c>
      <c r="P16" s="2">
        <v>9</v>
      </c>
      <c r="Q16" s="2">
        <v>8</v>
      </c>
      <c r="R16" s="2">
        <v>1</v>
      </c>
      <c r="AA16" t="s">
        <v>71</v>
      </c>
    </row>
    <row r="17" spans="1:28" x14ac:dyDescent="0.25">
      <c r="A17" s="13"/>
      <c r="B17" s="51"/>
      <c r="C17" s="20"/>
      <c r="D17" s="16"/>
      <c r="E17" s="16"/>
      <c r="F17" s="22"/>
      <c r="G17" s="22"/>
      <c r="H17" s="22"/>
      <c r="I17" s="18"/>
      <c r="J17" s="18"/>
      <c r="K17" s="68">
        <v>1.5</v>
      </c>
      <c r="L17" s="33"/>
      <c r="M17" s="8"/>
      <c r="O17" s="2"/>
      <c r="P17" s="2"/>
      <c r="Q17" s="2"/>
      <c r="AA17" t="s">
        <v>72</v>
      </c>
      <c r="AB17">
        <v>63</v>
      </c>
    </row>
    <row r="18" spans="1:28" x14ac:dyDescent="0.25">
      <c r="A18" s="13" t="s">
        <v>32</v>
      </c>
      <c r="B18" s="51">
        <f t="shared" si="1"/>
        <v>20</v>
      </c>
      <c r="C18" s="20">
        <f t="shared" ref="C18:C30" si="6">Q18*$Q$40</f>
        <v>13.5</v>
      </c>
      <c r="D18" s="16">
        <f>P18*$P$40</f>
        <v>15</v>
      </c>
      <c r="E18" s="16">
        <f t="shared" si="2"/>
        <v>20</v>
      </c>
      <c r="F18" s="22">
        <v>2</v>
      </c>
      <c r="G18" s="22">
        <v>0</v>
      </c>
      <c r="H18" s="22">
        <v>0</v>
      </c>
      <c r="I18" s="18">
        <v>0</v>
      </c>
      <c r="J18" s="18">
        <v>2</v>
      </c>
      <c r="K18" s="68"/>
      <c r="L18" s="54">
        <f>SUM(B18:K18)+V18+X18</f>
        <v>142.5</v>
      </c>
      <c r="M18" s="8">
        <v>100</v>
      </c>
      <c r="O18" s="2">
        <v>10</v>
      </c>
      <c r="P18" s="2">
        <v>15</v>
      </c>
      <c r="Q18" s="2">
        <v>9</v>
      </c>
      <c r="R18" s="2">
        <v>10</v>
      </c>
      <c r="V18" s="2">
        <v>70</v>
      </c>
      <c r="W18" s="2" t="s">
        <v>56</v>
      </c>
      <c r="AA18" t="s">
        <v>74</v>
      </c>
    </row>
    <row r="19" spans="1:28" x14ac:dyDescent="0.25">
      <c r="A19" s="13" t="s">
        <v>33</v>
      </c>
      <c r="B19" s="51">
        <f t="shared" si="1"/>
        <v>70</v>
      </c>
      <c r="C19" s="20">
        <f t="shared" si="6"/>
        <v>1.5</v>
      </c>
      <c r="D19" s="16">
        <f>P19*$P$40</f>
        <v>60</v>
      </c>
      <c r="E19" s="16">
        <f t="shared" si="2"/>
        <v>0</v>
      </c>
      <c r="F19" s="22">
        <v>14</v>
      </c>
      <c r="G19" s="22">
        <v>0</v>
      </c>
      <c r="H19" s="22">
        <v>0</v>
      </c>
      <c r="I19" s="18">
        <v>0</v>
      </c>
      <c r="J19" s="18">
        <v>2</v>
      </c>
      <c r="K19" s="68">
        <v>2</v>
      </c>
      <c r="L19" s="34">
        <f>SUM(B19:K19)+V19+X19</f>
        <v>249.5</v>
      </c>
      <c r="M19" s="8">
        <v>100</v>
      </c>
      <c r="O19" s="2">
        <v>35</v>
      </c>
      <c r="P19" s="2">
        <v>60</v>
      </c>
      <c r="Q19" s="2">
        <v>1</v>
      </c>
      <c r="R19" s="2">
        <v>0</v>
      </c>
      <c r="V19" s="2">
        <v>100</v>
      </c>
      <c r="W19" s="2" t="s">
        <v>56</v>
      </c>
    </row>
    <row r="20" spans="1:28" x14ac:dyDescent="0.25">
      <c r="A20" s="13" t="s">
        <v>34</v>
      </c>
      <c r="B20" s="51">
        <f t="shared" si="1"/>
        <v>0</v>
      </c>
      <c r="C20" s="20">
        <f t="shared" si="6"/>
        <v>43.5</v>
      </c>
      <c r="D20" s="16">
        <f>P20*$P$40</f>
        <v>50</v>
      </c>
      <c r="E20" s="16">
        <f t="shared" si="2"/>
        <v>90</v>
      </c>
      <c r="F20" s="22">
        <v>1</v>
      </c>
      <c r="G20" s="22">
        <v>15</v>
      </c>
      <c r="H20" s="22">
        <v>0</v>
      </c>
      <c r="I20" s="18">
        <v>7</v>
      </c>
      <c r="J20" s="18">
        <v>0</v>
      </c>
      <c r="K20" s="68">
        <v>20</v>
      </c>
      <c r="L20" s="34">
        <f t="shared" ref="L20:L22" si="7">SUM(B20:K20)+V20+X20</f>
        <v>246.5</v>
      </c>
      <c r="M20" s="8">
        <v>100</v>
      </c>
      <c r="O20" s="2">
        <v>0</v>
      </c>
      <c r="P20" s="2">
        <v>50</v>
      </c>
      <c r="Q20" s="2">
        <v>29</v>
      </c>
      <c r="R20" s="2">
        <v>45</v>
      </c>
      <c r="V20" s="2">
        <v>20</v>
      </c>
      <c r="W20" s="2" t="s">
        <v>56</v>
      </c>
    </row>
    <row r="21" spans="1:28" x14ac:dyDescent="0.25">
      <c r="A21" s="13" t="s">
        <v>35</v>
      </c>
      <c r="B21" s="51">
        <f t="shared" si="1"/>
        <v>90</v>
      </c>
      <c r="C21" s="20">
        <f t="shared" si="6"/>
        <v>0</v>
      </c>
      <c r="D21" s="16">
        <f>P21*$P$40</f>
        <v>20</v>
      </c>
      <c r="E21" s="16">
        <f t="shared" si="2"/>
        <v>4</v>
      </c>
      <c r="F21" s="22">
        <v>1</v>
      </c>
      <c r="G21" s="22">
        <v>0</v>
      </c>
      <c r="H21" s="22">
        <v>2</v>
      </c>
      <c r="I21" s="18">
        <v>11</v>
      </c>
      <c r="J21" s="18">
        <v>0</v>
      </c>
      <c r="K21" s="68">
        <v>1</v>
      </c>
      <c r="L21" s="34">
        <f t="shared" si="7"/>
        <v>229</v>
      </c>
      <c r="M21" s="8">
        <v>100</v>
      </c>
      <c r="O21" s="2">
        <v>45</v>
      </c>
      <c r="P21" s="2">
        <v>20</v>
      </c>
      <c r="Q21" s="2">
        <v>0</v>
      </c>
      <c r="R21" s="2">
        <v>2</v>
      </c>
      <c r="V21" s="2">
        <v>100</v>
      </c>
      <c r="W21" s="2" t="s">
        <v>56</v>
      </c>
    </row>
    <row r="22" spans="1:28" x14ac:dyDescent="0.25">
      <c r="A22" s="13" t="s">
        <v>36</v>
      </c>
      <c r="B22" s="51">
        <f t="shared" si="1"/>
        <v>20</v>
      </c>
      <c r="C22" s="20">
        <f t="shared" si="6"/>
        <v>39</v>
      </c>
      <c r="D22" s="16">
        <v>0</v>
      </c>
      <c r="E22" s="16">
        <f t="shared" si="2"/>
        <v>50</v>
      </c>
      <c r="F22" s="22">
        <v>0</v>
      </c>
      <c r="G22" s="22">
        <v>0</v>
      </c>
      <c r="H22" s="22">
        <v>0</v>
      </c>
      <c r="I22" s="18">
        <v>0</v>
      </c>
      <c r="J22" s="18">
        <v>0</v>
      </c>
      <c r="K22" s="68">
        <v>2</v>
      </c>
      <c r="L22" s="34">
        <f t="shared" si="7"/>
        <v>361</v>
      </c>
      <c r="M22" s="8">
        <v>100</v>
      </c>
      <c r="O22" s="2">
        <v>10</v>
      </c>
      <c r="P22" s="2" t="s">
        <v>56</v>
      </c>
      <c r="Q22" s="2">
        <v>26</v>
      </c>
      <c r="R22" s="2">
        <v>25</v>
      </c>
      <c r="V22" s="2">
        <v>250</v>
      </c>
      <c r="W22" s="2" t="s">
        <v>56</v>
      </c>
    </row>
    <row r="23" spans="1:28" x14ac:dyDescent="0.25">
      <c r="A23" s="13" t="s">
        <v>37</v>
      </c>
      <c r="B23" s="51">
        <v>0</v>
      </c>
      <c r="C23" s="20">
        <f t="shared" si="6"/>
        <v>0</v>
      </c>
      <c r="D23" s="16">
        <f>P23*$P$40</f>
        <v>20</v>
      </c>
      <c r="E23" s="16">
        <f t="shared" si="2"/>
        <v>40</v>
      </c>
      <c r="F23" s="22">
        <v>0</v>
      </c>
      <c r="G23" s="22">
        <v>0</v>
      </c>
      <c r="H23" s="22">
        <v>0</v>
      </c>
      <c r="I23" s="18">
        <v>0</v>
      </c>
      <c r="J23" s="18">
        <v>0</v>
      </c>
      <c r="K23" s="68">
        <v>0</v>
      </c>
      <c r="L23" s="54">
        <f>SUM(B23:K23)+V23+X23</f>
        <v>160</v>
      </c>
      <c r="M23" s="8">
        <v>100</v>
      </c>
      <c r="O23" s="2" t="s">
        <v>56</v>
      </c>
      <c r="P23" s="2">
        <v>20</v>
      </c>
      <c r="Q23" s="2">
        <v>0</v>
      </c>
      <c r="R23" s="2">
        <v>20</v>
      </c>
      <c r="V23" s="2">
        <v>100</v>
      </c>
      <c r="W23" s="2" t="s">
        <v>56</v>
      </c>
    </row>
    <row r="24" spans="1:28" x14ac:dyDescent="0.25">
      <c r="A24" s="13" t="s">
        <v>38</v>
      </c>
      <c r="B24" s="51">
        <v>0</v>
      </c>
      <c r="C24" s="20">
        <f t="shared" si="6"/>
        <v>1.5</v>
      </c>
      <c r="D24" s="16">
        <v>0</v>
      </c>
      <c r="E24" s="16">
        <v>0</v>
      </c>
      <c r="F24" s="22">
        <v>0</v>
      </c>
      <c r="G24" s="22">
        <v>0</v>
      </c>
      <c r="H24" s="22">
        <v>0</v>
      </c>
      <c r="I24" s="18">
        <v>0</v>
      </c>
      <c r="J24" s="18">
        <v>0</v>
      </c>
      <c r="K24" s="68">
        <v>1</v>
      </c>
      <c r="L24" s="35">
        <f>SUM(B24:K24)+V24</f>
        <v>33.5</v>
      </c>
      <c r="M24" s="8">
        <v>100</v>
      </c>
      <c r="O24" s="2" t="s">
        <v>56</v>
      </c>
      <c r="P24" s="2" t="s">
        <v>56</v>
      </c>
      <c r="Q24" s="2">
        <v>1</v>
      </c>
      <c r="R24" s="2" t="s">
        <v>56</v>
      </c>
      <c r="V24" s="2">
        <v>31</v>
      </c>
      <c r="W24" s="2" t="s">
        <v>56</v>
      </c>
    </row>
    <row r="25" spans="1:28" x14ac:dyDescent="0.25">
      <c r="A25" s="13" t="s">
        <v>86</v>
      </c>
      <c r="B25" s="51">
        <f t="shared" si="1"/>
        <v>70</v>
      </c>
      <c r="C25" s="20">
        <f t="shared" si="6"/>
        <v>9</v>
      </c>
      <c r="D25" s="16">
        <f>P25*$P$40</f>
        <v>20</v>
      </c>
      <c r="E25" s="16">
        <v>0</v>
      </c>
      <c r="F25" s="22">
        <v>0</v>
      </c>
      <c r="G25" s="22">
        <v>0</v>
      </c>
      <c r="H25" s="22">
        <v>0</v>
      </c>
      <c r="I25" s="18">
        <v>0</v>
      </c>
      <c r="J25" s="18">
        <v>0</v>
      </c>
      <c r="K25" s="68">
        <v>1</v>
      </c>
      <c r="L25" s="34">
        <f t="shared" ref="L25:L28" si="8">SUM(B25:K25)+V25+X25</f>
        <v>200</v>
      </c>
      <c r="M25" s="8">
        <v>100</v>
      </c>
      <c r="O25" s="2">
        <v>35</v>
      </c>
      <c r="P25" s="2">
        <v>20</v>
      </c>
      <c r="Q25" s="2">
        <v>6</v>
      </c>
      <c r="R25" s="2" t="s">
        <v>56</v>
      </c>
      <c r="V25" s="2">
        <v>100</v>
      </c>
      <c r="W25" s="2" t="s">
        <v>56</v>
      </c>
    </row>
    <row r="26" spans="1:28" x14ac:dyDescent="0.25">
      <c r="A26" s="13" t="s">
        <v>40</v>
      </c>
      <c r="B26" s="51">
        <f t="shared" si="1"/>
        <v>70</v>
      </c>
      <c r="C26" s="20">
        <f t="shared" si="6"/>
        <v>40.5</v>
      </c>
      <c r="D26" s="16">
        <f>P26*$P$40</f>
        <v>20</v>
      </c>
      <c r="E26" s="16">
        <f t="shared" si="2"/>
        <v>8</v>
      </c>
      <c r="F26" s="22">
        <v>0</v>
      </c>
      <c r="G26" s="22">
        <v>0</v>
      </c>
      <c r="H26" s="22">
        <v>0</v>
      </c>
      <c r="I26" s="18">
        <v>0</v>
      </c>
      <c r="J26" s="18">
        <v>0</v>
      </c>
      <c r="K26" s="68">
        <v>3</v>
      </c>
      <c r="L26" s="34">
        <f t="shared" si="8"/>
        <v>241.5</v>
      </c>
      <c r="M26" s="8">
        <v>100</v>
      </c>
      <c r="O26" s="2">
        <v>35</v>
      </c>
      <c r="P26" s="2">
        <v>20</v>
      </c>
      <c r="Q26" s="2">
        <v>27</v>
      </c>
      <c r="R26" s="2">
        <v>4</v>
      </c>
      <c r="V26" s="2">
        <v>100</v>
      </c>
      <c r="W26" s="2" t="s">
        <v>56</v>
      </c>
    </row>
    <row r="27" spans="1:28" x14ac:dyDescent="0.25">
      <c r="A27" s="13" t="s">
        <v>41</v>
      </c>
      <c r="B27" s="51">
        <f t="shared" si="1"/>
        <v>70</v>
      </c>
      <c r="C27" s="20">
        <f t="shared" si="6"/>
        <v>1.5</v>
      </c>
      <c r="D27" s="16">
        <f>P27*$P$40</f>
        <v>20</v>
      </c>
      <c r="E27" s="16">
        <v>0</v>
      </c>
      <c r="F27" s="22">
        <v>0</v>
      </c>
      <c r="G27" s="22">
        <v>0</v>
      </c>
      <c r="H27" s="22">
        <v>0</v>
      </c>
      <c r="I27" s="18">
        <v>0</v>
      </c>
      <c r="J27" s="18">
        <v>6</v>
      </c>
      <c r="K27" s="68">
        <v>6</v>
      </c>
      <c r="L27" s="34">
        <f t="shared" si="8"/>
        <v>203.5</v>
      </c>
      <c r="M27" s="8">
        <v>100</v>
      </c>
      <c r="O27" s="2">
        <v>35</v>
      </c>
      <c r="P27" s="2">
        <v>20</v>
      </c>
      <c r="Q27" s="2">
        <v>1</v>
      </c>
      <c r="R27" s="2" t="s">
        <v>56</v>
      </c>
      <c r="V27" s="2">
        <v>100</v>
      </c>
      <c r="W27" s="2" t="s">
        <v>56</v>
      </c>
    </row>
    <row r="28" spans="1:28" x14ac:dyDescent="0.25">
      <c r="A28" s="13" t="s">
        <v>42</v>
      </c>
      <c r="B28" s="51">
        <f t="shared" si="1"/>
        <v>70</v>
      </c>
      <c r="C28" s="20">
        <f t="shared" si="6"/>
        <v>7.5</v>
      </c>
      <c r="D28" s="16">
        <f>P28*$P$40</f>
        <v>20</v>
      </c>
      <c r="E28" s="16">
        <v>0</v>
      </c>
      <c r="F28" s="22">
        <v>0</v>
      </c>
      <c r="G28" s="22">
        <v>0</v>
      </c>
      <c r="H28" s="22">
        <v>0</v>
      </c>
      <c r="I28" s="18">
        <v>0</v>
      </c>
      <c r="J28" s="18">
        <v>0</v>
      </c>
      <c r="K28" s="68">
        <v>5</v>
      </c>
      <c r="L28" s="34">
        <f t="shared" si="8"/>
        <v>202.5</v>
      </c>
      <c r="M28" s="8">
        <v>100</v>
      </c>
      <c r="O28" s="2">
        <v>35</v>
      </c>
      <c r="P28" s="2">
        <v>20</v>
      </c>
      <c r="Q28" s="2">
        <v>5</v>
      </c>
      <c r="R28" s="2" t="s">
        <v>56</v>
      </c>
      <c r="V28" s="2">
        <v>100</v>
      </c>
      <c r="W28" s="2" t="s">
        <v>56</v>
      </c>
    </row>
    <row r="29" spans="1:28" x14ac:dyDescent="0.25">
      <c r="A29" s="13" t="s">
        <v>43</v>
      </c>
      <c r="B29" s="51">
        <v>0</v>
      </c>
      <c r="C29" s="20">
        <f t="shared" si="6"/>
        <v>4.5</v>
      </c>
      <c r="D29" s="16">
        <v>0</v>
      </c>
      <c r="E29" s="16">
        <v>0</v>
      </c>
      <c r="F29" s="22">
        <v>0</v>
      </c>
      <c r="G29" s="22">
        <v>0</v>
      </c>
      <c r="H29" s="22">
        <v>0</v>
      </c>
      <c r="I29" s="18">
        <v>0</v>
      </c>
      <c r="J29" s="18">
        <v>0</v>
      </c>
      <c r="K29" s="68">
        <v>25</v>
      </c>
      <c r="L29" s="35">
        <v>5</v>
      </c>
      <c r="M29" s="8">
        <v>100</v>
      </c>
      <c r="O29" s="2" t="s">
        <v>56</v>
      </c>
      <c r="P29" s="2" t="s">
        <v>56</v>
      </c>
      <c r="Q29" s="2">
        <v>3</v>
      </c>
      <c r="R29" s="2" t="s">
        <v>56</v>
      </c>
      <c r="V29" s="2" t="s">
        <v>56</v>
      </c>
      <c r="W29" s="2" t="s">
        <v>56</v>
      </c>
    </row>
    <row r="30" spans="1:28" x14ac:dyDescent="0.25">
      <c r="A30" s="13" t="s">
        <v>46</v>
      </c>
      <c r="B30" s="51">
        <f t="shared" si="1"/>
        <v>70</v>
      </c>
      <c r="C30" s="20">
        <f t="shared" si="6"/>
        <v>28.5</v>
      </c>
      <c r="D30" s="16">
        <f t="shared" ref="D30:D36" si="9">P30*$P$40</f>
        <v>20</v>
      </c>
      <c r="E30" s="16">
        <v>0</v>
      </c>
      <c r="F30" s="22">
        <v>0</v>
      </c>
      <c r="G30" s="22">
        <v>0</v>
      </c>
      <c r="H30" s="22">
        <v>0</v>
      </c>
      <c r="I30" s="18">
        <v>0</v>
      </c>
      <c r="J30" s="18">
        <v>0</v>
      </c>
      <c r="K30" s="68">
        <v>7</v>
      </c>
      <c r="L30" s="34">
        <f t="shared" ref="L30" si="10">SUM(B30:K30)+V30+X30</f>
        <v>225.5</v>
      </c>
      <c r="M30" s="8">
        <v>100</v>
      </c>
      <c r="O30" s="2">
        <v>35</v>
      </c>
      <c r="P30" s="2">
        <v>20</v>
      </c>
      <c r="Q30" s="2">
        <v>19</v>
      </c>
      <c r="R30" s="2" t="s">
        <v>56</v>
      </c>
      <c r="V30" s="2">
        <v>100</v>
      </c>
      <c r="W30" s="2" t="s">
        <v>56</v>
      </c>
    </row>
    <row r="31" spans="1:28" x14ac:dyDescent="0.25">
      <c r="A31" s="13" t="s">
        <v>44</v>
      </c>
      <c r="B31" s="51">
        <v>0</v>
      </c>
      <c r="C31" s="20">
        <v>0</v>
      </c>
      <c r="D31" s="16">
        <f t="shared" si="9"/>
        <v>20</v>
      </c>
      <c r="E31" s="16">
        <v>0</v>
      </c>
      <c r="F31" s="22">
        <v>0</v>
      </c>
      <c r="G31" s="22">
        <v>0</v>
      </c>
      <c r="H31" s="22">
        <v>0</v>
      </c>
      <c r="I31" s="18">
        <v>0</v>
      </c>
      <c r="J31" s="18">
        <v>0</v>
      </c>
      <c r="K31" s="68">
        <v>0</v>
      </c>
      <c r="L31" s="35">
        <f>20+V31</f>
        <v>30</v>
      </c>
      <c r="M31" s="8">
        <v>100</v>
      </c>
      <c r="O31" s="2" t="s">
        <v>56</v>
      </c>
      <c r="P31" s="2">
        <v>20</v>
      </c>
      <c r="Q31" s="2" t="s">
        <v>56</v>
      </c>
      <c r="R31" s="2" t="s">
        <v>56</v>
      </c>
      <c r="V31" s="2">
        <v>10</v>
      </c>
      <c r="W31" s="2" t="s">
        <v>56</v>
      </c>
    </row>
    <row r="32" spans="1:28" x14ac:dyDescent="0.25">
      <c r="A32" s="13" t="s">
        <v>45</v>
      </c>
      <c r="B32" s="51">
        <v>0</v>
      </c>
      <c r="C32" s="20">
        <f>Q32*$Q$40</f>
        <v>13.5</v>
      </c>
      <c r="D32" s="16">
        <f t="shared" si="9"/>
        <v>20</v>
      </c>
      <c r="E32" s="16">
        <v>0</v>
      </c>
      <c r="F32" s="22">
        <v>0</v>
      </c>
      <c r="G32" s="22">
        <v>0</v>
      </c>
      <c r="H32" s="22">
        <v>0</v>
      </c>
      <c r="I32" s="18">
        <v>0</v>
      </c>
      <c r="J32" s="18">
        <v>0</v>
      </c>
      <c r="K32" s="68">
        <v>0</v>
      </c>
      <c r="L32" s="54">
        <f>SUM(B32:K32)+V32</f>
        <v>133.5</v>
      </c>
      <c r="M32" s="8">
        <v>100</v>
      </c>
      <c r="O32" s="2" t="s">
        <v>56</v>
      </c>
      <c r="P32" s="2">
        <v>20</v>
      </c>
      <c r="Q32" s="2">
        <v>9</v>
      </c>
      <c r="R32" s="2" t="s">
        <v>56</v>
      </c>
      <c r="V32" s="2">
        <v>100</v>
      </c>
      <c r="W32" s="2" t="s">
        <v>56</v>
      </c>
    </row>
    <row r="33" spans="1:23" x14ac:dyDescent="0.25">
      <c r="A33" s="13" t="s">
        <v>47</v>
      </c>
      <c r="B33" s="51">
        <v>0</v>
      </c>
      <c r="C33" s="20">
        <f>Q33*$Q$40</f>
        <v>34.5</v>
      </c>
      <c r="D33" s="16">
        <f t="shared" si="9"/>
        <v>20</v>
      </c>
      <c r="E33" s="16">
        <v>0</v>
      </c>
      <c r="F33" s="22">
        <v>0</v>
      </c>
      <c r="G33" s="22">
        <v>0</v>
      </c>
      <c r="H33" s="22">
        <v>0</v>
      </c>
      <c r="I33" s="18">
        <v>0</v>
      </c>
      <c r="J33" s="18">
        <v>0</v>
      </c>
      <c r="K33" s="68">
        <v>5</v>
      </c>
      <c r="L33" s="35">
        <f>SUM(B33:K33)+V33</f>
        <v>61.5</v>
      </c>
      <c r="M33" s="8">
        <v>100</v>
      </c>
      <c r="O33" s="2" t="s">
        <v>56</v>
      </c>
      <c r="P33" s="2">
        <v>20</v>
      </c>
      <c r="Q33" s="2">
        <v>23</v>
      </c>
      <c r="R33" s="2" t="s">
        <v>56</v>
      </c>
      <c r="V33" s="2">
        <v>2</v>
      </c>
      <c r="W33" s="2" t="s">
        <v>56</v>
      </c>
    </row>
    <row r="34" spans="1:23" x14ac:dyDescent="0.25">
      <c r="A34" s="13" t="s">
        <v>48</v>
      </c>
      <c r="B34" s="51">
        <v>0</v>
      </c>
      <c r="C34" s="20">
        <v>0</v>
      </c>
      <c r="D34" s="16">
        <f t="shared" si="9"/>
        <v>50</v>
      </c>
      <c r="E34" s="16">
        <v>0</v>
      </c>
      <c r="F34" s="22">
        <v>0</v>
      </c>
      <c r="G34" s="22">
        <v>0</v>
      </c>
      <c r="H34" s="22">
        <v>0</v>
      </c>
      <c r="I34" s="18">
        <v>0</v>
      </c>
      <c r="J34" s="18">
        <v>0</v>
      </c>
      <c r="K34" s="68">
        <v>3</v>
      </c>
      <c r="L34" s="54">
        <f>SUM(B34:K34)+V34</f>
        <v>153</v>
      </c>
      <c r="M34" s="8">
        <v>100</v>
      </c>
      <c r="O34" s="2" t="s">
        <v>56</v>
      </c>
      <c r="P34" s="2">
        <v>50</v>
      </c>
      <c r="Q34" s="2" t="s">
        <v>56</v>
      </c>
      <c r="R34" s="2" t="s">
        <v>56</v>
      </c>
      <c r="V34" s="2">
        <v>100</v>
      </c>
      <c r="W34" s="2" t="s">
        <v>56</v>
      </c>
    </row>
    <row r="35" spans="1:23" x14ac:dyDescent="0.25">
      <c r="A35" s="13" t="s">
        <v>49</v>
      </c>
      <c r="B35" s="51">
        <v>0</v>
      </c>
      <c r="C35" s="20">
        <f>Q35*$Q$40</f>
        <v>10.5</v>
      </c>
      <c r="D35" s="16">
        <f t="shared" si="9"/>
        <v>20</v>
      </c>
      <c r="E35" s="16">
        <f t="shared" si="2"/>
        <v>8</v>
      </c>
      <c r="F35" s="22">
        <v>0</v>
      </c>
      <c r="G35" s="22">
        <v>0</v>
      </c>
      <c r="H35" s="22">
        <v>0</v>
      </c>
      <c r="I35" s="18">
        <v>0</v>
      </c>
      <c r="J35" s="18">
        <v>0</v>
      </c>
      <c r="K35" s="68">
        <v>0</v>
      </c>
      <c r="L35" s="54">
        <f>SUM(B35:K35)+V35+W35</f>
        <v>114</v>
      </c>
      <c r="M35" s="8">
        <v>100</v>
      </c>
      <c r="O35" s="2" t="s">
        <v>56</v>
      </c>
      <c r="P35" s="2">
        <v>20</v>
      </c>
      <c r="Q35" s="2">
        <v>7</v>
      </c>
      <c r="R35" s="2">
        <v>4</v>
      </c>
      <c r="V35" s="2">
        <v>13</v>
      </c>
      <c r="W35" s="2">
        <f>250/400*100</f>
        <v>62.5</v>
      </c>
    </row>
    <row r="36" spans="1:23" ht="15.75" thickBot="1" x14ac:dyDescent="0.3">
      <c r="A36" s="14" t="s">
        <v>50</v>
      </c>
      <c r="B36" s="69">
        <v>0</v>
      </c>
      <c r="C36" s="21">
        <f>Q36*$Q$40</f>
        <v>13.5</v>
      </c>
      <c r="D36" s="17">
        <f t="shared" si="9"/>
        <v>20</v>
      </c>
      <c r="E36" s="17">
        <v>0</v>
      </c>
      <c r="F36" s="23">
        <v>0</v>
      </c>
      <c r="G36" s="23">
        <v>0</v>
      </c>
      <c r="H36" s="23">
        <v>0</v>
      </c>
      <c r="I36" s="19">
        <v>0</v>
      </c>
      <c r="J36" s="19">
        <v>0</v>
      </c>
      <c r="K36" s="70">
        <v>0</v>
      </c>
      <c r="L36" s="53">
        <f>SUM(B36:K36)+V36</f>
        <v>112.5</v>
      </c>
      <c r="M36" s="9">
        <v>100</v>
      </c>
      <c r="O36" s="2" t="s">
        <v>56</v>
      </c>
      <c r="P36" s="2">
        <v>20</v>
      </c>
      <c r="Q36" s="2">
        <v>9</v>
      </c>
      <c r="R36" s="2" t="s">
        <v>56</v>
      </c>
      <c r="V36" s="2">
        <v>79</v>
      </c>
      <c r="W36" s="2" t="s">
        <v>56</v>
      </c>
    </row>
    <row r="37" spans="1:23" ht="15.75" thickBot="1" x14ac:dyDescent="0.3">
      <c r="K37" s="55"/>
      <c r="L37" s="218" t="s">
        <v>75</v>
      </c>
      <c r="M37" s="219"/>
      <c r="O37" s="2"/>
      <c r="P37" s="2"/>
      <c r="Q37" s="2"/>
    </row>
    <row r="38" spans="1:23" x14ac:dyDescent="0.25">
      <c r="O38" s="2"/>
      <c r="P38" s="2"/>
      <c r="Q38" s="2"/>
    </row>
    <row r="39" spans="1:23" x14ac:dyDescent="0.25">
      <c r="O39" s="2" t="s">
        <v>54</v>
      </c>
      <c r="P39" s="2" t="s">
        <v>54</v>
      </c>
      <c r="Q39" s="2" t="s">
        <v>54</v>
      </c>
      <c r="R39" s="2" t="s">
        <v>54</v>
      </c>
    </row>
    <row r="40" spans="1:23" x14ac:dyDescent="0.25">
      <c r="O40" s="2">
        <v>2</v>
      </c>
      <c r="P40" s="2">
        <v>1</v>
      </c>
      <c r="Q40" s="2">
        <v>1.5</v>
      </c>
      <c r="R40" s="2">
        <v>2</v>
      </c>
    </row>
    <row r="41" spans="1:23" x14ac:dyDescent="0.25">
      <c r="O41" s="2"/>
      <c r="P41" s="2"/>
      <c r="Q41" s="2" t="s">
        <v>58</v>
      </c>
      <c r="R41" s="2"/>
    </row>
    <row r="42" spans="1:23" x14ac:dyDescent="0.25">
      <c r="O42" s="2"/>
      <c r="P42" s="2"/>
      <c r="Q42" s="2"/>
      <c r="R42" s="2"/>
    </row>
    <row r="43" spans="1:23" x14ac:dyDescent="0.25">
      <c r="O43" s="2"/>
      <c r="P43" s="2"/>
      <c r="Q43" s="2" t="s">
        <v>61</v>
      </c>
      <c r="R43" s="2"/>
    </row>
    <row r="44" spans="1:23" x14ac:dyDescent="0.25">
      <c r="O44" s="2"/>
      <c r="P44" s="2"/>
      <c r="Q44" s="2"/>
    </row>
    <row r="45" spans="1:23" x14ac:dyDescent="0.25">
      <c r="O45" s="2"/>
      <c r="P45" s="2"/>
      <c r="Q45" s="2"/>
    </row>
    <row r="46" spans="1:23" x14ac:dyDescent="0.25">
      <c r="O46" s="2"/>
      <c r="P46" s="2"/>
      <c r="Q46" s="2"/>
    </row>
    <row r="47" spans="1:23" x14ac:dyDescent="0.25">
      <c r="A47" s="3" t="s">
        <v>64</v>
      </c>
    </row>
  </sheetData>
  <mergeCells count="1">
    <mergeCell ref="L37:M37"/>
  </mergeCells>
  <hyperlinks>
    <hyperlink ref="V1" r:id="rId1"/>
  </hyperlinks>
  <pageMargins left="0.7" right="0.7" top="0.75" bottom="0.75" header="0.3" footer="0.3"/>
  <pageSetup orientation="portrait" horizontalDpi="4294967293" verticalDpi="4294967293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zoomScale="130" zoomScaleNormal="130" workbookViewId="0">
      <selection activeCell="C22" sqref="C22"/>
    </sheetView>
  </sheetViews>
  <sheetFormatPr defaultRowHeight="15" x14ac:dyDescent="0.25"/>
  <cols>
    <col min="2" max="2" width="27.140625" bestFit="1" customWidth="1"/>
    <col min="3" max="3" width="12.5703125" bestFit="1" customWidth="1"/>
  </cols>
  <sheetData>
    <row r="1" spans="1:3" ht="15.75" thickBot="1" x14ac:dyDescent="0.3">
      <c r="A1" s="7" t="s">
        <v>0</v>
      </c>
      <c r="B1" s="38" t="s">
        <v>1</v>
      </c>
      <c r="C1" s="7" t="s">
        <v>5</v>
      </c>
    </row>
    <row r="2" spans="1:3" x14ac:dyDescent="0.25">
      <c r="A2" s="220" t="s">
        <v>2</v>
      </c>
      <c r="B2" s="39" t="s">
        <v>3</v>
      </c>
      <c r="C2" s="45" t="s">
        <v>6</v>
      </c>
    </row>
    <row r="3" spans="1:3" ht="15.75" thickBot="1" x14ac:dyDescent="0.3">
      <c r="A3" s="222"/>
      <c r="B3" s="40" t="s">
        <v>4</v>
      </c>
      <c r="C3" s="46" t="s">
        <v>65</v>
      </c>
    </row>
    <row r="4" spans="1:3" x14ac:dyDescent="0.25">
      <c r="A4" s="202" t="s">
        <v>7</v>
      </c>
      <c r="B4" s="41" t="s">
        <v>8</v>
      </c>
      <c r="C4" s="47" t="s">
        <v>6</v>
      </c>
    </row>
    <row r="5" spans="1:3" ht="15.75" thickBot="1" x14ac:dyDescent="0.3">
      <c r="A5" s="203"/>
      <c r="B5" s="43" t="s">
        <v>9</v>
      </c>
      <c r="C5" s="49" t="s">
        <v>10</v>
      </c>
    </row>
    <row r="6" spans="1:3" x14ac:dyDescent="0.25">
      <c r="A6" s="220" t="s">
        <v>11</v>
      </c>
      <c r="B6" s="39" t="s">
        <v>12</v>
      </c>
      <c r="C6" s="45" t="s">
        <v>67</v>
      </c>
    </row>
    <row r="7" spans="1:3" x14ac:dyDescent="0.25">
      <c r="A7" s="221"/>
      <c r="B7" s="44" t="s">
        <v>13</v>
      </c>
      <c r="C7" s="50" t="s">
        <v>81</v>
      </c>
    </row>
    <row r="8" spans="1:3" ht="15.75" thickBot="1" x14ac:dyDescent="0.3">
      <c r="A8" s="203"/>
      <c r="B8" s="43" t="s">
        <v>14</v>
      </c>
      <c r="C8" s="49" t="s">
        <v>66</v>
      </c>
    </row>
    <row r="9" spans="1:3" ht="15.75" thickBot="1" x14ac:dyDescent="0.3"/>
    <row r="10" spans="1:3" ht="15.75" thickBot="1" x14ac:dyDescent="0.3">
      <c r="A10" s="7" t="s">
        <v>0</v>
      </c>
      <c r="B10" s="38" t="s">
        <v>1</v>
      </c>
      <c r="C10" s="7" t="s">
        <v>5</v>
      </c>
    </row>
    <row r="11" spans="1:3" x14ac:dyDescent="0.25">
      <c r="A11" s="220" t="s">
        <v>2</v>
      </c>
      <c r="B11" s="39" t="s">
        <v>3</v>
      </c>
      <c r="C11" s="45" t="s">
        <v>6</v>
      </c>
    </row>
    <row r="12" spans="1:3" ht="15.75" thickBot="1" x14ac:dyDescent="0.3">
      <c r="A12" s="222"/>
      <c r="B12" s="40" t="s">
        <v>4</v>
      </c>
      <c r="C12" s="46" t="s">
        <v>65</v>
      </c>
    </row>
    <row r="13" spans="1:3" x14ac:dyDescent="0.25">
      <c r="A13" s="202" t="s">
        <v>7</v>
      </c>
      <c r="B13" s="41" t="s">
        <v>76</v>
      </c>
      <c r="C13" s="47" t="s">
        <v>6</v>
      </c>
    </row>
    <row r="14" spans="1:3" x14ac:dyDescent="0.25">
      <c r="A14" s="200"/>
      <c r="B14" s="42" t="s">
        <v>9</v>
      </c>
      <c r="C14" s="48" t="s">
        <v>77</v>
      </c>
    </row>
    <row r="15" spans="1:3" x14ac:dyDescent="0.25">
      <c r="A15" s="200"/>
      <c r="B15" s="42" t="s">
        <v>72</v>
      </c>
      <c r="C15" s="48" t="s">
        <v>80</v>
      </c>
    </row>
    <row r="16" spans="1:3" ht="15.75" thickBot="1" x14ac:dyDescent="0.3">
      <c r="A16" s="203"/>
      <c r="B16" s="43" t="s">
        <v>78</v>
      </c>
      <c r="C16" s="49" t="s">
        <v>79</v>
      </c>
    </row>
    <row r="17" spans="1:3" x14ac:dyDescent="0.25">
      <c r="A17" s="220" t="s">
        <v>11</v>
      </c>
      <c r="B17" s="39" t="s">
        <v>12</v>
      </c>
      <c r="C17" s="45" t="s">
        <v>67</v>
      </c>
    </row>
    <row r="18" spans="1:3" x14ac:dyDescent="0.25">
      <c r="A18" s="221"/>
      <c r="B18" s="44" t="s">
        <v>13</v>
      </c>
      <c r="C18" s="50" t="s">
        <v>81</v>
      </c>
    </row>
    <row r="19" spans="1:3" ht="15.75" thickBot="1" x14ac:dyDescent="0.3">
      <c r="A19" s="203"/>
      <c r="B19" s="43" t="s">
        <v>14</v>
      </c>
      <c r="C19" s="49" t="s">
        <v>66</v>
      </c>
    </row>
  </sheetData>
  <mergeCells count="6">
    <mergeCell ref="A17:A19"/>
    <mergeCell ref="A6:A8"/>
    <mergeCell ref="A2:A3"/>
    <mergeCell ref="A4:A5"/>
    <mergeCell ref="A11:A12"/>
    <mergeCell ref="A13:A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Items</vt:lpstr>
      <vt:lpstr>Schedule</vt:lpstr>
      <vt:lpstr>Nutrition r5 - Growth</vt:lpstr>
      <vt:lpstr>Nutrition r4 - With Juicer</vt:lpstr>
      <vt:lpstr>Nutrition r3 - Upcoming</vt:lpstr>
      <vt:lpstr>Nutrition r2 - Present</vt:lpstr>
      <vt:lpstr>Nutrition r1- Prev</vt:lpstr>
      <vt:lpstr>Items  - Prev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2017-01-16T17:02:47Z</dcterms:modified>
</cp:coreProperties>
</file>