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 activeTab="2"/>
  </bookViews>
  <sheets>
    <sheet name="Dec Plan '16 - r0" sheetId="2" r:id="rId1"/>
    <sheet name="Dec '16 Log" sheetId="3" r:id="rId2"/>
    <sheet name="Check-in" sheetId="4" r:id="rId3"/>
  </sheets>
  <definedNames>
    <definedName name="_xlnm.Print_Area" localSheetId="2">'Check-in'!$A$1:$D$38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5" i="4"/>
  <c r="C6" i="4"/>
  <c r="C7" i="4" s="1"/>
  <c r="C9" i="4"/>
  <c r="C10" i="4"/>
  <c r="C11" i="4"/>
  <c r="C12" i="4"/>
  <c r="C14" i="4"/>
  <c r="C15" i="4"/>
  <c r="C16" i="4"/>
  <c r="C17" i="4"/>
  <c r="C19" i="4"/>
  <c r="C20" i="4"/>
  <c r="C21" i="4"/>
  <c r="C22" i="4" s="1"/>
  <c r="C24" i="4"/>
  <c r="C25" i="4"/>
  <c r="C26" i="4"/>
  <c r="C27" i="4"/>
  <c r="C29" i="4"/>
  <c r="C30" i="4"/>
  <c r="C31" i="4"/>
  <c r="C32" i="4"/>
  <c r="C34" i="4"/>
  <c r="C35" i="4"/>
  <c r="C36" i="4"/>
  <c r="C37" i="4" s="1"/>
  <c r="F3" i="3"/>
  <c r="J3" i="3"/>
  <c r="J6" i="3" s="1"/>
  <c r="F4" i="3"/>
  <c r="J4" i="3"/>
  <c r="F5" i="3"/>
  <c r="J5" i="3"/>
  <c r="F6" i="3"/>
  <c r="F8" i="3"/>
  <c r="J8" i="3"/>
  <c r="F9" i="3"/>
  <c r="J9" i="3"/>
  <c r="F10" i="3"/>
  <c r="J10" i="3"/>
  <c r="F11" i="3"/>
  <c r="J11" i="3"/>
  <c r="F13" i="3"/>
  <c r="J13" i="3"/>
  <c r="F14" i="3"/>
  <c r="J14" i="3"/>
  <c r="F15" i="3"/>
  <c r="J15" i="3"/>
  <c r="J16" i="3" s="1"/>
  <c r="F16" i="3"/>
  <c r="F18" i="3"/>
  <c r="F19" i="3"/>
  <c r="J19" i="3"/>
  <c r="F20" i="3"/>
  <c r="F21" i="3" s="1"/>
  <c r="J20" i="3"/>
  <c r="J21" i="3"/>
  <c r="F23" i="3"/>
  <c r="F24" i="3"/>
  <c r="F25" i="3"/>
  <c r="F26" i="3"/>
  <c r="F28" i="3"/>
  <c r="F29" i="3"/>
  <c r="F30" i="3"/>
  <c r="F31" i="3"/>
  <c r="F33" i="3"/>
  <c r="F36" i="3" s="1"/>
  <c r="F34" i="3"/>
  <c r="F35" i="3"/>
</calcChain>
</file>

<file path=xl/sharedStrings.xml><?xml version="1.0" encoding="utf-8"?>
<sst xmlns="http://schemas.openxmlformats.org/spreadsheetml/2006/main" count="235" uniqueCount="120">
  <si>
    <t>Day 1</t>
  </si>
  <si>
    <t>Day 2</t>
  </si>
  <si>
    <t>Day 3</t>
  </si>
  <si>
    <t>Day 4</t>
  </si>
  <si>
    <t>Lateral Raise</t>
  </si>
  <si>
    <t>Crunches</t>
  </si>
  <si>
    <t>Plan</t>
  </si>
  <si>
    <t>Goal</t>
  </si>
  <si>
    <t>Start</t>
  </si>
  <si>
    <t>Style</t>
  </si>
  <si>
    <t>Get started with trainer's routine</t>
  </si>
  <si>
    <t>Shoulders/Triceps ()</t>
  </si>
  <si>
    <t>Back/Biceps ()</t>
  </si>
  <si>
    <t>Chest/Abs ()</t>
  </si>
  <si>
    <t>Legs ()</t>
  </si>
  <si>
    <t>Lateral Pulldown</t>
  </si>
  <si>
    <t>Seated Hammer Strength Rows</t>
  </si>
  <si>
    <t>Close Grip Pulldown</t>
  </si>
  <si>
    <t>*(Wide, Overhand, Narrow)</t>
  </si>
  <si>
    <t>Individual Incline Dumbbell Curls</t>
  </si>
  <si>
    <t>Alternating Individual Dumbbell Bicep Curls</t>
  </si>
  <si>
    <t>Seated Individual Single Arm Cable Rows</t>
  </si>
  <si>
    <t>Inclline Dumbbell Press</t>
  </si>
  <si>
    <t>Flat Bench Dumbbell Press</t>
  </si>
  <si>
    <t>Individual Single Leg Extension</t>
  </si>
  <si>
    <t>Individual Weighted Step-Ups</t>
  </si>
  <si>
    <t>Seated Hamstring Curls</t>
  </si>
  <si>
    <t>Individual Leg Hamstring Curls</t>
  </si>
  <si>
    <t>Dumbbell Front Raise</t>
  </si>
  <si>
    <t>Seated Dumbbell Shoulder Press</t>
  </si>
  <si>
    <t>Cable Face Pulls</t>
  </si>
  <si>
    <t>Cable Rope Pushdowns</t>
  </si>
  <si>
    <t>Close-Grip Bench Push-Ups</t>
  </si>
  <si>
    <t>Seated Dip Machine</t>
  </si>
  <si>
    <t>4x15</t>
  </si>
  <si>
    <t>4x12</t>
  </si>
  <si>
    <t>4x10</t>
  </si>
  <si>
    <t>4x8</t>
  </si>
  <si>
    <t>1 min</t>
  </si>
  <si>
    <t>Flutter Kicks</t>
  </si>
  <si>
    <t>Ab Circuit</t>
  </si>
  <si>
    <t>Leg Lifts</t>
  </si>
  <si>
    <t>Plank</t>
  </si>
  <si>
    <t>Russian Twists</t>
  </si>
  <si>
    <t>3x12</t>
  </si>
  <si>
    <t>3x10</t>
  </si>
  <si>
    <t>3x8</t>
  </si>
  <si>
    <t>3x16</t>
  </si>
  <si>
    <t>4xFail</t>
  </si>
  <si>
    <t>4 Days Lift, 1 Day Cardio, 1 Day Rest</t>
  </si>
  <si>
    <t>Pre</t>
  </si>
  <si>
    <t>Super-sets of two-lifts</t>
  </si>
  <si>
    <t>Post</t>
  </si>
  <si>
    <t>4x15 ea.</t>
  </si>
  <si>
    <t>Machine Butterfly</t>
  </si>
  <si>
    <t>Cable Crossover Fly</t>
  </si>
  <si>
    <t>Lunges</t>
  </si>
  <si>
    <t>Single Leg No-Weight Calf Raise</t>
  </si>
  <si>
    <t>15 min Elliptical (15/15)</t>
  </si>
  <si>
    <t>10 min warm-up walk</t>
  </si>
  <si>
    <t>Always use weak leg's strength</t>
  </si>
  <si>
    <t>Life Fitness Buddy Names</t>
  </si>
  <si>
    <t>(12/7/16) r2</t>
  </si>
  <si>
    <t>(Lateral Pulldown)</t>
  </si>
  <si>
    <t>(Seated Hammer Strength Rows)</t>
  </si>
  <si>
    <t>(Close Grip Pulldown)</t>
  </si>
  <si>
    <t>(Seated Individual Arm Cable Rows)</t>
  </si>
  <si>
    <t>(Alternating Individual Dumbbell Bicep Curls)</t>
  </si>
  <si>
    <t>(Barbbell Preacher Curls)</t>
  </si>
  <si>
    <t>Barbbell Preacher Curls</t>
  </si>
  <si>
    <t>(Individual Incline Dumbbell Curls)</t>
  </si>
  <si>
    <t>(Dumbbell Bench Press - Incline)</t>
  </si>
  <si>
    <t>(Dumbbell Bench Press - Flat)</t>
  </si>
  <si>
    <t>(Cable Crossover - High)</t>
  </si>
  <si>
    <t>(Selectorized Fly)</t>
  </si>
  <si>
    <t>(Bodyweight Crunch)</t>
  </si>
  <si>
    <t>(Bodyweight Leg Raise)</t>
  </si>
  <si>
    <t>(Bodyweight Plank)</t>
  </si>
  <si>
    <t>(Bodyweight Twist - Russian)</t>
  </si>
  <si>
    <t>(Flutter Kick)</t>
  </si>
  <si>
    <t>(Selectorized Individual Leg Extension)</t>
  </si>
  <si>
    <t>(Dumbbell Step Up - Platform)</t>
  </si>
  <si>
    <t>(Selectorized Leg Curl)</t>
  </si>
  <si>
    <t>(Selectorized Individual Leg Curl)</t>
  </si>
  <si>
    <t>(Bodyweight Lunge)</t>
  </si>
  <si>
    <t>(Stair Bodyweight Calf Raise)</t>
  </si>
  <si>
    <t>(Dumbbell Raise - Front)</t>
  </si>
  <si>
    <t>(Dumbbell Raise - Lateral)</t>
  </si>
  <si>
    <t>(Selectorized Shoulder Press - Overhand)</t>
  </si>
  <si>
    <t>(Cable Face Pull)</t>
  </si>
  <si>
    <t>(Cable Pushdown - Overhand)</t>
  </si>
  <si>
    <t>(Close-Grip Bench Push-Ups)</t>
  </si>
  <si>
    <t>(Seated Dip)</t>
  </si>
  <si>
    <t>finish day 1!</t>
  </si>
  <si>
    <t>draw up all columns</t>
  </si>
  <si>
    <t>(+0)</t>
  </si>
  <si>
    <t>Incline Dumbbell Curls</t>
  </si>
  <si>
    <t>(+5)</t>
  </si>
  <si>
    <t>Single Leg Calf Raise</t>
  </si>
  <si>
    <t>Barbell Preacher Curls</t>
  </si>
  <si>
    <t>(+2)</t>
  </si>
  <si>
    <t>Shoulders/Triceps</t>
  </si>
  <si>
    <t>-</t>
  </si>
  <si>
    <t>Individual Dumbbell Bicep Curls</t>
  </si>
  <si>
    <t>(+20)</t>
  </si>
  <si>
    <t>(+10)</t>
  </si>
  <si>
    <t>Weighted Step-Ups</t>
  </si>
  <si>
    <t>Single Leg Extension</t>
  </si>
  <si>
    <t>Legs</t>
  </si>
  <si>
    <t>Selectorized Fly</t>
  </si>
  <si>
    <t>Seated Single Arm Cable Rows</t>
  </si>
  <si>
    <t>(-2.5)</t>
  </si>
  <si>
    <t>Incline Bench Dumbbell Press</t>
  </si>
  <si>
    <t>Chest/Abs</t>
  </si>
  <si>
    <t>(+30)</t>
  </si>
  <si>
    <t>Back/Biceps</t>
  </si>
  <si>
    <t>Avg(max reps)</t>
  </si>
  <si>
    <t>Max</t>
  </si>
  <si>
    <t>*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</si>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</sst>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/>
    <xf numFmtId="0" fontId="0" fillId="0" borderId="0" xfId="0" applyBorder="1"/>
    <xf numFmtId="0" fontId="4" fillId="0" borderId="1" xfId="0" applyFont="1" applyFill="1" applyBorder="1" applyAlignment="1">
      <alignment horizontal="right"/>
    </xf>
    <xf numFmtId="0" fontId="5" fillId="0" borderId="0" xfId="0" applyFont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164" fontId="0" fillId="0" borderId="0" xfId="0" applyNumberFormat="1" applyFont="1"/>
    <xf numFmtId="165" fontId="7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/>
    <xf numFmtId="165" fontId="6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165" fontId="6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2" fontId="0" fillId="0" borderId="0" xfId="0" applyNumberFormat="1" applyFont="1"/>
    <xf numFmtId="165" fontId="0" fillId="0" borderId="0" xfId="0" applyNumberFormat="1" applyFont="1"/>
    <xf numFmtId="165" fontId="7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5" fillId="2" borderId="4" xfId="0" applyNumberFormat="1" applyFont="1" applyFill="1" applyBorder="1" applyAlignment="1">
      <alignment horizontal="right"/>
    </xf>
    <xf numFmtId="165" fontId="7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5" fillId="2" borderId="7" xfId="0" applyNumberFormat="1" applyFont="1" applyFill="1" applyBorder="1" applyAlignment="1">
      <alignment horizontal="right"/>
    </xf>
    <xf numFmtId="165" fontId="7" fillId="0" borderId="8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164" fontId="5" fillId="2" borderId="10" xfId="0" applyNumberFormat="1" applyFont="1" applyFill="1" applyBorder="1" applyAlignment="1">
      <alignment horizontal="right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selection activeCell="F62" sqref="F62"/>
    </sheetView>
  </sheetViews>
  <sheetFormatPr defaultRowHeight="15" x14ac:dyDescent="0.25"/>
  <cols>
    <col min="2" max="2" width="5" customWidth="1"/>
    <col min="4" max="4" width="25.7109375" customWidth="1"/>
    <col min="5" max="5" width="6.140625" style="17" bestFit="1" customWidth="1"/>
    <col min="6" max="6" width="1.5703125" style="17" customWidth="1"/>
    <col min="9" max="9" width="8.7109375" customWidth="1"/>
    <col min="10" max="10" width="11.42578125" customWidth="1"/>
  </cols>
  <sheetData>
    <row r="1" spans="1:12" ht="17.25" x14ac:dyDescent="0.3">
      <c r="A1" s="1" t="s">
        <v>6</v>
      </c>
      <c r="B1" t="s">
        <v>49</v>
      </c>
      <c r="C1" s="1"/>
      <c r="D1" s="1"/>
      <c r="E1" s="16"/>
      <c r="F1" s="16"/>
      <c r="G1" s="1" t="s">
        <v>7</v>
      </c>
      <c r="H1" t="s">
        <v>10</v>
      </c>
    </row>
    <row r="2" spans="1:12" ht="17.25" x14ac:dyDescent="0.3">
      <c r="A2" s="1" t="s">
        <v>8</v>
      </c>
      <c r="B2" s="24">
        <v>42711</v>
      </c>
      <c r="C2" s="24"/>
      <c r="D2" s="1"/>
      <c r="E2" s="16"/>
      <c r="F2" s="16"/>
      <c r="G2" s="1" t="s">
        <v>9</v>
      </c>
      <c r="H2" t="s">
        <v>51</v>
      </c>
    </row>
    <row r="3" spans="1:12" ht="17.25" x14ac:dyDescent="0.3">
      <c r="A3" s="1" t="s">
        <v>50</v>
      </c>
      <c r="B3" s="8" t="s">
        <v>59</v>
      </c>
      <c r="C3" s="1"/>
      <c r="D3" s="1"/>
      <c r="E3" s="16"/>
      <c r="F3" s="16"/>
      <c r="G3" s="1" t="s">
        <v>52</v>
      </c>
      <c r="H3" t="s">
        <v>58</v>
      </c>
      <c r="K3" s="21"/>
      <c r="L3" s="21"/>
    </row>
    <row r="4" spans="1:12" x14ac:dyDescent="0.25">
      <c r="A4" s="2"/>
      <c r="B4" s="2"/>
      <c r="C4" s="2"/>
      <c r="K4" s="21"/>
      <c r="L4" s="21"/>
    </row>
    <row r="5" spans="1:12" ht="17.25" x14ac:dyDescent="0.3">
      <c r="A5" s="4" t="s">
        <v>0</v>
      </c>
      <c r="B5" s="5" t="s">
        <v>12</v>
      </c>
      <c r="C5" s="5"/>
      <c r="D5" s="6"/>
      <c r="E5" s="18"/>
      <c r="F5" s="19"/>
      <c r="G5" s="4" t="s">
        <v>2</v>
      </c>
      <c r="H5" s="5" t="s">
        <v>14</v>
      </c>
      <c r="I5" s="4"/>
      <c r="J5" s="7"/>
      <c r="K5" s="22" t="s">
        <v>60</v>
      </c>
      <c r="L5" s="21"/>
    </row>
    <row r="6" spans="1:12" ht="17.25" x14ac:dyDescent="0.3">
      <c r="A6" s="2"/>
      <c r="B6" s="2" t="s">
        <v>15</v>
      </c>
      <c r="C6" s="2"/>
      <c r="E6" s="15" t="s">
        <v>34</v>
      </c>
      <c r="F6" s="15"/>
      <c r="H6" s="2" t="s">
        <v>24</v>
      </c>
      <c r="J6" s="10"/>
      <c r="K6" s="15" t="s">
        <v>44</v>
      </c>
    </row>
    <row r="7" spans="1:12" x14ac:dyDescent="0.25">
      <c r="A7" s="2"/>
      <c r="B7" s="2" t="s">
        <v>16</v>
      </c>
      <c r="C7" s="2"/>
      <c r="E7" s="9" t="s">
        <v>53</v>
      </c>
      <c r="F7" s="15"/>
      <c r="G7" s="2"/>
      <c r="H7" t="s">
        <v>25</v>
      </c>
      <c r="J7" s="11"/>
      <c r="K7" s="15" t="s">
        <v>45</v>
      </c>
    </row>
    <row r="8" spans="1:12" x14ac:dyDescent="0.25">
      <c r="A8" s="2"/>
      <c r="B8" s="2"/>
      <c r="C8" s="2" t="s">
        <v>18</v>
      </c>
      <c r="E8" s="15"/>
      <c r="F8" s="15"/>
      <c r="G8" s="2"/>
      <c r="H8" t="s">
        <v>26</v>
      </c>
      <c r="K8" s="15" t="s">
        <v>34</v>
      </c>
    </row>
    <row r="9" spans="1:12" x14ac:dyDescent="0.25">
      <c r="A9" s="2"/>
      <c r="B9" s="2" t="s">
        <v>17</v>
      </c>
      <c r="C9" s="2"/>
      <c r="E9" s="15" t="s">
        <v>35</v>
      </c>
      <c r="F9" s="15"/>
      <c r="G9" s="2"/>
      <c r="H9" s="2" t="s">
        <v>27</v>
      </c>
      <c r="J9" s="11"/>
      <c r="K9" s="15" t="s">
        <v>46</v>
      </c>
    </row>
    <row r="10" spans="1:12" x14ac:dyDescent="0.25">
      <c r="A10" s="2"/>
      <c r="B10" s="2" t="s">
        <v>21</v>
      </c>
      <c r="C10" s="2"/>
      <c r="E10" s="15" t="s">
        <v>36</v>
      </c>
      <c r="F10" s="15"/>
      <c r="G10" s="2"/>
      <c r="H10" s="2" t="s">
        <v>56</v>
      </c>
      <c r="I10" s="2"/>
      <c r="J10" s="11"/>
      <c r="K10" s="15" t="s">
        <v>47</v>
      </c>
    </row>
    <row r="11" spans="1:12" x14ac:dyDescent="0.25">
      <c r="A11" s="2"/>
      <c r="B11" s="2" t="s">
        <v>20</v>
      </c>
      <c r="C11" s="2"/>
      <c r="E11" s="15" t="s">
        <v>36</v>
      </c>
      <c r="F11" s="15"/>
      <c r="G11" s="2"/>
      <c r="H11" s="2" t="s">
        <v>57</v>
      </c>
      <c r="K11" s="15" t="s">
        <v>44</v>
      </c>
    </row>
    <row r="12" spans="1:12" x14ac:dyDescent="0.25">
      <c r="A12" s="2"/>
      <c r="B12" s="2" t="s">
        <v>69</v>
      </c>
      <c r="C12" s="2"/>
      <c r="E12" s="15" t="s">
        <v>35</v>
      </c>
      <c r="F12" s="15"/>
      <c r="G12" s="2"/>
      <c r="H12" s="2"/>
    </row>
    <row r="13" spans="1:12" x14ac:dyDescent="0.25">
      <c r="A13" s="2"/>
      <c r="B13" s="20" t="s">
        <v>19</v>
      </c>
      <c r="C13" s="2"/>
      <c r="E13" s="15" t="s">
        <v>37</v>
      </c>
      <c r="F13" s="15"/>
      <c r="K13" s="15"/>
    </row>
    <row r="14" spans="1:12" ht="17.25" x14ac:dyDescent="0.3">
      <c r="A14" s="3"/>
      <c r="B14" s="13"/>
      <c r="C14" s="2"/>
      <c r="E14" s="15"/>
      <c r="F14" s="15"/>
    </row>
    <row r="15" spans="1:12" ht="17.25" x14ac:dyDescent="0.3">
      <c r="A15" s="4" t="s">
        <v>1</v>
      </c>
      <c r="B15" s="5" t="s">
        <v>13</v>
      </c>
      <c r="C15" s="5"/>
      <c r="D15" s="6"/>
      <c r="E15" s="18"/>
      <c r="F15" s="19"/>
      <c r="G15" s="4" t="s">
        <v>3</v>
      </c>
      <c r="H15" s="5" t="s">
        <v>11</v>
      </c>
      <c r="I15" s="4"/>
      <c r="J15" s="7"/>
      <c r="K15" s="18"/>
    </row>
    <row r="16" spans="1:12" x14ac:dyDescent="0.25">
      <c r="A16" s="2"/>
      <c r="B16" s="14" t="s">
        <v>22</v>
      </c>
      <c r="C16" s="2"/>
      <c r="E16" s="15" t="s">
        <v>35</v>
      </c>
      <c r="F16" s="15"/>
      <c r="H16" s="14" t="s">
        <v>28</v>
      </c>
      <c r="K16" s="15" t="s">
        <v>36</v>
      </c>
    </row>
    <row r="17" spans="1:18" x14ac:dyDescent="0.25">
      <c r="A17" s="2"/>
      <c r="B17" s="14" t="s">
        <v>23</v>
      </c>
      <c r="C17" s="2"/>
      <c r="E17" s="15" t="s">
        <v>36</v>
      </c>
      <c r="F17" s="15"/>
      <c r="H17" s="14" t="s">
        <v>4</v>
      </c>
      <c r="K17" s="15" t="s">
        <v>48</v>
      </c>
    </row>
    <row r="18" spans="1:18" x14ac:dyDescent="0.25">
      <c r="A18" s="2"/>
      <c r="B18" s="14" t="s">
        <v>55</v>
      </c>
      <c r="C18" s="2"/>
      <c r="E18" s="15" t="s">
        <v>34</v>
      </c>
      <c r="F18" s="15"/>
      <c r="H18" s="14" t="s">
        <v>29</v>
      </c>
      <c r="K18" s="15" t="s">
        <v>37</v>
      </c>
    </row>
    <row r="19" spans="1:18" x14ac:dyDescent="0.25">
      <c r="A19" s="2"/>
      <c r="B19" s="14" t="s">
        <v>54</v>
      </c>
      <c r="D19" s="2"/>
      <c r="E19" s="15" t="s">
        <v>36</v>
      </c>
      <c r="F19" s="15"/>
      <c r="H19" s="14" t="s">
        <v>30</v>
      </c>
      <c r="K19" s="15" t="s">
        <v>34</v>
      </c>
    </row>
    <row r="20" spans="1:18" x14ac:dyDescent="0.25">
      <c r="A20" s="2"/>
      <c r="B20" s="14" t="s">
        <v>40</v>
      </c>
      <c r="C20" s="2"/>
      <c r="E20" s="15">
        <v>5</v>
      </c>
      <c r="F20" s="15"/>
      <c r="H20" s="14" t="s">
        <v>31</v>
      </c>
      <c r="K20" s="15" t="s">
        <v>35</v>
      </c>
    </row>
    <row r="21" spans="1:18" x14ac:dyDescent="0.25">
      <c r="A21" s="2"/>
      <c r="B21" s="2"/>
      <c r="C21" s="2" t="s">
        <v>5</v>
      </c>
      <c r="E21" s="15">
        <v>20</v>
      </c>
      <c r="F21" s="15"/>
      <c r="H21" s="14" t="s">
        <v>32</v>
      </c>
      <c r="K21" s="15" t="s">
        <v>48</v>
      </c>
    </row>
    <row r="22" spans="1:18" x14ac:dyDescent="0.25">
      <c r="A22" s="2"/>
      <c r="C22" t="s">
        <v>41</v>
      </c>
      <c r="E22" s="15">
        <v>20</v>
      </c>
      <c r="F22" s="15"/>
      <c r="H22" s="14" t="s">
        <v>33</v>
      </c>
      <c r="K22" s="15" t="s">
        <v>34</v>
      </c>
    </row>
    <row r="23" spans="1:18" x14ac:dyDescent="0.25">
      <c r="A23" s="2"/>
      <c r="B23" s="2"/>
      <c r="C23" s="2" t="s">
        <v>42</v>
      </c>
      <c r="E23" s="15" t="s">
        <v>38</v>
      </c>
      <c r="F23" s="15"/>
      <c r="H23" s="14"/>
      <c r="K23" s="15"/>
      <c r="Q23" s="12"/>
      <c r="R23" s="12"/>
    </row>
    <row r="24" spans="1:18" x14ac:dyDescent="0.25">
      <c r="A24" s="2"/>
      <c r="C24" s="2" t="s">
        <v>43</v>
      </c>
      <c r="E24" s="15">
        <v>40</v>
      </c>
      <c r="F24" s="15"/>
    </row>
    <row r="25" spans="1:18" x14ac:dyDescent="0.25">
      <c r="A25" s="2"/>
      <c r="B25" s="2"/>
      <c r="C25" s="2" t="s">
        <v>39</v>
      </c>
      <c r="E25" s="15">
        <v>40</v>
      </c>
      <c r="F25" s="15"/>
      <c r="G25" s="12"/>
    </row>
    <row r="26" spans="1:18" ht="17.25" x14ac:dyDescent="0.3">
      <c r="A26" s="3"/>
      <c r="B26" s="3"/>
      <c r="C26" s="2"/>
      <c r="E26" s="15"/>
      <c r="F26" s="15"/>
    </row>
    <row r="31" spans="1:18" x14ac:dyDescent="0.25">
      <c r="A31" s="23" t="s">
        <v>61</v>
      </c>
    </row>
    <row r="32" spans="1:18" x14ac:dyDescent="0.25">
      <c r="B32" s="2" t="s">
        <v>15</v>
      </c>
      <c r="F32" s="17" t="s">
        <v>63</v>
      </c>
    </row>
    <row r="33" spans="2:6" x14ac:dyDescent="0.25">
      <c r="B33" s="2" t="s">
        <v>16</v>
      </c>
      <c r="F33" s="17" t="s">
        <v>64</v>
      </c>
    </row>
    <row r="34" spans="2:6" x14ac:dyDescent="0.25">
      <c r="B34" s="2" t="s">
        <v>17</v>
      </c>
      <c r="F34" s="17" t="s">
        <v>65</v>
      </c>
    </row>
    <row r="35" spans="2:6" x14ac:dyDescent="0.25">
      <c r="B35" s="2" t="s">
        <v>21</v>
      </c>
      <c r="F35" s="17" t="s">
        <v>66</v>
      </c>
    </row>
    <row r="36" spans="2:6" x14ac:dyDescent="0.25">
      <c r="B36" s="2" t="s">
        <v>20</v>
      </c>
      <c r="F36" s="17" t="s">
        <v>67</v>
      </c>
    </row>
    <row r="37" spans="2:6" x14ac:dyDescent="0.25">
      <c r="B37" s="2" t="s">
        <v>69</v>
      </c>
      <c r="F37" s="17" t="s">
        <v>68</v>
      </c>
    </row>
    <row r="38" spans="2:6" x14ac:dyDescent="0.25">
      <c r="B38" s="20" t="s">
        <v>19</v>
      </c>
      <c r="F38" s="17" t="s">
        <v>70</v>
      </c>
    </row>
    <row r="39" spans="2:6" x14ac:dyDescent="0.25">
      <c r="B39" s="14" t="s">
        <v>22</v>
      </c>
      <c r="C39" s="2"/>
      <c r="F39" s="17" t="s">
        <v>71</v>
      </c>
    </row>
    <row r="40" spans="2:6" x14ac:dyDescent="0.25">
      <c r="B40" s="14" t="s">
        <v>23</v>
      </c>
      <c r="C40" s="2"/>
      <c r="F40" s="17" t="s">
        <v>72</v>
      </c>
    </row>
    <row r="41" spans="2:6" x14ac:dyDescent="0.25">
      <c r="B41" s="14" t="s">
        <v>55</v>
      </c>
      <c r="C41" s="2"/>
      <c r="F41" s="17" t="s">
        <v>73</v>
      </c>
    </row>
    <row r="42" spans="2:6" x14ac:dyDescent="0.25">
      <c r="B42" s="14" t="s">
        <v>54</v>
      </c>
      <c r="F42" s="17" t="s">
        <v>74</v>
      </c>
    </row>
    <row r="43" spans="2:6" x14ac:dyDescent="0.25">
      <c r="B43" s="14" t="s">
        <v>40</v>
      </c>
      <c r="C43" s="2"/>
    </row>
    <row r="44" spans="2:6" x14ac:dyDescent="0.25">
      <c r="B44" s="2"/>
      <c r="C44" s="2" t="s">
        <v>5</v>
      </c>
      <c r="F44" s="17" t="s">
        <v>75</v>
      </c>
    </row>
    <row r="45" spans="2:6" x14ac:dyDescent="0.25">
      <c r="C45" t="s">
        <v>41</v>
      </c>
      <c r="F45" s="17" t="s">
        <v>76</v>
      </c>
    </row>
    <row r="46" spans="2:6" x14ac:dyDescent="0.25">
      <c r="B46" s="2"/>
      <c r="C46" s="2" t="s">
        <v>42</v>
      </c>
      <c r="F46" s="17" t="s">
        <v>77</v>
      </c>
    </row>
    <row r="47" spans="2:6" x14ac:dyDescent="0.25">
      <c r="C47" s="2" t="s">
        <v>43</v>
      </c>
      <c r="F47" s="17" t="s">
        <v>78</v>
      </c>
    </row>
    <row r="48" spans="2:6" x14ac:dyDescent="0.25">
      <c r="B48" s="2"/>
      <c r="C48" s="2" t="s">
        <v>39</v>
      </c>
      <c r="F48" s="17" t="s">
        <v>79</v>
      </c>
    </row>
    <row r="49" spans="2:10" x14ac:dyDescent="0.25">
      <c r="B49" s="2" t="s">
        <v>24</v>
      </c>
      <c r="F49" s="17" t="s">
        <v>80</v>
      </c>
    </row>
    <row r="50" spans="2:10" x14ac:dyDescent="0.25">
      <c r="B50" t="s">
        <v>25</v>
      </c>
      <c r="F50" s="17" t="s">
        <v>81</v>
      </c>
    </row>
    <row r="51" spans="2:10" x14ac:dyDescent="0.25">
      <c r="B51" t="s">
        <v>26</v>
      </c>
      <c r="F51" s="17" t="s">
        <v>82</v>
      </c>
    </row>
    <row r="52" spans="2:10" x14ac:dyDescent="0.25">
      <c r="B52" s="2" t="s">
        <v>27</v>
      </c>
      <c r="F52" s="17" t="s">
        <v>83</v>
      </c>
    </row>
    <row r="53" spans="2:10" x14ac:dyDescent="0.25">
      <c r="B53" s="2" t="s">
        <v>56</v>
      </c>
      <c r="F53" s="17" t="s">
        <v>84</v>
      </c>
    </row>
    <row r="54" spans="2:10" x14ac:dyDescent="0.25">
      <c r="B54" s="2" t="s">
        <v>57</v>
      </c>
      <c r="F54" s="17" t="s">
        <v>85</v>
      </c>
    </row>
    <row r="55" spans="2:10" x14ac:dyDescent="0.25">
      <c r="B55" s="14" t="s">
        <v>28</v>
      </c>
      <c r="F55" s="17" t="s">
        <v>86</v>
      </c>
    </row>
    <row r="56" spans="2:10" x14ac:dyDescent="0.25">
      <c r="B56" s="14" t="s">
        <v>4</v>
      </c>
      <c r="F56" s="17" t="s">
        <v>87</v>
      </c>
    </row>
    <row r="57" spans="2:10" x14ac:dyDescent="0.25">
      <c r="B57" s="14" t="s">
        <v>29</v>
      </c>
      <c r="F57" s="17" t="s">
        <v>88</v>
      </c>
    </row>
    <row r="58" spans="2:10" x14ac:dyDescent="0.25">
      <c r="B58" s="14" t="s">
        <v>30</v>
      </c>
      <c r="F58" s="17" t="s">
        <v>89</v>
      </c>
    </row>
    <row r="59" spans="2:10" x14ac:dyDescent="0.25">
      <c r="B59" s="14" t="s">
        <v>31</v>
      </c>
      <c r="F59" s="17" t="s">
        <v>90</v>
      </c>
    </row>
    <row r="60" spans="2:10" x14ac:dyDescent="0.25">
      <c r="B60" s="14" t="s">
        <v>32</v>
      </c>
      <c r="F60" s="17" t="s">
        <v>91</v>
      </c>
    </row>
    <row r="61" spans="2:10" x14ac:dyDescent="0.25">
      <c r="B61" s="14" t="s">
        <v>33</v>
      </c>
      <c r="F61" s="17" t="s">
        <v>92</v>
      </c>
    </row>
    <row r="63" spans="2:10" x14ac:dyDescent="0.25">
      <c r="J63" s="9" t="s">
        <v>62</v>
      </c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10" zoomScale="130" zoomScaleNormal="130" workbookViewId="0">
      <selection activeCell="D1" sqref="D1:F38"/>
    </sheetView>
  </sheetViews>
  <sheetFormatPr defaultRowHeight="15" x14ac:dyDescent="0.25"/>
  <cols>
    <col min="1" max="1" width="3" customWidth="1"/>
    <col min="2" max="2" width="30.5703125" customWidth="1"/>
    <col min="4" max="4" width="9.140625" style="25"/>
    <col min="5" max="5" width="13.85546875" customWidth="1"/>
    <col min="6" max="6" width="13.85546875" style="15" customWidth="1"/>
    <col min="7" max="7" width="1.85546875" style="15" customWidth="1"/>
    <col min="10" max="10" width="13.7109375" customWidth="1"/>
    <col min="11" max="11" width="1.85546875" customWidth="1"/>
    <col min="14" max="14" width="13.5703125" customWidth="1"/>
    <col min="15" max="15" width="1.85546875" customWidth="1"/>
    <col min="18" max="18" width="13.7109375" customWidth="1"/>
  </cols>
  <sheetData>
    <row r="1" spans="1:18" x14ac:dyDescent="0.25">
      <c r="E1" s="15" t="s">
        <v>117</v>
      </c>
      <c r="F1" s="17" t="s">
        <v>116</v>
      </c>
      <c r="H1" s="25"/>
      <c r="I1" s="15" t="s">
        <v>117</v>
      </c>
      <c r="J1" s="17" t="s">
        <v>116</v>
      </c>
      <c r="K1" s="17"/>
      <c r="L1" s="15"/>
      <c r="M1" s="15" t="s">
        <v>117</v>
      </c>
      <c r="N1" s="17" t="s">
        <v>116</v>
      </c>
      <c r="O1" s="17"/>
      <c r="Q1" s="15" t="s">
        <v>117</v>
      </c>
      <c r="R1" s="17" t="s">
        <v>116</v>
      </c>
    </row>
    <row r="2" spans="1:18" ht="15" customHeight="1" x14ac:dyDescent="0.35">
      <c r="A2" s="31" t="s">
        <v>115</v>
      </c>
      <c r="E2" s="11" t="s">
        <v>15</v>
      </c>
      <c r="H2" s="25"/>
      <c r="I2" s="11" t="s">
        <v>112</v>
      </c>
      <c r="J2" s="15"/>
      <c r="K2" s="15"/>
      <c r="L2" s="15"/>
      <c r="M2" s="11" t="s">
        <v>107</v>
      </c>
      <c r="Q2" s="11" t="s">
        <v>28</v>
      </c>
    </row>
    <row r="3" spans="1:18" s="11" customFormat="1" ht="15" customHeight="1" x14ac:dyDescent="0.25">
      <c r="A3" s="23"/>
      <c r="B3" s="11" t="s">
        <v>15</v>
      </c>
      <c r="D3" s="28">
        <v>42711</v>
      </c>
      <c r="E3" s="30">
        <v>60</v>
      </c>
      <c r="F3" s="29">
        <f>(60*15+70*45)/60</f>
        <v>67.5</v>
      </c>
      <c r="H3" s="28">
        <v>42712</v>
      </c>
      <c r="I3" s="30">
        <v>25</v>
      </c>
      <c r="J3" s="39">
        <f>(25*36 +20*12)/48</f>
        <v>23.75</v>
      </c>
    </row>
    <row r="4" spans="1:18" s="11" customFormat="1" ht="15" customHeight="1" x14ac:dyDescent="0.25">
      <c r="A4" s="23"/>
      <c r="B4" s="11" t="s">
        <v>16</v>
      </c>
      <c r="D4" s="28">
        <v>42717</v>
      </c>
      <c r="E4" s="30">
        <v>70</v>
      </c>
      <c r="F4" s="29">
        <f>(70*45+80*6)/(45+6)</f>
        <v>71.17647058823529</v>
      </c>
      <c r="H4" s="28">
        <v>42718</v>
      </c>
      <c r="I4" s="30">
        <v>30</v>
      </c>
      <c r="J4" s="39">
        <f>(25*24+30*8+25*10)/(48)</f>
        <v>22.708333333333332</v>
      </c>
      <c r="K4" s="38"/>
    </row>
    <row r="5" spans="1:18" s="11" customFormat="1" ht="15" customHeight="1" x14ac:dyDescent="0.25">
      <c r="A5" s="23"/>
      <c r="B5" s="11" t="s">
        <v>17</v>
      </c>
      <c r="D5" s="28">
        <v>42721</v>
      </c>
      <c r="E5" s="30">
        <v>90</v>
      </c>
      <c r="F5" s="29">
        <f>(90*30+80*22)/(52)</f>
        <v>85.769230769230774</v>
      </c>
      <c r="H5" s="28">
        <v>42722</v>
      </c>
      <c r="I5" s="30">
        <v>30</v>
      </c>
      <c r="J5" s="39">
        <f>(30*26+25*7)/(6+12+8+7)</f>
        <v>28.939393939393938</v>
      </c>
      <c r="K5" s="38"/>
    </row>
    <row r="6" spans="1:18" s="11" customFormat="1" ht="15" customHeight="1" x14ac:dyDescent="0.25">
      <c r="A6" s="23"/>
      <c r="B6" s="11" t="s">
        <v>110</v>
      </c>
      <c r="D6" s="28"/>
      <c r="E6" s="26" t="s">
        <v>114</v>
      </c>
      <c r="F6" s="27">
        <f>(F5-F3)</f>
        <v>18.269230769230774</v>
      </c>
      <c r="G6" s="30"/>
      <c r="H6" s="28"/>
      <c r="I6" s="26" t="s">
        <v>97</v>
      </c>
      <c r="J6" s="32">
        <f>(J5-J3)</f>
        <v>5.1893939393939377</v>
      </c>
      <c r="K6" s="32"/>
    </row>
    <row r="7" spans="1:18" s="11" customFormat="1" ht="15" customHeight="1" x14ac:dyDescent="0.25">
      <c r="A7" s="23"/>
      <c r="B7" s="11" t="s">
        <v>103</v>
      </c>
      <c r="D7" s="28"/>
      <c r="E7" s="11" t="s">
        <v>16</v>
      </c>
      <c r="F7" s="30"/>
      <c r="G7" s="30"/>
      <c r="H7" s="28"/>
      <c r="I7" s="11" t="s">
        <v>23</v>
      </c>
      <c r="J7" s="30"/>
      <c r="K7" s="30"/>
      <c r="L7" s="30"/>
      <c r="M7" s="11" t="s">
        <v>106</v>
      </c>
      <c r="Q7" s="11" t="s">
        <v>4</v>
      </c>
    </row>
    <row r="8" spans="1:18" s="11" customFormat="1" ht="15" customHeight="1" x14ac:dyDescent="0.25">
      <c r="A8" s="23"/>
      <c r="B8" s="11" t="s">
        <v>99</v>
      </c>
      <c r="D8" s="28">
        <v>42711</v>
      </c>
      <c r="E8" s="30">
        <v>25</v>
      </c>
      <c r="F8" s="29">
        <f>(25*135+27.5*45)/(45*4)</f>
        <v>25.625</v>
      </c>
      <c r="H8" s="28">
        <v>42712</v>
      </c>
      <c r="I8" s="30">
        <v>30</v>
      </c>
      <c r="J8" s="11">
        <f>(30*10+25*20+20*10)/(40)</f>
        <v>25</v>
      </c>
    </row>
    <row r="9" spans="1:18" s="11" customFormat="1" ht="15" customHeight="1" x14ac:dyDescent="0.25">
      <c r="A9" s="23"/>
      <c r="B9" s="11" t="s">
        <v>96</v>
      </c>
      <c r="D9" s="28">
        <v>42717</v>
      </c>
      <c r="E9" s="30">
        <v>35</v>
      </c>
      <c r="F9" s="29">
        <f>(30*45+35*36+30*23+25*45)/(45+36+23+45)</f>
        <v>29.697986577181208</v>
      </c>
      <c r="H9" s="28">
        <v>42718</v>
      </c>
      <c r="I9" s="30">
        <v>30</v>
      </c>
      <c r="J9" s="39">
        <f>(30*10+30*5+25*14)/(29)</f>
        <v>27.586206896551722</v>
      </c>
      <c r="K9" s="38"/>
    </row>
    <row r="10" spans="1:18" s="11" customFormat="1" ht="15" customHeight="1" x14ac:dyDescent="0.25">
      <c r="D10" s="28">
        <v>42721</v>
      </c>
      <c r="E10" s="30">
        <v>35</v>
      </c>
      <c r="F10" s="29">
        <f>(35*45+30*45+30*29)/(45+45+29)</f>
        <v>31.890756302521009</v>
      </c>
      <c r="H10" s="28">
        <v>42722</v>
      </c>
      <c r="I10" s="30">
        <v>30</v>
      </c>
      <c r="J10" s="11">
        <f>(30*22+35*6+25*6)/(34)</f>
        <v>30</v>
      </c>
    </row>
    <row r="11" spans="1:18" ht="15" customHeight="1" x14ac:dyDescent="0.35">
      <c r="A11" s="31" t="s">
        <v>113</v>
      </c>
      <c r="E11" s="26" t="s">
        <v>105</v>
      </c>
      <c r="F11" s="27">
        <f>(F10-F8)</f>
        <v>6.2657563025210088</v>
      </c>
      <c r="H11" s="25"/>
      <c r="I11" s="26" t="s">
        <v>95</v>
      </c>
      <c r="J11" s="32">
        <f>(J10-J8)</f>
        <v>5</v>
      </c>
      <c r="K11" s="32"/>
    </row>
    <row r="12" spans="1:18" s="11" customFormat="1" ht="15" customHeight="1" x14ac:dyDescent="0.25">
      <c r="A12" s="23"/>
      <c r="B12" s="11" t="s">
        <v>112</v>
      </c>
      <c r="D12" s="28"/>
      <c r="E12" s="11" t="s">
        <v>17</v>
      </c>
      <c r="F12" s="30"/>
      <c r="G12" s="30"/>
      <c r="H12" s="28"/>
      <c r="I12" s="11" t="s">
        <v>55</v>
      </c>
      <c r="J12" s="30"/>
      <c r="K12" s="30"/>
      <c r="L12" s="30"/>
      <c r="M12" s="11" t="s">
        <v>26</v>
      </c>
      <c r="Q12" s="11" t="s">
        <v>29</v>
      </c>
      <c r="R12"/>
    </row>
    <row r="13" spans="1:18" s="11" customFormat="1" ht="15" customHeight="1" x14ac:dyDescent="0.25">
      <c r="A13" s="23"/>
      <c r="B13" s="11" t="s">
        <v>23</v>
      </c>
      <c r="D13" s="28">
        <v>42711</v>
      </c>
      <c r="E13" s="30">
        <v>70</v>
      </c>
      <c r="F13" s="29">
        <f>(70*24+60*24)/(48)</f>
        <v>65</v>
      </c>
      <c r="H13" s="28">
        <v>42712</v>
      </c>
      <c r="I13" s="30">
        <v>20</v>
      </c>
      <c r="J13" s="37">
        <f>(20*24+15*26)/(24+26)</f>
        <v>17.399999999999999</v>
      </c>
      <c r="K13" s="30"/>
    </row>
    <row r="14" spans="1:18" s="11" customFormat="1" ht="15" customHeight="1" x14ac:dyDescent="0.25">
      <c r="A14" s="23"/>
      <c r="B14" s="11" t="s">
        <v>55</v>
      </c>
      <c r="D14" s="28">
        <v>42717</v>
      </c>
      <c r="E14" s="30">
        <v>80</v>
      </c>
      <c r="F14" s="29">
        <f>(80*15+70*39)/(15+39)</f>
        <v>72.777777777777771</v>
      </c>
      <c r="H14" s="28">
        <v>42718</v>
      </c>
      <c r="I14" s="30">
        <v>17.5</v>
      </c>
      <c r="J14" s="36">
        <f>(15*24+17.5*25)/(24+25)</f>
        <v>16.275510204081634</v>
      </c>
      <c r="K14" s="30"/>
    </row>
    <row r="15" spans="1:18" s="11" customFormat="1" ht="15" customHeight="1" x14ac:dyDescent="0.25">
      <c r="A15" s="23"/>
      <c r="B15" s="11" t="s">
        <v>54</v>
      </c>
      <c r="D15" s="28">
        <v>42721</v>
      </c>
      <c r="E15" s="30">
        <v>90</v>
      </c>
      <c r="F15" s="29">
        <f>(90*24+80*24)/(48)</f>
        <v>85</v>
      </c>
      <c r="H15" s="28">
        <v>42722</v>
      </c>
      <c r="I15" s="30">
        <v>17.5</v>
      </c>
      <c r="J15" s="36">
        <f>(17.5*24+15*24)/(24+24)</f>
        <v>16.25</v>
      </c>
      <c r="K15" s="30"/>
    </row>
    <row r="16" spans="1:18" s="11" customFormat="1" ht="15" customHeight="1" x14ac:dyDescent="0.25">
      <c r="A16" s="23"/>
      <c r="B16" s="11" t="s">
        <v>40</v>
      </c>
      <c r="D16" s="28"/>
      <c r="E16" s="26" t="s">
        <v>104</v>
      </c>
      <c r="F16" s="27">
        <f>(F15-F13)</f>
        <v>20</v>
      </c>
      <c r="G16" s="30"/>
      <c r="H16" s="28"/>
      <c r="I16" s="26" t="s">
        <v>111</v>
      </c>
      <c r="J16" s="35">
        <f>(J15-J13)</f>
        <v>-1.1499999999999986</v>
      </c>
      <c r="K16" s="30"/>
      <c r="L16" s="30"/>
    </row>
    <row r="17" spans="1:17" s="11" customFormat="1" ht="15" customHeight="1" x14ac:dyDescent="0.25">
      <c r="A17" s="23"/>
      <c r="D17" s="28"/>
      <c r="E17" s="11" t="s">
        <v>110</v>
      </c>
      <c r="F17" s="30"/>
      <c r="G17" s="30"/>
      <c r="H17" s="28"/>
      <c r="I17" s="11" t="s">
        <v>109</v>
      </c>
      <c r="J17" s="30"/>
      <c r="K17" s="30"/>
      <c r="L17" s="30"/>
      <c r="M17" s="11" t="s">
        <v>27</v>
      </c>
      <c r="Q17" s="11" t="s">
        <v>30</v>
      </c>
    </row>
    <row r="18" spans="1:17" ht="15" customHeight="1" x14ac:dyDescent="0.35">
      <c r="A18" s="31" t="s">
        <v>108</v>
      </c>
      <c r="D18" s="28">
        <v>42711</v>
      </c>
      <c r="E18" s="15">
        <v>30</v>
      </c>
      <c r="F18" s="29">
        <f>(30*30+40*2)/(32)</f>
        <v>30.625</v>
      </c>
      <c r="G18"/>
      <c r="H18" s="28">
        <v>42712</v>
      </c>
      <c r="I18" s="15">
        <v>50</v>
      </c>
      <c r="J18" s="9">
        <v>50</v>
      </c>
      <c r="K18" s="15"/>
    </row>
    <row r="19" spans="1:17" s="11" customFormat="1" ht="15" customHeight="1" x14ac:dyDescent="0.25">
      <c r="A19" s="23"/>
      <c r="B19" s="11" t="s">
        <v>107</v>
      </c>
      <c r="D19" s="28">
        <v>42717</v>
      </c>
      <c r="E19" s="30">
        <v>30</v>
      </c>
      <c r="F19" s="29">
        <f>(30*32+20*15)/(32+15)</f>
        <v>26.808510638297872</v>
      </c>
      <c r="H19" s="28">
        <v>42718</v>
      </c>
      <c r="I19" s="30">
        <v>70</v>
      </c>
      <c r="J19" s="34">
        <f>(60*36+70*8)/(36+8)</f>
        <v>61.81818181818182</v>
      </c>
      <c r="K19" s="30"/>
    </row>
    <row r="20" spans="1:17" s="11" customFormat="1" ht="15" customHeight="1" x14ac:dyDescent="0.25">
      <c r="A20" s="23"/>
      <c r="B20" s="11" t="s">
        <v>106</v>
      </c>
      <c r="D20" s="28">
        <v>42721</v>
      </c>
      <c r="E20" s="30">
        <v>40</v>
      </c>
      <c r="F20" s="29">
        <f>(40*4+30*30)/(34)</f>
        <v>31.176470588235293</v>
      </c>
      <c r="H20" s="28">
        <v>42722</v>
      </c>
      <c r="I20" s="30">
        <v>70</v>
      </c>
      <c r="J20" s="33">
        <f>(70*39)/(39)</f>
        <v>70</v>
      </c>
      <c r="K20" s="30"/>
    </row>
    <row r="21" spans="1:17" s="11" customFormat="1" ht="15" customHeight="1" x14ac:dyDescent="0.25">
      <c r="A21" s="23"/>
      <c r="B21" s="11" t="s">
        <v>26</v>
      </c>
      <c r="D21" s="28"/>
      <c r="E21" s="26" t="s">
        <v>105</v>
      </c>
      <c r="F21" s="27">
        <f>(F20-F18)</f>
        <v>0.55147058823529349</v>
      </c>
      <c r="H21" s="28"/>
      <c r="I21" s="26" t="s">
        <v>104</v>
      </c>
      <c r="J21" s="32">
        <f>(J20-J18)</f>
        <v>20</v>
      </c>
      <c r="K21" s="30"/>
    </row>
    <row r="22" spans="1:17" s="11" customFormat="1" ht="15" customHeight="1" x14ac:dyDescent="0.25">
      <c r="A22" s="23"/>
      <c r="B22" s="11" t="s">
        <v>27</v>
      </c>
      <c r="D22" s="28"/>
      <c r="E22" s="11" t="s">
        <v>103</v>
      </c>
      <c r="F22" s="30"/>
      <c r="G22" s="30"/>
      <c r="H22" s="28"/>
      <c r="I22" s="11" t="s">
        <v>40</v>
      </c>
      <c r="J22" s="30"/>
      <c r="K22" s="30"/>
      <c r="L22" s="30"/>
      <c r="M22" s="11" t="s">
        <v>56</v>
      </c>
      <c r="Q22" s="11" t="s">
        <v>31</v>
      </c>
    </row>
    <row r="23" spans="1:17" s="11" customFormat="1" ht="15" customHeight="1" x14ac:dyDescent="0.25">
      <c r="A23" s="23"/>
      <c r="B23" s="11" t="s">
        <v>56</v>
      </c>
      <c r="D23" s="28">
        <v>42711</v>
      </c>
      <c r="E23" s="30">
        <v>15</v>
      </c>
      <c r="F23" s="29">
        <f>(15*17)/(17)</f>
        <v>15</v>
      </c>
      <c r="H23" s="28">
        <v>42712</v>
      </c>
      <c r="I23" s="30">
        <v>1</v>
      </c>
      <c r="J23" s="30" t="s">
        <v>102</v>
      </c>
      <c r="K23" s="30"/>
    </row>
    <row r="24" spans="1:17" s="11" customFormat="1" ht="15" customHeight="1" x14ac:dyDescent="0.25">
      <c r="A24" s="23"/>
      <c r="B24" s="11" t="s">
        <v>98</v>
      </c>
      <c r="D24" s="28">
        <v>42717</v>
      </c>
      <c r="E24" s="30">
        <v>20</v>
      </c>
      <c r="F24" s="29">
        <f>(20*9+15*23)/(9+23)</f>
        <v>16.40625</v>
      </c>
      <c r="H24" s="28">
        <v>42718</v>
      </c>
      <c r="I24" s="30">
        <v>2</v>
      </c>
      <c r="J24" s="30" t="s">
        <v>102</v>
      </c>
      <c r="K24" s="30"/>
    </row>
    <row r="25" spans="1:17" s="11" customFormat="1" ht="15" customHeight="1" x14ac:dyDescent="0.25">
      <c r="A25" s="23"/>
      <c r="D25" s="28">
        <v>42721</v>
      </c>
      <c r="E25" s="30">
        <v>20</v>
      </c>
      <c r="F25" s="29">
        <f>(20*15+15*9)/(15+9)</f>
        <v>18.125</v>
      </c>
      <c r="H25" s="28">
        <v>42722</v>
      </c>
      <c r="I25" s="30">
        <v>3</v>
      </c>
      <c r="J25" s="30" t="s">
        <v>102</v>
      </c>
      <c r="K25" s="30"/>
    </row>
    <row r="26" spans="1:17" ht="15" customHeight="1" x14ac:dyDescent="0.35">
      <c r="A26" s="31" t="s">
        <v>101</v>
      </c>
      <c r="E26" s="26" t="s">
        <v>97</v>
      </c>
      <c r="F26" s="27">
        <f>(F25-F23)</f>
        <v>3.125</v>
      </c>
      <c r="H26" s="25"/>
      <c r="I26" s="26" t="s">
        <v>100</v>
      </c>
      <c r="J26" s="30"/>
      <c r="K26" s="15"/>
      <c r="L26" s="15"/>
    </row>
    <row r="27" spans="1:17" s="11" customFormat="1" ht="15" customHeight="1" x14ac:dyDescent="0.25">
      <c r="B27" s="11" t="s">
        <v>28</v>
      </c>
      <c r="D27" s="28"/>
      <c r="E27" s="11" t="s">
        <v>99</v>
      </c>
      <c r="F27" s="30"/>
      <c r="G27" s="30"/>
      <c r="H27" s="28"/>
      <c r="J27" s="30"/>
      <c r="K27" s="30"/>
      <c r="L27" s="30"/>
      <c r="M27" s="11" t="s">
        <v>98</v>
      </c>
      <c r="Q27" s="11" t="s">
        <v>32</v>
      </c>
    </row>
    <row r="28" spans="1:17" ht="15" customHeight="1" x14ac:dyDescent="0.25">
      <c r="B28" s="11" t="s">
        <v>4</v>
      </c>
      <c r="D28" s="28">
        <v>42711</v>
      </c>
      <c r="E28" s="15">
        <v>15</v>
      </c>
      <c r="F28" s="29">
        <f>(10*12+15*12)/(24)</f>
        <v>12.5</v>
      </c>
      <c r="G28"/>
      <c r="H28" s="28"/>
      <c r="I28" s="11"/>
      <c r="J28" s="15"/>
      <c r="K28" s="15"/>
    </row>
    <row r="29" spans="1:17" ht="15" customHeight="1" x14ac:dyDescent="0.25">
      <c r="B29" s="11" t="s">
        <v>29</v>
      </c>
      <c r="D29" s="28">
        <v>42717</v>
      </c>
      <c r="E29" s="15">
        <v>15</v>
      </c>
      <c r="F29" s="29">
        <f>(10*22+15*4)/(26)</f>
        <v>10.76923076923077</v>
      </c>
      <c r="G29"/>
      <c r="H29" s="28"/>
      <c r="I29" s="11"/>
      <c r="J29" s="15"/>
      <c r="K29" s="15"/>
    </row>
    <row r="30" spans="1:17" ht="15" customHeight="1" x14ac:dyDescent="0.25">
      <c r="B30" s="11" t="s">
        <v>30</v>
      </c>
      <c r="D30" s="28">
        <v>42721</v>
      </c>
      <c r="E30" s="15">
        <v>20</v>
      </c>
      <c r="F30" s="29">
        <f>(10*36+20*6)/(36+6)</f>
        <v>11.428571428571429</v>
      </c>
      <c r="H30" s="28"/>
      <c r="I30" s="15"/>
      <c r="J30" s="15"/>
      <c r="K30" s="15"/>
      <c r="L30" s="15"/>
    </row>
    <row r="31" spans="1:17" ht="15" customHeight="1" x14ac:dyDescent="0.25">
      <c r="B31" s="11" t="s">
        <v>31</v>
      </c>
      <c r="E31" s="26" t="s">
        <v>97</v>
      </c>
      <c r="F31" s="27">
        <f>(F30-F28)</f>
        <v>-1.0714285714285712</v>
      </c>
      <c r="H31" s="25"/>
      <c r="I31" s="26"/>
      <c r="J31" s="15"/>
      <c r="K31" s="15"/>
      <c r="L31" s="15"/>
    </row>
    <row r="32" spans="1:17" ht="15" customHeight="1" x14ac:dyDescent="0.25">
      <c r="B32" s="11" t="s">
        <v>32</v>
      </c>
      <c r="E32" s="11" t="s">
        <v>96</v>
      </c>
      <c r="H32" s="25"/>
      <c r="I32" s="11"/>
      <c r="J32" s="15"/>
      <c r="K32" s="15"/>
      <c r="L32" s="15"/>
    </row>
    <row r="33" spans="2:17" ht="15" customHeight="1" x14ac:dyDescent="0.25">
      <c r="B33" s="11" t="s">
        <v>33</v>
      </c>
      <c r="D33" s="28">
        <v>42711</v>
      </c>
      <c r="E33" s="15">
        <v>15</v>
      </c>
      <c r="F33" s="29">
        <f>(15*15)/(15)</f>
        <v>15</v>
      </c>
      <c r="G33"/>
      <c r="H33" s="28"/>
      <c r="I33" s="15"/>
      <c r="J33" s="15"/>
      <c r="K33" s="15"/>
      <c r="Q33" s="11" t="s">
        <v>33</v>
      </c>
    </row>
    <row r="34" spans="2:17" ht="15" customHeight="1" x14ac:dyDescent="0.25">
      <c r="D34" s="28">
        <v>42717</v>
      </c>
      <c r="E34" s="15">
        <v>15</v>
      </c>
      <c r="F34" s="29">
        <f>(15*11+10*8)/(11+8)</f>
        <v>12.894736842105264</v>
      </c>
      <c r="G34"/>
      <c r="H34" s="28"/>
      <c r="I34" s="15"/>
      <c r="J34" s="15"/>
      <c r="K34" s="15"/>
    </row>
    <row r="35" spans="2:17" ht="15" customHeight="1" x14ac:dyDescent="0.25">
      <c r="D35" s="28">
        <v>42721</v>
      </c>
      <c r="E35" s="15">
        <v>15</v>
      </c>
      <c r="F35" s="29">
        <f>(15*12+10*24)/(36)</f>
        <v>11.666666666666666</v>
      </c>
      <c r="G35"/>
      <c r="H35" s="28"/>
      <c r="I35" s="15"/>
      <c r="J35" s="15"/>
      <c r="K35" s="15"/>
    </row>
    <row r="36" spans="2:17" ht="15" customHeight="1" x14ac:dyDescent="0.25">
      <c r="B36" s="11"/>
      <c r="E36" s="26" t="s">
        <v>95</v>
      </c>
      <c r="F36" s="27">
        <f>(F35-F33)</f>
        <v>-3.3333333333333339</v>
      </c>
      <c r="H36" s="25"/>
      <c r="I36" s="26"/>
      <c r="J36" s="15"/>
      <c r="K36" s="15"/>
      <c r="L36" s="15"/>
    </row>
    <row r="37" spans="2:17" x14ac:dyDescent="0.25">
      <c r="B37" t="s">
        <v>94</v>
      </c>
    </row>
    <row r="38" spans="2:17" x14ac:dyDescent="0.25">
      <c r="B38" s="11" t="s">
        <v>93</v>
      </c>
    </row>
    <row r="39" spans="2:17" x14ac:dyDescent="0.25">
      <c r="B39" s="1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E51" sqref="E51"/>
    </sheetView>
  </sheetViews>
  <sheetFormatPr defaultRowHeight="15" x14ac:dyDescent="0.25"/>
  <cols>
    <col min="1" max="1" width="8.42578125" customWidth="1"/>
    <col min="2" max="3" width="14.28515625" customWidth="1"/>
  </cols>
  <sheetData>
    <row r="1" spans="1:3" ht="33.75" x14ac:dyDescent="0.5">
      <c r="A1" s="52" t="s">
        <v>115</v>
      </c>
    </row>
    <row r="2" spans="1:3" x14ac:dyDescent="0.25">
      <c r="A2" s="25"/>
      <c r="B2" s="15" t="s">
        <v>117</v>
      </c>
      <c r="C2" s="15" t="s">
        <v>119</v>
      </c>
    </row>
    <row r="3" spans="1:3" ht="15.75" thickBot="1" x14ac:dyDescent="0.3">
      <c r="A3" s="25"/>
      <c r="B3" s="11" t="s">
        <v>15</v>
      </c>
      <c r="C3" s="15"/>
    </row>
    <row r="4" spans="1:3" x14ac:dyDescent="0.25">
      <c r="A4" s="48">
        <v>42711</v>
      </c>
      <c r="B4" s="51">
        <v>60</v>
      </c>
      <c r="C4" s="46">
        <f>(60*15+70*45)/60</f>
        <v>67.5</v>
      </c>
    </row>
    <row r="5" spans="1:3" x14ac:dyDescent="0.25">
      <c r="A5" s="45">
        <v>42717</v>
      </c>
      <c r="B5" s="50">
        <v>70</v>
      </c>
      <c r="C5" s="43">
        <f>(70*45+80*6)/(45+6)</f>
        <v>71.17647058823529</v>
      </c>
    </row>
    <row r="6" spans="1:3" ht="15.75" thickBot="1" x14ac:dyDescent="0.3">
      <c r="A6" s="42">
        <v>42721</v>
      </c>
      <c r="B6" s="49">
        <v>90</v>
      </c>
      <c r="C6" s="40">
        <f>(90*30+80*22)/(52)</f>
        <v>85.769230769230774</v>
      </c>
    </row>
    <row r="7" spans="1:3" x14ac:dyDescent="0.25">
      <c r="A7" s="28"/>
      <c r="B7" s="26" t="s">
        <v>114</v>
      </c>
      <c r="C7" s="27">
        <f>(C6-C4)</f>
        <v>18.269230769230774</v>
      </c>
    </row>
    <row r="8" spans="1:3" ht="15.75" thickBot="1" x14ac:dyDescent="0.3">
      <c r="A8" s="28"/>
      <c r="B8" s="11" t="s">
        <v>16</v>
      </c>
      <c r="C8" s="30"/>
    </row>
    <row r="9" spans="1:3" x14ac:dyDescent="0.25">
      <c r="A9" s="48">
        <v>42711</v>
      </c>
      <c r="B9" s="51">
        <v>25</v>
      </c>
      <c r="C9" s="46">
        <f>(25*135+27.5*45)/(45*4)</f>
        <v>25.625</v>
      </c>
    </row>
    <row r="10" spans="1:3" x14ac:dyDescent="0.25">
      <c r="A10" s="45">
        <v>42717</v>
      </c>
      <c r="B10" s="50">
        <v>35</v>
      </c>
      <c r="C10" s="43">
        <f>(30*45+35*36+30*23+25*45)/(45+36+23+45)</f>
        <v>29.697986577181208</v>
      </c>
    </row>
    <row r="11" spans="1:3" ht="15.75" thickBot="1" x14ac:dyDescent="0.3">
      <c r="A11" s="42">
        <v>42721</v>
      </c>
      <c r="B11" s="49">
        <v>35</v>
      </c>
      <c r="C11" s="40">
        <f>(35*45+30*45+30*29)/(45+45+29)</f>
        <v>31.890756302521009</v>
      </c>
    </row>
    <row r="12" spans="1:3" x14ac:dyDescent="0.25">
      <c r="A12" s="25"/>
      <c r="B12" s="26" t="s">
        <v>105</v>
      </c>
      <c r="C12" s="27">
        <f>(C11-C9)</f>
        <v>6.2657563025210088</v>
      </c>
    </row>
    <row r="13" spans="1:3" ht="15.75" thickBot="1" x14ac:dyDescent="0.3">
      <c r="A13" s="28"/>
      <c r="B13" s="11" t="s">
        <v>17</v>
      </c>
      <c r="C13" s="30"/>
    </row>
    <row r="14" spans="1:3" x14ac:dyDescent="0.25">
      <c r="A14" s="48">
        <v>42711</v>
      </c>
      <c r="B14" s="51">
        <v>70</v>
      </c>
      <c r="C14" s="46">
        <f>(70*24+60*24)/(48)</f>
        <v>65</v>
      </c>
    </row>
    <row r="15" spans="1:3" x14ac:dyDescent="0.25">
      <c r="A15" s="45">
        <v>42717</v>
      </c>
      <c r="B15" s="50">
        <v>80</v>
      </c>
      <c r="C15" s="43">
        <f>(80*15+70*39)/(15+39)</f>
        <v>72.777777777777771</v>
      </c>
    </row>
    <row r="16" spans="1:3" ht="15.75" thickBot="1" x14ac:dyDescent="0.3">
      <c r="A16" s="42">
        <v>42721</v>
      </c>
      <c r="B16" s="49">
        <v>90</v>
      </c>
      <c r="C16" s="40">
        <f>(90*24+80*24)/(48)</f>
        <v>85</v>
      </c>
    </row>
    <row r="17" spans="1:4" x14ac:dyDescent="0.25">
      <c r="A17" s="28"/>
      <c r="B17" s="26" t="s">
        <v>104</v>
      </c>
      <c r="C17" s="27">
        <f>(C16-C14)</f>
        <v>20</v>
      </c>
    </row>
    <row r="18" spans="1:4" ht="15.75" thickBot="1" x14ac:dyDescent="0.3">
      <c r="A18" s="28"/>
      <c r="B18" s="11" t="s">
        <v>110</v>
      </c>
      <c r="C18" s="30"/>
    </row>
    <row r="19" spans="1:4" x14ac:dyDescent="0.25">
      <c r="A19" s="48">
        <v>42711</v>
      </c>
      <c r="B19" s="47">
        <v>30</v>
      </c>
      <c r="C19" s="46">
        <f>(30*30+40*2)/(32)</f>
        <v>30.625</v>
      </c>
    </row>
    <row r="20" spans="1:4" x14ac:dyDescent="0.25">
      <c r="A20" s="45">
        <v>42717</v>
      </c>
      <c r="B20" s="50">
        <v>30</v>
      </c>
      <c r="C20" s="43">
        <f>(30*32+20*15)/(32+15)</f>
        <v>26.808510638297872</v>
      </c>
    </row>
    <row r="21" spans="1:4" ht="15.75" thickBot="1" x14ac:dyDescent="0.3">
      <c r="A21" s="42">
        <v>42721</v>
      </c>
      <c r="B21" s="49">
        <v>40</v>
      </c>
      <c r="C21" s="40">
        <f>(40*4+30*30)/(34)</f>
        <v>31.176470588235293</v>
      </c>
    </row>
    <row r="22" spans="1:4" x14ac:dyDescent="0.25">
      <c r="A22" s="28"/>
      <c r="B22" s="26" t="s">
        <v>105</v>
      </c>
      <c r="C22" s="27">
        <f>(C21-C19)</f>
        <v>0.55147058823529349</v>
      </c>
    </row>
    <row r="23" spans="1:4" ht="15.75" thickBot="1" x14ac:dyDescent="0.3">
      <c r="A23" s="28"/>
      <c r="B23" s="11" t="s">
        <v>103</v>
      </c>
      <c r="C23" s="30"/>
    </row>
    <row r="24" spans="1:4" x14ac:dyDescent="0.25">
      <c r="A24" s="48">
        <v>42711</v>
      </c>
      <c r="B24" s="51">
        <v>15</v>
      </c>
      <c r="C24" s="46">
        <f>(15*17)/(17)</f>
        <v>15</v>
      </c>
    </row>
    <row r="25" spans="1:4" x14ac:dyDescent="0.25">
      <c r="A25" s="45">
        <v>42717</v>
      </c>
      <c r="B25" s="50">
        <v>20</v>
      </c>
      <c r="C25" s="43">
        <f>(20*9+15*23)/(9+23)</f>
        <v>16.40625</v>
      </c>
    </row>
    <row r="26" spans="1:4" ht="15.75" thickBot="1" x14ac:dyDescent="0.3">
      <c r="A26" s="42">
        <v>42721</v>
      </c>
      <c r="B26" s="49">
        <v>20</v>
      </c>
      <c r="C26" s="40">
        <f>(20*15+15*9)/(15+9)</f>
        <v>18.125</v>
      </c>
    </row>
    <row r="27" spans="1:4" x14ac:dyDescent="0.25">
      <c r="A27" s="25"/>
      <c r="B27" s="26" t="s">
        <v>97</v>
      </c>
      <c r="C27" s="27">
        <f>(C26-C24)</f>
        <v>3.125</v>
      </c>
    </row>
    <row r="28" spans="1:4" ht="15.75" thickBot="1" x14ac:dyDescent="0.3">
      <c r="A28" s="28"/>
      <c r="B28" s="11" t="s">
        <v>99</v>
      </c>
      <c r="C28" s="30"/>
    </row>
    <row r="29" spans="1:4" x14ac:dyDescent="0.25">
      <c r="A29" s="48">
        <v>42711</v>
      </c>
      <c r="B29" s="47">
        <v>15</v>
      </c>
      <c r="C29" s="46">
        <f>(10*12+15*12)/(24)</f>
        <v>12.5</v>
      </c>
      <c r="D29" t="s">
        <v>118</v>
      </c>
    </row>
    <row r="30" spans="1:4" x14ac:dyDescent="0.25">
      <c r="A30" s="45">
        <v>42717</v>
      </c>
      <c r="B30" s="44">
        <v>15</v>
      </c>
      <c r="C30" s="43">
        <f>(10*22+15*4)/(26)</f>
        <v>10.76923076923077</v>
      </c>
    </row>
    <row r="31" spans="1:4" ht="15.75" thickBot="1" x14ac:dyDescent="0.3">
      <c r="A31" s="42">
        <v>42721</v>
      </c>
      <c r="B31" s="41">
        <v>20</v>
      </c>
      <c r="C31" s="40">
        <f>(10*36+20*6)/(36+6)</f>
        <v>11.428571428571429</v>
      </c>
    </row>
    <row r="32" spans="1:4" x14ac:dyDescent="0.25">
      <c r="A32" s="25"/>
      <c r="B32" s="26" t="s">
        <v>97</v>
      </c>
      <c r="C32" s="27">
        <f>(C31-C29)</f>
        <v>-1.0714285714285712</v>
      </c>
    </row>
    <row r="33" spans="1:4" ht="15.75" thickBot="1" x14ac:dyDescent="0.3">
      <c r="A33" s="25"/>
      <c r="B33" s="11" t="s">
        <v>96</v>
      </c>
      <c r="C33" s="15"/>
    </row>
    <row r="34" spans="1:4" x14ac:dyDescent="0.25">
      <c r="A34" s="48">
        <v>42711</v>
      </c>
      <c r="B34" s="47">
        <v>15</v>
      </c>
      <c r="C34" s="46">
        <f>(15*15)/(15)</f>
        <v>15</v>
      </c>
      <c r="D34" t="s">
        <v>118</v>
      </c>
    </row>
    <row r="35" spans="1:4" x14ac:dyDescent="0.25">
      <c r="A35" s="45">
        <v>42717</v>
      </c>
      <c r="B35" s="44">
        <v>15</v>
      </c>
      <c r="C35" s="43">
        <f>(15*11+10*8)/(11+8)</f>
        <v>12.894736842105264</v>
      </c>
    </row>
    <row r="36" spans="1:4" ht="15.75" thickBot="1" x14ac:dyDescent="0.3">
      <c r="A36" s="42">
        <v>42721</v>
      </c>
      <c r="B36" s="41">
        <v>15</v>
      </c>
      <c r="C36" s="40">
        <f>(15*12+10*24)/(36)</f>
        <v>11.666666666666666</v>
      </c>
    </row>
    <row r="37" spans="1:4" x14ac:dyDescent="0.25">
      <c r="A37" s="25"/>
      <c r="B37" s="26" t="s">
        <v>95</v>
      </c>
      <c r="C37" s="27">
        <f>(C36-C34)</f>
        <v>-3.3333333333333339</v>
      </c>
    </row>
    <row r="38" spans="1:4" x14ac:dyDescent="0.25">
      <c r="A38" s="25"/>
      <c r="C38" s="15"/>
    </row>
    <row r="39" spans="1:4" x14ac:dyDescent="0.25">
      <c r="A39" s="25"/>
      <c r="C39" s="1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Dec Plan '16 - r0</vt:lpstr>
      <vt:lpstr>Dec '16 Log</vt:lpstr>
      <vt:lpstr>Check-in</vt:lpstr>
      <vt:lpstr>'Check-in'!Print_Area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2016-11-15T23:29:45Z</cp:lastPrinted>
  <dcterms:created xsi:type="dcterms:W3CDTF">2016-11-15T21:19:54Z</dcterms:created>
  <dcterms:modified xsi:type="dcterms:W3CDTF">2016-12-22T17:23:51Z</dcterms:modified>
</cp:coreProperties>
</file>