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45" yWindow="2070" windowWidth="23400" windowHeight="10215" tabRatio="403"/>
  </bookViews>
  <sheets>
    <sheet name="Dashboard" sheetId="1" r:id="rId1"/>
    <sheet name="Graphs" sheetId="2" r:id="rId2"/>
  </sheets>
  <calcPr calcId="145621"/>
</workbook>
</file>

<file path=xl/calcChain.xml><?xml version="1.0" encoding="utf-8"?>
<calcChain xmlns="http://schemas.openxmlformats.org/spreadsheetml/2006/main">
  <c r="C2" i="1" l="1"/>
  <c r="C98" i="1"/>
  <c r="C95" i="1"/>
  <c r="C92" i="1"/>
  <c r="C89" i="1"/>
  <c r="C68" i="1"/>
  <c r="C61" i="1"/>
  <c r="C52" i="1"/>
  <c r="C39" i="1"/>
  <c r="C24" i="1"/>
  <c r="C17" i="1"/>
  <c r="C86" i="1"/>
  <c r="C84" i="1"/>
  <c r="C82" i="1"/>
  <c r="C80" i="1"/>
  <c r="C78" i="1"/>
  <c r="C76" i="1"/>
  <c r="C74" i="1"/>
  <c r="C72" i="1"/>
  <c r="C70" i="1"/>
  <c r="C63" i="1"/>
  <c r="C49" i="1"/>
  <c r="C47" i="1"/>
  <c r="C45" i="1"/>
  <c r="C43" i="1"/>
  <c r="C41" i="1"/>
  <c r="C36" i="1"/>
  <c r="C34" i="1"/>
  <c r="C32" i="1"/>
  <c r="C30" i="1"/>
  <c r="C28" i="1"/>
  <c r="C26" i="1"/>
  <c r="C21" i="1"/>
  <c r="C19" i="1"/>
  <c r="C14" i="1"/>
  <c r="C12" i="1"/>
  <c r="C10" i="1"/>
  <c r="C5" i="1"/>
  <c r="C3" i="1"/>
  <c r="BE84" i="1"/>
  <c r="BE74" i="1"/>
  <c r="BE70" i="1"/>
  <c r="BE63" i="1"/>
  <c r="BE39" i="1"/>
  <c r="BE49" i="1"/>
  <c r="BE47" i="1"/>
  <c r="BE45" i="1"/>
  <c r="BE43" i="1"/>
  <c r="BE41" i="1"/>
  <c r="BE34" i="1"/>
  <c r="BE32" i="1"/>
  <c r="BE30" i="1"/>
  <c r="BE28" i="1"/>
  <c r="BE26" i="1"/>
  <c r="BE24" i="1" l="1"/>
  <c r="BE25" i="1" s="1"/>
  <c r="BE99" i="1"/>
  <c r="BE96" i="1"/>
  <c r="BE93" i="1"/>
  <c r="BE90" i="1"/>
  <c r="BE87" i="1"/>
  <c r="BE85" i="1"/>
  <c r="BE83" i="1"/>
  <c r="BE81" i="1"/>
  <c r="BE79" i="1"/>
  <c r="BE77" i="1"/>
  <c r="BE75" i="1"/>
  <c r="BE73" i="1"/>
  <c r="BE71" i="1"/>
  <c r="BE69" i="1"/>
  <c r="BE64" i="1"/>
  <c r="BE62" i="1"/>
  <c r="BE48" i="1"/>
  <c r="BE46" i="1"/>
  <c r="BE44" i="1"/>
  <c r="BE42" i="1"/>
  <c r="BE40" i="1"/>
  <c r="BE37" i="1"/>
  <c r="BE35" i="1"/>
  <c r="BE33" i="1"/>
  <c r="BE31" i="1"/>
  <c r="BE29" i="1"/>
  <c r="BE27" i="1"/>
  <c r="BE22" i="1" l="1"/>
  <c r="BE20" i="1"/>
  <c r="BE18" i="1"/>
  <c r="BE15" i="1"/>
  <c r="BE13" i="1"/>
  <c r="BE11" i="1"/>
  <c r="BE8" i="1"/>
  <c r="BE6" i="1"/>
  <c r="BE4" i="1"/>
  <c r="B8" i="1" l="1"/>
  <c r="AY69" i="1"/>
  <c r="AY87" i="1"/>
  <c r="AY84" i="1"/>
  <c r="AY85" i="1" s="1"/>
  <c r="AY83" i="1"/>
  <c r="AY80" i="1"/>
  <c r="AY81" i="1" s="1"/>
  <c r="AY78" i="1"/>
  <c r="AY79" i="1" s="1"/>
  <c r="AY77" i="1"/>
  <c r="AY74" i="1"/>
  <c r="AY75" i="1" s="1"/>
  <c r="AY73" i="1"/>
  <c r="AY70" i="1"/>
  <c r="AY71" i="1" s="1"/>
  <c r="AY98" i="1"/>
  <c r="AY99" i="1"/>
  <c r="AY93" i="1"/>
  <c r="AY90" i="1"/>
  <c r="AY63" i="1"/>
  <c r="AY64" i="1" s="1"/>
  <c r="AY62" i="1"/>
  <c r="AY48" i="1"/>
  <c r="AY46" i="1"/>
  <c r="AY44" i="1"/>
  <c r="AY42" i="1"/>
  <c r="AY39" i="1"/>
  <c r="AY40" i="1" s="1"/>
  <c r="AY49" i="1"/>
  <c r="AY47" i="1"/>
  <c r="AY45" i="1"/>
  <c r="AY43" i="1"/>
  <c r="AY41" i="1"/>
  <c r="AY37" i="1"/>
  <c r="AY35" i="1"/>
  <c r="AY31" i="1"/>
  <c r="AY29" i="1"/>
  <c r="AY27" i="1"/>
  <c r="AY34" i="1"/>
  <c r="AY32" i="1"/>
  <c r="AY33" i="1" s="1"/>
  <c r="AY30" i="1"/>
  <c r="AY28" i="1"/>
  <c r="AY26" i="1"/>
  <c r="AY24" i="1" l="1"/>
  <c r="AY22" i="1"/>
  <c r="AY20" i="1"/>
  <c r="AY17" i="1"/>
  <c r="AY15" i="1"/>
  <c r="AY13" i="1"/>
  <c r="AY10" i="1"/>
  <c r="AY6" i="1"/>
  <c r="AY8" i="1"/>
  <c r="AY4" i="1"/>
  <c r="AY95" i="1"/>
  <c r="AY96" i="1" s="1"/>
  <c r="AY25" i="1" l="1"/>
  <c r="AY18" i="1"/>
  <c r="AY11" i="1"/>
  <c r="AS95" i="1"/>
  <c r="AS96" i="1"/>
  <c r="AS93" i="1"/>
  <c r="C65" i="1" l="1"/>
  <c r="C58" i="1"/>
  <c r="C56" i="1"/>
  <c r="C54" i="1"/>
  <c r="AS87" i="1"/>
  <c r="AS85" i="1"/>
  <c r="AS83" i="1"/>
  <c r="AS81" i="1"/>
  <c r="AS79" i="1"/>
  <c r="AS77" i="1"/>
  <c r="AS75" i="1"/>
  <c r="AS73" i="1"/>
  <c r="AS71" i="1"/>
  <c r="AS84" i="1"/>
  <c r="AS80" i="1"/>
  <c r="AS78" i="1"/>
  <c r="AS74" i="1"/>
  <c r="AS72" i="1"/>
  <c r="AS70" i="1"/>
  <c r="AS69" i="1"/>
  <c r="AS63" i="1"/>
  <c r="AS64" i="1" s="1"/>
  <c r="AS62" i="1"/>
  <c r="AS49" i="1"/>
  <c r="AS48" i="1"/>
  <c r="AS45" i="1"/>
  <c r="AS46" i="1" s="1"/>
  <c r="AS43" i="1"/>
  <c r="AS44" i="1" s="1"/>
  <c r="AS41" i="1"/>
  <c r="AS42" i="1"/>
  <c r="AS99" i="1"/>
  <c r="AS24" i="1"/>
  <c r="AS25" i="1" s="1"/>
  <c r="AS37" i="1"/>
  <c r="AS35" i="1"/>
  <c r="AS33" i="1"/>
  <c r="AS31" i="1"/>
  <c r="AS29" i="1"/>
  <c r="AS27" i="1"/>
  <c r="AS34" i="1"/>
  <c r="AS32" i="1"/>
  <c r="AS30" i="1"/>
  <c r="AS28" i="1"/>
  <c r="AS26" i="1"/>
  <c r="AS90" i="1"/>
  <c r="AS17" i="1"/>
  <c r="AS18" i="1" s="1"/>
  <c r="AS22" i="1"/>
  <c r="AS20" i="1"/>
  <c r="AS21" i="1"/>
  <c r="AS19" i="1"/>
  <c r="AS14" i="1"/>
  <c r="AS10" i="1" s="1"/>
  <c r="AS11" i="1" s="1"/>
  <c r="AS12" i="1"/>
  <c r="AS13" i="1"/>
  <c r="AS8" i="1"/>
  <c r="AS3" i="1"/>
  <c r="AS4" i="1" s="1"/>
  <c r="AS39" i="1" l="1"/>
  <c r="AS15" i="1"/>
  <c r="AS6" i="1"/>
  <c r="AS40" i="1" l="1"/>
  <c r="AM96" i="1"/>
  <c r="AM93" i="1"/>
  <c r="AM90" i="1"/>
  <c r="AM87" i="1"/>
  <c r="AM85" i="1"/>
  <c r="AM83" i="1"/>
  <c r="AM81" i="1"/>
  <c r="AM77" i="1"/>
  <c r="AM75" i="1"/>
  <c r="AM73" i="1"/>
  <c r="AL73" i="1"/>
  <c r="AK73" i="1"/>
  <c r="AJ73" i="1"/>
  <c r="AI73" i="1"/>
  <c r="AH73" i="1"/>
  <c r="AG73" i="1"/>
  <c r="AM69" i="1"/>
  <c r="AM64" i="1"/>
  <c r="AM62" i="1"/>
  <c r="AM48" i="1"/>
  <c r="AM46" i="1"/>
  <c r="AM44" i="1"/>
  <c r="AM42" i="1"/>
  <c r="AM37" i="1"/>
  <c r="AM35" i="1"/>
  <c r="AM33" i="1"/>
  <c r="AM31" i="1"/>
  <c r="AM29" i="1"/>
  <c r="AM27" i="1"/>
  <c r="AM22" i="1"/>
  <c r="AM15" i="1"/>
  <c r="AR8" i="1"/>
  <c r="AQ8" i="1"/>
  <c r="AP8" i="1"/>
  <c r="AO8" i="1"/>
  <c r="AN8" i="1"/>
  <c r="AR6" i="1"/>
  <c r="AQ6" i="1"/>
  <c r="AP6" i="1"/>
  <c r="AO6" i="1"/>
  <c r="AN6" i="1"/>
  <c r="AM4" i="1"/>
  <c r="AM18" i="1"/>
  <c r="AM8" i="1"/>
  <c r="AM11" i="1"/>
  <c r="AM20" i="1"/>
  <c r="AM6" i="1"/>
  <c r="AM13" i="1"/>
  <c r="AM78" i="1"/>
  <c r="AM79" i="1"/>
  <c r="AM70" i="1"/>
  <c r="AM71" i="1"/>
  <c r="AM39" i="1"/>
  <c r="AM40" i="1"/>
  <c r="AM24" i="1"/>
  <c r="AM25" i="1"/>
  <c r="B75" i="1"/>
  <c r="B73" i="1"/>
  <c r="B50" i="1"/>
  <c r="B48" i="1"/>
  <c r="B86" i="1"/>
  <c r="B87" i="1"/>
  <c r="B84" i="1"/>
  <c r="B85" i="1"/>
  <c r="B82" i="1"/>
  <c r="B80" i="1"/>
  <c r="B78" i="1"/>
  <c r="B79" i="1"/>
  <c r="B76" i="1"/>
  <c r="B77" i="1"/>
  <c r="B74" i="1"/>
  <c r="B72" i="1"/>
  <c r="B70" i="1"/>
  <c r="B71" i="1"/>
  <c r="B65" i="1"/>
  <c r="B66" i="1"/>
  <c r="B63" i="1"/>
  <c r="B58" i="1"/>
  <c r="B56" i="1"/>
  <c r="B57" i="1"/>
  <c r="B54" i="1"/>
  <c r="B55" i="1"/>
  <c r="B49" i="1"/>
  <c r="B47" i="1"/>
  <c r="B45" i="1"/>
  <c r="B46" i="1"/>
  <c r="B43" i="1"/>
  <c r="B44" i="1"/>
  <c r="B41" i="1"/>
  <c r="B90" i="1"/>
  <c r="B96" i="1"/>
  <c r="B98" i="1"/>
  <c r="B99" i="1"/>
  <c r="B95" i="1"/>
  <c r="B92" i="1"/>
  <c r="B89" i="1"/>
  <c r="B68" i="1"/>
  <c r="B69" i="1"/>
  <c r="B61" i="1"/>
  <c r="B62" i="1"/>
  <c r="B27" i="1"/>
  <c r="B36" i="1"/>
  <c r="B37" i="1"/>
  <c r="B34" i="1"/>
  <c r="B32" i="1"/>
  <c r="B30" i="1"/>
  <c r="B31" i="1"/>
  <c r="B28" i="1"/>
  <c r="B26" i="1"/>
  <c r="B20" i="1"/>
  <c r="B19" i="1"/>
  <c r="B17" i="1"/>
  <c r="B18" i="1"/>
  <c r="B13" i="1"/>
  <c r="B14" i="1"/>
  <c r="B15" i="1"/>
  <c r="B12" i="1"/>
  <c r="B5" i="1"/>
  <c r="B2" i="1"/>
  <c r="B35" i="1"/>
  <c r="B3" i="1"/>
  <c r="B4" i="1"/>
  <c r="B93" i="1"/>
  <c r="B33" i="1"/>
  <c r="B42" i="1"/>
  <c r="B64" i="1"/>
  <c r="B83" i="1"/>
  <c r="B29" i="1"/>
  <c r="B59" i="1"/>
  <c r="C87" i="1"/>
  <c r="C8" i="1"/>
  <c r="B81" i="1"/>
  <c r="C4" i="1"/>
  <c r="C55" i="1"/>
  <c r="C37" i="1"/>
  <c r="C59" i="1"/>
  <c r="C53" i="1"/>
  <c r="C99" i="1"/>
  <c r="C73" i="1"/>
  <c r="C81" i="1"/>
  <c r="C6" i="1"/>
  <c r="C50" i="1"/>
  <c r="C57" i="1"/>
  <c r="C69" i="1"/>
  <c r="C66" i="1"/>
  <c r="C79" i="1"/>
  <c r="C83" i="1"/>
  <c r="AG83" i="1"/>
  <c r="AG81" i="1"/>
  <c r="AG79" i="1"/>
  <c r="AG37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G95" i="1"/>
  <c r="AG96" i="1"/>
  <c r="V35" i="1"/>
  <c r="W35" i="1"/>
  <c r="X35" i="1"/>
  <c r="Y35" i="1"/>
  <c r="Z35" i="1"/>
  <c r="AA35" i="1"/>
  <c r="V33" i="1"/>
  <c r="W33" i="1"/>
  <c r="X33" i="1"/>
  <c r="Y33" i="1"/>
  <c r="Z33" i="1"/>
  <c r="AA33" i="1"/>
  <c r="V29" i="1"/>
  <c r="W29" i="1"/>
  <c r="X29" i="1"/>
  <c r="Y29" i="1"/>
  <c r="Z29" i="1"/>
  <c r="V27" i="1"/>
  <c r="W27" i="1"/>
  <c r="X27" i="1"/>
  <c r="Y27" i="1"/>
  <c r="Z27" i="1"/>
  <c r="AA27" i="1"/>
  <c r="V31" i="1"/>
  <c r="W31" i="1"/>
  <c r="X31" i="1"/>
  <c r="Y31" i="1"/>
  <c r="Z31" i="1"/>
  <c r="AA31" i="1"/>
  <c r="AB31" i="1"/>
  <c r="AC31" i="1"/>
  <c r="AD31" i="1"/>
  <c r="AE31" i="1"/>
  <c r="AF31" i="1"/>
  <c r="AG90" i="1"/>
  <c r="AG92" i="1"/>
  <c r="AG85" i="1"/>
  <c r="AG89" i="1"/>
  <c r="C90" i="1"/>
  <c r="AG84" i="1"/>
  <c r="C85" i="1"/>
  <c r="AG76" i="1"/>
  <c r="AG74" i="1"/>
  <c r="AG70" i="1"/>
  <c r="AG63" i="1"/>
  <c r="AG45" i="1"/>
  <c r="AG43" i="1"/>
  <c r="AG41" i="1"/>
  <c r="AG34" i="1"/>
  <c r="AG32" i="1"/>
  <c r="AG28" i="1"/>
  <c r="AG30" i="1"/>
  <c r="AG26" i="1"/>
  <c r="AG21" i="1"/>
  <c r="AG19" i="1"/>
  <c r="AG14" i="1"/>
  <c r="AG12" i="1"/>
  <c r="AG47" i="1"/>
  <c r="AG22" i="1"/>
  <c r="C22" i="1"/>
  <c r="AG61" i="1"/>
  <c r="C64" i="1"/>
  <c r="AG31" i="1"/>
  <c r="C31" i="1"/>
  <c r="AG44" i="1"/>
  <c r="C44" i="1"/>
  <c r="AG27" i="1"/>
  <c r="AG24" i="1"/>
  <c r="C27" i="1"/>
  <c r="AG71" i="1"/>
  <c r="C71" i="1"/>
  <c r="AG29" i="1"/>
  <c r="C29" i="1"/>
  <c r="AG75" i="1"/>
  <c r="C75" i="1"/>
  <c r="AG93" i="1"/>
  <c r="C93" i="1"/>
  <c r="AG33" i="1"/>
  <c r="C33" i="1"/>
  <c r="AG13" i="1"/>
  <c r="C13" i="1"/>
  <c r="AG35" i="1"/>
  <c r="C35" i="1"/>
  <c r="AG17" i="1"/>
  <c r="C20" i="1"/>
  <c r="AG46" i="1"/>
  <c r="C46" i="1"/>
  <c r="AG48" i="1"/>
  <c r="C48" i="1"/>
  <c r="AG77" i="1"/>
  <c r="C77" i="1"/>
  <c r="AG15" i="1"/>
  <c r="C15" i="1"/>
  <c r="AG42" i="1"/>
  <c r="C42" i="1"/>
  <c r="AG20" i="1"/>
  <c r="AG69" i="1"/>
  <c r="AG64" i="1"/>
  <c r="AG39" i="1"/>
  <c r="AG25" i="1"/>
  <c r="AG10" i="1"/>
  <c r="AG11" i="1"/>
  <c r="AA6" i="1"/>
  <c r="AG6" i="1"/>
  <c r="AG4" i="1"/>
  <c r="AG87" i="1"/>
  <c r="AG62" i="1"/>
  <c r="C62" i="1"/>
  <c r="AG18" i="1"/>
  <c r="C18" i="1"/>
  <c r="AG40" i="1"/>
  <c r="C40" i="1"/>
  <c r="AA69" i="1"/>
  <c r="AA87" i="1"/>
  <c r="AA83" i="1"/>
  <c r="AA79" i="1"/>
  <c r="AA77" i="1"/>
  <c r="AA85" i="1"/>
  <c r="AA81" i="1"/>
  <c r="AA75" i="1"/>
  <c r="AA73" i="1"/>
  <c r="AA71" i="1"/>
  <c r="AA59" i="1"/>
  <c r="AA57" i="1"/>
  <c r="AA55" i="1"/>
  <c r="AA53" i="1"/>
  <c r="AA90" i="1"/>
  <c r="AA40" i="1"/>
  <c r="AA42" i="1"/>
  <c r="AA44" i="1"/>
  <c r="AA46" i="1"/>
  <c r="AA93" i="1"/>
  <c r="AA95" i="1"/>
  <c r="C96" i="1"/>
  <c r="AA18" i="1"/>
  <c r="V37" i="1"/>
  <c r="W37" i="1"/>
  <c r="X37" i="1"/>
  <c r="Y37" i="1"/>
  <c r="Z37" i="1"/>
  <c r="AA37" i="1"/>
  <c r="AA15" i="1"/>
  <c r="AA13" i="1"/>
  <c r="AA4" i="1"/>
  <c r="AA29" i="1"/>
  <c r="AA22" i="1"/>
  <c r="AA20" i="1"/>
  <c r="AA10" i="1"/>
  <c r="C11" i="1"/>
  <c r="AA11" i="1"/>
  <c r="AA24" i="1"/>
  <c r="C25" i="1"/>
  <c r="U59" i="1"/>
  <c r="U57" i="1"/>
  <c r="U55" i="1"/>
  <c r="U53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X98" i="1"/>
  <c r="U18" i="1"/>
  <c r="U11" i="1"/>
  <c r="U4" i="1"/>
  <c r="U64" i="1"/>
  <c r="U96" i="1"/>
  <c r="U93" i="1"/>
  <c r="U90" i="1"/>
  <c r="U87" i="1"/>
  <c r="U85" i="1"/>
  <c r="U83" i="1"/>
  <c r="U81" i="1"/>
  <c r="U79" i="1"/>
  <c r="U77" i="1"/>
  <c r="U75" i="1"/>
  <c r="U73" i="1"/>
  <c r="U71" i="1"/>
  <c r="U69" i="1"/>
  <c r="U66" i="1"/>
  <c r="U62" i="1"/>
  <c r="U50" i="1"/>
  <c r="U48" i="1"/>
  <c r="U46" i="1"/>
  <c r="U44" i="1"/>
  <c r="U42" i="1"/>
  <c r="U40" i="1"/>
  <c r="U37" i="1"/>
  <c r="U35" i="1"/>
  <c r="U33" i="1"/>
  <c r="U31" i="1"/>
  <c r="U27" i="1"/>
  <c r="O27" i="1"/>
  <c r="U20" i="1"/>
  <c r="U15" i="1"/>
  <c r="U13" i="1"/>
  <c r="U6" i="1"/>
  <c r="U22" i="1"/>
  <c r="U29" i="1"/>
  <c r="U24" i="1"/>
  <c r="U25" i="1"/>
  <c r="X95" i="1"/>
  <c r="O77" i="1"/>
  <c r="O87" i="1"/>
  <c r="N87" i="1"/>
  <c r="O85" i="1"/>
  <c r="N85" i="1"/>
  <c r="O83" i="1"/>
  <c r="N83" i="1"/>
  <c r="O81" i="1"/>
  <c r="N81" i="1"/>
  <c r="O79" i="1"/>
  <c r="N79" i="1"/>
  <c r="N77" i="1"/>
  <c r="O75" i="1"/>
  <c r="N75" i="1"/>
  <c r="O73" i="1"/>
  <c r="N73" i="1"/>
  <c r="O71" i="1"/>
  <c r="N71" i="1"/>
  <c r="M64" i="1"/>
  <c r="L64" i="1"/>
  <c r="K64" i="1"/>
  <c r="J64" i="1"/>
  <c r="I64" i="1"/>
  <c r="H64" i="1"/>
  <c r="G64" i="1"/>
  <c r="F64" i="1"/>
  <c r="E64" i="1"/>
  <c r="N64" i="1"/>
  <c r="O66" i="1"/>
  <c r="N66" i="1"/>
  <c r="O59" i="1"/>
  <c r="N59" i="1"/>
  <c r="O57" i="1"/>
  <c r="N57" i="1"/>
  <c r="O55" i="1"/>
  <c r="N55" i="1"/>
  <c r="O50" i="1"/>
  <c r="N50" i="1"/>
  <c r="O48" i="1"/>
  <c r="N48" i="1"/>
  <c r="O46" i="1"/>
  <c r="N46" i="1"/>
  <c r="O44" i="1"/>
  <c r="N44" i="1"/>
  <c r="O42" i="1"/>
  <c r="N42" i="1"/>
  <c r="O93" i="1"/>
  <c r="N93" i="1"/>
  <c r="O96" i="1"/>
  <c r="N96" i="1"/>
  <c r="O90" i="1"/>
  <c r="N90" i="1"/>
  <c r="O69" i="1"/>
  <c r="N69" i="1"/>
  <c r="O62" i="1"/>
  <c r="N62" i="1"/>
  <c r="O53" i="1"/>
  <c r="N53" i="1"/>
  <c r="N29" i="1"/>
  <c r="N15" i="1"/>
  <c r="N25" i="1"/>
  <c r="O24" i="1"/>
  <c r="O25" i="1"/>
  <c r="O40" i="1"/>
  <c r="N40" i="1"/>
  <c r="O20" i="1"/>
  <c r="N20" i="1"/>
  <c r="N11" i="1"/>
  <c r="O18" i="1"/>
  <c r="N18" i="1"/>
  <c r="O6" i="1"/>
  <c r="N6" i="1"/>
  <c r="N4" i="1"/>
  <c r="M4" i="1"/>
  <c r="O4" i="1"/>
  <c r="O11" i="1"/>
  <c r="N13" i="1"/>
  <c r="O15" i="1"/>
  <c r="O13" i="1"/>
  <c r="O64" i="1"/>
  <c r="O22" i="1"/>
  <c r="M66" i="1"/>
  <c r="L66" i="1"/>
  <c r="K66" i="1"/>
  <c r="J66" i="1"/>
  <c r="I66" i="1"/>
  <c r="H66" i="1"/>
  <c r="G66" i="1"/>
  <c r="F66" i="1"/>
  <c r="E66" i="1"/>
  <c r="G8" i="1"/>
  <c r="F8" i="1"/>
  <c r="E8" i="1"/>
  <c r="M20" i="1"/>
  <c r="K20" i="1"/>
  <c r="N22" i="1"/>
  <c r="O37" i="1"/>
  <c r="N37" i="1"/>
  <c r="M37" i="1"/>
  <c r="O35" i="1"/>
  <c r="N35" i="1"/>
  <c r="M35" i="1"/>
  <c r="O33" i="1"/>
  <c r="N33" i="1"/>
  <c r="M33" i="1"/>
  <c r="O31" i="1"/>
  <c r="N31" i="1"/>
  <c r="M31" i="1"/>
  <c r="O29" i="1"/>
  <c r="N27" i="1"/>
  <c r="M90" i="1"/>
  <c r="L96" i="1"/>
  <c r="K96" i="1"/>
  <c r="J96" i="1"/>
  <c r="I96" i="1"/>
  <c r="H96" i="1"/>
  <c r="G96" i="1"/>
  <c r="F96" i="1"/>
  <c r="E96" i="1"/>
  <c r="M96" i="1"/>
  <c r="M93" i="1"/>
  <c r="L93" i="1"/>
  <c r="K93" i="1"/>
  <c r="J93" i="1"/>
  <c r="I93" i="1"/>
  <c r="H93" i="1"/>
  <c r="G93" i="1"/>
  <c r="F93" i="1"/>
  <c r="E93" i="1"/>
  <c r="L90" i="1"/>
  <c r="K90" i="1"/>
  <c r="J90" i="1"/>
  <c r="I90" i="1"/>
  <c r="H90" i="1"/>
  <c r="G90" i="1"/>
  <c r="F90" i="1"/>
  <c r="E90" i="1"/>
  <c r="M87" i="1"/>
  <c r="L87" i="1"/>
  <c r="K87" i="1"/>
  <c r="J87" i="1"/>
  <c r="I87" i="1"/>
  <c r="H87" i="1"/>
  <c r="G87" i="1"/>
  <c r="F87" i="1"/>
  <c r="E87" i="1"/>
  <c r="M85" i="1"/>
  <c r="L85" i="1"/>
  <c r="K85" i="1"/>
  <c r="J85" i="1"/>
  <c r="I85" i="1"/>
  <c r="H85" i="1"/>
  <c r="G85" i="1"/>
  <c r="F85" i="1"/>
  <c r="E85" i="1"/>
  <c r="M83" i="1"/>
  <c r="L83" i="1"/>
  <c r="K83" i="1"/>
  <c r="J83" i="1"/>
  <c r="I83" i="1"/>
  <c r="H83" i="1"/>
  <c r="G83" i="1"/>
  <c r="F83" i="1"/>
  <c r="E83" i="1"/>
  <c r="M81" i="1"/>
  <c r="L81" i="1"/>
  <c r="K81" i="1"/>
  <c r="J81" i="1"/>
  <c r="I81" i="1"/>
  <c r="H81" i="1"/>
  <c r="G81" i="1"/>
  <c r="F81" i="1"/>
  <c r="E81" i="1"/>
  <c r="M79" i="1"/>
  <c r="L79" i="1"/>
  <c r="K79" i="1"/>
  <c r="J79" i="1"/>
  <c r="I79" i="1"/>
  <c r="H79" i="1"/>
  <c r="G79" i="1"/>
  <c r="F79" i="1"/>
  <c r="E79" i="1"/>
  <c r="M77" i="1"/>
  <c r="L77" i="1"/>
  <c r="K77" i="1"/>
  <c r="J77" i="1"/>
  <c r="I77" i="1"/>
  <c r="H77" i="1"/>
  <c r="G77" i="1"/>
  <c r="F77" i="1"/>
  <c r="E77" i="1"/>
  <c r="M75" i="1"/>
  <c r="L75" i="1"/>
  <c r="K75" i="1"/>
  <c r="J75" i="1"/>
  <c r="I75" i="1"/>
  <c r="H75" i="1"/>
  <c r="G75" i="1"/>
  <c r="F75" i="1"/>
  <c r="E75" i="1"/>
  <c r="M73" i="1"/>
  <c r="L73" i="1"/>
  <c r="K73" i="1"/>
  <c r="J73" i="1"/>
  <c r="I73" i="1"/>
  <c r="H73" i="1"/>
  <c r="G73" i="1"/>
  <c r="F73" i="1"/>
  <c r="E73" i="1"/>
  <c r="M71" i="1"/>
  <c r="L71" i="1"/>
  <c r="K71" i="1"/>
  <c r="J71" i="1"/>
  <c r="I71" i="1"/>
  <c r="H71" i="1"/>
  <c r="G71" i="1"/>
  <c r="F71" i="1"/>
  <c r="E71" i="1"/>
  <c r="M69" i="1"/>
  <c r="L69" i="1"/>
  <c r="K69" i="1"/>
  <c r="J69" i="1"/>
  <c r="I69" i="1"/>
  <c r="H69" i="1"/>
  <c r="G69" i="1"/>
  <c r="F69" i="1"/>
  <c r="E69" i="1"/>
  <c r="M62" i="1"/>
  <c r="L62" i="1"/>
  <c r="K62" i="1"/>
  <c r="J62" i="1"/>
  <c r="I62" i="1"/>
  <c r="H62" i="1"/>
  <c r="G62" i="1"/>
  <c r="F62" i="1"/>
  <c r="E62" i="1"/>
  <c r="M59" i="1"/>
  <c r="L59" i="1"/>
  <c r="K59" i="1"/>
  <c r="J59" i="1"/>
  <c r="I59" i="1"/>
  <c r="H59" i="1"/>
  <c r="G59" i="1"/>
  <c r="F59" i="1"/>
  <c r="E59" i="1"/>
  <c r="M57" i="1"/>
  <c r="L57" i="1"/>
  <c r="K57" i="1"/>
  <c r="J57" i="1"/>
  <c r="I57" i="1"/>
  <c r="H57" i="1"/>
  <c r="G57" i="1"/>
  <c r="F57" i="1"/>
  <c r="E57" i="1"/>
  <c r="M55" i="1"/>
  <c r="L55" i="1"/>
  <c r="K55" i="1"/>
  <c r="J55" i="1"/>
  <c r="I55" i="1"/>
  <c r="H55" i="1"/>
  <c r="G55" i="1"/>
  <c r="F55" i="1"/>
  <c r="E55" i="1"/>
  <c r="M50" i="1"/>
  <c r="L50" i="1"/>
  <c r="K50" i="1"/>
  <c r="J50" i="1"/>
  <c r="I50" i="1"/>
  <c r="H50" i="1"/>
  <c r="G50" i="1"/>
  <c r="F50" i="1"/>
  <c r="E50" i="1"/>
  <c r="M48" i="1"/>
  <c r="L48" i="1"/>
  <c r="K48" i="1"/>
  <c r="J48" i="1"/>
  <c r="I48" i="1"/>
  <c r="H48" i="1"/>
  <c r="G48" i="1"/>
  <c r="F48" i="1"/>
  <c r="E48" i="1"/>
  <c r="M46" i="1"/>
  <c r="L46" i="1"/>
  <c r="K46" i="1"/>
  <c r="J46" i="1"/>
  <c r="I46" i="1"/>
  <c r="H46" i="1"/>
  <c r="G46" i="1"/>
  <c r="F46" i="1"/>
  <c r="E46" i="1"/>
  <c r="M44" i="1"/>
  <c r="L44" i="1"/>
  <c r="K44" i="1"/>
  <c r="J44" i="1"/>
  <c r="I44" i="1"/>
  <c r="H44" i="1"/>
  <c r="G44" i="1"/>
  <c r="F44" i="1"/>
  <c r="E44" i="1"/>
  <c r="M42" i="1"/>
  <c r="L42" i="1"/>
  <c r="K42" i="1"/>
  <c r="J42" i="1"/>
  <c r="I42" i="1"/>
  <c r="H42" i="1"/>
  <c r="G42" i="1"/>
  <c r="F42" i="1"/>
  <c r="E42" i="1"/>
  <c r="M39" i="1"/>
  <c r="M40" i="1"/>
  <c r="L39" i="1"/>
  <c r="L40" i="1"/>
  <c r="K39" i="1"/>
  <c r="K40" i="1"/>
  <c r="J39" i="1"/>
  <c r="J40" i="1"/>
  <c r="I39" i="1"/>
  <c r="I40" i="1"/>
  <c r="H39" i="1"/>
  <c r="H40" i="1"/>
  <c r="G39" i="1"/>
  <c r="G40" i="1"/>
  <c r="F39" i="1"/>
  <c r="F40" i="1"/>
  <c r="E39" i="1"/>
  <c r="B39" i="1"/>
  <c r="B40" i="1"/>
  <c r="E40" i="1"/>
  <c r="L37" i="1"/>
  <c r="K37" i="1"/>
  <c r="J37" i="1"/>
  <c r="I37" i="1"/>
  <c r="H37" i="1"/>
  <c r="G37" i="1"/>
  <c r="F37" i="1"/>
  <c r="E37" i="1"/>
  <c r="L35" i="1"/>
  <c r="K35" i="1"/>
  <c r="J35" i="1"/>
  <c r="I35" i="1"/>
  <c r="H35" i="1"/>
  <c r="G35" i="1"/>
  <c r="F35" i="1"/>
  <c r="E35" i="1"/>
  <c r="L33" i="1"/>
  <c r="K33" i="1"/>
  <c r="J33" i="1"/>
  <c r="I33" i="1"/>
  <c r="H33" i="1"/>
  <c r="G33" i="1"/>
  <c r="F33" i="1"/>
  <c r="E33" i="1"/>
  <c r="L31" i="1"/>
  <c r="K31" i="1"/>
  <c r="J31" i="1"/>
  <c r="I31" i="1"/>
  <c r="H31" i="1"/>
  <c r="G31" i="1"/>
  <c r="F31" i="1"/>
  <c r="E31" i="1"/>
  <c r="M29" i="1"/>
  <c r="L29" i="1"/>
  <c r="K29" i="1"/>
  <c r="J29" i="1"/>
  <c r="I29" i="1"/>
  <c r="H29" i="1"/>
  <c r="G29" i="1"/>
  <c r="F29" i="1"/>
  <c r="E29" i="1"/>
  <c r="M27" i="1"/>
  <c r="L27" i="1"/>
  <c r="K27" i="1"/>
  <c r="J27" i="1"/>
  <c r="I27" i="1"/>
  <c r="H27" i="1"/>
  <c r="G27" i="1"/>
  <c r="F27" i="1"/>
  <c r="E27" i="1"/>
  <c r="M24" i="1"/>
  <c r="M25" i="1"/>
  <c r="L24" i="1"/>
  <c r="L25" i="1"/>
  <c r="K24" i="1"/>
  <c r="K25" i="1"/>
  <c r="J24" i="1"/>
  <c r="J25" i="1"/>
  <c r="I24" i="1"/>
  <c r="I25" i="1"/>
  <c r="H24" i="1"/>
  <c r="H25" i="1"/>
  <c r="G24" i="1"/>
  <c r="G25" i="1"/>
  <c r="F24" i="1"/>
  <c r="F25" i="1"/>
  <c r="E24" i="1"/>
  <c r="E25" i="1"/>
  <c r="M22" i="1"/>
  <c r="K22" i="1"/>
  <c r="L20" i="1"/>
  <c r="J20" i="1"/>
  <c r="I20" i="1"/>
  <c r="H20" i="1"/>
  <c r="G20" i="1"/>
  <c r="F20" i="1"/>
  <c r="E20" i="1"/>
  <c r="M18" i="1"/>
  <c r="L18" i="1"/>
  <c r="K18" i="1"/>
  <c r="J18" i="1"/>
  <c r="I18" i="1"/>
  <c r="H18" i="1"/>
  <c r="G18" i="1"/>
  <c r="F18" i="1"/>
  <c r="E18" i="1"/>
  <c r="L21" i="1"/>
  <c r="L22" i="1"/>
  <c r="J21" i="1"/>
  <c r="J22" i="1"/>
  <c r="I21" i="1"/>
  <c r="I22" i="1"/>
  <c r="H21" i="1"/>
  <c r="H22" i="1"/>
  <c r="G21" i="1"/>
  <c r="G22" i="1"/>
  <c r="F21" i="1"/>
  <c r="F22" i="1"/>
  <c r="E21" i="1"/>
  <c r="E22" i="1"/>
  <c r="M52" i="1"/>
  <c r="M53" i="1"/>
  <c r="L52" i="1"/>
  <c r="L53" i="1"/>
  <c r="K52" i="1"/>
  <c r="K53" i="1"/>
  <c r="J52" i="1"/>
  <c r="J53" i="1"/>
  <c r="I52" i="1"/>
  <c r="I53" i="1"/>
  <c r="H52" i="1"/>
  <c r="H53" i="1"/>
  <c r="G52" i="1"/>
  <c r="G53" i="1"/>
  <c r="F52" i="1"/>
  <c r="F53" i="1"/>
  <c r="E52" i="1"/>
  <c r="E53" i="1"/>
  <c r="M6" i="1"/>
  <c r="L6" i="1"/>
  <c r="K6" i="1"/>
  <c r="J6" i="1"/>
  <c r="I6" i="1"/>
  <c r="H6" i="1"/>
  <c r="G6" i="1"/>
  <c r="F6" i="1"/>
  <c r="E6" i="1"/>
  <c r="L4" i="1"/>
  <c r="K4" i="1"/>
  <c r="J4" i="1"/>
  <c r="I4" i="1"/>
  <c r="H4" i="1"/>
  <c r="G4" i="1"/>
  <c r="F4" i="1"/>
  <c r="E4" i="1"/>
  <c r="M15" i="1"/>
  <c r="L15" i="1"/>
  <c r="K15" i="1"/>
  <c r="J15" i="1"/>
  <c r="I15" i="1"/>
  <c r="H15" i="1"/>
  <c r="G15" i="1"/>
  <c r="F15" i="1"/>
  <c r="E15" i="1"/>
  <c r="M13" i="1"/>
  <c r="L13" i="1"/>
  <c r="K13" i="1"/>
  <c r="J13" i="1"/>
  <c r="I13" i="1"/>
  <c r="H13" i="1"/>
  <c r="G13" i="1"/>
  <c r="F13" i="1"/>
  <c r="E13" i="1"/>
  <c r="M10" i="1"/>
  <c r="L10" i="1"/>
  <c r="L11" i="1"/>
  <c r="K10" i="1"/>
  <c r="K11" i="1"/>
  <c r="J10" i="1"/>
  <c r="J11" i="1"/>
  <c r="I10" i="1"/>
  <c r="H10" i="1"/>
  <c r="H11" i="1"/>
  <c r="G10" i="1"/>
  <c r="G11" i="1"/>
  <c r="F10" i="1"/>
  <c r="F11" i="1"/>
  <c r="E10" i="1"/>
  <c r="B10" i="1"/>
  <c r="B11" i="1"/>
  <c r="M11" i="1"/>
  <c r="I11" i="1"/>
  <c r="B52" i="1"/>
  <c r="B53" i="1"/>
  <c r="AA96" i="1"/>
  <c r="AA25" i="1"/>
  <c r="B21" i="1"/>
  <c r="B22" i="1"/>
  <c r="B24" i="1"/>
  <c r="B25" i="1"/>
  <c r="E11" i="1"/>
</calcChain>
</file>

<file path=xl/sharedStrings.xml><?xml version="1.0" encoding="utf-8"?>
<sst xmlns="http://schemas.openxmlformats.org/spreadsheetml/2006/main" count="131" uniqueCount="84">
  <si>
    <t>Epoetin alfa</t>
  </si>
  <si>
    <t>Darbepoetin alfa</t>
  </si>
  <si>
    <t>Levothyroxine</t>
  </si>
  <si>
    <t>Flurane Gases</t>
  </si>
  <si>
    <t>IV Levothyroxine</t>
  </si>
  <si>
    <t>PO Levothyroxine</t>
  </si>
  <si>
    <t>Erythropoiesis-Stimulating Agents</t>
  </si>
  <si>
    <t>Desflurane</t>
  </si>
  <si>
    <t>Sevoflurane</t>
  </si>
  <si>
    <t>Month</t>
  </si>
  <si>
    <t>Patient Days</t>
  </si>
  <si>
    <t>Cost per Patient Days</t>
  </si>
  <si>
    <t>HCGH FY16 Transforming Operations Dashboard</t>
  </si>
  <si>
    <t>Respiratory</t>
  </si>
  <si>
    <t>Insulin</t>
  </si>
  <si>
    <t>Premixed Products</t>
  </si>
  <si>
    <t>Norepinephrine</t>
  </si>
  <si>
    <t>Phenylephrine</t>
  </si>
  <si>
    <t>Sodium Bicarbonate</t>
  </si>
  <si>
    <t>Phytonadione</t>
  </si>
  <si>
    <t>IV Phytonadione</t>
  </si>
  <si>
    <t>PO Phytonadione</t>
  </si>
  <si>
    <t>Anti-Infective Agents</t>
  </si>
  <si>
    <t>Piperacillin-Tazobactam</t>
  </si>
  <si>
    <t>Daptomycin</t>
  </si>
  <si>
    <t>Vancomycin</t>
  </si>
  <si>
    <t>Ertapenem</t>
  </si>
  <si>
    <t>Linezolid</t>
  </si>
  <si>
    <t>Caspofungin</t>
  </si>
  <si>
    <t>Meropenem</t>
  </si>
  <si>
    <t>Ceftaroline</t>
  </si>
  <si>
    <t>Budesonide/Formoterol Fumarate</t>
  </si>
  <si>
    <t>Ipratropium/Albuterol Sulfate</t>
  </si>
  <si>
    <t xml:space="preserve">Budesonide </t>
  </si>
  <si>
    <t>Albuterol Sulfate</t>
  </si>
  <si>
    <t>Ipratropium Bromide</t>
  </si>
  <si>
    <t>Levalbuterol HCl</t>
  </si>
  <si>
    <t>Insulin Aspart</t>
  </si>
  <si>
    <t>Insulin Detemir</t>
  </si>
  <si>
    <t>Insulin Regular Human</t>
  </si>
  <si>
    <t>Insulin NPH Human Isophane</t>
  </si>
  <si>
    <t>Insulin NPH Hum/Reg Insulin Hum</t>
  </si>
  <si>
    <t>IV Acetaminophen</t>
  </si>
  <si>
    <t>IVIG</t>
  </si>
  <si>
    <t>Tisseel</t>
  </si>
  <si>
    <t>Week 19</t>
  </si>
  <si>
    <t>Week 20</t>
  </si>
  <si>
    <t>Week 21</t>
  </si>
  <si>
    <t>Week 22</t>
  </si>
  <si>
    <t>Week 23</t>
  </si>
  <si>
    <t>Week 24</t>
  </si>
  <si>
    <t>Week 25</t>
  </si>
  <si>
    <t>Amphotericin B Liposome</t>
  </si>
  <si>
    <t>Week 26</t>
  </si>
  <si>
    <t>Week 27</t>
  </si>
  <si>
    <t>Week 28</t>
  </si>
  <si>
    <t>Dexmedetomidine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</si>
  <si>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</si>
  <si>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</si>
  <si>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</si>
  <si>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</si>
  <si>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</si>
  <si>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</si>
  <si>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</si>
  <si>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</si>
  <si>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</si>
  <si>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</si>
  <si>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FY16 Total</t>
  </si>
  <si>
    <t>FY17 Total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</si>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</sst>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164" fontId="1" fillId="3" borderId="1" xfId="0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0" fontId="1" fillId="3" borderId="2" xfId="0" applyFont="1" applyFill="1" applyBorder="1"/>
    <xf numFmtId="0" fontId="1" fillId="3" borderId="3" xfId="0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right" vertical="center"/>
    </xf>
    <xf numFmtId="164" fontId="1" fillId="3" borderId="4" xfId="0" applyNumberFormat="1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left"/>
    </xf>
    <xf numFmtId="164" fontId="1" fillId="3" borderId="6" xfId="0" applyNumberFormat="1" applyFont="1" applyFill="1" applyBorder="1" applyAlignment="1">
      <alignment horizontal="right" vertical="center"/>
    </xf>
    <xf numFmtId="0" fontId="0" fillId="2" borderId="5" xfId="0" applyFill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164" fontId="0" fillId="0" borderId="8" xfId="0" applyNumberFormat="1" applyBorder="1" applyAlignment="1">
      <alignment horizontal="right" vertical="center"/>
    </xf>
    <xf numFmtId="0" fontId="2" fillId="3" borderId="7" xfId="0" applyFont="1" applyFill="1" applyBorder="1" applyAlignment="1">
      <alignment horizontal="left"/>
    </xf>
    <xf numFmtId="164" fontId="1" fillId="3" borderId="8" xfId="0" applyNumberFormat="1" applyFont="1" applyFill="1" applyBorder="1" applyAlignment="1">
      <alignment horizontal="right" vertical="center"/>
    </xf>
    <xf numFmtId="164" fontId="1" fillId="3" borderId="9" xfId="0" applyNumberFormat="1" applyFont="1" applyFill="1" applyBorder="1" applyAlignment="1">
      <alignment horizontal="right" vertical="center"/>
    </xf>
    <xf numFmtId="0" fontId="1" fillId="4" borderId="11" xfId="0" applyFont="1" applyFill="1" applyBorder="1" applyAlignment="1">
      <alignment horizontal="center" vertical="center"/>
    </xf>
    <xf numFmtId="17" fontId="0" fillId="4" borderId="11" xfId="0" applyNumberFormat="1" applyFill="1" applyBorder="1" applyAlignment="1">
      <alignment horizontal="center" vertical="center"/>
    </xf>
    <xf numFmtId="17" fontId="0" fillId="4" borderId="12" xfId="0" applyNumberForma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right"/>
    </xf>
    <xf numFmtId="0" fontId="2" fillId="0" borderId="18" xfId="0" applyFont="1" applyBorder="1" applyAlignment="1">
      <alignment horizontal="right"/>
    </xf>
    <xf numFmtId="0" fontId="5" fillId="3" borderId="1" xfId="0" applyFont="1" applyFill="1" applyBorder="1" applyAlignment="1">
      <alignment horizontal="center" vertical="center"/>
    </xf>
    <xf numFmtId="164" fontId="0" fillId="3" borderId="3" xfId="0" applyNumberFormat="1" applyFont="1" applyFill="1" applyBorder="1" applyAlignment="1">
      <alignment horizontal="right" vertical="center"/>
    </xf>
    <xf numFmtId="164" fontId="0" fillId="2" borderId="17" xfId="0" applyNumberFormat="1" applyFill="1" applyBorder="1" applyAlignment="1">
      <alignment horizontal="right" vertical="center"/>
    </xf>
    <xf numFmtId="164" fontId="0" fillId="2" borderId="6" xfId="0" applyNumberFormat="1" applyFill="1" applyBorder="1" applyAlignment="1">
      <alignment horizontal="right" vertical="center"/>
    </xf>
    <xf numFmtId="164" fontId="0" fillId="0" borderId="6" xfId="0" applyNumberFormat="1" applyBorder="1" applyAlignment="1">
      <alignment horizontal="right" vertical="center"/>
    </xf>
    <xf numFmtId="164" fontId="0" fillId="0" borderId="9" xfId="0" applyNumberFormat="1" applyBorder="1" applyAlignment="1">
      <alignment horizontal="right" vertical="center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2" borderId="17" xfId="0" applyFill="1" applyBorder="1" applyAlignment="1">
      <alignment horizontal="right"/>
    </xf>
    <xf numFmtId="164" fontId="1" fillId="3" borderId="19" xfId="0" applyNumberFormat="1" applyFont="1" applyFill="1" applyBorder="1"/>
    <xf numFmtId="164" fontId="0" fillId="2" borderId="17" xfId="0" applyNumberFormat="1" applyFill="1" applyBorder="1" applyAlignment="1">
      <alignment horizontal="right"/>
    </xf>
    <xf numFmtId="0" fontId="6" fillId="4" borderId="14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0" fillId="0" borderId="0" xfId="0" applyNumberFormat="1"/>
    <xf numFmtId="0" fontId="4" fillId="4" borderId="10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Flurane</a:t>
            </a:r>
            <a:r>
              <a:rPr lang="en-US" baseline="0"/>
              <a:t> Gases Cost per Patient Days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(Dashboard!$E$1:$M$1,Dashboard!$N$1,Dashboard!$O$1,Dashboard!$U$1,Dashboard!$AA$1,Dashboard!$AG$1,Dashboard!$AM$1,Dashboard!$AS$1,Dashboard!$AY$1,Dashboard!$BE$1)</c:f>
              <c:numCache>
                <c:formatCode>mmm\-yy</c:formatCode>
                <c:ptCount val="18"/>
                <c:pt idx="0">
                  <c:v>42186</c:v>
                </c:pt>
                <c:pt idx="1">
                  <c:v>42217</c:v>
                </c:pt>
                <c:pt idx="2">
                  <c:v>42248</c:v>
                </c:pt>
                <c:pt idx="3">
                  <c:v>42278</c:v>
                </c:pt>
                <c:pt idx="4">
                  <c:v>42309</c:v>
                </c:pt>
                <c:pt idx="5">
                  <c:v>42339</c:v>
                </c:pt>
                <c:pt idx="6">
                  <c:v>42370</c:v>
                </c:pt>
                <c:pt idx="7">
                  <c:v>42401</c:v>
                </c:pt>
                <c:pt idx="8">
                  <c:v>42430</c:v>
                </c:pt>
                <c:pt idx="9">
                  <c:v>42476</c:v>
                </c:pt>
                <c:pt idx="10">
                  <c:v>42491</c:v>
                </c:pt>
                <c:pt idx="11">
                  <c:v>42522</c:v>
                </c:pt>
                <c:pt idx="12">
                  <c:v>42552</c:v>
                </c:pt>
                <c:pt idx="13">
                  <c:v>42583</c:v>
                </c:pt>
                <c:pt idx="14">
                  <c:v>42614</c:v>
                </c:pt>
                <c:pt idx="15">
                  <c:v>42644</c:v>
                </c:pt>
                <c:pt idx="16">
                  <c:v>42675</c:v>
                </c:pt>
                <c:pt idx="17">
                  <c:v>42705</c:v>
                </c:pt>
              </c:numCache>
            </c:numRef>
          </c:cat>
          <c:val>
            <c:numRef>
              <c:f>(Dashboard!$E$11:$M$11,Dashboard!$N$11,Dashboard!$O$11,Dashboard!$U$11,Dashboard!$AA$11,Dashboard!$AG$11,Dashboard!$AM$11,Dashboard!$AS$11,Dashboard!$AY$11,Dashboard!$BE$11)</c:f>
              <c:numCache>
                <c:formatCode>"$"#,##0.00</c:formatCode>
                <c:ptCount val="18"/>
                <c:pt idx="0">
                  <c:v>1.4174235807860263</c:v>
                </c:pt>
                <c:pt idx="1">
                  <c:v>1.7612524461839529</c:v>
                </c:pt>
                <c:pt idx="2">
                  <c:v>0.9387902592301649</c:v>
                </c:pt>
                <c:pt idx="3">
                  <c:v>1.6303956343792632</c:v>
                </c:pt>
                <c:pt idx="4">
                  <c:v>2.2305326704545454</c:v>
                </c:pt>
                <c:pt idx="5">
                  <c:v>2.4646275659824046</c:v>
                </c:pt>
                <c:pt idx="6">
                  <c:v>1.8269866201279812</c:v>
                </c:pt>
                <c:pt idx="7">
                  <c:v>3.0081152849740933</c:v>
                </c:pt>
                <c:pt idx="8">
                  <c:v>2.2734327411167512</c:v>
                </c:pt>
                <c:pt idx="9">
                  <c:v>2.3895395948434621</c:v>
                </c:pt>
                <c:pt idx="10">
                  <c:v>2.9146598056032018</c:v>
                </c:pt>
                <c:pt idx="11">
                  <c:v>2.7811523687580024</c:v>
                </c:pt>
                <c:pt idx="12">
                  <c:v>1.1813688673531193</c:v>
                </c:pt>
                <c:pt idx="13">
                  <c:v>1.89787477423239</c:v>
                </c:pt>
                <c:pt idx="14">
                  <c:v>1.9531412639405203</c:v>
                </c:pt>
                <c:pt idx="15">
                  <c:v>2.0994570928196148</c:v>
                </c:pt>
                <c:pt idx="16">
                  <c:v>1.7247627737226279</c:v>
                </c:pt>
                <c:pt idx="17">
                  <c:v>2.8488168724279834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882112"/>
        <c:axId val="59883904"/>
      </c:lineChart>
      <c:dateAx>
        <c:axId val="59882112"/>
        <c:scaling>
          <c:orientation val="minMax"/>
        </c:scaling>
        <c:delete val="0"/>
        <c:axPos val="b"/>
        <c:majorGridlines/>
        <c:numFmt formatCode="mmm\-yy" sourceLinked="1"/>
        <c:majorTickMark val="none"/>
        <c:minorTickMark val="none"/>
        <c:tickLblPos val="nextTo"/>
        <c:crossAx val="59883904"/>
        <c:crosses val="autoZero"/>
        <c:auto val="1"/>
        <c:lblOffset val="100"/>
        <c:baseTimeUnit val="months"/>
      </c:dateAx>
      <c:valAx>
        <c:axId val="59883904"/>
        <c:scaling>
          <c:orientation val="minMax"/>
        </c:scaling>
        <c:delete val="0"/>
        <c:axPos val="l"/>
        <c:majorGridlines/>
        <c:numFmt formatCode="&quot;$&quot;#,##0.00" sourceLinked="1"/>
        <c:majorTickMark val="none"/>
        <c:minorTickMark val="none"/>
        <c:tickLblPos val="nextTo"/>
        <c:crossAx val="598821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Epoetin</a:t>
            </a:r>
            <a:r>
              <a:rPr lang="en-US" baseline="0"/>
              <a:t> Alfa Cost per Patient Days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(Dashboard!$E$1:$M$1,Dashboard!$N$1,Dashboard!$O$1,Dashboard!$U$1,Dashboard!$AA$1,Dashboard!$AG$1,Dashboard!$AM$1,Dashboard!$AS$1,Dashboard!$AY$1,Dashboard!$BE$1)</c:f>
              <c:numCache>
                <c:formatCode>mmm\-yy</c:formatCode>
                <c:ptCount val="18"/>
                <c:pt idx="0">
                  <c:v>42186</c:v>
                </c:pt>
                <c:pt idx="1">
                  <c:v>42217</c:v>
                </c:pt>
                <c:pt idx="2">
                  <c:v>42248</c:v>
                </c:pt>
                <c:pt idx="3">
                  <c:v>42278</c:v>
                </c:pt>
                <c:pt idx="4">
                  <c:v>42309</c:v>
                </c:pt>
                <c:pt idx="5">
                  <c:v>42339</c:v>
                </c:pt>
                <c:pt idx="6">
                  <c:v>42370</c:v>
                </c:pt>
                <c:pt idx="7">
                  <c:v>42401</c:v>
                </c:pt>
                <c:pt idx="8">
                  <c:v>42430</c:v>
                </c:pt>
                <c:pt idx="9">
                  <c:v>42476</c:v>
                </c:pt>
                <c:pt idx="10">
                  <c:v>42491</c:v>
                </c:pt>
                <c:pt idx="11">
                  <c:v>42522</c:v>
                </c:pt>
                <c:pt idx="12">
                  <c:v>42552</c:v>
                </c:pt>
                <c:pt idx="13">
                  <c:v>42583</c:v>
                </c:pt>
                <c:pt idx="14">
                  <c:v>42614</c:v>
                </c:pt>
                <c:pt idx="15">
                  <c:v>42644</c:v>
                </c:pt>
                <c:pt idx="16">
                  <c:v>42675</c:v>
                </c:pt>
                <c:pt idx="17">
                  <c:v>42705</c:v>
                </c:pt>
              </c:numCache>
            </c:numRef>
          </c:cat>
          <c:val>
            <c:numRef>
              <c:f>(Dashboard!$E$4:$M$4,Dashboard!$N$4,Dashboard!$O$4,Dashboard!$U$4,Dashboard!$AA$4,Dashboard!$AG$4,Dashboard!$AM$4,Dashboard!$AS$4,Dashboard!$AY$4,Dashboard!$BE$4)</c:f>
              <c:numCache>
                <c:formatCode>"$"#,##0.00</c:formatCode>
                <c:ptCount val="18"/>
                <c:pt idx="0">
                  <c:v>2.2515938864628819</c:v>
                </c:pt>
                <c:pt idx="1">
                  <c:v>2.6243770384866276</c:v>
                </c:pt>
                <c:pt idx="2">
                  <c:v>2.1262529457973289</c:v>
                </c:pt>
                <c:pt idx="3">
                  <c:v>0.80646657571623459</c:v>
                </c:pt>
                <c:pt idx="4">
                  <c:v>2.7216832386363636</c:v>
                </c:pt>
                <c:pt idx="5">
                  <c:v>2.6442170087976535</c:v>
                </c:pt>
                <c:pt idx="6">
                  <c:v>2.9787899941826641</c:v>
                </c:pt>
                <c:pt idx="7">
                  <c:v>5.6970854922279797</c:v>
                </c:pt>
                <c:pt idx="8">
                  <c:v>3.4359263959390867</c:v>
                </c:pt>
                <c:pt idx="9">
                  <c:v>3.5295580110497236</c:v>
                </c:pt>
                <c:pt idx="10">
                  <c:v>3.486014865637507</c:v>
                </c:pt>
                <c:pt idx="11">
                  <c:v>1.9321638924455826</c:v>
                </c:pt>
                <c:pt idx="12">
                  <c:v>1.8464688067837673</c:v>
                </c:pt>
                <c:pt idx="13">
                  <c:v>0</c:v>
                </c:pt>
                <c:pt idx="14">
                  <c:v>1.8728500619578687</c:v>
                </c:pt>
                <c:pt idx="15">
                  <c:v>1.7824343257443083</c:v>
                </c:pt>
                <c:pt idx="16">
                  <c:v>1.8348296836982969</c:v>
                </c:pt>
                <c:pt idx="1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965440"/>
        <c:axId val="59966976"/>
      </c:lineChart>
      <c:dateAx>
        <c:axId val="59965440"/>
        <c:scaling>
          <c:orientation val="minMax"/>
        </c:scaling>
        <c:delete val="0"/>
        <c:axPos val="b"/>
        <c:majorGridlines/>
        <c:numFmt formatCode="mmm\-yy" sourceLinked="1"/>
        <c:majorTickMark val="out"/>
        <c:minorTickMark val="none"/>
        <c:tickLblPos val="nextTo"/>
        <c:crossAx val="59966976"/>
        <c:crosses val="autoZero"/>
        <c:auto val="1"/>
        <c:lblOffset val="100"/>
        <c:baseTimeUnit val="months"/>
      </c:dateAx>
      <c:valAx>
        <c:axId val="59966976"/>
        <c:scaling>
          <c:orientation val="minMax"/>
        </c:scaling>
        <c:delete val="0"/>
        <c:axPos val="l"/>
        <c:majorGridlines/>
        <c:numFmt formatCode="&quot;$&quot;#,##0.00" sourceLinked="1"/>
        <c:majorTickMark val="out"/>
        <c:minorTickMark val="none"/>
        <c:tickLblPos val="nextTo"/>
        <c:crossAx val="59965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Levothyroxine</a:t>
            </a:r>
            <a:r>
              <a:rPr lang="en-US" baseline="0"/>
              <a:t> Cost per Patient Days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(Dashboard!$E$1:$M$1,Dashboard!$N$1,Dashboard!$O$1,Dashboard!$U$1,Dashboard!$AA$1,Dashboard!$AG$1,Dashboard!$AM$1,Dashboard!$AS$1,Dashboard!$AY$1,Dashboard!$BE$1)</c:f>
              <c:numCache>
                <c:formatCode>mmm\-yy</c:formatCode>
                <c:ptCount val="18"/>
                <c:pt idx="0">
                  <c:v>42186</c:v>
                </c:pt>
                <c:pt idx="1">
                  <c:v>42217</c:v>
                </c:pt>
                <c:pt idx="2">
                  <c:v>42248</c:v>
                </c:pt>
                <c:pt idx="3">
                  <c:v>42278</c:v>
                </c:pt>
                <c:pt idx="4">
                  <c:v>42309</c:v>
                </c:pt>
                <c:pt idx="5">
                  <c:v>42339</c:v>
                </c:pt>
                <c:pt idx="6">
                  <c:v>42370</c:v>
                </c:pt>
                <c:pt idx="7">
                  <c:v>42401</c:v>
                </c:pt>
                <c:pt idx="8">
                  <c:v>42430</c:v>
                </c:pt>
                <c:pt idx="9">
                  <c:v>42476</c:v>
                </c:pt>
                <c:pt idx="10">
                  <c:v>42491</c:v>
                </c:pt>
                <c:pt idx="11">
                  <c:v>42522</c:v>
                </c:pt>
                <c:pt idx="12">
                  <c:v>42552</c:v>
                </c:pt>
                <c:pt idx="13">
                  <c:v>42583</c:v>
                </c:pt>
                <c:pt idx="14">
                  <c:v>42614</c:v>
                </c:pt>
                <c:pt idx="15">
                  <c:v>42644</c:v>
                </c:pt>
                <c:pt idx="16">
                  <c:v>42675</c:v>
                </c:pt>
                <c:pt idx="17">
                  <c:v>42705</c:v>
                </c:pt>
              </c:numCache>
            </c:numRef>
          </c:cat>
          <c:val>
            <c:numRef>
              <c:f>(Dashboard!$E$18:$M$18,Dashboard!$N$18,Dashboard!$O$18,Dashboard!$U$18,Dashboard!$AA$18,Dashboard!$AG$18,Dashboard!$AM$18,Dashboard!$AS$18,Dashboard!$AY$18,Dashboard!$BE$18)</c:f>
              <c:numCache>
                <c:formatCode>"$"#,##0.00</c:formatCode>
                <c:ptCount val="18"/>
                <c:pt idx="0">
                  <c:v>0.76886462882096063</c:v>
                </c:pt>
                <c:pt idx="1">
                  <c:v>0.34085453359425966</c:v>
                </c:pt>
                <c:pt idx="2">
                  <c:v>0.21689709347996858</c:v>
                </c:pt>
                <c:pt idx="3">
                  <c:v>0.57002728512960432</c:v>
                </c:pt>
                <c:pt idx="4">
                  <c:v>0.56571732954545462</c:v>
                </c:pt>
                <c:pt idx="5">
                  <c:v>0.80406451612903218</c:v>
                </c:pt>
                <c:pt idx="6">
                  <c:v>5.4089586969168123E-2</c:v>
                </c:pt>
                <c:pt idx="7">
                  <c:v>0.62258419689119182</c:v>
                </c:pt>
                <c:pt idx="8">
                  <c:v>8.944796954314721E-2</c:v>
                </c:pt>
                <c:pt idx="9">
                  <c:v>0.21192756292203807</c:v>
                </c:pt>
                <c:pt idx="10">
                  <c:v>8.8810748999428257E-2</c:v>
                </c:pt>
                <c:pt idx="11">
                  <c:v>0.20891805377720871</c:v>
                </c:pt>
                <c:pt idx="12">
                  <c:v>8.5826771653543313E-3</c:v>
                </c:pt>
                <c:pt idx="13">
                  <c:v>0.83900662251655622</c:v>
                </c:pt>
                <c:pt idx="14">
                  <c:v>0.29828376703841386</c:v>
                </c:pt>
                <c:pt idx="15">
                  <c:v>0.65029188558085216</c:v>
                </c:pt>
                <c:pt idx="16">
                  <c:v>0.38560827250608276</c:v>
                </c:pt>
                <c:pt idx="17">
                  <c:v>8.5519547325102876E-2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07552"/>
        <c:axId val="60009088"/>
      </c:lineChart>
      <c:dateAx>
        <c:axId val="60007552"/>
        <c:scaling>
          <c:orientation val="minMax"/>
        </c:scaling>
        <c:delete val="0"/>
        <c:axPos val="b"/>
        <c:majorGridlines/>
        <c:numFmt formatCode="mmm\-yy" sourceLinked="1"/>
        <c:majorTickMark val="none"/>
        <c:minorTickMark val="none"/>
        <c:tickLblPos val="nextTo"/>
        <c:crossAx val="60009088"/>
        <c:crosses val="autoZero"/>
        <c:auto val="1"/>
        <c:lblOffset val="100"/>
        <c:baseTimeUnit val="months"/>
      </c:dateAx>
      <c:valAx>
        <c:axId val="60009088"/>
        <c:scaling>
          <c:orientation val="minMax"/>
        </c:scaling>
        <c:delete val="0"/>
        <c:axPos val="l"/>
        <c:majorGridlines/>
        <c:numFmt formatCode="&quot;$&quot;#,##0.00" sourceLinked="1"/>
        <c:majorTickMark val="none"/>
        <c:minorTickMark val="none"/>
        <c:tickLblPos val="nextTo"/>
        <c:spPr>
          <a:ln w="9525">
            <a:noFill/>
          </a:ln>
        </c:spPr>
        <c:crossAx val="60007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Respiratory</a:t>
            </a:r>
            <a:r>
              <a:rPr lang="en-US" baseline="0"/>
              <a:t> Cost per Patient Days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(Dashboard!$E$1:$M$1,Dashboard!$N$1,Dashboard!$O$1,Dashboard!$U$1,Dashboard!$AA$1,Dashboard!$AG$1,Dashboard!$AM$1,Dashboard!$AS$1,Dashboard!$AY$1,Dashboard!$BE$1)</c:f>
              <c:numCache>
                <c:formatCode>mmm\-yy</c:formatCode>
                <c:ptCount val="18"/>
                <c:pt idx="0">
                  <c:v>42186</c:v>
                </c:pt>
                <c:pt idx="1">
                  <c:v>42217</c:v>
                </c:pt>
                <c:pt idx="2">
                  <c:v>42248</c:v>
                </c:pt>
                <c:pt idx="3">
                  <c:v>42278</c:v>
                </c:pt>
                <c:pt idx="4">
                  <c:v>42309</c:v>
                </c:pt>
                <c:pt idx="5">
                  <c:v>42339</c:v>
                </c:pt>
                <c:pt idx="6">
                  <c:v>42370</c:v>
                </c:pt>
                <c:pt idx="7">
                  <c:v>42401</c:v>
                </c:pt>
                <c:pt idx="8">
                  <c:v>42430</c:v>
                </c:pt>
                <c:pt idx="9">
                  <c:v>42476</c:v>
                </c:pt>
                <c:pt idx="10">
                  <c:v>42491</c:v>
                </c:pt>
                <c:pt idx="11">
                  <c:v>42522</c:v>
                </c:pt>
                <c:pt idx="12">
                  <c:v>42552</c:v>
                </c:pt>
                <c:pt idx="13">
                  <c:v>42583</c:v>
                </c:pt>
                <c:pt idx="14">
                  <c:v>42614</c:v>
                </c:pt>
                <c:pt idx="15">
                  <c:v>42644</c:v>
                </c:pt>
                <c:pt idx="16">
                  <c:v>42675</c:v>
                </c:pt>
                <c:pt idx="17">
                  <c:v>42705</c:v>
                </c:pt>
              </c:numCache>
            </c:numRef>
          </c:cat>
          <c:val>
            <c:numRef>
              <c:f>(Dashboard!$E$25:$M$25,Dashboard!$N$25,Dashboard!$O$25,Dashboard!$U$25,Dashboard!$AA$25,Dashboard!$AG$25,Dashboard!$AM$25,Dashboard!$AS$25,Dashboard!$AY$25,Dashboard!$BE$25)</c:f>
              <c:numCache>
                <c:formatCode>"$"#,##0.00</c:formatCode>
                <c:ptCount val="18"/>
                <c:pt idx="0">
                  <c:v>3.4197307132459964</c:v>
                </c:pt>
                <c:pt idx="1">
                  <c:v>2.414924983692107</c:v>
                </c:pt>
                <c:pt idx="2">
                  <c:v>3.9382168106834246</c:v>
                </c:pt>
                <c:pt idx="3">
                  <c:v>2.6802182810368351</c:v>
                </c:pt>
                <c:pt idx="4">
                  <c:v>3.2181818181818183</c:v>
                </c:pt>
                <c:pt idx="5">
                  <c:v>2.6157302052785929</c:v>
                </c:pt>
                <c:pt idx="6">
                  <c:v>2.2593891797556718</c:v>
                </c:pt>
                <c:pt idx="7">
                  <c:v>3.56509067357513</c:v>
                </c:pt>
                <c:pt idx="8">
                  <c:v>7.5820368020304576</c:v>
                </c:pt>
                <c:pt idx="9">
                  <c:v>0.19724370779619399</c:v>
                </c:pt>
                <c:pt idx="10">
                  <c:v>2.3980960548885082</c:v>
                </c:pt>
                <c:pt idx="11">
                  <c:v>2.8308578745198463</c:v>
                </c:pt>
                <c:pt idx="12">
                  <c:v>1.0046577831617203</c:v>
                </c:pt>
                <c:pt idx="13">
                  <c:v>2.2406863335340157</c:v>
                </c:pt>
                <c:pt idx="14">
                  <c:v>1.8815055762081785</c:v>
                </c:pt>
                <c:pt idx="15">
                  <c:v>1.5439988324576766</c:v>
                </c:pt>
                <c:pt idx="16">
                  <c:v>1.2602919708029197</c:v>
                </c:pt>
                <c:pt idx="17">
                  <c:v>1.3522530864197535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303168"/>
        <c:axId val="75309056"/>
      </c:lineChart>
      <c:dateAx>
        <c:axId val="75303168"/>
        <c:scaling>
          <c:orientation val="minMax"/>
        </c:scaling>
        <c:delete val="0"/>
        <c:axPos val="b"/>
        <c:majorGridlines/>
        <c:numFmt formatCode="mmm\-yy" sourceLinked="1"/>
        <c:majorTickMark val="none"/>
        <c:minorTickMark val="none"/>
        <c:tickLblPos val="nextTo"/>
        <c:crossAx val="75309056"/>
        <c:crosses val="autoZero"/>
        <c:auto val="1"/>
        <c:lblOffset val="100"/>
        <c:baseTimeUnit val="months"/>
      </c:dateAx>
      <c:valAx>
        <c:axId val="75309056"/>
        <c:scaling>
          <c:orientation val="minMax"/>
        </c:scaling>
        <c:delete val="0"/>
        <c:axPos val="l"/>
        <c:majorGridlines/>
        <c:numFmt formatCode="&quot;$&quot;#,##0.00" sourceLinked="1"/>
        <c:majorTickMark val="none"/>
        <c:minorTickMark val="none"/>
        <c:tickLblPos val="nextTo"/>
        <c:spPr>
          <a:ln w="9525">
            <a:noFill/>
          </a:ln>
        </c:spPr>
        <c:crossAx val="75303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Insulin</a:t>
            </a:r>
            <a:r>
              <a:rPr lang="en-US" baseline="0"/>
              <a:t> Cost per Patient Days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(Dashboard!$E$1:$M$1,Dashboard!$N$1,Dashboard!$O$1,Dashboard!$U$1,Dashboard!$AA$1,Dashboard!$AG$1,Dashboard!$AM$1,Dashboard!$AS$1,Dashboard!$AY$1,Dashboard!$BE$1)</c:f>
              <c:numCache>
                <c:formatCode>mmm\-yy</c:formatCode>
                <c:ptCount val="18"/>
                <c:pt idx="0">
                  <c:v>42186</c:v>
                </c:pt>
                <c:pt idx="1">
                  <c:v>42217</c:v>
                </c:pt>
                <c:pt idx="2">
                  <c:v>42248</c:v>
                </c:pt>
                <c:pt idx="3">
                  <c:v>42278</c:v>
                </c:pt>
                <c:pt idx="4">
                  <c:v>42309</c:v>
                </c:pt>
                <c:pt idx="5">
                  <c:v>42339</c:v>
                </c:pt>
                <c:pt idx="6">
                  <c:v>42370</c:v>
                </c:pt>
                <c:pt idx="7">
                  <c:v>42401</c:v>
                </c:pt>
                <c:pt idx="8">
                  <c:v>42430</c:v>
                </c:pt>
                <c:pt idx="9">
                  <c:v>42476</c:v>
                </c:pt>
                <c:pt idx="10">
                  <c:v>42491</c:v>
                </c:pt>
                <c:pt idx="11">
                  <c:v>42522</c:v>
                </c:pt>
                <c:pt idx="12">
                  <c:v>42552</c:v>
                </c:pt>
                <c:pt idx="13">
                  <c:v>42583</c:v>
                </c:pt>
                <c:pt idx="14">
                  <c:v>42614</c:v>
                </c:pt>
                <c:pt idx="15">
                  <c:v>42644</c:v>
                </c:pt>
                <c:pt idx="16">
                  <c:v>42675</c:v>
                </c:pt>
                <c:pt idx="17">
                  <c:v>42705</c:v>
                </c:pt>
              </c:numCache>
            </c:numRef>
          </c:cat>
          <c:val>
            <c:numRef>
              <c:f>(Dashboard!$E$40:$M$40,Dashboard!$N$40,Dashboard!$O$40,Dashboard!$U$40,Dashboard!$AA$40,Dashboard!$AG$40,Dashboard!$AM$40,Dashboard!$AS$40,Dashboard!$AY$40,Dashboard!$BE$40)</c:f>
              <c:numCache>
                <c:formatCode>"$"#,##0.00</c:formatCode>
                <c:ptCount val="18"/>
                <c:pt idx="0">
                  <c:v>2.69802037845706</c:v>
                </c:pt>
                <c:pt idx="1">
                  <c:v>1.7572863666014351</c:v>
                </c:pt>
                <c:pt idx="2">
                  <c:v>5.318829536527887</c:v>
                </c:pt>
                <c:pt idx="3">
                  <c:v>1.444788540245566</c:v>
                </c:pt>
                <c:pt idx="4">
                  <c:v>1.8645383522727272</c:v>
                </c:pt>
                <c:pt idx="5">
                  <c:v>1.6539882697947215</c:v>
                </c:pt>
                <c:pt idx="6">
                  <c:v>1.8595055264688773</c:v>
                </c:pt>
                <c:pt idx="7">
                  <c:v>1.9897603626943006</c:v>
                </c:pt>
                <c:pt idx="8">
                  <c:v>6.5163388324873104</c:v>
                </c:pt>
                <c:pt idx="9">
                  <c:v>0</c:v>
                </c:pt>
                <c:pt idx="10">
                  <c:v>0.49026872498570612</c:v>
                </c:pt>
                <c:pt idx="11">
                  <c:v>4.6679833546734955</c:v>
                </c:pt>
                <c:pt idx="12">
                  <c:v>2.4560932768019383</c:v>
                </c:pt>
                <c:pt idx="13">
                  <c:v>1.4495725466586393</c:v>
                </c:pt>
                <c:pt idx="14">
                  <c:v>3.330315985130111</c:v>
                </c:pt>
                <c:pt idx="15">
                  <c:v>2.5160653823701105</c:v>
                </c:pt>
                <c:pt idx="16">
                  <c:v>4.0578102189781031</c:v>
                </c:pt>
                <c:pt idx="17">
                  <c:v>3.7677366255144027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320704"/>
        <c:axId val="75330688"/>
      </c:lineChart>
      <c:dateAx>
        <c:axId val="75320704"/>
        <c:scaling>
          <c:orientation val="minMax"/>
        </c:scaling>
        <c:delete val="0"/>
        <c:axPos val="b"/>
        <c:majorGridlines/>
        <c:numFmt formatCode="mmm\-yy" sourceLinked="1"/>
        <c:majorTickMark val="none"/>
        <c:minorTickMark val="none"/>
        <c:tickLblPos val="nextTo"/>
        <c:crossAx val="75330688"/>
        <c:crosses val="autoZero"/>
        <c:auto val="1"/>
        <c:lblOffset val="100"/>
        <c:baseTimeUnit val="months"/>
      </c:dateAx>
      <c:valAx>
        <c:axId val="75330688"/>
        <c:scaling>
          <c:orientation val="minMax"/>
        </c:scaling>
        <c:delete val="0"/>
        <c:axPos val="l"/>
        <c:majorGridlines/>
        <c:numFmt formatCode="&quot;$&quot;#,##0.00" sourceLinked="1"/>
        <c:majorTickMark val="none"/>
        <c:minorTickMark val="none"/>
        <c:tickLblPos val="nextTo"/>
        <c:spPr>
          <a:ln w="9525">
            <a:noFill/>
          </a:ln>
        </c:spPr>
        <c:crossAx val="75320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Premixed</a:t>
            </a:r>
            <a:r>
              <a:rPr lang="en-US" baseline="0"/>
              <a:t> Products Cost per Patient Days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(Dashboard!$E$1:$M$1,Dashboard!$N$1,Dashboard!$O$1,Dashboard!$U$1,Dashboard!$AA$1,Dashboard!$AG$1,Dashboard!$AM$1,Dashboard!$AS$1,Dashboard!$AY$1,Dashboard!$BE$1)</c:f>
              <c:numCache>
                <c:formatCode>mmm\-yy</c:formatCode>
                <c:ptCount val="18"/>
                <c:pt idx="0">
                  <c:v>42186</c:v>
                </c:pt>
                <c:pt idx="1">
                  <c:v>42217</c:v>
                </c:pt>
                <c:pt idx="2">
                  <c:v>42248</c:v>
                </c:pt>
                <c:pt idx="3">
                  <c:v>42278</c:v>
                </c:pt>
                <c:pt idx="4">
                  <c:v>42309</c:v>
                </c:pt>
                <c:pt idx="5">
                  <c:v>42339</c:v>
                </c:pt>
                <c:pt idx="6">
                  <c:v>42370</c:v>
                </c:pt>
                <c:pt idx="7">
                  <c:v>42401</c:v>
                </c:pt>
                <c:pt idx="8">
                  <c:v>42430</c:v>
                </c:pt>
                <c:pt idx="9">
                  <c:v>42476</c:v>
                </c:pt>
                <c:pt idx="10">
                  <c:v>42491</c:v>
                </c:pt>
                <c:pt idx="11">
                  <c:v>42522</c:v>
                </c:pt>
                <c:pt idx="12">
                  <c:v>42552</c:v>
                </c:pt>
                <c:pt idx="13">
                  <c:v>42583</c:v>
                </c:pt>
                <c:pt idx="14">
                  <c:v>42614</c:v>
                </c:pt>
                <c:pt idx="15">
                  <c:v>42644</c:v>
                </c:pt>
                <c:pt idx="16">
                  <c:v>42675</c:v>
                </c:pt>
                <c:pt idx="17">
                  <c:v>42705</c:v>
                </c:pt>
              </c:numCache>
            </c:numRef>
          </c:cat>
          <c:val>
            <c:numRef>
              <c:f>(Dashboard!$E$53:$M$53,Dashboard!$N$53,Dashboard!$O$53,Dashboard!$U$53,Dashboard!$AA$53,Dashboard!$AG$53,Dashboard!$AM$53,Dashboard!$AS$53,Dashboard!$AY$53,Dashboard!$BE$53)</c:f>
              <c:numCache>
                <c:formatCode>"$"#,##0.00</c:formatCode>
                <c:ptCount val="18"/>
                <c:pt idx="0">
                  <c:v>0.92728529839883567</c:v>
                </c:pt>
                <c:pt idx="1">
                  <c:v>0.57592302674494456</c:v>
                </c:pt>
                <c:pt idx="2">
                  <c:v>0.43165750196386488</c:v>
                </c:pt>
                <c:pt idx="3">
                  <c:v>0.42337653478854032</c:v>
                </c:pt>
                <c:pt idx="4">
                  <c:v>0.89615056818181815</c:v>
                </c:pt>
                <c:pt idx="5">
                  <c:v>1.8622052785923753</c:v>
                </c:pt>
                <c:pt idx="6">
                  <c:v>0.80568353694008132</c:v>
                </c:pt>
                <c:pt idx="7">
                  <c:v>0.76460492227979271</c:v>
                </c:pt>
                <c:pt idx="8">
                  <c:v>0.85532994923857864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350784"/>
        <c:axId val="75352320"/>
      </c:lineChart>
      <c:dateAx>
        <c:axId val="75350784"/>
        <c:scaling>
          <c:orientation val="minMax"/>
        </c:scaling>
        <c:delete val="0"/>
        <c:axPos val="b"/>
        <c:majorGridlines/>
        <c:numFmt formatCode="mmm\-yy" sourceLinked="1"/>
        <c:majorTickMark val="none"/>
        <c:minorTickMark val="none"/>
        <c:tickLblPos val="nextTo"/>
        <c:crossAx val="75352320"/>
        <c:crosses val="autoZero"/>
        <c:auto val="1"/>
        <c:lblOffset val="100"/>
        <c:baseTimeUnit val="months"/>
      </c:dateAx>
      <c:valAx>
        <c:axId val="75352320"/>
        <c:scaling>
          <c:orientation val="minMax"/>
        </c:scaling>
        <c:delete val="0"/>
        <c:axPos val="l"/>
        <c:majorGridlines/>
        <c:numFmt formatCode="&quot;$&quot;#,##0.00" sourceLinked="1"/>
        <c:majorTickMark val="none"/>
        <c:minorTickMark val="none"/>
        <c:tickLblPos val="nextTo"/>
        <c:spPr>
          <a:ln w="9525">
            <a:noFill/>
          </a:ln>
        </c:spPr>
        <c:crossAx val="75350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Phytnadione</a:t>
            </a:r>
            <a:r>
              <a:rPr lang="en-US" baseline="0"/>
              <a:t> Cost per Patient Days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(Dashboard!$E$1:$M$1,Dashboard!$N$1,Dashboard!$O$1,Dashboard!$U$1,Dashboard!$AA$1,Dashboard!$AG$1,Dashboard!$AM$1,Dashboard!$AS$1,Dashboard!$AY$1,Dashboard!$BE$1)</c:f>
              <c:numCache>
                <c:formatCode>mmm\-yy</c:formatCode>
                <c:ptCount val="18"/>
                <c:pt idx="0">
                  <c:v>42186</c:v>
                </c:pt>
                <c:pt idx="1">
                  <c:v>42217</c:v>
                </c:pt>
                <c:pt idx="2">
                  <c:v>42248</c:v>
                </c:pt>
                <c:pt idx="3">
                  <c:v>42278</c:v>
                </c:pt>
                <c:pt idx="4">
                  <c:v>42309</c:v>
                </c:pt>
                <c:pt idx="5">
                  <c:v>42339</c:v>
                </c:pt>
                <c:pt idx="6">
                  <c:v>42370</c:v>
                </c:pt>
                <c:pt idx="7">
                  <c:v>42401</c:v>
                </c:pt>
                <c:pt idx="8">
                  <c:v>42430</c:v>
                </c:pt>
                <c:pt idx="9">
                  <c:v>42476</c:v>
                </c:pt>
                <c:pt idx="10">
                  <c:v>42491</c:v>
                </c:pt>
                <c:pt idx="11">
                  <c:v>42522</c:v>
                </c:pt>
                <c:pt idx="12">
                  <c:v>42552</c:v>
                </c:pt>
                <c:pt idx="13">
                  <c:v>42583</c:v>
                </c:pt>
                <c:pt idx="14">
                  <c:v>42614</c:v>
                </c:pt>
                <c:pt idx="15">
                  <c:v>42644</c:v>
                </c:pt>
                <c:pt idx="16">
                  <c:v>42675</c:v>
                </c:pt>
                <c:pt idx="17">
                  <c:v>42705</c:v>
                </c:pt>
              </c:numCache>
            </c:numRef>
          </c:cat>
          <c:val>
            <c:numRef>
              <c:f>(Dashboard!$E$62:$M$62,Dashboard!$N$62,Dashboard!$O$62,Dashboard!$U$62,Dashboard!$AA$62,Dashboard!$AG$62,Dashboard!$AM$62,Dashboard!$AS$62,Dashboard!$AY$62,Dashboard!$BE$62)</c:f>
              <c:numCache>
                <c:formatCode>"$"#,##0.00</c:formatCode>
                <c:ptCount val="18"/>
                <c:pt idx="0">
                  <c:v>0.57053129548762738</c:v>
                </c:pt>
                <c:pt idx="1">
                  <c:v>0.54637964774951076</c:v>
                </c:pt>
                <c:pt idx="2">
                  <c:v>1.1641241162608014</c:v>
                </c:pt>
                <c:pt idx="3">
                  <c:v>0.95226466575716229</c:v>
                </c:pt>
                <c:pt idx="4">
                  <c:v>1.3871874999999998</c:v>
                </c:pt>
                <c:pt idx="5">
                  <c:v>9.0827155425219939</c:v>
                </c:pt>
                <c:pt idx="6">
                  <c:v>0.48694589877835948</c:v>
                </c:pt>
                <c:pt idx="7">
                  <c:v>0.36142487046632121</c:v>
                </c:pt>
                <c:pt idx="8">
                  <c:v>3.0097335025380714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0.84310656231186043</c:v>
                </c:pt>
                <c:pt idx="14">
                  <c:v>0.69412639405204457</c:v>
                </c:pt>
                <c:pt idx="15">
                  <c:v>1.20810274372446</c:v>
                </c:pt>
                <c:pt idx="16">
                  <c:v>1.258807785888078</c:v>
                </c:pt>
                <c:pt idx="17">
                  <c:v>1.0645473251028807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380608"/>
        <c:axId val="75382144"/>
      </c:lineChart>
      <c:dateAx>
        <c:axId val="75380608"/>
        <c:scaling>
          <c:orientation val="minMax"/>
        </c:scaling>
        <c:delete val="0"/>
        <c:axPos val="b"/>
        <c:majorGridlines/>
        <c:numFmt formatCode="mmm\-yy" sourceLinked="1"/>
        <c:majorTickMark val="none"/>
        <c:minorTickMark val="none"/>
        <c:tickLblPos val="nextTo"/>
        <c:crossAx val="75382144"/>
        <c:crosses val="autoZero"/>
        <c:auto val="1"/>
        <c:lblOffset val="100"/>
        <c:baseTimeUnit val="months"/>
      </c:dateAx>
      <c:valAx>
        <c:axId val="75382144"/>
        <c:scaling>
          <c:orientation val="minMax"/>
        </c:scaling>
        <c:delete val="0"/>
        <c:axPos val="l"/>
        <c:majorGridlines/>
        <c:numFmt formatCode="&quot;$&quot;#,##0.00" sourceLinked="1"/>
        <c:majorTickMark val="none"/>
        <c:minorTickMark val="none"/>
        <c:tickLblPos val="nextTo"/>
        <c:spPr>
          <a:ln w="9525">
            <a:noFill/>
          </a:ln>
        </c:spPr>
        <c:crossAx val="75380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Anti-Infective</a:t>
            </a:r>
            <a:r>
              <a:rPr lang="en-US" baseline="0"/>
              <a:t> Agents Cost per Patient Days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(Dashboard!$E$1:$M$1,Dashboard!$N$1,Dashboard!$O$1,Dashboard!$U$1,Dashboard!$AA$1,Dashboard!$AG$1,Dashboard!$AM$1,Dashboard!$AS$1,Dashboard!$AY$1,Dashboard!$BE$1)</c:f>
              <c:numCache>
                <c:formatCode>mmm\-yy</c:formatCode>
                <c:ptCount val="18"/>
                <c:pt idx="0">
                  <c:v>42186</c:v>
                </c:pt>
                <c:pt idx="1">
                  <c:v>42217</c:v>
                </c:pt>
                <c:pt idx="2">
                  <c:v>42248</c:v>
                </c:pt>
                <c:pt idx="3">
                  <c:v>42278</c:v>
                </c:pt>
                <c:pt idx="4">
                  <c:v>42309</c:v>
                </c:pt>
                <c:pt idx="5">
                  <c:v>42339</c:v>
                </c:pt>
                <c:pt idx="6">
                  <c:v>42370</c:v>
                </c:pt>
                <c:pt idx="7">
                  <c:v>42401</c:v>
                </c:pt>
                <c:pt idx="8">
                  <c:v>42430</c:v>
                </c:pt>
                <c:pt idx="9">
                  <c:v>42476</c:v>
                </c:pt>
                <c:pt idx="10">
                  <c:v>42491</c:v>
                </c:pt>
                <c:pt idx="11">
                  <c:v>42522</c:v>
                </c:pt>
                <c:pt idx="12">
                  <c:v>42552</c:v>
                </c:pt>
                <c:pt idx="13">
                  <c:v>42583</c:v>
                </c:pt>
                <c:pt idx="14">
                  <c:v>42614</c:v>
                </c:pt>
                <c:pt idx="15">
                  <c:v>42644</c:v>
                </c:pt>
                <c:pt idx="16">
                  <c:v>42675</c:v>
                </c:pt>
                <c:pt idx="17">
                  <c:v>42705</c:v>
                </c:pt>
              </c:numCache>
            </c:numRef>
          </c:cat>
          <c:val>
            <c:numRef>
              <c:f>(Dashboard!$E$69:$M$69,Dashboard!$N$69,Dashboard!$O$69,Dashboard!$U$69,Dashboard!$AA$69,Dashboard!$AG$69,Dashboard!$AM$69,Dashboard!$AS$69,Dashboard!$AY$69,Dashboard!$BE$69)</c:f>
              <c:numCache>
                <c:formatCode>"$"#,##0.00</c:formatCode>
                <c:ptCount val="18"/>
                <c:pt idx="0">
                  <c:v>29.155072780203788</c:v>
                </c:pt>
                <c:pt idx="1">
                  <c:v>18.324442270058704</c:v>
                </c:pt>
                <c:pt idx="2">
                  <c:v>16.884399057344854</c:v>
                </c:pt>
                <c:pt idx="3">
                  <c:v>15.120156889495226</c:v>
                </c:pt>
                <c:pt idx="4">
                  <c:v>16.202144886363637</c:v>
                </c:pt>
                <c:pt idx="5">
                  <c:v>30.702158357771257</c:v>
                </c:pt>
                <c:pt idx="6">
                  <c:v>16.738836532867946</c:v>
                </c:pt>
                <c:pt idx="7">
                  <c:v>18.014203367875648</c:v>
                </c:pt>
                <c:pt idx="8">
                  <c:v>17.674720812182738</c:v>
                </c:pt>
                <c:pt idx="9">
                  <c:v>13.15352977286679</c:v>
                </c:pt>
                <c:pt idx="10">
                  <c:v>13.640080045740426</c:v>
                </c:pt>
                <c:pt idx="11">
                  <c:v>12.403476312419974</c:v>
                </c:pt>
                <c:pt idx="12">
                  <c:v>9.9316777710478501</c:v>
                </c:pt>
                <c:pt idx="13">
                  <c:v>20.789650812763394</c:v>
                </c:pt>
                <c:pt idx="14">
                  <c:v>13.2604770755886</c:v>
                </c:pt>
                <c:pt idx="15">
                  <c:v>19.017536485697608</c:v>
                </c:pt>
                <c:pt idx="16">
                  <c:v>22.507785888077862</c:v>
                </c:pt>
                <c:pt idx="17">
                  <c:v>10.709017489711934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422720"/>
        <c:axId val="75436800"/>
      </c:lineChart>
      <c:dateAx>
        <c:axId val="75422720"/>
        <c:scaling>
          <c:orientation val="minMax"/>
        </c:scaling>
        <c:delete val="0"/>
        <c:axPos val="b"/>
        <c:majorGridlines/>
        <c:numFmt formatCode="mmm\-yy" sourceLinked="1"/>
        <c:majorTickMark val="none"/>
        <c:minorTickMark val="none"/>
        <c:tickLblPos val="nextTo"/>
        <c:crossAx val="75436800"/>
        <c:crosses val="autoZero"/>
        <c:auto val="1"/>
        <c:lblOffset val="100"/>
        <c:baseTimeUnit val="months"/>
      </c:dateAx>
      <c:valAx>
        <c:axId val="75436800"/>
        <c:scaling>
          <c:orientation val="minMax"/>
        </c:scaling>
        <c:delete val="0"/>
        <c:axPos val="l"/>
        <c:majorGridlines/>
        <c:numFmt formatCode="&quot;$&quot;#,##0.00" sourceLinked="1"/>
        <c:majorTickMark val="none"/>
        <c:minorTickMark val="none"/>
        <c:tickLblPos val="nextTo"/>
        <c:spPr>
          <a:ln w="9525">
            <a:noFill/>
          </a:ln>
        </c:spPr>
        <c:crossAx val="75422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IV</a:t>
            </a:r>
            <a:r>
              <a:rPr lang="en-US" baseline="0"/>
              <a:t> APAP Cost per Patient Days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(Dashboard!$E$1:$M$1,Dashboard!$N$1,Dashboard!$O$1,Dashboard!$U$1,Dashboard!$AA$1,Dashboard!$AG$1,Dashboard!$AM$1,Dashboard!$AS$1,Dashboard!$AY$1,Dashboard!$BE$1)</c:f>
              <c:numCache>
                <c:formatCode>mmm\-yy</c:formatCode>
                <c:ptCount val="18"/>
                <c:pt idx="0">
                  <c:v>42186</c:v>
                </c:pt>
                <c:pt idx="1">
                  <c:v>42217</c:v>
                </c:pt>
                <c:pt idx="2">
                  <c:v>42248</c:v>
                </c:pt>
                <c:pt idx="3">
                  <c:v>42278</c:v>
                </c:pt>
                <c:pt idx="4">
                  <c:v>42309</c:v>
                </c:pt>
                <c:pt idx="5">
                  <c:v>42339</c:v>
                </c:pt>
                <c:pt idx="6">
                  <c:v>42370</c:v>
                </c:pt>
                <c:pt idx="7">
                  <c:v>42401</c:v>
                </c:pt>
                <c:pt idx="8">
                  <c:v>42430</c:v>
                </c:pt>
                <c:pt idx="9">
                  <c:v>42476</c:v>
                </c:pt>
                <c:pt idx="10">
                  <c:v>42491</c:v>
                </c:pt>
                <c:pt idx="11">
                  <c:v>42522</c:v>
                </c:pt>
                <c:pt idx="12">
                  <c:v>42552</c:v>
                </c:pt>
                <c:pt idx="13">
                  <c:v>42583</c:v>
                </c:pt>
                <c:pt idx="14">
                  <c:v>42614</c:v>
                </c:pt>
                <c:pt idx="15">
                  <c:v>42644</c:v>
                </c:pt>
                <c:pt idx="16">
                  <c:v>42675</c:v>
                </c:pt>
                <c:pt idx="17">
                  <c:v>42705</c:v>
                </c:pt>
              </c:numCache>
            </c:numRef>
          </c:cat>
          <c:val>
            <c:numRef>
              <c:f>(Dashboard!$E$90:$M$90,Dashboard!$N$90,Dashboard!$O$90,Dashboard!$U$90,Dashboard!$AA$90,Dashboard!$AG$90,Dashboard!$AM$90,Dashboard!$AS$90,Dashboard!$AY$90,Dashboard!$BE$90)</c:f>
              <c:numCache>
                <c:formatCode>"$"#,##0.00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0.46501466275659825</c:v>
                </c:pt>
                <c:pt idx="6">
                  <c:v>0.46122745782431646</c:v>
                </c:pt>
                <c:pt idx="7">
                  <c:v>0</c:v>
                </c:pt>
                <c:pt idx="8">
                  <c:v>0</c:v>
                </c:pt>
                <c:pt idx="9">
                  <c:v>0.48670963781461019</c:v>
                </c:pt>
                <c:pt idx="10">
                  <c:v>0.45428816466552313</c:v>
                </c:pt>
                <c:pt idx="11">
                  <c:v>0.50867477592829702</c:v>
                </c:pt>
                <c:pt idx="12">
                  <c:v>0</c:v>
                </c:pt>
                <c:pt idx="13">
                  <c:v>0.47912101143889224</c:v>
                </c:pt>
                <c:pt idx="14">
                  <c:v>0</c:v>
                </c:pt>
                <c:pt idx="15">
                  <c:v>0.4645767659077642</c:v>
                </c:pt>
                <c:pt idx="16">
                  <c:v>0</c:v>
                </c:pt>
                <c:pt idx="17">
                  <c:v>0.40849794238683129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448704"/>
        <c:axId val="75450240"/>
      </c:lineChart>
      <c:dateAx>
        <c:axId val="75448704"/>
        <c:scaling>
          <c:orientation val="minMax"/>
        </c:scaling>
        <c:delete val="0"/>
        <c:axPos val="b"/>
        <c:majorGridlines/>
        <c:numFmt formatCode="mmm\-yy" sourceLinked="1"/>
        <c:majorTickMark val="none"/>
        <c:minorTickMark val="none"/>
        <c:tickLblPos val="nextTo"/>
        <c:crossAx val="75450240"/>
        <c:crosses val="autoZero"/>
        <c:auto val="1"/>
        <c:lblOffset val="100"/>
        <c:baseTimeUnit val="months"/>
      </c:dateAx>
      <c:valAx>
        <c:axId val="75450240"/>
        <c:scaling>
          <c:orientation val="minMax"/>
        </c:scaling>
        <c:delete val="0"/>
        <c:axPos val="l"/>
        <c:majorGridlines/>
        <c:numFmt formatCode="&quot;$&quot;#,##0.00" sourceLinked="1"/>
        <c:majorTickMark val="none"/>
        <c:minorTickMark val="none"/>
        <c:tickLblPos val="nextTo"/>
        <c:spPr>
          <a:ln w="9525">
            <a:noFill/>
          </a:ln>
        </c:spPr>
        <c:crossAx val="75448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IVIG</a:t>
            </a:r>
            <a:r>
              <a:rPr lang="en-US" baseline="0"/>
              <a:t> Cost per Patient Days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(Dashboard!$E$1:$M$1,Dashboard!$N$1,Dashboard!$O$1,Dashboard!$U$1,Dashboard!$AA$1,Dashboard!$AG$1,Dashboard!$AM$1,Dashboard!$AS$1,Dashboard!$AY$1,Dashboard!$BE$1)</c:f>
              <c:numCache>
                <c:formatCode>mmm\-yy</c:formatCode>
                <c:ptCount val="18"/>
                <c:pt idx="0">
                  <c:v>42186</c:v>
                </c:pt>
                <c:pt idx="1">
                  <c:v>42217</c:v>
                </c:pt>
                <c:pt idx="2">
                  <c:v>42248</c:v>
                </c:pt>
                <c:pt idx="3">
                  <c:v>42278</c:v>
                </c:pt>
                <c:pt idx="4">
                  <c:v>42309</c:v>
                </c:pt>
                <c:pt idx="5">
                  <c:v>42339</c:v>
                </c:pt>
                <c:pt idx="6">
                  <c:v>42370</c:v>
                </c:pt>
                <c:pt idx="7">
                  <c:v>42401</c:v>
                </c:pt>
                <c:pt idx="8">
                  <c:v>42430</c:v>
                </c:pt>
                <c:pt idx="9">
                  <c:v>42476</c:v>
                </c:pt>
                <c:pt idx="10">
                  <c:v>42491</c:v>
                </c:pt>
                <c:pt idx="11">
                  <c:v>42522</c:v>
                </c:pt>
                <c:pt idx="12">
                  <c:v>42552</c:v>
                </c:pt>
                <c:pt idx="13">
                  <c:v>42583</c:v>
                </c:pt>
                <c:pt idx="14">
                  <c:v>42614</c:v>
                </c:pt>
                <c:pt idx="15">
                  <c:v>42644</c:v>
                </c:pt>
                <c:pt idx="16">
                  <c:v>42675</c:v>
                </c:pt>
                <c:pt idx="17">
                  <c:v>42705</c:v>
                </c:pt>
              </c:numCache>
            </c:numRef>
          </c:cat>
          <c:val>
            <c:numRef>
              <c:f>(Dashboard!$E$93:$M$93,Dashboard!$N$93,Dashboard!$O$93,Dashboard!$U$93,Dashboard!$AA$93,Dashboard!$AG$93,Dashboard!$AM$93,Dashboard!$AS$93,Dashboard!$AY$93,Dashboard!$BE$93)</c:f>
              <c:numCache>
                <c:formatCode>"$"#,##0.00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11.050477489768076</c:v>
                </c:pt>
                <c:pt idx="4">
                  <c:v>1.4382102272727273</c:v>
                </c:pt>
                <c:pt idx="5">
                  <c:v>0</c:v>
                </c:pt>
                <c:pt idx="6">
                  <c:v>0</c:v>
                </c:pt>
                <c:pt idx="7">
                  <c:v>12.240932642487047</c:v>
                </c:pt>
                <c:pt idx="8">
                  <c:v>0</c:v>
                </c:pt>
                <c:pt idx="9">
                  <c:v>3.7845303867403315</c:v>
                </c:pt>
                <c:pt idx="10">
                  <c:v>6.2664379645511721</c:v>
                </c:pt>
                <c:pt idx="11">
                  <c:v>4.666741357234315</c:v>
                </c:pt>
                <c:pt idx="12">
                  <c:v>4.9788007268322225</c:v>
                </c:pt>
                <c:pt idx="13">
                  <c:v>7.0129374599707646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503488"/>
        <c:axId val="75505024"/>
      </c:lineChart>
      <c:dateAx>
        <c:axId val="75503488"/>
        <c:scaling>
          <c:orientation val="minMax"/>
        </c:scaling>
        <c:delete val="0"/>
        <c:axPos val="b"/>
        <c:majorGridlines/>
        <c:numFmt formatCode="mmm\-yy" sourceLinked="1"/>
        <c:majorTickMark val="none"/>
        <c:minorTickMark val="none"/>
        <c:tickLblPos val="nextTo"/>
        <c:crossAx val="75505024"/>
        <c:crosses val="autoZero"/>
        <c:auto val="1"/>
        <c:lblOffset val="100"/>
        <c:baseTimeUnit val="months"/>
      </c:dateAx>
      <c:valAx>
        <c:axId val="75505024"/>
        <c:scaling>
          <c:orientation val="minMax"/>
        </c:scaling>
        <c:delete val="0"/>
        <c:axPos val="l"/>
        <c:majorGridlines/>
        <c:numFmt formatCode="&quot;$&quot;#,##0.00" sourceLinked="1"/>
        <c:majorTickMark val="none"/>
        <c:minorTickMark val="none"/>
        <c:tickLblPos val="nextTo"/>
        <c:spPr>
          <a:ln w="9525">
            <a:noFill/>
          </a:ln>
        </c:spPr>
        <c:crossAx val="755034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Tisseel</a:t>
            </a:r>
            <a:r>
              <a:rPr lang="en-US" baseline="0"/>
              <a:t> Cost per Patient Days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(Dashboard!$E$1:$M$1,Dashboard!$N$1,Dashboard!$O$1,Dashboard!$U$1,Dashboard!$AA$1,Dashboard!$AG$1,Dashboard!$AM$1,Dashboard!$AS$1,Dashboard!$AY$1,Dashboard!$BE$1)</c:f>
              <c:numCache>
                <c:formatCode>mmm\-yy</c:formatCode>
                <c:ptCount val="18"/>
                <c:pt idx="0">
                  <c:v>42186</c:v>
                </c:pt>
                <c:pt idx="1">
                  <c:v>42217</c:v>
                </c:pt>
                <c:pt idx="2">
                  <c:v>42248</c:v>
                </c:pt>
                <c:pt idx="3">
                  <c:v>42278</c:v>
                </c:pt>
                <c:pt idx="4">
                  <c:v>42309</c:v>
                </c:pt>
                <c:pt idx="5">
                  <c:v>42339</c:v>
                </c:pt>
                <c:pt idx="6">
                  <c:v>42370</c:v>
                </c:pt>
                <c:pt idx="7">
                  <c:v>42401</c:v>
                </c:pt>
                <c:pt idx="8">
                  <c:v>42430</c:v>
                </c:pt>
                <c:pt idx="9">
                  <c:v>42476</c:v>
                </c:pt>
                <c:pt idx="10">
                  <c:v>42491</c:v>
                </c:pt>
                <c:pt idx="11">
                  <c:v>42522</c:v>
                </c:pt>
                <c:pt idx="12">
                  <c:v>42552</c:v>
                </c:pt>
                <c:pt idx="13">
                  <c:v>42583</c:v>
                </c:pt>
                <c:pt idx="14">
                  <c:v>42614</c:v>
                </c:pt>
                <c:pt idx="15">
                  <c:v>42644</c:v>
                </c:pt>
                <c:pt idx="16">
                  <c:v>42675</c:v>
                </c:pt>
                <c:pt idx="17">
                  <c:v>42705</c:v>
                </c:pt>
              </c:numCache>
            </c:numRef>
          </c:cat>
          <c:val>
            <c:numRef>
              <c:f>(Dashboard!$E$96:$M$96,Dashboard!$N$96,Dashboard!$O$96,Dashboard!$U$96,Dashboard!$AA$96,Dashboard!$AG$96,Dashboard!$AM$96,Dashboard!$AS$96,Dashboard!$AY$96,Dashboard!$BE$96)</c:f>
              <c:numCache>
                <c:formatCode>"$"#,##0.00</c:formatCode>
                <c:ptCount val="18"/>
                <c:pt idx="0">
                  <c:v>1.5675982532751092</c:v>
                </c:pt>
                <c:pt idx="1">
                  <c:v>2.8100195694716246</c:v>
                </c:pt>
                <c:pt idx="2">
                  <c:v>8.4598586017282003</c:v>
                </c:pt>
                <c:pt idx="3">
                  <c:v>4.0403615279672582</c:v>
                </c:pt>
                <c:pt idx="4">
                  <c:v>1.1473082386363638</c:v>
                </c:pt>
                <c:pt idx="5">
                  <c:v>12.001090909090909</c:v>
                </c:pt>
                <c:pt idx="6">
                  <c:v>10.963612565445027</c:v>
                </c:pt>
                <c:pt idx="7">
                  <c:v>11.8575</c:v>
                </c:pt>
                <c:pt idx="8">
                  <c:v>9.8449302030456849</c:v>
                </c:pt>
                <c:pt idx="9">
                  <c:v>6.7857581338244319</c:v>
                </c:pt>
                <c:pt idx="10">
                  <c:v>3.9524471126357916</c:v>
                </c:pt>
                <c:pt idx="11">
                  <c:v>12.315364916773367</c:v>
                </c:pt>
                <c:pt idx="12">
                  <c:v>4.2157540884312539</c:v>
                </c:pt>
                <c:pt idx="13">
                  <c:v>7.3326008428657437</c:v>
                </c:pt>
                <c:pt idx="14">
                  <c:v>2.9864622057001236</c:v>
                </c:pt>
                <c:pt idx="15">
                  <c:v>4.8315820198482191</c:v>
                </c:pt>
                <c:pt idx="16">
                  <c:v>7.0936253041362534</c:v>
                </c:pt>
                <c:pt idx="17">
                  <c:v>3.6528497942386835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521024"/>
        <c:axId val="75522816"/>
      </c:lineChart>
      <c:dateAx>
        <c:axId val="75521024"/>
        <c:scaling>
          <c:orientation val="minMax"/>
        </c:scaling>
        <c:delete val="0"/>
        <c:axPos val="b"/>
        <c:majorGridlines/>
        <c:numFmt formatCode="mmm\-yy" sourceLinked="1"/>
        <c:majorTickMark val="none"/>
        <c:minorTickMark val="none"/>
        <c:tickLblPos val="nextTo"/>
        <c:crossAx val="75522816"/>
        <c:crosses val="autoZero"/>
        <c:auto val="1"/>
        <c:lblOffset val="100"/>
        <c:baseTimeUnit val="months"/>
      </c:dateAx>
      <c:valAx>
        <c:axId val="75522816"/>
        <c:scaling>
          <c:orientation val="minMax"/>
        </c:scaling>
        <c:delete val="0"/>
        <c:axPos val="l"/>
        <c:majorGridlines/>
        <c:numFmt formatCode="&quot;$&quot;#,##0.00" sourceLinked="1"/>
        <c:majorTickMark val="none"/>
        <c:minorTickMark val="none"/>
        <c:tickLblPos val="nextTo"/>
        <c:spPr>
          <a:ln w="9525">
            <a:noFill/>
          </a:ln>
        </c:spPr>
        <c:crossAx val="755210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0</xdr:row>
      <xdr:rowOff>123825</xdr:rowOff>
    </xdr:from>
    <xdr:to>
      <xdr:col>15</xdr:col>
      <xdr:colOff>476250</xdr:colOff>
      <xdr:row>15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285750</xdr:colOff>
      <xdr:row>0</xdr:row>
      <xdr:rowOff>114300</xdr:rowOff>
    </xdr:from>
    <xdr:to>
      <xdr:col>7</xdr:col>
      <xdr:colOff>590550</xdr:colOff>
      <xdr:row>15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76200</xdr:colOff>
      <xdr:row>0</xdr:row>
      <xdr:rowOff>114300</xdr:rowOff>
    </xdr:from>
    <xdr:to>
      <xdr:col>23</xdr:col>
      <xdr:colOff>381000</xdr:colOff>
      <xdr:row>15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276225</xdr:colOff>
      <xdr:row>15</xdr:row>
      <xdr:rowOff>114300</xdr:rowOff>
    </xdr:from>
    <xdr:to>
      <xdr:col>7</xdr:col>
      <xdr:colOff>581025</xdr:colOff>
      <xdr:row>30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171450</xdr:colOff>
      <xdr:row>15</xdr:row>
      <xdr:rowOff>114300</xdr:rowOff>
    </xdr:from>
    <xdr:to>
      <xdr:col>15</xdr:col>
      <xdr:colOff>476250</xdr:colOff>
      <xdr:row>30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85725</xdr:colOff>
      <xdr:row>15</xdr:row>
      <xdr:rowOff>142875</xdr:rowOff>
    </xdr:from>
    <xdr:to>
      <xdr:col>23</xdr:col>
      <xdr:colOff>390525</xdr:colOff>
      <xdr:row>30</xdr:row>
      <xdr:rowOff>28575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276225</xdr:colOff>
      <xdr:row>30</xdr:row>
      <xdr:rowOff>104775</xdr:rowOff>
    </xdr:from>
    <xdr:to>
      <xdr:col>7</xdr:col>
      <xdr:colOff>581025</xdr:colOff>
      <xdr:row>44</xdr:row>
      <xdr:rowOff>180975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180975</xdr:colOff>
      <xdr:row>30</xdr:row>
      <xdr:rowOff>104775</xdr:rowOff>
    </xdr:from>
    <xdr:to>
      <xdr:col>15</xdr:col>
      <xdr:colOff>485775</xdr:colOff>
      <xdr:row>44</xdr:row>
      <xdr:rowOff>180975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85725</xdr:colOff>
      <xdr:row>30</xdr:row>
      <xdr:rowOff>104775</xdr:rowOff>
    </xdr:from>
    <xdr:to>
      <xdr:col>23</xdr:col>
      <xdr:colOff>390525</xdr:colOff>
      <xdr:row>44</xdr:row>
      <xdr:rowOff>180975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247650</xdr:colOff>
      <xdr:row>46</xdr:row>
      <xdr:rowOff>0</xdr:rowOff>
    </xdr:from>
    <xdr:to>
      <xdr:col>7</xdr:col>
      <xdr:colOff>552450</xdr:colOff>
      <xdr:row>60</xdr:row>
      <xdr:rowOff>76200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200025</xdr:colOff>
      <xdr:row>46</xdr:row>
      <xdr:rowOff>38100</xdr:rowOff>
    </xdr:from>
    <xdr:to>
      <xdr:col>15</xdr:col>
      <xdr:colOff>504825</xdr:colOff>
      <xdr:row>60</xdr:row>
      <xdr:rowOff>114300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100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H19" sqref="BH19"/>
    </sheetView>
  </sheetViews>
  <sheetFormatPr defaultRowHeight="15" x14ac:dyDescent="0.25"/>
  <cols>
    <col min="1" max="1" width="43.85546875" bestFit="1" customWidth="1"/>
    <col min="2" max="2" width="13.85546875" customWidth="1"/>
    <col min="3" max="3" width="12.85546875" customWidth="1"/>
    <col min="4" max="4" width="12" style="1" bestFit="1" customWidth="1"/>
    <col min="5" max="13" width="11" style="1" bestFit="1" customWidth="1"/>
    <col min="14" max="14" width="10.85546875" style="1" customWidth="1"/>
    <col min="15" max="15" width="12.28515625" customWidth="1"/>
    <col min="16" max="17" width="9.85546875" hidden="1" customWidth="1"/>
    <col min="18" max="19" width="11" hidden="1" customWidth="1"/>
    <col min="20" max="20" width="9.85546875" hidden="1" customWidth="1"/>
    <col min="21" max="21" width="10.85546875" bestFit="1" customWidth="1"/>
    <col min="22" max="25" width="9.85546875" hidden="1" customWidth="1"/>
    <col min="26" max="26" width="10.85546875" hidden="1" customWidth="1"/>
    <col min="27" max="27" width="10.85546875" bestFit="1" customWidth="1"/>
    <col min="28" max="30" width="9.85546875" hidden="1" customWidth="1"/>
    <col min="31" max="31" width="9.140625" hidden="1" customWidth="1"/>
    <col min="32" max="32" width="9.85546875" hidden="1" customWidth="1"/>
    <col min="33" max="33" width="10.85546875" bestFit="1" customWidth="1"/>
    <col min="34" max="36" width="9.85546875" hidden="1" customWidth="1"/>
    <col min="37" max="37" width="11.28515625" hidden="1" customWidth="1"/>
    <col min="38" max="38" width="10.5703125" hidden="1" customWidth="1"/>
    <col min="39" max="39" width="10.85546875" bestFit="1" customWidth="1"/>
    <col min="40" max="43" width="9.85546875" hidden="1" customWidth="1"/>
    <col min="44" max="44" width="9.140625" hidden="1" customWidth="1"/>
    <col min="45" max="45" width="10.85546875" bestFit="1" customWidth="1"/>
    <col min="46" max="50" width="9.85546875" hidden="1" customWidth="1"/>
    <col min="51" max="51" width="10.85546875" bestFit="1" customWidth="1"/>
    <col min="52" max="56" width="9.85546875" hidden="1" customWidth="1"/>
    <col min="57" max="57" width="10.85546875" bestFit="1" customWidth="1"/>
    <col min="58" max="62" width="9.85546875" bestFit="1" customWidth="1"/>
  </cols>
  <sheetData>
    <row r="1" spans="1:62" ht="16.5" thickTop="1" x14ac:dyDescent="0.25">
      <c r="A1" s="44" t="s">
        <v>12</v>
      </c>
      <c r="B1" s="42" t="s">
        <v>67</v>
      </c>
      <c r="C1" s="42" t="s">
        <v>68</v>
      </c>
      <c r="D1" s="20" t="s">
        <v>9</v>
      </c>
      <c r="E1" s="21">
        <v>42186</v>
      </c>
      <c r="F1" s="21">
        <v>42217</v>
      </c>
      <c r="G1" s="21">
        <v>42248</v>
      </c>
      <c r="H1" s="21">
        <v>42278</v>
      </c>
      <c r="I1" s="21">
        <v>42309</v>
      </c>
      <c r="J1" s="21">
        <v>42339</v>
      </c>
      <c r="K1" s="21">
        <v>42370</v>
      </c>
      <c r="L1" s="21">
        <v>42401</v>
      </c>
      <c r="M1" s="21">
        <v>42430</v>
      </c>
      <c r="N1" s="21">
        <v>42476</v>
      </c>
      <c r="O1" s="21">
        <v>42491</v>
      </c>
      <c r="P1" s="33" t="s">
        <v>45</v>
      </c>
      <c r="Q1" s="33" t="s">
        <v>46</v>
      </c>
      <c r="R1" s="33" t="s">
        <v>47</v>
      </c>
      <c r="S1" s="33" t="s">
        <v>48</v>
      </c>
      <c r="T1" s="34" t="s">
        <v>49</v>
      </c>
      <c r="U1" s="21">
        <v>42522</v>
      </c>
      <c r="V1" s="34" t="s">
        <v>49</v>
      </c>
      <c r="W1" s="34" t="s">
        <v>50</v>
      </c>
      <c r="X1" s="34" t="s">
        <v>51</v>
      </c>
      <c r="Y1" s="34" t="s">
        <v>53</v>
      </c>
      <c r="Z1" s="34" t="s">
        <v>54</v>
      </c>
      <c r="AA1" s="21">
        <v>42552</v>
      </c>
      <c r="AB1" s="34" t="s">
        <v>54</v>
      </c>
      <c r="AC1" s="34" t="s">
        <v>55</v>
      </c>
      <c r="AD1" s="34" t="s">
        <v>57</v>
      </c>
      <c r="AE1" s="34" t="s">
        <v>58</v>
      </c>
      <c r="AF1" s="34" t="s">
        <v>59</v>
      </c>
      <c r="AG1" s="21">
        <v>42583</v>
      </c>
      <c r="AH1" s="34" t="s">
        <v>60</v>
      </c>
      <c r="AI1" s="34" t="s">
        <v>61</v>
      </c>
      <c r="AJ1" s="34" t="s">
        <v>62</v>
      </c>
      <c r="AK1" s="34" t="s">
        <v>63</v>
      </c>
      <c r="AL1" s="34" t="s">
        <v>64</v>
      </c>
      <c r="AM1" s="21">
        <v>42614</v>
      </c>
      <c r="AN1" s="34" t="s">
        <v>64</v>
      </c>
      <c r="AO1" s="34" t="s">
        <v>65</v>
      </c>
      <c r="AP1" s="34" t="s">
        <v>66</v>
      </c>
      <c r="AQ1" s="34" t="s">
        <v>69</v>
      </c>
      <c r="AR1" s="34" t="s">
        <v>70</v>
      </c>
      <c r="AS1" s="21">
        <v>42644</v>
      </c>
      <c r="AT1" s="34" t="s">
        <v>71</v>
      </c>
      <c r="AU1" s="34" t="s">
        <v>72</v>
      </c>
      <c r="AV1" s="34" t="s">
        <v>73</v>
      </c>
      <c r="AW1" s="34" t="s">
        <v>74</v>
      </c>
      <c r="AX1" s="34" t="s">
        <v>75</v>
      </c>
      <c r="AY1" s="21">
        <v>42675</v>
      </c>
      <c r="AZ1" s="34" t="s">
        <v>75</v>
      </c>
      <c r="BA1" s="34" t="s">
        <v>76</v>
      </c>
      <c r="BB1" s="34" t="s">
        <v>77</v>
      </c>
      <c r="BC1" s="34" t="s">
        <v>78</v>
      </c>
      <c r="BD1" s="34" t="s">
        <v>79</v>
      </c>
      <c r="BE1" s="22">
        <v>42705</v>
      </c>
      <c r="BF1" s="34" t="s">
        <v>79</v>
      </c>
      <c r="BG1" s="34" t="s">
        <v>80</v>
      </c>
      <c r="BH1" s="34" t="s">
        <v>81</v>
      </c>
      <c r="BI1" s="34" t="s">
        <v>82</v>
      </c>
      <c r="BJ1" s="34" t="s">
        <v>83</v>
      </c>
    </row>
    <row r="2" spans="1:62" ht="16.5" thickBot="1" x14ac:dyDescent="0.3">
      <c r="A2" s="45"/>
      <c r="B2" s="41">
        <f>SUM(E2:U2)</f>
        <v>18538</v>
      </c>
      <c r="C2" s="41">
        <f>SUM(AA2:BE2)</f>
        <v>10227</v>
      </c>
      <c r="D2" s="23" t="s">
        <v>10</v>
      </c>
      <c r="E2" s="23">
        <v>1374</v>
      </c>
      <c r="F2" s="23">
        <v>1533</v>
      </c>
      <c r="G2" s="23">
        <v>1273</v>
      </c>
      <c r="H2" s="23">
        <v>1466</v>
      </c>
      <c r="I2" s="23">
        <v>1408</v>
      </c>
      <c r="J2" s="23">
        <v>1705</v>
      </c>
      <c r="K2" s="23">
        <v>1719</v>
      </c>
      <c r="L2" s="23">
        <v>1544</v>
      </c>
      <c r="M2" s="23">
        <v>1576</v>
      </c>
      <c r="N2" s="23">
        <v>1629</v>
      </c>
      <c r="O2" s="23">
        <v>1749</v>
      </c>
      <c r="U2" s="23">
        <v>1562</v>
      </c>
      <c r="AA2" s="23">
        <v>1651</v>
      </c>
      <c r="AG2" s="23">
        <v>1661</v>
      </c>
      <c r="AM2" s="23">
        <v>1614</v>
      </c>
      <c r="AS2" s="23">
        <v>1713</v>
      </c>
      <c r="AY2" s="23">
        <v>1644</v>
      </c>
      <c r="BE2" s="24">
        <v>1944</v>
      </c>
    </row>
    <row r="3" spans="1:62" ht="15.75" thickTop="1" x14ac:dyDescent="0.25">
      <c r="A3" s="7" t="s">
        <v>6</v>
      </c>
      <c r="B3" s="39">
        <f>SUM(E3:U3)</f>
        <v>53542.970000000008</v>
      </c>
      <c r="C3" s="39">
        <f>SUM(AA3:BE3)</f>
        <v>12141.07</v>
      </c>
      <c r="D3" s="8"/>
      <c r="E3" s="9">
        <v>3093.6899999999996</v>
      </c>
      <c r="F3" s="9">
        <v>4023.17</v>
      </c>
      <c r="G3" s="9">
        <v>2706.72</v>
      </c>
      <c r="H3" s="9">
        <v>1182.28</v>
      </c>
      <c r="I3" s="9">
        <v>3832.13</v>
      </c>
      <c r="J3" s="9">
        <v>4508.3899999999994</v>
      </c>
      <c r="K3" s="9">
        <v>5120.54</v>
      </c>
      <c r="L3" s="9">
        <v>8796.3000000000011</v>
      </c>
      <c r="M3" s="9">
        <v>5415.02</v>
      </c>
      <c r="N3" s="9">
        <v>5749.65</v>
      </c>
      <c r="O3" s="9">
        <v>6097.04</v>
      </c>
      <c r="U3" s="9">
        <v>3018.04</v>
      </c>
      <c r="V3" s="37"/>
      <c r="W3" s="37"/>
      <c r="X3" s="37"/>
      <c r="AA3" s="9">
        <v>3048.52</v>
      </c>
      <c r="AG3" s="9">
        <v>0</v>
      </c>
      <c r="AM3" s="9">
        <v>3022.78</v>
      </c>
      <c r="AS3" s="9">
        <f>SUM(AS5+AS7)</f>
        <v>3053.31</v>
      </c>
      <c r="AY3" s="9">
        <v>3016.46</v>
      </c>
      <c r="BE3" s="12">
        <v>0</v>
      </c>
    </row>
    <row r="4" spans="1:62" x14ac:dyDescent="0.25">
      <c r="A4" s="11" t="s">
        <v>11</v>
      </c>
      <c r="B4" s="3">
        <f>B3/B2</f>
        <v>2.8882819074333805</v>
      </c>
      <c r="C4" s="3">
        <f>C3/C2</f>
        <v>1.1871585020044979</v>
      </c>
      <c r="D4" s="27"/>
      <c r="E4" s="3">
        <f>E3/E2</f>
        <v>2.2515938864628819</v>
      </c>
      <c r="F4" s="3">
        <f t="shared" ref="F4:O4" si="0">F3/F2</f>
        <v>2.6243770384866276</v>
      </c>
      <c r="G4" s="3">
        <f t="shared" si="0"/>
        <v>2.1262529457973289</v>
      </c>
      <c r="H4" s="3">
        <f t="shared" si="0"/>
        <v>0.80646657571623459</v>
      </c>
      <c r="I4" s="3">
        <f t="shared" si="0"/>
        <v>2.7216832386363636</v>
      </c>
      <c r="J4" s="3">
        <f t="shared" si="0"/>
        <v>2.6442170087976535</v>
      </c>
      <c r="K4" s="3">
        <f t="shared" si="0"/>
        <v>2.9787899941826641</v>
      </c>
      <c r="L4" s="3">
        <f t="shared" si="0"/>
        <v>5.6970854922279797</v>
      </c>
      <c r="M4" s="3">
        <f t="shared" si="0"/>
        <v>3.4359263959390867</v>
      </c>
      <c r="N4" s="3">
        <f t="shared" si="0"/>
        <v>3.5295580110497236</v>
      </c>
      <c r="O4" s="3">
        <f t="shared" si="0"/>
        <v>3.486014865637507</v>
      </c>
      <c r="U4" s="3">
        <f t="shared" ref="U4" si="1">U3/U2</f>
        <v>1.9321638924455826</v>
      </c>
      <c r="V4" s="37"/>
      <c r="W4" s="37"/>
      <c r="X4" s="37"/>
      <c r="AA4" s="3">
        <f t="shared" ref="AA4" si="2">AA3/AA2</f>
        <v>1.8464688067837673</v>
      </c>
      <c r="AG4" s="3">
        <f t="shared" ref="AG4" si="3">AG3/AG2</f>
        <v>0</v>
      </c>
      <c r="AM4" s="3">
        <f t="shared" ref="AM4" si="4">AM3/AM2</f>
        <v>1.8728500619578687</v>
      </c>
      <c r="AS4" s="3">
        <f t="shared" ref="AS4" si="5">AS3/AS2</f>
        <v>1.7824343257443083</v>
      </c>
      <c r="AY4" s="3">
        <f t="shared" ref="AY4" si="6">AY3/AY2</f>
        <v>1.8348296836982969</v>
      </c>
      <c r="BE4" s="12">
        <f t="shared" ref="BE4" si="7">BE3/BE2</f>
        <v>0</v>
      </c>
    </row>
    <row r="5" spans="1:62" x14ac:dyDescent="0.25">
      <c r="A5" s="13" t="s">
        <v>0</v>
      </c>
      <c r="B5" s="40">
        <f>SUM(E5:U5)</f>
        <v>53890.360000000008</v>
      </c>
      <c r="C5" s="40">
        <f>SUM(AA5:BE5)</f>
        <v>24282.14</v>
      </c>
      <c r="D5" s="4"/>
      <c r="E5" s="5">
        <v>3093.6899999999996</v>
      </c>
      <c r="F5" s="5">
        <v>4023.17</v>
      </c>
      <c r="G5" s="5">
        <v>2706.72</v>
      </c>
      <c r="H5" s="5">
        <v>1182.28</v>
      </c>
      <c r="I5" s="5">
        <v>3832.13</v>
      </c>
      <c r="J5" s="5">
        <v>4508.3899999999994</v>
      </c>
      <c r="K5" s="5">
        <v>5120.54</v>
      </c>
      <c r="L5" s="5">
        <v>8796.3000000000011</v>
      </c>
      <c r="M5" s="5">
        <v>5415.02</v>
      </c>
      <c r="N5" s="5"/>
      <c r="O5" s="5">
        <v>6097.04</v>
      </c>
      <c r="P5" s="29"/>
      <c r="Q5" s="5"/>
      <c r="R5" s="5"/>
      <c r="S5" s="5">
        <v>6097.04</v>
      </c>
      <c r="T5" s="5"/>
      <c r="U5" s="5">
        <v>3018.04</v>
      </c>
      <c r="V5" s="5"/>
      <c r="W5" s="5"/>
      <c r="X5" s="5">
        <v>3018.04</v>
      </c>
      <c r="Y5" s="5"/>
      <c r="AA5" s="5">
        <v>3048.52</v>
      </c>
      <c r="AB5" s="5"/>
      <c r="AC5" s="5"/>
      <c r="AD5" s="5"/>
      <c r="AE5" s="5"/>
      <c r="AF5" s="5">
        <v>3048.52</v>
      </c>
      <c r="AG5" s="5"/>
      <c r="AH5" s="5"/>
      <c r="AI5" s="5"/>
      <c r="AJ5" s="5"/>
      <c r="AK5" s="5"/>
      <c r="AL5" s="5"/>
      <c r="AM5" s="5">
        <v>3022.78</v>
      </c>
      <c r="AN5" s="5">
        <v>3022.78</v>
      </c>
      <c r="AS5" s="5">
        <v>3053.31</v>
      </c>
      <c r="AT5" s="5"/>
      <c r="AU5" s="5"/>
      <c r="AV5" s="5">
        <v>3053.31</v>
      </c>
      <c r="AY5" s="5">
        <v>3016.46</v>
      </c>
      <c r="AZ5" s="5"/>
      <c r="BA5" s="5"/>
      <c r="BB5" s="5">
        <v>3016.46</v>
      </c>
      <c r="BE5" s="30"/>
    </row>
    <row r="6" spans="1:62" x14ac:dyDescent="0.25">
      <c r="A6" s="25" t="s">
        <v>11</v>
      </c>
      <c r="B6" s="6">
        <v>2.89</v>
      </c>
      <c r="C6" s="6">
        <f>C5/C2</f>
        <v>2.3743170040089958</v>
      </c>
      <c r="D6" s="36"/>
      <c r="E6" s="6">
        <f>E5/E2</f>
        <v>2.2515938864628819</v>
      </c>
      <c r="F6" s="6">
        <f t="shared" ref="F6:O6" si="8">F5/F2</f>
        <v>2.6243770384866276</v>
      </c>
      <c r="G6" s="6">
        <f t="shared" si="8"/>
        <v>2.1262529457973289</v>
      </c>
      <c r="H6" s="6">
        <f t="shared" si="8"/>
        <v>0.80646657571623459</v>
      </c>
      <c r="I6" s="6">
        <f t="shared" si="8"/>
        <v>2.7216832386363636</v>
      </c>
      <c r="J6" s="6">
        <f t="shared" si="8"/>
        <v>2.6442170087976535</v>
      </c>
      <c r="K6" s="6">
        <f t="shared" si="8"/>
        <v>2.9787899941826641</v>
      </c>
      <c r="L6" s="6">
        <f t="shared" si="8"/>
        <v>5.6970854922279797</v>
      </c>
      <c r="M6" s="6">
        <f t="shared" si="8"/>
        <v>3.4359263959390867</v>
      </c>
      <c r="N6" s="6">
        <f t="shared" si="8"/>
        <v>0</v>
      </c>
      <c r="O6" s="6">
        <f t="shared" si="8"/>
        <v>3.486014865637507</v>
      </c>
      <c r="U6" s="6">
        <f t="shared" ref="U6" si="9">U5/U2</f>
        <v>1.9321638924455826</v>
      </c>
      <c r="V6" s="37"/>
      <c r="W6" s="37"/>
      <c r="X6" s="37"/>
      <c r="AA6" s="6">
        <f t="shared" ref="AA6" si="10">AA5/AA2</f>
        <v>1.8464688067837673</v>
      </c>
      <c r="AB6" s="37"/>
      <c r="AC6" s="37"/>
      <c r="AD6" s="37"/>
      <c r="AG6" s="6">
        <f t="shared" ref="AG6" si="11">AG5/AG2</f>
        <v>0</v>
      </c>
      <c r="AH6" s="37"/>
      <c r="AI6" s="37"/>
      <c r="AJ6" s="37"/>
      <c r="AM6" s="6">
        <f t="shared" ref="AM6:AS6" si="12">AM5/AM2</f>
        <v>1.8728500619578687</v>
      </c>
      <c r="AN6" s="6" t="e">
        <f t="shared" si="12"/>
        <v>#DIV/0!</v>
      </c>
      <c r="AO6" s="6" t="e">
        <f t="shared" si="12"/>
        <v>#DIV/0!</v>
      </c>
      <c r="AP6" s="6" t="e">
        <f t="shared" si="12"/>
        <v>#DIV/0!</v>
      </c>
      <c r="AQ6" s="6" t="e">
        <f t="shared" si="12"/>
        <v>#DIV/0!</v>
      </c>
      <c r="AR6" s="6" t="e">
        <f t="shared" si="12"/>
        <v>#DIV/0!</v>
      </c>
      <c r="AS6" s="6">
        <f t="shared" si="12"/>
        <v>1.7824343257443083</v>
      </c>
      <c r="AY6" s="6">
        <f t="shared" ref="AY6" si="13">AY5/AY2</f>
        <v>1.8348296836982969</v>
      </c>
      <c r="BE6" s="31">
        <f t="shared" ref="BE6" si="14">BE5/BE2</f>
        <v>0</v>
      </c>
    </row>
    <row r="7" spans="1:62" x14ac:dyDescent="0.25">
      <c r="A7" s="13" t="s">
        <v>1</v>
      </c>
      <c r="B7" s="38"/>
      <c r="C7" s="38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U7" s="4"/>
      <c r="V7" s="37"/>
      <c r="W7" s="37"/>
      <c r="X7" s="37"/>
      <c r="AA7" s="4"/>
      <c r="AG7" s="4"/>
      <c r="AM7" s="4"/>
      <c r="AS7" s="4"/>
      <c r="AY7" s="4"/>
      <c r="BE7" s="30"/>
    </row>
    <row r="8" spans="1:62" ht="15.75" thickBot="1" x14ac:dyDescent="0.3">
      <c r="A8" s="15" t="s">
        <v>11</v>
      </c>
      <c r="B8" s="16">
        <f>B7/B2</f>
        <v>0</v>
      </c>
      <c r="C8" s="16">
        <f>C7/C2</f>
        <v>0</v>
      </c>
      <c r="D8" s="16"/>
      <c r="E8" s="16">
        <f>E7/E2</f>
        <v>0</v>
      </c>
      <c r="F8" s="16">
        <f t="shared" ref="F8:AG8" si="15">F7/F2</f>
        <v>0</v>
      </c>
      <c r="G8" s="16">
        <f t="shared" si="15"/>
        <v>0</v>
      </c>
      <c r="H8" s="16">
        <f t="shared" si="15"/>
        <v>0</v>
      </c>
      <c r="I8" s="16">
        <f t="shared" si="15"/>
        <v>0</v>
      </c>
      <c r="J8" s="16">
        <f t="shared" si="15"/>
        <v>0</v>
      </c>
      <c r="K8" s="16">
        <f t="shared" si="15"/>
        <v>0</v>
      </c>
      <c r="L8" s="16">
        <f t="shared" si="15"/>
        <v>0</v>
      </c>
      <c r="M8" s="16">
        <f t="shared" si="15"/>
        <v>0</v>
      </c>
      <c r="N8" s="16">
        <f t="shared" si="15"/>
        <v>0</v>
      </c>
      <c r="O8" s="16">
        <f t="shared" si="15"/>
        <v>0</v>
      </c>
      <c r="P8" s="16" t="e">
        <f t="shared" si="15"/>
        <v>#DIV/0!</v>
      </c>
      <c r="Q8" s="16" t="e">
        <f t="shared" si="15"/>
        <v>#DIV/0!</v>
      </c>
      <c r="R8" s="16" t="e">
        <f t="shared" si="15"/>
        <v>#DIV/0!</v>
      </c>
      <c r="S8" s="16" t="e">
        <f t="shared" si="15"/>
        <v>#DIV/0!</v>
      </c>
      <c r="T8" s="16" t="e">
        <f t="shared" si="15"/>
        <v>#DIV/0!</v>
      </c>
      <c r="U8" s="16">
        <f t="shared" si="15"/>
        <v>0</v>
      </c>
      <c r="V8" s="16" t="e">
        <f t="shared" si="15"/>
        <v>#DIV/0!</v>
      </c>
      <c r="W8" s="16" t="e">
        <f t="shared" si="15"/>
        <v>#DIV/0!</v>
      </c>
      <c r="X8" s="16" t="e">
        <f t="shared" si="15"/>
        <v>#DIV/0!</v>
      </c>
      <c r="Y8" s="16" t="e">
        <f t="shared" si="15"/>
        <v>#DIV/0!</v>
      </c>
      <c r="Z8" s="16" t="e">
        <f t="shared" si="15"/>
        <v>#DIV/0!</v>
      </c>
      <c r="AA8" s="16">
        <f t="shared" si="15"/>
        <v>0</v>
      </c>
      <c r="AB8" s="16" t="e">
        <f t="shared" si="15"/>
        <v>#DIV/0!</v>
      </c>
      <c r="AC8" s="16" t="e">
        <f t="shared" si="15"/>
        <v>#DIV/0!</v>
      </c>
      <c r="AD8" s="16" t="e">
        <f t="shared" si="15"/>
        <v>#DIV/0!</v>
      </c>
      <c r="AE8" s="16" t="e">
        <f t="shared" si="15"/>
        <v>#DIV/0!</v>
      </c>
      <c r="AF8" s="16" t="e">
        <f t="shared" si="15"/>
        <v>#DIV/0!</v>
      </c>
      <c r="AG8" s="16">
        <f t="shared" si="15"/>
        <v>0</v>
      </c>
      <c r="AH8" s="16"/>
      <c r="AI8" s="16"/>
      <c r="AJ8" s="16"/>
      <c r="AK8" s="16"/>
      <c r="AL8" s="16"/>
      <c r="AM8" s="16">
        <f t="shared" ref="AM8:AS8" si="16">AM7/AM2</f>
        <v>0</v>
      </c>
      <c r="AN8" s="16" t="e">
        <f t="shared" si="16"/>
        <v>#DIV/0!</v>
      </c>
      <c r="AO8" s="16" t="e">
        <f t="shared" si="16"/>
        <v>#DIV/0!</v>
      </c>
      <c r="AP8" s="16" t="e">
        <f t="shared" si="16"/>
        <v>#DIV/0!</v>
      </c>
      <c r="AQ8" s="16" t="e">
        <f t="shared" si="16"/>
        <v>#DIV/0!</v>
      </c>
      <c r="AR8" s="16" t="e">
        <f t="shared" si="16"/>
        <v>#DIV/0!</v>
      </c>
      <c r="AS8" s="16">
        <f t="shared" si="16"/>
        <v>0</v>
      </c>
      <c r="AY8" s="16">
        <f t="shared" ref="AY8" si="17">AY7/AY2</f>
        <v>0</v>
      </c>
      <c r="BE8" s="32">
        <f t="shared" ref="BE8" si="18">BE7/BE2</f>
        <v>0</v>
      </c>
    </row>
    <row r="9" spans="1:62" ht="16.5" thickTop="1" thickBot="1" x14ac:dyDescent="0.3">
      <c r="V9" s="37"/>
      <c r="W9" s="37"/>
      <c r="X9" s="37"/>
    </row>
    <row r="10" spans="1:62" s="2" customFormat="1" ht="15.75" thickTop="1" x14ac:dyDescent="0.25">
      <c r="A10" s="7" t="s">
        <v>3</v>
      </c>
      <c r="B10" s="39">
        <f>SUM(E10:U10)</f>
        <v>40278.069999999992</v>
      </c>
      <c r="C10" s="39">
        <f>SUM(AA10:BE10)</f>
        <v>20225.16</v>
      </c>
      <c r="D10" s="8"/>
      <c r="E10" s="9">
        <f t="shared" ref="E10:M10" si="19">E12+E14</f>
        <v>1947.54</v>
      </c>
      <c r="F10" s="9">
        <f t="shared" si="19"/>
        <v>2700</v>
      </c>
      <c r="G10" s="9">
        <f t="shared" si="19"/>
        <v>1195.08</v>
      </c>
      <c r="H10" s="9">
        <f t="shared" si="19"/>
        <v>2390.16</v>
      </c>
      <c r="I10" s="9">
        <f t="shared" si="19"/>
        <v>3140.5899999999997</v>
      </c>
      <c r="J10" s="9">
        <f t="shared" si="19"/>
        <v>4202.1899999999996</v>
      </c>
      <c r="K10" s="9">
        <f t="shared" si="19"/>
        <v>3140.5899999999997</v>
      </c>
      <c r="L10" s="9">
        <f t="shared" si="19"/>
        <v>4644.53</v>
      </c>
      <c r="M10" s="9">
        <f t="shared" si="19"/>
        <v>3582.93</v>
      </c>
      <c r="N10" s="9">
        <v>3892.56</v>
      </c>
      <c r="O10" s="9">
        <v>5097.74</v>
      </c>
      <c r="U10" s="9">
        <v>4344.16</v>
      </c>
      <c r="AA10" s="9">
        <f>SUM(AA12,AA14)</f>
        <v>1950.44</v>
      </c>
      <c r="AG10" s="9">
        <f>SUM(AG12,AG14)</f>
        <v>3152.37</v>
      </c>
      <c r="AM10" s="9">
        <v>3152.37</v>
      </c>
      <c r="AS10" s="9">
        <f>SUM(AS12+AS14)</f>
        <v>3596.37</v>
      </c>
      <c r="AY10" s="9">
        <f>SUM(AY12+AY14)</f>
        <v>2835.51</v>
      </c>
      <c r="BE10" s="10">
        <v>5538.0999999999995</v>
      </c>
    </row>
    <row r="11" spans="1:62" s="2" customFormat="1" x14ac:dyDescent="0.25">
      <c r="A11" s="11" t="s">
        <v>11</v>
      </c>
      <c r="B11" s="3">
        <f>B10/B2</f>
        <v>2.1727300679684967</v>
      </c>
      <c r="C11" s="3">
        <f>C10/C2</f>
        <v>1.9776239366383104</v>
      </c>
      <c r="D11" s="27"/>
      <c r="E11" s="3">
        <f t="shared" ref="E11:O11" si="20">E10/E2</f>
        <v>1.4174235807860263</v>
      </c>
      <c r="F11" s="3">
        <f t="shared" si="20"/>
        <v>1.7612524461839529</v>
      </c>
      <c r="G11" s="3">
        <f t="shared" si="20"/>
        <v>0.9387902592301649</v>
      </c>
      <c r="H11" s="3">
        <f t="shared" si="20"/>
        <v>1.6303956343792632</v>
      </c>
      <c r="I11" s="3">
        <f t="shared" si="20"/>
        <v>2.2305326704545454</v>
      </c>
      <c r="J11" s="3">
        <f t="shared" si="20"/>
        <v>2.4646275659824046</v>
      </c>
      <c r="K11" s="3">
        <f t="shared" si="20"/>
        <v>1.8269866201279812</v>
      </c>
      <c r="L11" s="3">
        <f t="shared" si="20"/>
        <v>3.0081152849740933</v>
      </c>
      <c r="M11" s="3">
        <f t="shared" si="20"/>
        <v>2.2734327411167512</v>
      </c>
      <c r="N11" s="3">
        <f t="shared" si="20"/>
        <v>2.3895395948434621</v>
      </c>
      <c r="O11" s="3">
        <f t="shared" si="20"/>
        <v>2.9146598056032018</v>
      </c>
      <c r="U11" s="3">
        <f t="shared" ref="U11" si="21">U10/U2</f>
        <v>2.7811523687580024</v>
      </c>
      <c r="AA11" s="3">
        <f t="shared" ref="AA11" si="22">AA10/AA2</f>
        <v>1.1813688673531193</v>
      </c>
      <c r="AG11" s="3">
        <f t="shared" ref="AG11" si="23">AG10/AG2</f>
        <v>1.89787477423239</v>
      </c>
      <c r="AM11" s="3">
        <f t="shared" ref="AM11" si="24">AM10/AM2</f>
        <v>1.9531412639405203</v>
      </c>
      <c r="AS11" s="3">
        <f t="shared" ref="AS11" si="25">AS10/AS2</f>
        <v>2.0994570928196148</v>
      </c>
      <c r="AY11" s="3">
        <f t="shared" ref="AY11" si="26">AY10/AY2</f>
        <v>1.7247627737226279</v>
      </c>
      <c r="BE11" s="12">
        <f t="shared" ref="BE11" si="27">BE10/BE2</f>
        <v>2.8488168724279834</v>
      </c>
    </row>
    <row r="12" spans="1:62" x14ac:dyDescent="0.25">
      <c r="A12" s="13" t="s">
        <v>7</v>
      </c>
      <c r="B12" s="40">
        <f>SUM(E12:U12)</f>
        <v>33865.110000000008</v>
      </c>
      <c r="C12" s="40">
        <f>SUM(AA12:BE12)</f>
        <v>23379.160000000003</v>
      </c>
      <c r="D12" s="4"/>
      <c r="E12" s="5">
        <v>1504.92</v>
      </c>
      <c r="F12" s="5">
        <v>2257.38</v>
      </c>
      <c r="G12" s="5">
        <v>752.46</v>
      </c>
      <c r="H12" s="5">
        <v>1504.92</v>
      </c>
      <c r="I12" s="5">
        <v>2255.91</v>
      </c>
      <c r="J12" s="5">
        <v>3759.85</v>
      </c>
      <c r="K12" s="5">
        <v>2255.91</v>
      </c>
      <c r="L12" s="5">
        <v>3759.85</v>
      </c>
      <c r="M12" s="5">
        <v>2255.91</v>
      </c>
      <c r="N12" s="5">
        <v>3007.88</v>
      </c>
      <c r="O12" s="5">
        <v>3767.9</v>
      </c>
      <c r="P12" s="29">
        <v>753.58</v>
      </c>
      <c r="Q12" s="5">
        <v>753.58</v>
      </c>
      <c r="R12" s="5">
        <v>1507.16</v>
      </c>
      <c r="S12" s="5"/>
      <c r="T12" s="5">
        <v>753.58</v>
      </c>
      <c r="U12" s="5">
        <v>3014.32</v>
      </c>
      <c r="V12" s="29"/>
      <c r="W12" s="5">
        <v>753.58</v>
      </c>
      <c r="X12" s="5"/>
      <c r="Y12" s="5"/>
      <c r="Z12" s="5"/>
      <c r="AA12" s="5">
        <v>1507.16</v>
      </c>
      <c r="AB12" s="5"/>
      <c r="AC12" s="5"/>
      <c r="AD12" s="5">
        <v>753.58</v>
      </c>
      <c r="AE12" s="5">
        <v>753.58</v>
      </c>
      <c r="AG12" s="5">
        <f>SUM(AH12:AK12)</f>
        <v>2264.37</v>
      </c>
      <c r="AH12" s="5">
        <v>0</v>
      </c>
      <c r="AI12" s="5">
        <v>754.79</v>
      </c>
      <c r="AJ12" s="5">
        <v>754.79</v>
      </c>
      <c r="AK12" s="5">
        <v>754.79</v>
      </c>
      <c r="AM12" s="5">
        <v>2264.37</v>
      </c>
      <c r="AN12" s="5"/>
      <c r="AO12" s="5"/>
      <c r="AP12" s="5">
        <v>754.79</v>
      </c>
      <c r="AQ12" s="5">
        <v>754.79</v>
      </c>
      <c r="AR12" s="5">
        <v>754.79</v>
      </c>
      <c r="AS12" s="5">
        <f>SUM(AT12:AW12)</f>
        <v>2264.37</v>
      </c>
      <c r="AT12" s="5"/>
      <c r="AU12" s="5"/>
      <c r="AV12" s="5">
        <v>2264.37</v>
      </c>
      <c r="AY12" s="5">
        <v>1506.36</v>
      </c>
      <c r="AZ12" s="5"/>
      <c r="BA12" s="5">
        <v>753.18</v>
      </c>
      <c r="BB12" s="5">
        <v>753.18</v>
      </c>
      <c r="BE12" s="30">
        <v>3765.8999999999996</v>
      </c>
      <c r="BF12" s="5"/>
      <c r="BG12" s="5">
        <v>1506.36</v>
      </c>
      <c r="BH12" s="5">
        <v>753.18</v>
      </c>
      <c r="BI12" s="5">
        <v>1506.36</v>
      </c>
    </row>
    <row r="13" spans="1:62" x14ac:dyDescent="0.25">
      <c r="A13" s="25" t="s">
        <v>11</v>
      </c>
      <c r="B13" s="6">
        <f t="shared" ref="B13:O13" si="28">B12/B2</f>
        <v>1.8267941525515163</v>
      </c>
      <c r="C13" s="6">
        <f t="shared" si="28"/>
        <v>2.2860232717316911</v>
      </c>
      <c r="D13" s="36"/>
      <c r="E13" s="6">
        <f t="shared" si="28"/>
        <v>1.09528384279476</v>
      </c>
      <c r="F13" s="6">
        <f t="shared" si="28"/>
        <v>1.4725244618395303</v>
      </c>
      <c r="G13" s="6">
        <f t="shared" si="28"/>
        <v>0.59109190887666929</v>
      </c>
      <c r="H13" s="6">
        <f t="shared" si="28"/>
        <v>1.0265484311050479</v>
      </c>
      <c r="I13" s="6">
        <f t="shared" si="28"/>
        <v>1.6022088068181817</v>
      </c>
      <c r="J13" s="6">
        <f t="shared" si="28"/>
        <v>2.205190615835777</v>
      </c>
      <c r="K13" s="6">
        <f t="shared" si="28"/>
        <v>1.3123385689354274</v>
      </c>
      <c r="L13" s="6">
        <f t="shared" si="28"/>
        <v>2.4351360103626942</v>
      </c>
      <c r="M13" s="6">
        <f t="shared" si="28"/>
        <v>1.4314149746192892</v>
      </c>
      <c r="N13" s="6">
        <f t="shared" si="28"/>
        <v>1.8464579496623696</v>
      </c>
      <c r="O13" s="6">
        <f t="shared" si="28"/>
        <v>2.1543167524299602</v>
      </c>
      <c r="U13" s="6">
        <f t="shared" ref="U13" si="29">U12/U2</f>
        <v>1.9297823303457107</v>
      </c>
      <c r="AA13" s="6">
        <f t="shared" ref="AA13" si="30">AA12/AA2</f>
        <v>0.91287704421562699</v>
      </c>
      <c r="AG13" s="6">
        <f>AG12/AG2</f>
        <v>1.363257074051776</v>
      </c>
      <c r="AM13" s="6">
        <f>AM12/AM2</f>
        <v>1.4029553903345724</v>
      </c>
      <c r="AS13" s="6">
        <f>AS12/AS2</f>
        <v>1.3218739054290718</v>
      </c>
      <c r="AY13" s="6">
        <f>AY12/AY2</f>
        <v>0.91627737226277362</v>
      </c>
      <c r="BE13" s="31">
        <f>BE12/BE2</f>
        <v>1.9371913580246911</v>
      </c>
    </row>
    <row r="14" spans="1:62" x14ac:dyDescent="0.25">
      <c r="A14" s="13" t="s">
        <v>8</v>
      </c>
      <c r="B14" s="40">
        <f>SUM(E14:U14)</f>
        <v>11510.700000000003</v>
      </c>
      <c r="C14" s="40">
        <f>SUM(AA14:BE14)</f>
        <v>11533.059999999998</v>
      </c>
      <c r="D14" s="4"/>
      <c r="E14" s="5">
        <v>442.62</v>
      </c>
      <c r="F14" s="5">
        <v>442.62</v>
      </c>
      <c r="G14" s="5">
        <v>442.62</v>
      </c>
      <c r="H14" s="5">
        <v>885.24</v>
      </c>
      <c r="I14" s="5">
        <v>884.68</v>
      </c>
      <c r="J14" s="5">
        <v>442.34</v>
      </c>
      <c r="K14" s="5">
        <v>884.68</v>
      </c>
      <c r="L14" s="5">
        <v>884.68</v>
      </c>
      <c r="M14" s="5">
        <v>1327.02</v>
      </c>
      <c r="N14" s="5">
        <v>884.68</v>
      </c>
      <c r="O14" s="5">
        <v>1329.84</v>
      </c>
      <c r="P14" s="29"/>
      <c r="Q14" s="5"/>
      <c r="R14" s="5">
        <v>443.28</v>
      </c>
      <c r="S14" s="5">
        <v>443.28</v>
      </c>
      <c r="T14" s="5">
        <v>443.28</v>
      </c>
      <c r="U14" s="5">
        <v>1329.84</v>
      </c>
      <c r="V14" s="29"/>
      <c r="W14" s="5"/>
      <c r="X14" s="5">
        <v>443.28</v>
      </c>
      <c r="Y14" s="5"/>
      <c r="Z14" s="5"/>
      <c r="AA14" s="5">
        <v>443.28</v>
      </c>
      <c r="AB14" s="5"/>
      <c r="AC14" s="5"/>
      <c r="AD14" s="5">
        <v>443.28</v>
      </c>
      <c r="AG14" s="5">
        <f>SUM(AH14:AK14)</f>
        <v>888</v>
      </c>
      <c r="AH14" s="5">
        <v>0</v>
      </c>
      <c r="AI14" s="5">
        <v>0</v>
      </c>
      <c r="AJ14" s="5">
        <v>444</v>
      </c>
      <c r="AK14">
        <v>444</v>
      </c>
      <c r="AM14" s="5">
        <v>888</v>
      </c>
      <c r="AN14" s="5"/>
      <c r="AO14" s="5">
        <v>444</v>
      </c>
      <c r="AP14" s="5"/>
      <c r="AQ14" s="5">
        <v>444</v>
      </c>
      <c r="AS14" s="5">
        <f>SUM(AT14:AW14)</f>
        <v>1332</v>
      </c>
      <c r="AT14" s="5">
        <v>444</v>
      </c>
      <c r="AU14" s="5"/>
      <c r="AV14" s="5">
        <v>888</v>
      </c>
      <c r="AY14" s="5">
        <v>1329.15</v>
      </c>
      <c r="AZ14" s="5">
        <v>443.05</v>
      </c>
      <c r="BA14" s="5">
        <v>443.05</v>
      </c>
      <c r="BB14" s="5">
        <v>443.05</v>
      </c>
      <c r="BE14" s="30">
        <v>1772.2</v>
      </c>
      <c r="BF14" s="5"/>
      <c r="BG14" s="5">
        <v>443.05</v>
      </c>
      <c r="BH14" s="5">
        <v>443.05</v>
      </c>
      <c r="BI14" s="5">
        <v>886.1</v>
      </c>
    </row>
    <row r="15" spans="1:62" ht="15.75" thickBot="1" x14ac:dyDescent="0.3">
      <c r="A15" s="26" t="s">
        <v>11</v>
      </c>
      <c r="B15" s="16">
        <f t="shared" ref="B15" si="31">B14/B2</f>
        <v>0.62092458733412459</v>
      </c>
      <c r="C15" s="16">
        <f t="shared" ref="C15:O15" si="32">C14/C2</f>
        <v>1.1277070499657766</v>
      </c>
      <c r="D15" s="16"/>
      <c r="E15" s="16">
        <f t="shared" si="32"/>
        <v>0.32213973799126638</v>
      </c>
      <c r="F15" s="16">
        <f t="shared" si="32"/>
        <v>0.28872798434442271</v>
      </c>
      <c r="G15" s="16">
        <f t="shared" si="32"/>
        <v>0.34769835035349567</v>
      </c>
      <c r="H15" s="16">
        <f t="shared" si="32"/>
        <v>0.60384720327421559</v>
      </c>
      <c r="I15" s="16">
        <f t="shared" si="32"/>
        <v>0.62832386363636361</v>
      </c>
      <c r="J15" s="16">
        <f t="shared" si="32"/>
        <v>0.25943695014662754</v>
      </c>
      <c r="K15" s="16">
        <f t="shared" si="32"/>
        <v>0.51464805119255375</v>
      </c>
      <c r="L15" s="16">
        <f t="shared" si="32"/>
        <v>0.57297927461139897</v>
      </c>
      <c r="M15" s="16">
        <f t="shared" si="32"/>
        <v>0.84201776649746196</v>
      </c>
      <c r="N15" s="16">
        <f t="shared" si="32"/>
        <v>0.5430816451810927</v>
      </c>
      <c r="O15" s="16">
        <f t="shared" si="32"/>
        <v>0.7603430531732418</v>
      </c>
      <c r="U15" s="16">
        <f t="shared" ref="U15" si="33">U14/U2</f>
        <v>0.85137003841229186</v>
      </c>
      <c r="AA15" s="16">
        <f t="shared" ref="AA15" si="34">AA14/AA2</f>
        <v>0.26849182313749242</v>
      </c>
      <c r="AG15" s="16">
        <f>AG14/AG2</f>
        <v>0.53461770018061405</v>
      </c>
      <c r="AM15" s="16">
        <f>AM14/AM2</f>
        <v>0.55018587360594795</v>
      </c>
      <c r="AS15" s="16">
        <f>AS14/AS2</f>
        <v>0.77758318739054288</v>
      </c>
      <c r="AY15" s="16">
        <f>AY14/AY2</f>
        <v>0.80848540145985404</v>
      </c>
      <c r="BE15" s="32">
        <f>BE14/BE2</f>
        <v>0.9116255144032922</v>
      </c>
    </row>
    <row r="16" spans="1:62" ht="16.5" thickTop="1" thickBot="1" x14ac:dyDescent="0.3">
      <c r="V16" s="37"/>
      <c r="W16" s="37"/>
      <c r="X16" s="37"/>
    </row>
    <row r="17" spans="1:62" ht="15.75" thickTop="1" x14ac:dyDescent="0.25">
      <c r="A17" s="7" t="s">
        <v>2</v>
      </c>
      <c r="B17" s="39">
        <f>SUM(E17:U17)</f>
        <v>6880.2900000000009</v>
      </c>
      <c r="C17" s="39">
        <f>SUM(AA17:BE17)</f>
        <v>3803.33</v>
      </c>
      <c r="D17" s="8"/>
      <c r="E17" s="9">
        <v>1056.4199999999998</v>
      </c>
      <c r="F17" s="9">
        <v>522.53000000000009</v>
      </c>
      <c r="G17" s="9">
        <v>276.11</v>
      </c>
      <c r="H17" s="9">
        <v>835.66</v>
      </c>
      <c r="I17" s="9">
        <v>796.53000000000009</v>
      </c>
      <c r="J17" s="9">
        <v>1370.9299999999998</v>
      </c>
      <c r="K17" s="9">
        <v>92.98</v>
      </c>
      <c r="L17" s="9">
        <v>961.2700000000001</v>
      </c>
      <c r="M17" s="9">
        <v>140.97</v>
      </c>
      <c r="N17" s="9">
        <v>345.23</v>
      </c>
      <c r="O17" s="9">
        <v>155.33000000000001</v>
      </c>
      <c r="U17" s="9">
        <v>326.33</v>
      </c>
      <c r="AA17" s="9">
        <v>14.17</v>
      </c>
      <c r="AG17" s="9">
        <f>SUM(AG19,AG21)</f>
        <v>1393.59</v>
      </c>
      <c r="AM17" s="9">
        <v>481.43</v>
      </c>
      <c r="AS17" s="9">
        <f>SUM(AS19+AS21)</f>
        <v>1113.9499999999998</v>
      </c>
      <c r="AY17" s="9">
        <f>SUM(AY19+AY21)</f>
        <v>633.94000000000005</v>
      </c>
      <c r="BE17" s="10">
        <v>166.25</v>
      </c>
    </row>
    <row r="18" spans="1:62" x14ac:dyDescent="0.25">
      <c r="A18" s="11" t="s">
        <v>11</v>
      </c>
      <c r="B18" s="3">
        <f t="shared" ref="B18" si="35">B17/B2</f>
        <v>0.3711452152335743</v>
      </c>
      <c r="C18" s="3">
        <f t="shared" ref="C18:O18" si="36">C17/C2</f>
        <v>0.37189107265082622</v>
      </c>
      <c r="D18" s="27"/>
      <c r="E18" s="3">
        <f t="shared" si="36"/>
        <v>0.76886462882096063</v>
      </c>
      <c r="F18" s="3">
        <f t="shared" si="36"/>
        <v>0.34085453359425966</v>
      </c>
      <c r="G18" s="3">
        <f t="shared" si="36"/>
        <v>0.21689709347996858</v>
      </c>
      <c r="H18" s="3">
        <f t="shared" si="36"/>
        <v>0.57002728512960432</v>
      </c>
      <c r="I18" s="3">
        <f t="shared" si="36"/>
        <v>0.56571732954545462</v>
      </c>
      <c r="J18" s="3">
        <f t="shared" si="36"/>
        <v>0.80406451612903218</v>
      </c>
      <c r="K18" s="3">
        <f t="shared" si="36"/>
        <v>5.4089586969168123E-2</v>
      </c>
      <c r="L18" s="3">
        <f t="shared" si="36"/>
        <v>0.62258419689119182</v>
      </c>
      <c r="M18" s="3">
        <f t="shared" si="36"/>
        <v>8.944796954314721E-2</v>
      </c>
      <c r="N18" s="3">
        <f t="shared" si="36"/>
        <v>0.21192756292203807</v>
      </c>
      <c r="O18" s="3">
        <f t="shared" si="36"/>
        <v>8.8810748999428257E-2</v>
      </c>
      <c r="U18" s="3">
        <f t="shared" ref="U18" si="37">U17/U2</f>
        <v>0.20891805377720871</v>
      </c>
      <c r="AA18" s="3">
        <f t="shared" ref="AA18" si="38">AA17/AA2</f>
        <v>8.5826771653543313E-3</v>
      </c>
      <c r="AG18" s="3">
        <f>AG17/AG2</f>
        <v>0.83900662251655622</v>
      </c>
      <c r="AM18" s="3">
        <f>AM17/AM2</f>
        <v>0.29828376703841386</v>
      </c>
      <c r="AS18" s="3">
        <f>AS17/AS2</f>
        <v>0.65029188558085216</v>
      </c>
      <c r="AY18" s="3">
        <f>AY17/AY2</f>
        <v>0.38560827250608276</v>
      </c>
      <c r="BE18" s="12">
        <f>BE17/BE2</f>
        <v>8.5519547325102876E-2</v>
      </c>
    </row>
    <row r="19" spans="1:62" x14ac:dyDescent="0.25">
      <c r="A19" s="13" t="s">
        <v>4</v>
      </c>
      <c r="B19" s="40">
        <f>SUM(E19:U19)</f>
        <v>5748.8</v>
      </c>
      <c r="C19" s="40">
        <f>SUM(AA19:BE19)</f>
        <v>6102.6000000000013</v>
      </c>
      <c r="D19" s="4"/>
      <c r="E19" s="5">
        <v>985.92</v>
      </c>
      <c r="F19" s="5">
        <v>410.8</v>
      </c>
      <c r="G19" s="5">
        <v>246.48</v>
      </c>
      <c r="H19" s="5">
        <v>821.6</v>
      </c>
      <c r="I19" s="5">
        <v>738.9</v>
      </c>
      <c r="J19" s="5">
        <v>1313.6</v>
      </c>
      <c r="K19" s="5"/>
      <c r="L19" s="5">
        <v>903.1</v>
      </c>
      <c r="M19" s="5"/>
      <c r="N19" s="5">
        <v>328.4</v>
      </c>
      <c r="O19" s="5"/>
      <c r="U19" s="5"/>
      <c r="AA19" s="5"/>
      <c r="AG19" s="5">
        <f>SUM(AH19:AL19)</f>
        <v>1176.8499999999999</v>
      </c>
      <c r="AH19">
        <v>196.15</v>
      </c>
      <c r="AI19">
        <v>0</v>
      </c>
      <c r="AJ19">
        <v>0</v>
      </c>
      <c r="AK19">
        <v>686.49</v>
      </c>
      <c r="AL19">
        <v>294.20999999999998</v>
      </c>
      <c r="AM19" s="5">
        <v>196.15</v>
      </c>
      <c r="AN19" s="5"/>
      <c r="AO19" s="5"/>
      <c r="AP19" s="5"/>
      <c r="AQ19" s="5"/>
      <c r="AR19" s="5">
        <v>196.15</v>
      </c>
      <c r="AS19" s="5">
        <f>SUM(AT19:AW19)</f>
        <v>1056.6999999999998</v>
      </c>
      <c r="AT19" s="5"/>
      <c r="AU19" s="5">
        <v>192.96</v>
      </c>
      <c r="AV19" s="5">
        <v>240.81</v>
      </c>
      <c r="AW19" s="5">
        <v>622.92999999999995</v>
      </c>
      <c r="AY19" s="5">
        <v>621.6</v>
      </c>
      <c r="AZ19" s="5"/>
      <c r="BA19" s="5">
        <v>621.6</v>
      </c>
      <c r="BB19" s="5"/>
      <c r="BE19" s="30"/>
    </row>
    <row r="20" spans="1:62" x14ac:dyDescent="0.25">
      <c r="A20" s="14" t="s">
        <v>11</v>
      </c>
      <c r="B20" s="6">
        <f t="shared" ref="B20:O22" si="39">B19/B2</f>
        <v>0.31010896536843241</v>
      </c>
      <c r="C20" s="6">
        <f t="shared" si="39"/>
        <v>0.59671457905544156</v>
      </c>
      <c r="D20" s="36"/>
      <c r="E20" s="6">
        <f t="shared" si="39"/>
        <v>0.71755458515283843</v>
      </c>
      <c r="F20" s="6">
        <f t="shared" si="39"/>
        <v>0.26797129810828441</v>
      </c>
      <c r="G20" s="6">
        <f t="shared" si="39"/>
        <v>0.1936213668499607</v>
      </c>
      <c r="H20" s="6">
        <f t="shared" si="39"/>
        <v>0.56043656207366987</v>
      </c>
      <c r="I20" s="6">
        <f t="shared" si="39"/>
        <v>0.52478693181818181</v>
      </c>
      <c r="J20" s="6">
        <f t="shared" si="39"/>
        <v>0.77043988269794716</v>
      </c>
      <c r="K20" s="6">
        <f t="shared" si="39"/>
        <v>0</v>
      </c>
      <c r="L20" s="6">
        <f>L19/L2</f>
        <v>0.58490932642487048</v>
      </c>
      <c r="M20" s="6">
        <f t="shared" si="39"/>
        <v>0</v>
      </c>
      <c r="N20" s="6">
        <f t="shared" si="39"/>
        <v>0.20159607120933087</v>
      </c>
      <c r="O20" s="6">
        <f t="shared" si="39"/>
        <v>0</v>
      </c>
      <c r="U20" s="6">
        <f t="shared" ref="U20" si="40">U19/U2</f>
        <v>0</v>
      </c>
      <c r="AA20" s="6">
        <f t="shared" ref="AA20" si="41">AA19/AA2</f>
        <v>0</v>
      </c>
      <c r="AG20" s="6">
        <f>AG19/AG2</f>
        <v>0.70851896447922935</v>
      </c>
      <c r="AM20" s="6">
        <f>AM19/AM2</f>
        <v>0.12153035935563818</v>
      </c>
      <c r="AS20" s="6">
        <f>AS19/AS2</f>
        <v>0.61687098657326322</v>
      </c>
      <c r="AY20" s="6">
        <f>AY19/AY2</f>
        <v>0.37810218978102189</v>
      </c>
      <c r="BE20" s="31">
        <f>BE19/BE2</f>
        <v>0</v>
      </c>
    </row>
    <row r="21" spans="1:62" x14ac:dyDescent="0.25">
      <c r="A21" s="13" t="s">
        <v>5</v>
      </c>
      <c r="B21" s="40">
        <f>SUM(E21:U21)</f>
        <v>1286.8500000000004</v>
      </c>
      <c r="C21" s="40">
        <f>SUM(AA21:BE21)</f>
        <v>1337.8099999999997</v>
      </c>
      <c r="D21" s="4"/>
      <c r="E21" s="5">
        <f>1056.42-985.92</f>
        <v>70.500000000000114</v>
      </c>
      <c r="F21" s="5">
        <f>522.53-410.8</f>
        <v>111.72999999999996</v>
      </c>
      <c r="G21" s="5">
        <f>276.11-246.48</f>
        <v>29.630000000000024</v>
      </c>
      <c r="H21" s="5">
        <f>835.66-821.6</f>
        <v>14.059999999999945</v>
      </c>
      <c r="I21" s="5">
        <f>796.53-738.9</f>
        <v>57.629999999999995</v>
      </c>
      <c r="J21" s="5">
        <f>1370.93-1313.6</f>
        <v>57.330000000000155</v>
      </c>
      <c r="K21" s="5">
        <v>92.98</v>
      </c>
      <c r="L21" s="5">
        <f>961.27-903.1</f>
        <v>58.169999999999959</v>
      </c>
      <c r="M21" s="5">
        <v>140.97</v>
      </c>
      <c r="N21" s="5">
        <v>16.829999999999998</v>
      </c>
      <c r="O21" s="5">
        <v>155.33000000000001</v>
      </c>
      <c r="P21" s="29">
        <v>155.32999999999998</v>
      </c>
      <c r="Q21" s="5"/>
      <c r="R21" s="5"/>
      <c r="S21" s="5"/>
      <c r="T21" s="5"/>
      <c r="U21" s="5">
        <v>326.36</v>
      </c>
      <c r="V21" s="29">
        <v>152.63999999999999</v>
      </c>
      <c r="W21" s="5"/>
      <c r="X21" s="5"/>
      <c r="Y21" s="5"/>
      <c r="Z21" s="5"/>
      <c r="AA21" s="5">
        <v>14.17</v>
      </c>
      <c r="AB21" s="5"/>
      <c r="AC21" s="5"/>
      <c r="AD21" s="5"/>
      <c r="AE21" s="5"/>
      <c r="AF21" s="5">
        <v>14.17</v>
      </c>
      <c r="AG21" s="5">
        <f>SUM(AH21:AL21)</f>
        <v>216.74</v>
      </c>
      <c r="AH21" s="5">
        <v>0</v>
      </c>
      <c r="AI21" s="5">
        <v>0</v>
      </c>
      <c r="AJ21" s="5">
        <v>0</v>
      </c>
      <c r="AK21" s="5">
        <v>108.28</v>
      </c>
      <c r="AL21" s="5">
        <v>108.46</v>
      </c>
      <c r="AM21" s="5">
        <v>285.27999999999997</v>
      </c>
      <c r="AN21" s="5">
        <v>182.22</v>
      </c>
      <c r="AO21" s="5"/>
      <c r="AP21" s="5">
        <v>103.06</v>
      </c>
      <c r="AS21" s="5">
        <f>SUM(AT21:AW21)</f>
        <v>57.25</v>
      </c>
      <c r="AT21" s="5">
        <v>30.7</v>
      </c>
      <c r="AU21" s="5"/>
      <c r="AV21" s="5">
        <v>26.55</v>
      </c>
      <c r="AY21" s="5">
        <v>12.34</v>
      </c>
      <c r="AZ21" s="5"/>
      <c r="BA21" s="5"/>
      <c r="BB21" s="5">
        <v>12.34</v>
      </c>
      <c r="BE21" s="30">
        <v>166.25</v>
      </c>
      <c r="BF21" s="5"/>
      <c r="BG21" s="5"/>
      <c r="BH21" s="5">
        <v>57.35</v>
      </c>
      <c r="BI21" s="5">
        <v>108.9</v>
      </c>
    </row>
    <row r="22" spans="1:62" ht="15.75" thickBot="1" x14ac:dyDescent="0.3">
      <c r="A22" s="15" t="s">
        <v>11</v>
      </c>
      <c r="B22" s="16">
        <f t="shared" ref="B22:M22" si="42">B21/B2</f>
        <v>6.9416873449131528E-2</v>
      </c>
      <c r="C22" s="16">
        <f t="shared" si="42"/>
        <v>0.13081157719761413</v>
      </c>
      <c r="D22" s="16"/>
      <c r="E22" s="16">
        <f t="shared" si="42"/>
        <v>5.1310043668122356E-2</v>
      </c>
      <c r="F22" s="16">
        <f t="shared" si="42"/>
        <v>7.2883235485975181E-2</v>
      </c>
      <c r="G22" s="16">
        <f t="shared" si="42"/>
        <v>2.3275726630007876E-2</v>
      </c>
      <c r="H22" s="16">
        <f t="shared" si="42"/>
        <v>9.5907230559344782E-3</v>
      </c>
      <c r="I22" s="16">
        <f t="shared" si="42"/>
        <v>4.0930397727272722E-2</v>
      </c>
      <c r="J22" s="16">
        <f t="shared" si="42"/>
        <v>3.3624633431085134E-2</v>
      </c>
      <c r="K22" s="16">
        <f t="shared" si="42"/>
        <v>5.4089586969168123E-2</v>
      </c>
      <c r="L22" s="16">
        <f t="shared" si="42"/>
        <v>3.7674870466321217E-2</v>
      </c>
      <c r="M22" s="16">
        <f t="shared" si="42"/>
        <v>8.944796954314721E-2</v>
      </c>
      <c r="N22" s="16">
        <f t="shared" ref="N22" si="43">N21/N2</f>
        <v>1.0331491712707181E-2</v>
      </c>
      <c r="O22" s="16">
        <f t="shared" si="39"/>
        <v>44.558042919187024</v>
      </c>
      <c r="P22" s="16"/>
      <c r="Q22" s="16"/>
      <c r="R22" s="16"/>
      <c r="S22" s="16"/>
      <c r="T22" s="16"/>
      <c r="U22" s="16">
        <f t="shared" ref="U22" si="44">U21/U4</f>
        <v>168.90906681157307</v>
      </c>
      <c r="AA22" s="16">
        <f t="shared" ref="AA22" si="45">AA21/AA4</f>
        <v>7.6741074357393098</v>
      </c>
      <c r="AG22" s="16">
        <f>AG21/AG2</f>
        <v>0.13048765803732693</v>
      </c>
      <c r="AM22" s="16">
        <f>AM21/AM2</f>
        <v>0.1767534076827757</v>
      </c>
      <c r="AS22" s="16">
        <f>AS21/AS2</f>
        <v>3.3420899007589024E-2</v>
      </c>
      <c r="AY22" s="16">
        <f>AY21/AY2</f>
        <v>7.5060827250608272E-3</v>
      </c>
      <c r="BE22" s="32">
        <f>BE21/BE2</f>
        <v>8.5519547325102876E-2</v>
      </c>
    </row>
    <row r="23" spans="1:62" ht="16.5" thickTop="1" thickBot="1" x14ac:dyDescent="0.3">
      <c r="V23" s="37"/>
      <c r="W23" s="37"/>
      <c r="X23" s="37"/>
    </row>
    <row r="24" spans="1:62" ht="15.75" thickTop="1" x14ac:dyDescent="0.25">
      <c r="A24" s="7" t="s">
        <v>13</v>
      </c>
      <c r="B24" s="39">
        <f>SUM(E24:U24)</f>
        <v>56609.42</v>
      </c>
      <c r="C24" s="39">
        <f>SUM(AA24:BE24)</f>
        <v>15762.79</v>
      </c>
      <c r="D24" s="8"/>
      <c r="E24" s="9">
        <f t="shared" ref="E24:M24" si="46">SUM(E26,E28,E30,E32,E34,E36)</f>
        <v>4698.7099999999991</v>
      </c>
      <c r="F24" s="9">
        <f t="shared" si="46"/>
        <v>3702.08</v>
      </c>
      <c r="G24" s="9">
        <f t="shared" si="46"/>
        <v>5013.3499999999995</v>
      </c>
      <c r="H24" s="9">
        <f t="shared" si="46"/>
        <v>3929.2000000000003</v>
      </c>
      <c r="I24" s="9">
        <f t="shared" si="46"/>
        <v>4531.2</v>
      </c>
      <c r="J24" s="9">
        <f t="shared" si="46"/>
        <v>4459.8200000000006</v>
      </c>
      <c r="K24" s="9">
        <f t="shared" si="46"/>
        <v>3883.8899999999994</v>
      </c>
      <c r="L24" s="9">
        <f t="shared" si="46"/>
        <v>5504.5000000000009</v>
      </c>
      <c r="M24" s="9">
        <f t="shared" si="46"/>
        <v>11949.29</v>
      </c>
      <c r="N24" s="9">
        <v>321.31</v>
      </c>
      <c r="O24" s="9">
        <f>SUM(O26,O28,O30,O32,O34,O36)</f>
        <v>4194.2700000000004</v>
      </c>
      <c r="U24" s="9">
        <f>SUM(U26,U28,U30,U32,U34)</f>
        <v>4421.8</v>
      </c>
      <c r="AA24" s="9">
        <f>SUM(AA26,AA28,AA30,AA32,AA34)</f>
        <v>1658.69</v>
      </c>
      <c r="AG24" s="9">
        <f>SUM(AG26,AG28,AG30,AG32,AG34, AG36)</f>
        <v>3721.78</v>
      </c>
      <c r="AM24" s="9">
        <f>SUM(AM26,AM28,AM30,AM32,AM34, AM36)</f>
        <v>3036.75</v>
      </c>
      <c r="AS24" s="9">
        <f>SUM(AS26,AS28,AS30,AS32,AS34,AS36)</f>
        <v>2644.87</v>
      </c>
      <c r="AY24" s="9">
        <f>SUM(AY26,AY28,AY30,AY32,AY34,AY36)</f>
        <v>2071.92</v>
      </c>
      <c r="BE24" s="10">
        <f>SUM(BE26,BE28,BE30,BE32,BE34,BE36)</f>
        <v>2628.7800000000007</v>
      </c>
    </row>
    <row r="25" spans="1:62" x14ac:dyDescent="0.25">
      <c r="A25" s="11" t="s">
        <v>11</v>
      </c>
      <c r="B25" s="3">
        <f>B24/B2</f>
        <v>3.0536961916064298</v>
      </c>
      <c r="C25" s="3">
        <f>C24/C2</f>
        <v>1.5412916788892148</v>
      </c>
      <c r="D25" s="27"/>
      <c r="E25" s="3">
        <f>E24/E2</f>
        <v>3.4197307132459964</v>
      </c>
      <c r="F25" s="3">
        <f t="shared" ref="F25:O25" si="47">F24/F2</f>
        <v>2.414924983692107</v>
      </c>
      <c r="G25" s="3">
        <f t="shared" si="47"/>
        <v>3.9382168106834246</v>
      </c>
      <c r="H25" s="3">
        <f t="shared" si="47"/>
        <v>2.6802182810368351</v>
      </c>
      <c r="I25" s="3">
        <f t="shared" si="47"/>
        <v>3.2181818181818183</v>
      </c>
      <c r="J25" s="3">
        <f t="shared" si="47"/>
        <v>2.6157302052785929</v>
      </c>
      <c r="K25" s="3">
        <f t="shared" si="47"/>
        <v>2.2593891797556718</v>
      </c>
      <c r="L25" s="3">
        <f t="shared" si="47"/>
        <v>3.56509067357513</v>
      </c>
      <c r="M25" s="3">
        <f t="shared" si="47"/>
        <v>7.5820368020304576</v>
      </c>
      <c r="N25" s="3">
        <f t="shared" si="47"/>
        <v>0.19724370779619399</v>
      </c>
      <c r="O25" s="3">
        <f t="shared" si="47"/>
        <v>2.3980960548885082</v>
      </c>
      <c r="U25" s="3">
        <f t="shared" ref="U25" si="48">U24/U2</f>
        <v>2.8308578745198463</v>
      </c>
      <c r="AA25" s="3">
        <f t="shared" ref="AA25" si="49">AA24/AA2</f>
        <v>1.0046577831617203</v>
      </c>
      <c r="AG25" s="3">
        <f>AG24/AG2</f>
        <v>2.2406863335340157</v>
      </c>
      <c r="AM25" s="3">
        <f>AM24/AM2</f>
        <v>1.8815055762081785</v>
      </c>
      <c r="AS25" s="3">
        <f>AS24/AS2</f>
        <v>1.5439988324576766</v>
      </c>
      <c r="AY25" s="3">
        <f>AY24/AY2</f>
        <v>1.2602919708029197</v>
      </c>
      <c r="BE25" s="12">
        <f>BE24/BE2</f>
        <v>1.3522530864197535</v>
      </c>
    </row>
    <row r="26" spans="1:62" x14ac:dyDescent="0.25">
      <c r="A26" s="13" t="s">
        <v>31</v>
      </c>
      <c r="B26" s="40">
        <f>SUM(E26:U26)</f>
        <v>48163.240000000005</v>
      </c>
      <c r="C26" s="40">
        <f>SUM(AA26:BE26)</f>
        <v>20314.179999999997</v>
      </c>
      <c r="D26" s="4"/>
      <c r="E26" s="5">
        <v>3232.98</v>
      </c>
      <c r="F26" s="5">
        <v>2514.54</v>
      </c>
      <c r="G26" s="5">
        <v>3592.2</v>
      </c>
      <c r="H26" s="5">
        <v>3352.7200000000003</v>
      </c>
      <c r="I26" s="5">
        <v>3111.16</v>
      </c>
      <c r="J26" s="5">
        <v>3709.46</v>
      </c>
      <c r="K26" s="5">
        <v>3044.19</v>
      </c>
      <c r="L26" s="5">
        <v>4693.26</v>
      </c>
      <c r="M26" s="5">
        <v>11035.36</v>
      </c>
      <c r="N26" s="5"/>
      <c r="O26" s="5">
        <v>3462.86</v>
      </c>
      <c r="P26" s="29">
        <v>882.39</v>
      </c>
      <c r="Q26" s="5">
        <v>1120.48</v>
      </c>
      <c r="R26" s="5">
        <v>682.29</v>
      </c>
      <c r="S26" s="5">
        <v>777.7</v>
      </c>
      <c r="T26" s="5"/>
      <c r="U26" s="5">
        <v>2951.65</v>
      </c>
      <c r="V26" s="29">
        <v>339.51</v>
      </c>
      <c r="W26" s="5">
        <v>564.74</v>
      </c>
      <c r="X26" s="5">
        <v>310.52</v>
      </c>
      <c r="Y26" s="5"/>
      <c r="Z26" s="5"/>
      <c r="AA26" s="5">
        <v>790.81</v>
      </c>
      <c r="AB26" s="5"/>
      <c r="AC26" s="5">
        <v>508.44</v>
      </c>
      <c r="AD26" s="5">
        <v>282.37</v>
      </c>
      <c r="AG26" s="5">
        <f>SUM(AH26:AK26)</f>
        <v>2820.44</v>
      </c>
      <c r="AH26" s="5">
        <v>1329.58</v>
      </c>
      <c r="AI26" s="5">
        <v>820.3</v>
      </c>
      <c r="AJ26" s="5">
        <v>59.73</v>
      </c>
      <c r="AK26">
        <v>610.83000000000004</v>
      </c>
      <c r="AM26" s="5">
        <v>2403.85</v>
      </c>
      <c r="AN26" s="5">
        <v>127.32</v>
      </c>
      <c r="AO26" s="5">
        <v>880.03</v>
      </c>
      <c r="AP26" s="5">
        <v>812.04</v>
      </c>
      <c r="AQ26" s="5">
        <v>509.28</v>
      </c>
      <c r="AR26" s="5">
        <v>75.180000000000007</v>
      </c>
      <c r="AS26" s="5">
        <f>SUM(AT26:AX26)</f>
        <v>1847.15</v>
      </c>
      <c r="AT26" s="5">
        <v>442.16</v>
      </c>
      <c r="AU26" s="5">
        <v>185.72</v>
      </c>
      <c r="AV26" s="5">
        <v>222.19</v>
      </c>
      <c r="AW26" s="5">
        <v>609.08000000000004</v>
      </c>
      <c r="AX26" s="5">
        <v>388</v>
      </c>
      <c r="AY26" s="5">
        <f>SUM(AZ26:BD26)</f>
        <v>1380.97</v>
      </c>
      <c r="AZ26" s="5">
        <v>110.3</v>
      </c>
      <c r="BA26" s="5">
        <v>552.61</v>
      </c>
      <c r="BB26" s="5">
        <v>332.01</v>
      </c>
      <c r="BC26" s="5">
        <v>220.6</v>
      </c>
      <c r="BD26" s="5">
        <v>165.45</v>
      </c>
      <c r="BE26" s="30">
        <f>SUM(BF26:BJ26)</f>
        <v>1827.74</v>
      </c>
      <c r="BF26" s="5"/>
      <c r="BG26" s="5">
        <v>703.76</v>
      </c>
      <c r="BH26" s="5">
        <v>221.70999999999998</v>
      </c>
      <c r="BI26" s="5">
        <v>405.92</v>
      </c>
      <c r="BJ26" s="5">
        <v>496.34999999999997</v>
      </c>
    </row>
    <row r="27" spans="1:62" x14ac:dyDescent="0.25">
      <c r="A27" s="14" t="s">
        <v>11</v>
      </c>
      <c r="B27" s="6">
        <f>B26/B2</f>
        <v>2.5980817779695764</v>
      </c>
      <c r="C27" s="6">
        <f>C26/C2</f>
        <v>1.986328346533685</v>
      </c>
      <c r="D27" s="36"/>
      <c r="E27" s="6">
        <f>E26/E2</f>
        <v>2.3529694323144104</v>
      </c>
      <c r="F27" s="6">
        <f t="shared" ref="F27:O29" si="50">F26/F2</f>
        <v>1.6402739726027398</v>
      </c>
      <c r="G27" s="6">
        <f t="shared" si="50"/>
        <v>2.8218381775333854</v>
      </c>
      <c r="H27" s="6">
        <f t="shared" si="50"/>
        <v>2.2869849931787178</v>
      </c>
      <c r="I27" s="6">
        <f t="shared" si="50"/>
        <v>2.2096306818181817</v>
      </c>
      <c r="J27" s="6">
        <f t="shared" si="50"/>
        <v>2.1756363636363636</v>
      </c>
      <c r="K27" s="6">
        <f t="shared" si="50"/>
        <v>1.7709075043630018</v>
      </c>
      <c r="L27" s="6">
        <f t="shared" si="50"/>
        <v>3.0396761658031091</v>
      </c>
      <c r="M27" s="6">
        <f t="shared" si="50"/>
        <v>7.0021319796954318</v>
      </c>
      <c r="N27" s="6">
        <f t="shared" si="50"/>
        <v>0</v>
      </c>
      <c r="O27" s="6">
        <f t="shared" si="50"/>
        <v>1.9799085191538022</v>
      </c>
      <c r="U27" s="6">
        <f t="shared" ref="U27:AA27" si="51">U26/U2</f>
        <v>1.8896606914212548</v>
      </c>
      <c r="V27" s="6" t="e">
        <f t="shared" si="51"/>
        <v>#DIV/0!</v>
      </c>
      <c r="W27" s="6" t="e">
        <f t="shared" si="51"/>
        <v>#DIV/0!</v>
      </c>
      <c r="X27" s="6" t="e">
        <f t="shared" si="51"/>
        <v>#DIV/0!</v>
      </c>
      <c r="Y27" s="6" t="e">
        <f t="shared" si="51"/>
        <v>#DIV/0!</v>
      </c>
      <c r="Z27" s="6" t="e">
        <f t="shared" si="51"/>
        <v>#DIV/0!</v>
      </c>
      <c r="AA27" s="6">
        <f t="shared" si="51"/>
        <v>0.47898849182313746</v>
      </c>
      <c r="AG27" s="6">
        <f>AG26/AG2</f>
        <v>1.6980373269114992</v>
      </c>
      <c r="AM27" s="6">
        <f>AM26/AM2</f>
        <v>1.4893742255266418</v>
      </c>
      <c r="AS27" s="6">
        <f>AS26/AS2</f>
        <v>1.0783129013426738</v>
      </c>
      <c r="AY27" s="6">
        <f>AY26/AY2</f>
        <v>0.84000608272506083</v>
      </c>
      <c r="BE27" s="31">
        <f>BE26/BE2</f>
        <v>0.94019547325102881</v>
      </c>
    </row>
    <row r="28" spans="1:62" x14ac:dyDescent="0.25">
      <c r="A28" s="13" t="s">
        <v>32</v>
      </c>
      <c r="B28" s="40">
        <f>SUM(E28:U28)</f>
        <v>5216.83</v>
      </c>
      <c r="C28" s="40">
        <f>SUM(AA28:BE28)</f>
        <v>2318.46</v>
      </c>
      <c r="D28" s="4"/>
      <c r="E28" s="5">
        <v>838.21</v>
      </c>
      <c r="F28" s="5">
        <v>637.02</v>
      </c>
      <c r="G28" s="5">
        <v>243.02</v>
      </c>
      <c r="H28" s="5">
        <v>184.36</v>
      </c>
      <c r="I28" s="5">
        <v>1061.45</v>
      </c>
      <c r="J28" s="5">
        <v>225.99</v>
      </c>
      <c r="K28" s="5">
        <v>292.95</v>
      </c>
      <c r="L28" s="5">
        <v>309.69000000000011</v>
      </c>
      <c r="M28" s="5">
        <v>318.06</v>
      </c>
      <c r="N28" s="5">
        <v>304.45</v>
      </c>
      <c r="O28" s="5">
        <v>278.95999999999998</v>
      </c>
      <c r="P28" s="29">
        <v>49.080000000000005</v>
      </c>
      <c r="Q28" s="5">
        <v>41.95</v>
      </c>
      <c r="R28" s="5">
        <v>99.42</v>
      </c>
      <c r="S28" s="5">
        <v>49.08</v>
      </c>
      <c r="T28" s="5">
        <v>39.43</v>
      </c>
      <c r="U28" s="5">
        <v>243.71</v>
      </c>
      <c r="V28" s="29">
        <v>32.299999999999997</v>
      </c>
      <c r="W28" s="5">
        <v>57.47</v>
      </c>
      <c r="X28" s="5"/>
      <c r="Y28" s="5">
        <v>58.73</v>
      </c>
      <c r="Z28" s="5"/>
      <c r="AA28" s="5">
        <v>218.07</v>
      </c>
      <c r="AB28" s="5"/>
      <c r="AC28" s="5">
        <v>32.28</v>
      </c>
      <c r="AD28" s="5">
        <v>58.73</v>
      </c>
      <c r="AE28" s="5">
        <v>94.78</v>
      </c>
      <c r="AF28" s="5">
        <v>32.28</v>
      </c>
      <c r="AG28" s="5">
        <f>SUM(AH28:AL28)</f>
        <v>171.28000000000003</v>
      </c>
      <c r="AH28" s="5">
        <v>74.319999999999993</v>
      </c>
      <c r="AI28" s="5">
        <v>15.52</v>
      </c>
      <c r="AJ28" s="5">
        <v>33.6</v>
      </c>
      <c r="AK28" s="5">
        <v>23.92</v>
      </c>
      <c r="AL28" s="5">
        <v>23.92</v>
      </c>
      <c r="AM28" s="5">
        <v>216.12</v>
      </c>
      <c r="AN28" s="5">
        <v>33.6</v>
      </c>
      <c r="AO28" s="5">
        <v>25.2</v>
      </c>
      <c r="AP28" s="5">
        <v>32.32</v>
      </c>
      <c r="AQ28" s="5">
        <v>101.08</v>
      </c>
      <c r="AR28" s="5">
        <v>23.92</v>
      </c>
      <c r="AS28" s="5">
        <f>SUM(AT28:AX28)</f>
        <v>137.76000000000002</v>
      </c>
      <c r="AT28" s="5">
        <v>16.8</v>
      </c>
      <c r="AU28" s="5">
        <v>15.54</v>
      </c>
      <c r="AV28" s="5">
        <v>64.680000000000007</v>
      </c>
      <c r="AW28" s="5">
        <v>40.74</v>
      </c>
      <c r="AY28" s="5">
        <f>SUM(AZ28:BD28)</f>
        <v>265.74</v>
      </c>
      <c r="AZ28" s="5">
        <v>57.4</v>
      </c>
      <c r="BA28" s="5">
        <v>23.880000000000003</v>
      </c>
      <c r="BB28" s="5">
        <v>32.26</v>
      </c>
      <c r="BC28" s="5">
        <v>119.94</v>
      </c>
      <c r="BD28" s="5">
        <v>32.26</v>
      </c>
      <c r="BE28" s="30">
        <f>SUM(BF28:BJ28)</f>
        <v>300.52000000000004</v>
      </c>
      <c r="BF28" s="5">
        <v>15.5</v>
      </c>
      <c r="BG28" s="5">
        <v>103.18</v>
      </c>
      <c r="BH28" s="5">
        <v>33.520000000000003</v>
      </c>
      <c r="BI28" s="5">
        <v>74.160000000000011</v>
      </c>
      <c r="BJ28" s="5">
        <v>74.160000000000011</v>
      </c>
    </row>
    <row r="29" spans="1:62" x14ac:dyDescent="0.25">
      <c r="A29" s="14" t="s">
        <v>11</v>
      </c>
      <c r="B29" s="6">
        <f>B28/B2</f>
        <v>0.28141277376200236</v>
      </c>
      <c r="C29" s="6">
        <f>C28/C2</f>
        <v>0.22669991199765327</v>
      </c>
      <c r="D29" s="36"/>
      <c r="E29" s="6">
        <f>E28/E2</f>
        <v>0.61005094614264921</v>
      </c>
      <c r="F29" s="6">
        <f t="shared" ref="F29:N29" si="52">F28/F2</f>
        <v>0.41553816046966729</v>
      </c>
      <c r="G29" s="6">
        <f t="shared" si="52"/>
        <v>0.19090337784760408</v>
      </c>
      <c r="H29" s="6">
        <f t="shared" si="52"/>
        <v>0.12575716234652115</v>
      </c>
      <c r="I29" s="6">
        <f t="shared" si="52"/>
        <v>0.75387073863636367</v>
      </c>
      <c r="J29" s="6">
        <f t="shared" si="52"/>
        <v>0.13254545454545455</v>
      </c>
      <c r="K29" s="6">
        <f t="shared" si="52"/>
        <v>0.17041884816753927</v>
      </c>
      <c r="L29" s="6">
        <f t="shared" si="52"/>
        <v>0.2005764248704664</v>
      </c>
      <c r="M29" s="6">
        <f t="shared" si="52"/>
        <v>0.20181472081218274</v>
      </c>
      <c r="N29" s="6">
        <f t="shared" si="52"/>
        <v>0.18689379987722529</v>
      </c>
      <c r="O29" s="6">
        <f t="shared" si="50"/>
        <v>80.022607691601166</v>
      </c>
      <c r="U29" s="6">
        <f t="shared" ref="U29:AA29" si="53">U28/U4</f>
        <v>126.13319240301652</v>
      </c>
      <c r="V29" s="6" t="e">
        <f t="shared" si="53"/>
        <v>#DIV/0!</v>
      </c>
      <c r="W29" s="6" t="e">
        <f t="shared" si="53"/>
        <v>#DIV/0!</v>
      </c>
      <c r="X29" s="6" t="e">
        <f t="shared" si="53"/>
        <v>#DIV/0!</v>
      </c>
      <c r="Y29" s="6" t="e">
        <f t="shared" si="53"/>
        <v>#DIV/0!</v>
      </c>
      <c r="Z29" s="6" t="e">
        <f t="shared" si="53"/>
        <v>#DIV/0!</v>
      </c>
      <c r="AA29" s="6">
        <f t="shared" si="53"/>
        <v>118.10110151811371</v>
      </c>
      <c r="AG29" s="6">
        <f>AG28/AG2</f>
        <v>0.1031186032510536</v>
      </c>
      <c r="AM29" s="6">
        <f>AM28/AM2</f>
        <v>0.13390334572490706</v>
      </c>
      <c r="AS29" s="6">
        <f>AS28/AS2</f>
        <v>8.0420315236427328E-2</v>
      </c>
      <c r="AY29" s="6">
        <f>AY28/AY2</f>
        <v>0.16164233576642337</v>
      </c>
      <c r="BE29" s="31">
        <f>BE28/BE2</f>
        <v>0.15458847736625517</v>
      </c>
    </row>
    <row r="30" spans="1:62" x14ac:dyDescent="0.25">
      <c r="A30" s="13" t="s">
        <v>33</v>
      </c>
      <c r="B30" s="40">
        <f>SUM(E30:U30)</f>
        <v>4542.9400000000005</v>
      </c>
      <c r="C30" s="40">
        <f>SUM(AA30:BE30)</f>
        <v>4265.8600000000006</v>
      </c>
      <c r="D30" s="4"/>
      <c r="E30" s="5">
        <v>227.42</v>
      </c>
      <c r="F30" s="5"/>
      <c r="G30" s="5">
        <v>682.26</v>
      </c>
      <c r="H30" s="5">
        <v>227.42</v>
      </c>
      <c r="I30" s="5"/>
      <c r="J30" s="5">
        <v>227.27</v>
      </c>
      <c r="K30" s="5">
        <v>454.54</v>
      </c>
      <c r="L30" s="5">
        <v>397.72</v>
      </c>
      <c r="M30" s="5">
        <v>409.12</v>
      </c>
      <c r="N30" s="5"/>
      <c r="O30" s="5"/>
      <c r="P30" s="29"/>
      <c r="Q30" s="5"/>
      <c r="R30" s="5">
        <v>205</v>
      </c>
      <c r="S30" s="5">
        <v>417.34</v>
      </c>
      <c r="T30" s="5">
        <v>205</v>
      </c>
      <c r="U30" s="5">
        <v>1089.8499999999999</v>
      </c>
      <c r="V30" s="29"/>
      <c r="W30" s="5">
        <v>230.33</v>
      </c>
      <c r="X30" s="5"/>
      <c r="Y30" s="5">
        <v>205</v>
      </c>
      <c r="Z30" s="5"/>
      <c r="AA30" s="5">
        <v>614.96</v>
      </c>
      <c r="AB30" s="5"/>
      <c r="AC30" s="5">
        <v>204.96</v>
      </c>
      <c r="AD30" s="5">
        <v>205</v>
      </c>
      <c r="AE30" s="5"/>
      <c r="AF30" s="5">
        <v>205</v>
      </c>
      <c r="AG30" s="5">
        <f>SUM(AH30:AJ30)</f>
        <v>640.94000000000005</v>
      </c>
      <c r="AH30" s="5">
        <v>205.29</v>
      </c>
      <c r="AI30" s="5">
        <v>205.32</v>
      </c>
      <c r="AJ30" s="5">
        <v>230.33</v>
      </c>
      <c r="AK30" s="5"/>
      <c r="AL30" s="5"/>
      <c r="AM30" s="5"/>
      <c r="AS30" s="5">
        <f>SUM(AT30:AX30)</f>
        <v>435.65</v>
      </c>
      <c r="AT30" s="5">
        <v>230.33</v>
      </c>
      <c r="AU30" s="5"/>
      <c r="AV30" s="5">
        <v>205.32</v>
      </c>
      <c r="AY30" s="5">
        <f>SUM(AZ30:BD30)</f>
        <v>300.96000000000004</v>
      </c>
      <c r="AZ30" s="5">
        <v>230.33</v>
      </c>
      <c r="BA30" s="5"/>
      <c r="BB30" s="5"/>
      <c r="BC30" s="5">
        <v>70.63</v>
      </c>
      <c r="BE30" s="30">
        <f>SUM(BF30:BJ30)</f>
        <v>280.83999999999997</v>
      </c>
      <c r="BF30" s="5">
        <v>70.63</v>
      </c>
      <c r="BG30" s="5">
        <v>70.63</v>
      </c>
      <c r="BH30" s="5"/>
      <c r="BI30" s="5">
        <v>70.63</v>
      </c>
      <c r="BJ30" s="5">
        <v>68.95</v>
      </c>
    </row>
    <row r="31" spans="1:62" x14ac:dyDescent="0.25">
      <c r="A31" s="14" t="s">
        <v>11</v>
      </c>
      <c r="B31" s="6">
        <f>B30/B2</f>
        <v>0.24506095587442014</v>
      </c>
      <c r="C31" s="6">
        <f>C30/C2</f>
        <v>0.41711743424269099</v>
      </c>
      <c r="D31" s="36"/>
      <c r="E31" s="6">
        <f>E30/E2</f>
        <v>0.16551673944687045</v>
      </c>
      <c r="F31" s="6">
        <f t="shared" ref="F31:O31" si="54">F30/F2</f>
        <v>0</v>
      </c>
      <c r="G31" s="6">
        <f t="shared" si="54"/>
        <v>0.53594658287509822</v>
      </c>
      <c r="H31" s="6">
        <f t="shared" si="54"/>
        <v>0.15512960436562073</v>
      </c>
      <c r="I31" s="6">
        <f t="shared" si="54"/>
        <v>0</v>
      </c>
      <c r="J31" s="6">
        <f t="shared" si="54"/>
        <v>0.13329618768328447</v>
      </c>
      <c r="K31" s="6">
        <f t="shared" si="54"/>
        <v>0.26442117510180341</v>
      </c>
      <c r="L31" s="6">
        <f t="shared" si="54"/>
        <v>0.25759067357512955</v>
      </c>
      <c r="M31" s="6">
        <f t="shared" si="54"/>
        <v>0.25959390862944165</v>
      </c>
      <c r="N31" s="6">
        <f t="shared" si="54"/>
        <v>0</v>
      </c>
      <c r="O31" s="6">
        <f t="shared" si="54"/>
        <v>0</v>
      </c>
      <c r="U31" s="6">
        <f t="shared" ref="U31:AF31" si="55">U30/U2</f>
        <v>0.69772727272727264</v>
      </c>
      <c r="V31" s="6" t="e">
        <f t="shared" si="55"/>
        <v>#DIV/0!</v>
      </c>
      <c r="W31" s="6" t="e">
        <f t="shared" si="55"/>
        <v>#DIV/0!</v>
      </c>
      <c r="X31" s="6" t="e">
        <f t="shared" si="55"/>
        <v>#DIV/0!</v>
      </c>
      <c r="Y31" s="6" t="e">
        <f t="shared" si="55"/>
        <v>#DIV/0!</v>
      </c>
      <c r="Z31" s="6" t="e">
        <f t="shared" si="55"/>
        <v>#DIV/0!</v>
      </c>
      <c r="AA31" s="6">
        <f t="shared" si="55"/>
        <v>0.37247728649303452</v>
      </c>
      <c r="AB31" s="6" t="e">
        <f t="shared" si="55"/>
        <v>#DIV/0!</v>
      </c>
      <c r="AC31" s="6" t="e">
        <f t="shared" si="55"/>
        <v>#DIV/0!</v>
      </c>
      <c r="AD31" s="6" t="e">
        <f t="shared" si="55"/>
        <v>#DIV/0!</v>
      </c>
      <c r="AE31" s="6" t="e">
        <f t="shared" si="55"/>
        <v>#DIV/0!</v>
      </c>
      <c r="AF31" s="6" t="e">
        <f t="shared" si="55"/>
        <v>#DIV/0!</v>
      </c>
      <c r="AG31" s="6">
        <f>AG30/AG2</f>
        <v>0.38587597832630949</v>
      </c>
      <c r="AH31" s="6"/>
      <c r="AI31" s="6"/>
      <c r="AJ31" s="6"/>
      <c r="AK31" s="6"/>
      <c r="AL31" s="6"/>
      <c r="AM31" s="6">
        <f>AM30/AM2</f>
        <v>0</v>
      </c>
      <c r="AS31" s="6">
        <f>AS30/AS2</f>
        <v>0.25431990659661413</v>
      </c>
      <c r="AY31" s="6">
        <f>AY30/AY2</f>
        <v>0.18306569343065696</v>
      </c>
      <c r="BE31" s="31">
        <f>BE30/BE2</f>
        <v>0.14446502057613167</v>
      </c>
    </row>
    <row r="32" spans="1:62" x14ac:dyDescent="0.25">
      <c r="A32" s="13" t="s">
        <v>34</v>
      </c>
      <c r="B32" s="40">
        <f>SUM(E32:U32)</f>
        <v>2681.96</v>
      </c>
      <c r="C32" s="40">
        <f>SUM(AA32:BE32)</f>
        <v>1424.04</v>
      </c>
      <c r="D32" s="4"/>
      <c r="E32" s="5">
        <v>361.12</v>
      </c>
      <c r="F32" s="5">
        <v>298.59000000000003</v>
      </c>
      <c r="G32" s="5">
        <v>472.19</v>
      </c>
      <c r="H32" s="5">
        <v>155.45999999999998</v>
      </c>
      <c r="I32" s="5">
        <v>244.3</v>
      </c>
      <c r="J32" s="5">
        <v>249.76</v>
      </c>
      <c r="K32" s="5">
        <v>46.2</v>
      </c>
      <c r="L32" s="5">
        <v>46.2</v>
      </c>
      <c r="M32" s="5">
        <v>110.88</v>
      </c>
      <c r="N32" s="5">
        <v>16.86</v>
      </c>
      <c r="O32" s="5">
        <v>273.86</v>
      </c>
      <c r="P32" s="29"/>
      <c r="Q32" s="5">
        <v>24.54</v>
      </c>
      <c r="R32" s="5"/>
      <c r="S32" s="5">
        <v>249.32</v>
      </c>
      <c r="T32" s="5"/>
      <c r="U32" s="5">
        <v>132.68</v>
      </c>
      <c r="V32" s="29"/>
      <c r="W32" s="5">
        <v>29.1</v>
      </c>
      <c r="X32" s="5"/>
      <c r="Y32" s="5">
        <v>103.58</v>
      </c>
      <c r="Z32" s="5"/>
      <c r="AA32" s="5">
        <v>30.96</v>
      </c>
      <c r="AB32" s="5"/>
      <c r="AC32" s="5">
        <v>30.96</v>
      </c>
      <c r="AG32" s="5">
        <f>SUM(AH32:AL32)</f>
        <v>80.58</v>
      </c>
      <c r="AH32" s="5">
        <v>0</v>
      </c>
      <c r="AI32" s="5">
        <v>21.56</v>
      </c>
      <c r="AJ32">
        <v>35.520000000000003</v>
      </c>
      <c r="AK32">
        <v>23.5</v>
      </c>
      <c r="AL32">
        <v>0</v>
      </c>
      <c r="AM32" s="5">
        <v>197.44</v>
      </c>
      <c r="AN32" s="5"/>
      <c r="AO32" s="5">
        <v>31.07</v>
      </c>
      <c r="AP32" s="5">
        <v>38.39</v>
      </c>
      <c r="AQ32" s="5">
        <v>53.51</v>
      </c>
      <c r="AR32" s="5">
        <v>74.47</v>
      </c>
      <c r="AS32" s="5">
        <f>SUM(AT32:AX32)</f>
        <v>211.06</v>
      </c>
      <c r="AT32" s="5">
        <v>94.55</v>
      </c>
      <c r="AU32" s="5">
        <v>17.100000000000001</v>
      </c>
      <c r="AV32" s="5">
        <v>22.95</v>
      </c>
      <c r="AW32" s="5">
        <v>63.02</v>
      </c>
      <c r="AX32" s="5">
        <v>13.44</v>
      </c>
      <c r="AY32" s="5">
        <f>SUM(AZ32:BD32)</f>
        <v>116.33000000000001</v>
      </c>
      <c r="AZ32" s="5">
        <v>20.96</v>
      </c>
      <c r="BA32" s="5"/>
      <c r="BB32" s="5">
        <v>74.75</v>
      </c>
      <c r="BC32" s="5"/>
      <c r="BD32" s="5">
        <v>20.619999999999997</v>
      </c>
      <c r="BE32" s="30">
        <f>SUM(BF32:BJ32)</f>
        <v>151.29999999999998</v>
      </c>
      <c r="BF32" s="5"/>
      <c r="BG32" s="5">
        <v>30.1</v>
      </c>
      <c r="BH32" s="5">
        <v>78.84</v>
      </c>
      <c r="BI32" s="5">
        <v>25.08</v>
      </c>
      <c r="BJ32" s="5">
        <v>17.28</v>
      </c>
    </row>
    <row r="33" spans="1:62" x14ac:dyDescent="0.25">
      <c r="A33" s="14" t="s">
        <v>11</v>
      </c>
      <c r="B33" s="6">
        <f>B32/B2</f>
        <v>0.14467364332721977</v>
      </c>
      <c r="C33" s="6">
        <f>C32/C2</f>
        <v>0.13924317981812848</v>
      </c>
      <c r="D33" s="36"/>
      <c r="E33" s="6">
        <f>E32/E2</f>
        <v>0.26282387190684137</v>
      </c>
      <c r="F33" s="6">
        <f t="shared" ref="F33:O33" si="56">F32/F2</f>
        <v>0.19477495107632095</v>
      </c>
      <c r="G33" s="6">
        <f t="shared" si="56"/>
        <v>0.37092694422623723</v>
      </c>
      <c r="H33" s="6">
        <f t="shared" si="56"/>
        <v>0.10604365620736697</v>
      </c>
      <c r="I33" s="6">
        <f t="shared" si="56"/>
        <v>0.17350852272727274</v>
      </c>
      <c r="J33" s="6">
        <f t="shared" si="56"/>
        <v>0.14648680351906157</v>
      </c>
      <c r="K33" s="6">
        <f t="shared" si="56"/>
        <v>2.6876090750436302E-2</v>
      </c>
      <c r="L33" s="6">
        <f t="shared" si="56"/>
        <v>2.9922279792746115E-2</v>
      </c>
      <c r="M33" s="6">
        <f t="shared" si="56"/>
        <v>7.0355329949238571E-2</v>
      </c>
      <c r="N33" s="6">
        <f t="shared" si="56"/>
        <v>1.0349907918968691E-2</v>
      </c>
      <c r="O33" s="6">
        <f t="shared" si="56"/>
        <v>0.1565809033733562</v>
      </c>
      <c r="U33" s="6">
        <f t="shared" ref="U33:AA33" si="57">U32/U2</f>
        <v>8.4942381562099878E-2</v>
      </c>
      <c r="V33" s="6" t="e">
        <f t="shared" si="57"/>
        <v>#DIV/0!</v>
      </c>
      <c r="W33" s="6" t="e">
        <f t="shared" si="57"/>
        <v>#DIV/0!</v>
      </c>
      <c r="X33" s="6" t="e">
        <f t="shared" si="57"/>
        <v>#DIV/0!</v>
      </c>
      <c r="Y33" s="6" t="e">
        <f t="shared" si="57"/>
        <v>#DIV/0!</v>
      </c>
      <c r="Z33" s="6" t="e">
        <f t="shared" si="57"/>
        <v>#DIV/0!</v>
      </c>
      <c r="AA33" s="6">
        <f t="shared" si="57"/>
        <v>1.8752271350696549E-2</v>
      </c>
      <c r="AG33" s="6">
        <f>AG32/AG2</f>
        <v>4.8512944009632748E-2</v>
      </c>
      <c r="AM33" s="6">
        <f>AM32/AM2</f>
        <v>0.12232961586121437</v>
      </c>
      <c r="AS33" s="6">
        <f>AS32/AS2</f>
        <v>0.12321074138937536</v>
      </c>
      <c r="AY33" s="6">
        <f>AY32/AY2</f>
        <v>7.0760340632603419E-2</v>
      </c>
      <c r="BE33" s="31">
        <f>BE32/BE2</f>
        <v>7.7829218106995876E-2</v>
      </c>
    </row>
    <row r="34" spans="1:62" x14ac:dyDescent="0.25">
      <c r="A34" s="13" t="s">
        <v>35</v>
      </c>
      <c r="B34" s="40">
        <f>SUM(E34:U34)</f>
        <v>447.52000000000015</v>
      </c>
      <c r="C34" s="40">
        <f>SUM(AA34:BE34)</f>
        <v>152.65999999999997</v>
      </c>
      <c r="D34" s="4"/>
      <c r="E34" s="5">
        <v>4.62</v>
      </c>
      <c r="F34" s="5">
        <v>251.93</v>
      </c>
      <c r="G34" s="5">
        <v>23.68</v>
      </c>
      <c r="H34" s="5">
        <v>9.24</v>
      </c>
      <c r="I34" s="5">
        <v>9.24</v>
      </c>
      <c r="J34" s="5">
        <v>47.34</v>
      </c>
      <c r="K34" s="5">
        <v>20.72</v>
      </c>
      <c r="L34" s="5">
        <v>32.340000000000003</v>
      </c>
      <c r="M34" s="5"/>
      <c r="N34" s="5">
        <v>9.14</v>
      </c>
      <c r="O34" s="5">
        <v>17.68</v>
      </c>
      <c r="P34" s="29"/>
      <c r="Q34" s="5">
        <v>3.91</v>
      </c>
      <c r="R34" s="5">
        <v>4.63</v>
      </c>
      <c r="S34" s="5">
        <v>9.14</v>
      </c>
      <c r="T34" s="5"/>
      <c r="U34" s="5">
        <v>3.91</v>
      </c>
      <c r="V34" s="29"/>
      <c r="W34" s="5"/>
      <c r="X34" s="5"/>
      <c r="Y34" s="5"/>
      <c r="Z34" s="5"/>
      <c r="AA34" s="5">
        <v>3.89</v>
      </c>
      <c r="AB34" s="5">
        <v>3.89</v>
      </c>
      <c r="AG34" s="5">
        <f>SUM(AH34:AL34)</f>
        <v>8.5399999999999991</v>
      </c>
      <c r="AH34" s="5">
        <v>4.6399999999999997</v>
      </c>
      <c r="AI34">
        <v>0</v>
      </c>
      <c r="AJ34">
        <v>0</v>
      </c>
      <c r="AK34">
        <v>3.9</v>
      </c>
      <c r="AL34">
        <v>0</v>
      </c>
      <c r="AM34" s="5">
        <v>8.5399999999999991</v>
      </c>
      <c r="AN34" s="5"/>
      <c r="AO34" s="5">
        <v>4.6399999999999997</v>
      </c>
      <c r="AP34" s="5">
        <v>3.9</v>
      </c>
      <c r="AS34" s="5">
        <f>SUM(AT34:AX34)</f>
        <v>13.25</v>
      </c>
      <c r="AT34" s="5">
        <v>4.6399999999999997</v>
      </c>
      <c r="AU34" s="5"/>
      <c r="AV34" s="5">
        <v>3.97</v>
      </c>
      <c r="AW34" s="5">
        <v>4.6399999999999997</v>
      </c>
      <c r="AY34" s="5">
        <f>SUM(AZ34:BD34)</f>
        <v>7.92</v>
      </c>
      <c r="AZ34" s="5"/>
      <c r="BA34" s="5">
        <v>3.96</v>
      </c>
      <c r="BB34" s="5"/>
      <c r="BC34" s="5"/>
      <c r="BD34" s="5">
        <v>3.96</v>
      </c>
      <c r="BE34" s="30">
        <f>SUM(BF34:BJ34)</f>
        <v>68.38</v>
      </c>
      <c r="BF34" s="5"/>
      <c r="BG34" s="5"/>
      <c r="BH34" s="5">
        <v>22.47</v>
      </c>
      <c r="BI34" s="5">
        <v>41.95</v>
      </c>
      <c r="BJ34" s="5">
        <v>3.96</v>
      </c>
    </row>
    <row r="35" spans="1:62" x14ac:dyDescent="0.25">
      <c r="A35" s="14" t="s">
        <v>11</v>
      </c>
      <c r="B35" s="6">
        <f>B34/B2</f>
        <v>2.4140684000431553E-2</v>
      </c>
      <c r="C35" s="6">
        <f>C34/C2</f>
        <v>1.4927153612985232E-2</v>
      </c>
      <c r="D35" s="36"/>
      <c r="E35" s="6">
        <f>E34/E2</f>
        <v>3.3624454148471618E-3</v>
      </c>
      <c r="F35" s="6">
        <f>F34/F2</f>
        <v>0.16433789954337899</v>
      </c>
      <c r="G35" s="6">
        <f t="shared" ref="G35:O35" si="58">G34/G2</f>
        <v>1.8601728201099763E-2</v>
      </c>
      <c r="H35" s="6">
        <f t="shared" si="58"/>
        <v>6.3028649386084584E-3</v>
      </c>
      <c r="I35" s="6">
        <f t="shared" si="58"/>
        <v>6.5624999999999998E-3</v>
      </c>
      <c r="J35" s="6">
        <f t="shared" si="58"/>
        <v>2.7765395894428155E-2</v>
      </c>
      <c r="K35" s="6">
        <f t="shared" si="58"/>
        <v>1.2053519488074461E-2</v>
      </c>
      <c r="L35" s="6">
        <f t="shared" si="58"/>
        <v>2.0945595854922283E-2</v>
      </c>
      <c r="M35" s="6">
        <f t="shared" si="58"/>
        <v>0</v>
      </c>
      <c r="N35" s="6">
        <f t="shared" si="58"/>
        <v>5.6108041743400863E-3</v>
      </c>
      <c r="O35" s="6">
        <f t="shared" si="58"/>
        <v>1.010863350485992E-2</v>
      </c>
      <c r="U35" s="6">
        <f t="shared" ref="U35:AA35" si="59">U34/U2</f>
        <v>2.503201024327785E-3</v>
      </c>
      <c r="V35" s="6" t="e">
        <f t="shared" si="59"/>
        <v>#DIV/0!</v>
      </c>
      <c r="W35" s="6" t="e">
        <f t="shared" si="59"/>
        <v>#DIV/0!</v>
      </c>
      <c r="X35" s="6" t="e">
        <f t="shared" si="59"/>
        <v>#DIV/0!</v>
      </c>
      <c r="Y35" s="6" t="e">
        <f t="shared" si="59"/>
        <v>#DIV/0!</v>
      </c>
      <c r="Z35" s="6" t="e">
        <f t="shared" si="59"/>
        <v>#DIV/0!</v>
      </c>
      <c r="AA35" s="6">
        <f t="shared" si="59"/>
        <v>2.3561477892186555E-3</v>
      </c>
      <c r="AG35" s="6">
        <f>AG34/AG2</f>
        <v>5.1414810355207702E-3</v>
      </c>
      <c r="AM35" s="6">
        <f>AM34/AM2</f>
        <v>5.2912019826517965E-3</v>
      </c>
      <c r="AS35" s="6">
        <f>AS34/AS2</f>
        <v>7.7349678925861063E-3</v>
      </c>
      <c r="AY35" s="6">
        <f>AY34/AY2</f>
        <v>4.8175182481751825E-3</v>
      </c>
      <c r="BE35" s="31">
        <f>BE34/BE2</f>
        <v>3.5174897119341561E-2</v>
      </c>
    </row>
    <row r="36" spans="1:62" x14ac:dyDescent="0.25">
      <c r="A36" s="13" t="s">
        <v>36</v>
      </c>
      <c r="B36" s="40">
        <f>SUM(E36:U36)</f>
        <v>587.67999999999995</v>
      </c>
      <c r="C36" s="40">
        <f>SUM(AA36:BE36)</f>
        <v>421.6</v>
      </c>
      <c r="D36" s="4"/>
      <c r="E36" s="5">
        <v>34.36</v>
      </c>
      <c r="F36" s="5"/>
      <c r="G36" s="5"/>
      <c r="H36" s="5"/>
      <c r="I36" s="5">
        <v>105.05000000000001</v>
      </c>
      <c r="J36" s="5"/>
      <c r="K36" s="5">
        <v>25.29</v>
      </c>
      <c r="L36" s="5">
        <v>25.29</v>
      </c>
      <c r="M36" s="5">
        <v>75.87</v>
      </c>
      <c r="N36" s="5"/>
      <c r="O36" s="5">
        <v>160.91</v>
      </c>
      <c r="P36" s="29"/>
      <c r="Q36" s="5"/>
      <c r="R36" s="5">
        <v>160.91</v>
      </c>
      <c r="S36" s="5"/>
      <c r="T36" s="5"/>
      <c r="U36" s="5"/>
      <c r="V36" s="29"/>
      <c r="W36" s="5"/>
      <c r="X36" s="5"/>
      <c r="Y36" s="5"/>
      <c r="Z36" s="5"/>
      <c r="AA36" s="5"/>
      <c r="AG36" s="5"/>
      <c r="AM36" s="5">
        <v>210.8</v>
      </c>
      <c r="AN36" s="5">
        <v>105.4</v>
      </c>
      <c r="AO36" s="5"/>
      <c r="AP36" s="5">
        <v>105.4</v>
      </c>
      <c r="AS36" s="5"/>
      <c r="AY36" s="5"/>
      <c r="BE36" s="30"/>
    </row>
    <row r="37" spans="1:62" ht="15.75" thickBot="1" x14ac:dyDescent="0.3">
      <c r="A37" s="15" t="s">
        <v>11</v>
      </c>
      <c r="B37" s="16">
        <f>B36/B2</f>
        <v>3.1701370158593159E-2</v>
      </c>
      <c r="C37" s="16">
        <f>C36/C2</f>
        <v>4.1224210423389071E-2</v>
      </c>
      <c r="D37" s="16"/>
      <c r="E37" s="16">
        <f>E36/E2</f>
        <v>2.5007278020378457E-2</v>
      </c>
      <c r="F37" s="16">
        <f t="shared" ref="F37:O37" si="60">F36/F2</f>
        <v>0</v>
      </c>
      <c r="G37" s="16">
        <f t="shared" si="60"/>
        <v>0</v>
      </c>
      <c r="H37" s="16">
        <f t="shared" si="60"/>
        <v>0</v>
      </c>
      <c r="I37" s="16">
        <f t="shared" si="60"/>
        <v>7.4609375000000006E-2</v>
      </c>
      <c r="J37" s="16">
        <f t="shared" si="60"/>
        <v>0</v>
      </c>
      <c r="K37" s="16">
        <f t="shared" si="60"/>
        <v>1.4712041884816753E-2</v>
      </c>
      <c r="L37" s="16">
        <f t="shared" si="60"/>
        <v>1.6379533678756476E-2</v>
      </c>
      <c r="M37" s="16">
        <f t="shared" si="60"/>
        <v>4.8140862944162442E-2</v>
      </c>
      <c r="N37" s="16">
        <f t="shared" si="60"/>
        <v>0</v>
      </c>
      <c r="O37" s="16">
        <f t="shared" si="60"/>
        <v>9.2001143510577477E-2</v>
      </c>
      <c r="U37" s="16">
        <f t="shared" ref="U37:AA37" si="61">U36/U2</f>
        <v>0</v>
      </c>
      <c r="V37" s="16" t="e">
        <f t="shared" si="61"/>
        <v>#DIV/0!</v>
      </c>
      <c r="W37" s="16" t="e">
        <f t="shared" si="61"/>
        <v>#DIV/0!</v>
      </c>
      <c r="X37" s="16" t="e">
        <f t="shared" si="61"/>
        <v>#DIV/0!</v>
      </c>
      <c r="Y37" s="16" t="e">
        <f t="shared" si="61"/>
        <v>#DIV/0!</v>
      </c>
      <c r="Z37" s="16" t="e">
        <f t="shared" si="61"/>
        <v>#DIV/0!</v>
      </c>
      <c r="AA37" s="16">
        <f t="shared" si="61"/>
        <v>0</v>
      </c>
      <c r="AG37" s="16">
        <f t="shared" ref="AG37" si="62">AG36/AG2</f>
        <v>0</v>
      </c>
      <c r="AM37" s="16">
        <f t="shared" ref="AM37" si="63">AM36/AM2</f>
        <v>0.13060718711276334</v>
      </c>
      <c r="AS37" s="16">
        <f t="shared" ref="AS37" si="64">AS36/AS2</f>
        <v>0</v>
      </c>
      <c r="AY37" s="16">
        <f t="shared" ref="AY37" si="65">AY36/AY2</f>
        <v>0</v>
      </c>
      <c r="BE37" s="32">
        <f t="shared" ref="BE37" si="66">BE36/BE2</f>
        <v>0</v>
      </c>
    </row>
    <row r="38" spans="1:62" ht="16.5" thickTop="1" thickBot="1" x14ac:dyDescent="0.3">
      <c r="V38" s="37"/>
      <c r="W38" s="37"/>
      <c r="X38" s="37"/>
    </row>
    <row r="39" spans="1:62" ht="15.75" thickTop="1" x14ac:dyDescent="0.25">
      <c r="A39" s="7" t="s">
        <v>14</v>
      </c>
      <c r="B39" s="39">
        <f>SUM(E39:U39)</f>
        <v>45422.55</v>
      </c>
      <c r="C39" s="39">
        <f>SUM(AA39:BE39)</f>
        <v>30143.42</v>
      </c>
      <c r="D39" s="8"/>
      <c r="E39" s="9">
        <f>SUM(E41,E43,E45,E47,E49)</f>
        <v>3707.0800000000004</v>
      </c>
      <c r="F39" s="9">
        <f t="shared" ref="F39:M39" si="67">SUM(F41,F43,F45,F47,F49)</f>
        <v>2693.92</v>
      </c>
      <c r="G39" s="9">
        <f t="shared" si="67"/>
        <v>6770.87</v>
      </c>
      <c r="H39" s="9">
        <f t="shared" si="67"/>
        <v>2118.06</v>
      </c>
      <c r="I39" s="9">
        <f t="shared" si="67"/>
        <v>2625.27</v>
      </c>
      <c r="J39" s="9">
        <f t="shared" si="67"/>
        <v>2820.05</v>
      </c>
      <c r="K39" s="9">
        <f t="shared" si="67"/>
        <v>3196.4900000000002</v>
      </c>
      <c r="L39" s="9">
        <f t="shared" si="67"/>
        <v>3072.19</v>
      </c>
      <c r="M39" s="9">
        <f t="shared" si="67"/>
        <v>10269.750000000002</v>
      </c>
      <c r="N39" s="9">
        <v>0</v>
      </c>
      <c r="O39" s="9">
        <v>857.48</v>
      </c>
      <c r="U39" s="9">
        <v>7291.39</v>
      </c>
      <c r="AA39" s="9">
        <v>4055.01</v>
      </c>
      <c r="AG39" s="9">
        <f>SUM(AG41,AG43,AG45,AG47,AG49)</f>
        <v>2407.7399999999998</v>
      </c>
      <c r="AM39" s="9">
        <f>SUM(AM41,AM43,AM45,AM47,AM49)</f>
        <v>5375.1299999999992</v>
      </c>
      <c r="AS39" s="9">
        <f>SUM(AS41,AS43,AS45,AS47,AS49)</f>
        <v>4310.0199999999995</v>
      </c>
      <c r="AY39" s="9">
        <f>SUM(AY41,AY43,AY45,AY47,AY49)</f>
        <v>6671.0400000000009</v>
      </c>
      <c r="BE39" s="10">
        <f>SUM(BE41,BE43,BE45,BE47,BE49)</f>
        <v>7324.4799999999987</v>
      </c>
    </row>
    <row r="40" spans="1:62" x14ac:dyDescent="0.25">
      <c r="A40" s="11" t="s">
        <v>11</v>
      </c>
      <c r="B40" s="3">
        <f t="shared" ref="B40:C40" si="68">B39/B2</f>
        <v>2.4502400474700616</v>
      </c>
      <c r="C40" s="3">
        <f t="shared" si="68"/>
        <v>2.9474352204947687</v>
      </c>
      <c r="D40" s="27"/>
      <c r="E40" s="3">
        <f>E39/E2</f>
        <v>2.69802037845706</v>
      </c>
      <c r="F40" s="3">
        <f t="shared" ref="F40:O40" si="69">F39/F2</f>
        <v>1.7572863666014351</v>
      </c>
      <c r="G40" s="3">
        <f t="shared" si="69"/>
        <v>5.318829536527887</v>
      </c>
      <c r="H40" s="3">
        <f t="shared" si="69"/>
        <v>1.444788540245566</v>
      </c>
      <c r="I40" s="3">
        <f t="shared" si="69"/>
        <v>1.8645383522727272</v>
      </c>
      <c r="J40" s="3">
        <f t="shared" si="69"/>
        <v>1.6539882697947215</v>
      </c>
      <c r="K40" s="3">
        <f t="shared" si="69"/>
        <v>1.8595055264688773</v>
      </c>
      <c r="L40" s="3">
        <f t="shared" si="69"/>
        <v>1.9897603626943006</v>
      </c>
      <c r="M40" s="3">
        <f t="shared" si="69"/>
        <v>6.5163388324873104</v>
      </c>
      <c r="N40" s="3">
        <f t="shared" si="69"/>
        <v>0</v>
      </c>
      <c r="O40" s="3">
        <f t="shared" si="69"/>
        <v>0.49026872498570612</v>
      </c>
      <c r="U40" s="3">
        <f t="shared" ref="U40" si="70">U39/U2</f>
        <v>4.6679833546734955</v>
      </c>
      <c r="AA40" s="3">
        <f t="shared" ref="AA40" si="71">AA39/AA2</f>
        <v>2.4560932768019383</v>
      </c>
      <c r="AG40" s="3">
        <f>AG39/AG2</f>
        <v>1.4495725466586393</v>
      </c>
      <c r="AM40" s="3">
        <f>AM39/AM2</f>
        <v>3.330315985130111</v>
      </c>
      <c r="AS40" s="3">
        <f>AS39/AS2</f>
        <v>2.5160653823701105</v>
      </c>
      <c r="AY40" s="3">
        <f>AY39/AY2</f>
        <v>4.0578102189781031</v>
      </c>
      <c r="BE40" s="12">
        <f>BE39/BE2</f>
        <v>3.7677366255144027</v>
      </c>
    </row>
    <row r="41" spans="1:62" x14ac:dyDescent="0.25">
      <c r="A41" s="13" t="s">
        <v>37</v>
      </c>
      <c r="B41" s="40">
        <f>SUM(E41:U41)</f>
        <v>26469.26</v>
      </c>
      <c r="C41" s="40">
        <f>SUM(AA41:BE41)</f>
        <v>28733.920000000006</v>
      </c>
      <c r="D41" s="4"/>
      <c r="E41" s="5">
        <v>2041.17</v>
      </c>
      <c r="F41" s="5">
        <v>1393.41</v>
      </c>
      <c r="G41" s="5">
        <v>4343.5200000000004</v>
      </c>
      <c r="H41" s="5">
        <v>1077.3</v>
      </c>
      <c r="I41" s="5">
        <v>1153.6500000000001</v>
      </c>
      <c r="J41" s="5">
        <v>1461.29</v>
      </c>
      <c r="K41" s="5">
        <v>1845.84</v>
      </c>
      <c r="L41" s="5">
        <v>1768.93</v>
      </c>
      <c r="M41" s="5">
        <v>4306.96</v>
      </c>
      <c r="N41" s="5"/>
      <c r="O41" s="5">
        <v>857.48</v>
      </c>
      <c r="P41" s="29"/>
      <c r="Q41" s="5">
        <v>1.4</v>
      </c>
      <c r="R41" s="5">
        <v>0.42</v>
      </c>
      <c r="S41" s="5">
        <v>855.38</v>
      </c>
      <c r="T41" s="5">
        <v>0.28000000000000003</v>
      </c>
      <c r="U41" s="5">
        <v>5362.23</v>
      </c>
      <c r="V41" s="29">
        <v>3420.12</v>
      </c>
      <c r="W41" s="5"/>
      <c r="X41" s="5">
        <v>0.28000000000000003</v>
      </c>
      <c r="Y41" s="5">
        <v>0.56000000000000005</v>
      </c>
      <c r="Z41" s="5"/>
      <c r="AA41" s="5">
        <v>1772.04</v>
      </c>
      <c r="AB41" s="29"/>
      <c r="AC41" s="5">
        <v>385.49</v>
      </c>
      <c r="AD41" s="5">
        <v>462.42</v>
      </c>
      <c r="AE41" s="5">
        <v>231.49</v>
      </c>
      <c r="AF41" s="5">
        <v>154.28</v>
      </c>
      <c r="AG41" s="5">
        <f>SUM(AH41:AL41)</f>
        <v>1081.1200000000001</v>
      </c>
      <c r="AH41" s="29">
        <v>231.47</v>
      </c>
      <c r="AI41" s="5">
        <v>231.71</v>
      </c>
      <c r="AJ41" s="5">
        <v>309.18</v>
      </c>
      <c r="AK41" s="5">
        <v>231.57</v>
      </c>
      <c r="AL41" s="5">
        <v>77.19</v>
      </c>
      <c r="AM41" s="5">
        <v>3776.49</v>
      </c>
      <c r="AN41" s="5">
        <v>1078.44</v>
      </c>
      <c r="AO41" s="5">
        <v>154.66</v>
      </c>
      <c r="AP41" s="5">
        <v>386.23</v>
      </c>
      <c r="AQ41" s="5">
        <v>1540.61</v>
      </c>
      <c r="AR41" s="5">
        <v>616.54999999999995</v>
      </c>
      <c r="AS41" s="5">
        <f>SUM(AT41:AX41)</f>
        <v>2160.08</v>
      </c>
      <c r="AT41" s="5">
        <v>308.89999999999998</v>
      </c>
      <c r="AU41" s="5">
        <v>154.52000000000001</v>
      </c>
      <c r="AV41" s="5">
        <v>1310.57</v>
      </c>
      <c r="AW41" s="5">
        <v>77.33</v>
      </c>
      <c r="AX41" s="5">
        <v>308.76</v>
      </c>
      <c r="AY41" s="5">
        <f>SUM(AZ41:BD41)</f>
        <v>3539.6500000000005</v>
      </c>
      <c r="AZ41" s="5">
        <v>616.23</v>
      </c>
      <c r="BA41" s="5">
        <v>1076.42</v>
      </c>
      <c r="BB41" s="5">
        <v>539.63</v>
      </c>
      <c r="BC41" s="5">
        <v>692.13</v>
      </c>
      <c r="BD41" s="5">
        <v>615.24</v>
      </c>
      <c r="BE41" s="30">
        <f>SUM(BF41:BJ41)</f>
        <v>4613.5199999999995</v>
      </c>
      <c r="BF41" s="5">
        <v>154.34</v>
      </c>
      <c r="BG41" s="5">
        <v>1230.2</v>
      </c>
      <c r="BH41" s="5">
        <v>231.23</v>
      </c>
      <c r="BI41" s="5">
        <v>2843.55</v>
      </c>
      <c r="BJ41" s="5">
        <v>154.19999999999999</v>
      </c>
    </row>
    <row r="42" spans="1:62" x14ac:dyDescent="0.25">
      <c r="A42" s="14" t="s">
        <v>11</v>
      </c>
      <c r="B42" s="6">
        <f t="shared" ref="B42:C42" si="72">B41/B2</f>
        <v>1.4278379544718955</v>
      </c>
      <c r="C42" s="6">
        <f t="shared" si="72"/>
        <v>2.8096137674782442</v>
      </c>
      <c r="D42" s="36"/>
      <c r="E42" s="6">
        <f>E41/E2</f>
        <v>1.4855676855895197</v>
      </c>
      <c r="F42" s="6">
        <f t="shared" ref="F42:O42" si="73">F41/F2</f>
        <v>0.90894324853228969</v>
      </c>
      <c r="G42" s="6">
        <f t="shared" si="73"/>
        <v>3.4120345640219956</v>
      </c>
      <c r="H42" s="6">
        <f t="shared" si="73"/>
        <v>0.7348567530695771</v>
      </c>
      <c r="I42" s="6">
        <f t="shared" si="73"/>
        <v>0.81935369318181828</v>
      </c>
      <c r="J42" s="6">
        <f t="shared" si="73"/>
        <v>0.85706158357771256</v>
      </c>
      <c r="K42" s="6">
        <f t="shared" si="73"/>
        <v>1.0737870855148341</v>
      </c>
      <c r="L42" s="6">
        <f t="shared" si="73"/>
        <v>1.1456800518134715</v>
      </c>
      <c r="M42" s="6">
        <f t="shared" si="73"/>
        <v>2.7328426395939087</v>
      </c>
      <c r="N42" s="6">
        <f t="shared" si="73"/>
        <v>0</v>
      </c>
      <c r="O42" s="6">
        <f t="shared" si="73"/>
        <v>0.49026872498570612</v>
      </c>
      <c r="U42" s="6">
        <f t="shared" ref="U42" si="74">U41/U2</f>
        <v>3.4329257362355952</v>
      </c>
      <c r="AA42" s="6">
        <f t="shared" ref="AA42" si="75">AA41/AA2</f>
        <v>1.0733131435493639</v>
      </c>
      <c r="AG42" s="6">
        <f>AG41/AG2</f>
        <v>0.65088500903070445</v>
      </c>
      <c r="AM42" s="6">
        <f>AM41/AM2</f>
        <v>2.3398327137546469</v>
      </c>
      <c r="AS42" s="6">
        <f>AS41/AS2</f>
        <v>1.2609924109748978</v>
      </c>
      <c r="AY42" s="6">
        <f>AY41/AY2</f>
        <v>2.1530717761557181</v>
      </c>
      <c r="BE42" s="31">
        <f>BE41/BE2</f>
        <v>2.3732098765432097</v>
      </c>
    </row>
    <row r="43" spans="1:62" x14ac:dyDescent="0.25">
      <c r="A43" s="13" t="s">
        <v>38</v>
      </c>
      <c r="B43" s="40">
        <f>SUM(E43:U43)</f>
        <v>16025.029999999999</v>
      </c>
      <c r="C43" s="40">
        <f>SUM(AA43:BE43)</f>
        <v>13380.32</v>
      </c>
      <c r="D43" s="4"/>
      <c r="E43" s="5">
        <v>1438.71</v>
      </c>
      <c r="F43" s="5">
        <v>974.61</v>
      </c>
      <c r="G43" s="5">
        <v>2285.6999999999998</v>
      </c>
      <c r="H43" s="5">
        <v>828.46</v>
      </c>
      <c r="I43" s="5">
        <v>1294.1199999999999</v>
      </c>
      <c r="J43" s="5">
        <v>1252.26</v>
      </c>
      <c r="K43" s="5">
        <v>1113.1199999999999</v>
      </c>
      <c r="L43" s="5">
        <v>973.98</v>
      </c>
      <c r="M43" s="5">
        <v>4730.76</v>
      </c>
      <c r="N43" s="5"/>
      <c r="O43" s="5"/>
      <c r="U43" s="5">
        <v>1133.31</v>
      </c>
      <c r="W43">
        <v>0.28000000000000003</v>
      </c>
      <c r="X43">
        <v>0.7</v>
      </c>
      <c r="AA43" s="5">
        <v>1927.72</v>
      </c>
      <c r="AD43">
        <v>1410.93</v>
      </c>
      <c r="AE43">
        <v>516.79</v>
      </c>
      <c r="AG43" s="5">
        <f>SUM(AH43:AL43)</f>
        <v>838.09999999999991</v>
      </c>
      <c r="AH43">
        <v>139.66</v>
      </c>
      <c r="AI43">
        <v>279.32</v>
      </c>
      <c r="AJ43">
        <v>279.32</v>
      </c>
      <c r="AK43">
        <v>139.80000000000001</v>
      </c>
      <c r="AL43">
        <v>0</v>
      </c>
      <c r="AM43" s="5">
        <v>838.24</v>
      </c>
      <c r="AN43" s="5">
        <v>0.14000000000000001</v>
      </c>
      <c r="AO43" s="5">
        <v>139.66</v>
      </c>
      <c r="AP43" s="5">
        <v>279.32</v>
      </c>
      <c r="AQ43" s="5">
        <v>279.45999999999998</v>
      </c>
      <c r="AR43" s="5">
        <v>139.66</v>
      </c>
      <c r="AS43" s="5">
        <f>SUM(AT43:AX43)</f>
        <v>1355.8600000000001</v>
      </c>
      <c r="AT43" s="5">
        <v>279.32</v>
      </c>
      <c r="AU43" s="5">
        <v>139.66</v>
      </c>
      <c r="AV43" s="5">
        <v>657.42</v>
      </c>
      <c r="AW43" s="5">
        <v>279.32</v>
      </c>
      <c r="AX43" s="5">
        <v>0.14000000000000001</v>
      </c>
      <c r="AY43" s="5">
        <f>SUM(AZ43:BD43)</f>
        <v>934.87</v>
      </c>
      <c r="AZ43" s="5">
        <v>139.36000000000001</v>
      </c>
      <c r="BA43" s="5"/>
      <c r="BB43" s="5">
        <v>656.01</v>
      </c>
      <c r="BC43" s="5">
        <v>139.5</v>
      </c>
      <c r="BD43" s="43"/>
      <c r="BE43" s="30">
        <f>SUM(BF43:BJ43)</f>
        <v>1590.74</v>
      </c>
      <c r="BF43" s="5">
        <v>278.72000000000003</v>
      </c>
      <c r="BG43" s="5">
        <v>278.86</v>
      </c>
      <c r="BH43" s="5">
        <v>0.14000000000000001</v>
      </c>
      <c r="BI43" s="5">
        <v>754.3</v>
      </c>
      <c r="BJ43" s="5">
        <v>278.72000000000003</v>
      </c>
    </row>
    <row r="44" spans="1:62" x14ac:dyDescent="0.25">
      <c r="A44" s="14" t="s">
        <v>11</v>
      </c>
      <c r="B44" s="6">
        <f t="shared" ref="B44:C44" si="76">B43/B2</f>
        <v>0.8644422267774301</v>
      </c>
      <c r="C44" s="6">
        <f t="shared" si="76"/>
        <v>1.3083328444314071</v>
      </c>
      <c r="D44" s="36"/>
      <c r="E44" s="6">
        <f>E43/E2</f>
        <v>1.0470960698689957</v>
      </c>
      <c r="F44" s="6">
        <f t="shared" ref="F44:O44" si="77">F43/F2</f>
        <v>0.63575342465753426</v>
      </c>
      <c r="G44" s="6">
        <f t="shared" si="77"/>
        <v>1.7955223880597013</v>
      </c>
      <c r="H44" s="6">
        <f t="shared" si="77"/>
        <v>0.56511596180081858</v>
      </c>
      <c r="I44" s="6">
        <f t="shared" si="77"/>
        <v>0.91911931818181813</v>
      </c>
      <c r="J44" s="6">
        <f t="shared" si="77"/>
        <v>0.73446334310850436</v>
      </c>
      <c r="K44" s="6">
        <f t="shared" si="77"/>
        <v>0.64753926701570674</v>
      </c>
      <c r="L44" s="6">
        <f t="shared" si="77"/>
        <v>0.63081606217616581</v>
      </c>
      <c r="M44" s="6">
        <f t="shared" si="77"/>
        <v>3.001751269035533</v>
      </c>
      <c r="N44" s="6">
        <f t="shared" si="77"/>
        <v>0</v>
      </c>
      <c r="O44" s="6">
        <f t="shared" si="77"/>
        <v>0</v>
      </c>
      <c r="U44" s="6">
        <f t="shared" ref="U44" si="78">U43/U2</f>
        <v>0.72555057618437901</v>
      </c>
      <c r="AA44" s="6">
        <f t="shared" ref="AA44" si="79">AA43/AA2</f>
        <v>1.1676075105996366</v>
      </c>
      <c r="AG44" s="6">
        <f>AG43/AG2</f>
        <v>0.50457555689343758</v>
      </c>
      <c r="AM44" s="6">
        <f>AM43/AM2</f>
        <v>0.51935563816604713</v>
      </c>
      <c r="AS44" s="6">
        <f>AS43/AS2</f>
        <v>0.79151196730881501</v>
      </c>
      <c r="AY44" s="6">
        <f>AY43/AY2</f>
        <v>0.56865571776155721</v>
      </c>
      <c r="BE44" s="31">
        <f>BE43/BE2</f>
        <v>0.81828189300411525</v>
      </c>
    </row>
    <row r="45" spans="1:62" x14ac:dyDescent="0.25">
      <c r="A45" s="13" t="s">
        <v>39</v>
      </c>
      <c r="B45" s="40">
        <f>SUM(E45:U45)</f>
        <v>2370.2399999999998</v>
      </c>
      <c r="C45" s="40">
        <f>SUM(AA45:BE45)</f>
        <v>6707.6999999999989</v>
      </c>
      <c r="D45" s="4"/>
      <c r="E45" s="5">
        <v>177.5</v>
      </c>
      <c r="F45" s="5">
        <v>213</v>
      </c>
      <c r="G45" s="5">
        <v>88.75</v>
      </c>
      <c r="H45" s="5">
        <v>106.5</v>
      </c>
      <c r="I45" s="5">
        <v>177.5</v>
      </c>
      <c r="J45" s="5">
        <v>106.5</v>
      </c>
      <c r="K45" s="5">
        <v>73.400000000000006</v>
      </c>
      <c r="L45" s="5">
        <v>165.15</v>
      </c>
      <c r="M45" s="5">
        <v>466.09</v>
      </c>
      <c r="N45" s="5"/>
      <c r="O45" s="5"/>
      <c r="U45" s="5">
        <v>795.85</v>
      </c>
      <c r="W45">
        <v>144.69999999999999</v>
      </c>
      <c r="X45">
        <v>144.69999999999999</v>
      </c>
      <c r="Y45">
        <v>144.69999999999999</v>
      </c>
      <c r="AA45" s="5">
        <v>355.25</v>
      </c>
      <c r="AD45">
        <v>213.15</v>
      </c>
      <c r="AE45">
        <v>142.1</v>
      </c>
      <c r="AG45" s="5">
        <f>SUM(AH45:AL45)</f>
        <v>426.29999999999995</v>
      </c>
      <c r="AH45">
        <v>142.1</v>
      </c>
      <c r="AI45">
        <v>142.1</v>
      </c>
      <c r="AJ45">
        <v>0</v>
      </c>
      <c r="AK45">
        <v>0</v>
      </c>
      <c r="AL45">
        <v>142.1</v>
      </c>
      <c r="AM45" s="5">
        <v>568.4</v>
      </c>
      <c r="AN45" s="5"/>
      <c r="AO45" s="5"/>
      <c r="AP45" s="5">
        <v>284.2</v>
      </c>
      <c r="AQ45" s="5">
        <v>284.2</v>
      </c>
      <c r="AS45" s="5">
        <f>SUM(AT45:AX45)</f>
        <v>600.59999999999991</v>
      </c>
      <c r="AT45" s="5"/>
      <c r="AU45" s="5">
        <v>182</v>
      </c>
      <c r="AV45" s="5">
        <v>127.4</v>
      </c>
      <c r="AW45" s="5">
        <v>109.2</v>
      </c>
      <c r="AX45" s="5">
        <v>182</v>
      </c>
      <c r="AY45" s="5">
        <f>SUM(AZ45:BD45)</f>
        <v>1047.54</v>
      </c>
      <c r="AZ45" s="5">
        <v>243.3</v>
      </c>
      <c r="BA45" s="5">
        <v>91</v>
      </c>
      <c r="BB45" s="5">
        <v>513.04</v>
      </c>
      <c r="BC45" s="5">
        <v>91</v>
      </c>
      <c r="BD45" s="5">
        <v>109.2</v>
      </c>
      <c r="BE45" s="30">
        <f>SUM(BF45:BJ45)</f>
        <v>711.52</v>
      </c>
      <c r="BF45" s="5"/>
      <c r="BG45" s="5">
        <v>182</v>
      </c>
      <c r="BH45" s="5">
        <v>182</v>
      </c>
      <c r="BI45" s="5">
        <v>238.32</v>
      </c>
      <c r="BJ45" s="5">
        <v>109.2</v>
      </c>
    </row>
    <row r="46" spans="1:62" x14ac:dyDescent="0.25">
      <c r="A46" s="14" t="s">
        <v>11</v>
      </c>
      <c r="B46" s="6">
        <f t="shared" ref="B46:C46" si="80">B45/B2</f>
        <v>0.12785845290754125</v>
      </c>
      <c r="C46" s="6">
        <f t="shared" si="80"/>
        <v>0.65588149017307118</v>
      </c>
      <c r="D46" s="36"/>
      <c r="E46" s="6">
        <f>E45/E2</f>
        <v>0.12918486171761281</v>
      </c>
      <c r="F46" s="6">
        <f t="shared" ref="F46:O46" si="81">F45/F2</f>
        <v>0.13894324853228962</v>
      </c>
      <c r="G46" s="6">
        <f t="shared" si="81"/>
        <v>6.9717203456402199E-2</v>
      </c>
      <c r="H46" s="6">
        <f t="shared" si="81"/>
        <v>7.264665757162346E-2</v>
      </c>
      <c r="I46" s="6">
        <f t="shared" si="81"/>
        <v>0.12606534090909091</v>
      </c>
      <c r="J46" s="6">
        <f t="shared" si="81"/>
        <v>6.2463343108504397E-2</v>
      </c>
      <c r="K46" s="6">
        <f t="shared" si="81"/>
        <v>4.269924374636417E-2</v>
      </c>
      <c r="L46" s="6">
        <f t="shared" si="81"/>
        <v>0.10696243523316062</v>
      </c>
      <c r="M46" s="6">
        <f t="shared" si="81"/>
        <v>0.29574238578680201</v>
      </c>
      <c r="N46" s="6">
        <f t="shared" si="81"/>
        <v>0</v>
      </c>
      <c r="O46" s="6">
        <f t="shared" si="81"/>
        <v>0</v>
      </c>
      <c r="U46" s="6">
        <f t="shared" ref="U46" si="82">U45/U2</f>
        <v>0.50950704225352117</v>
      </c>
      <c r="AA46" s="6">
        <f t="shared" ref="AA46" si="83">AA45/AA2</f>
        <v>0.2151726226529376</v>
      </c>
      <c r="AG46" s="6">
        <f>AG45/AG2</f>
        <v>0.25665261890427449</v>
      </c>
      <c r="AM46" s="6">
        <f>AM45/AM2</f>
        <v>0.35216852540272614</v>
      </c>
      <c r="AS46" s="6">
        <f>AS45/AS2</f>
        <v>0.35061295971978979</v>
      </c>
      <c r="AY46" s="6">
        <f>AY45/AY2</f>
        <v>0.63718978102189783</v>
      </c>
      <c r="BE46" s="31">
        <f>BE45/BE2</f>
        <v>0.36600823045267489</v>
      </c>
    </row>
    <row r="47" spans="1:62" x14ac:dyDescent="0.25">
      <c r="A47" s="13" t="s">
        <v>40</v>
      </c>
      <c r="B47" s="40">
        <f>SUM(E47:U47)</f>
        <v>788.91</v>
      </c>
      <c r="C47" s="40">
        <f>SUM(AA47:BE47)</f>
        <v>1627.5600000000002</v>
      </c>
      <c r="D47" s="4"/>
      <c r="E47" s="5">
        <v>21.3</v>
      </c>
      <c r="F47" s="5">
        <v>60</v>
      </c>
      <c r="G47" s="5">
        <v>52.9</v>
      </c>
      <c r="H47" s="5">
        <v>52.9</v>
      </c>
      <c r="I47" s="5"/>
      <c r="J47" s="5"/>
      <c r="K47" s="5">
        <v>109.42</v>
      </c>
      <c r="L47" s="5">
        <v>54.71</v>
      </c>
      <c r="M47" s="5">
        <v>437.68</v>
      </c>
      <c r="N47" s="5"/>
      <c r="O47" s="5"/>
      <c r="U47" s="5"/>
      <c r="AA47" s="5"/>
      <c r="AG47" s="5">
        <f>SUM(AH47:AL47)</f>
        <v>62.22</v>
      </c>
      <c r="AH47">
        <v>0</v>
      </c>
      <c r="AI47">
        <v>0</v>
      </c>
      <c r="AJ47">
        <v>0</v>
      </c>
      <c r="AK47">
        <v>0</v>
      </c>
      <c r="AL47">
        <v>62.22</v>
      </c>
      <c r="AM47" s="5"/>
      <c r="AS47" s="5"/>
      <c r="AY47" s="5">
        <f>SUM(AZ47:BD47)</f>
        <v>547.21</v>
      </c>
      <c r="AZ47" s="5"/>
      <c r="BA47" s="5"/>
      <c r="BB47" s="5">
        <v>408.7</v>
      </c>
      <c r="BC47" s="5">
        <v>138.51</v>
      </c>
      <c r="BD47" s="43"/>
      <c r="BE47" s="30">
        <f>SUM(BF47:BJ47)</f>
        <v>408.7</v>
      </c>
      <c r="BF47" s="5"/>
      <c r="BG47" s="5"/>
      <c r="BH47" s="5"/>
      <c r="BI47" s="5">
        <v>408.7</v>
      </c>
      <c r="BJ47" s="43"/>
    </row>
    <row r="48" spans="1:62" x14ac:dyDescent="0.25">
      <c r="A48" s="14" t="s">
        <v>11</v>
      </c>
      <c r="B48" s="6">
        <f t="shared" ref="B48:C48" si="84">B47/B2</f>
        <v>4.2556370698025675E-2</v>
      </c>
      <c r="C48" s="6">
        <f t="shared" si="84"/>
        <v>0.15914344382516868</v>
      </c>
      <c r="D48" s="36"/>
      <c r="E48" s="6">
        <f>E47/E2</f>
        <v>1.5502183406113538E-2</v>
      </c>
      <c r="F48" s="6">
        <f t="shared" ref="F48:O48" si="85">F47/F2</f>
        <v>3.9138943248532287E-2</v>
      </c>
      <c r="G48" s="6">
        <f t="shared" si="85"/>
        <v>4.15553809897879E-2</v>
      </c>
      <c r="H48" s="6">
        <f t="shared" si="85"/>
        <v>3.6084583901773534E-2</v>
      </c>
      <c r="I48" s="6">
        <f t="shared" si="85"/>
        <v>0</v>
      </c>
      <c r="J48" s="6">
        <f t="shared" si="85"/>
        <v>0</v>
      </c>
      <c r="K48" s="6">
        <f t="shared" si="85"/>
        <v>6.3653286794648059E-2</v>
      </c>
      <c r="L48" s="6">
        <f t="shared" si="85"/>
        <v>3.5433937823834194E-2</v>
      </c>
      <c r="M48" s="6">
        <f t="shared" si="85"/>
        <v>0.27771573604060912</v>
      </c>
      <c r="N48" s="6">
        <f t="shared" si="85"/>
        <v>0</v>
      </c>
      <c r="O48" s="6">
        <f t="shared" si="85"/>
        <v>0</v>
      </c>
      <c r="U48" s="6">
        <f t="shared" ref="U48" si="86">U47/U2</f>
        <v>0</v>
      </c>
      <c r="AA48" s="6">
        <v>0</v>
      </c>
      <c r="AG48" s="6">
        <f>AG47/AG2</f>
        <v>3.7459361830222755E-2</v>
      </c>
      <c r="AM48" s="6">
        <f>AM47/AM2</f>
        <v>0</v>
      </c>
      <c r="AS48" s="6">
        <f>AS47/AS2</f>
        <v>0</v>
      </c>
      <c r="AY48" s="6">
        <f>AY47/AY2</f>
        <v>0.33285279805352802</v>
      </c>
      <c r="BE48" s="31">
        <f>BE47/BE2</f>
        <v>0.21023662551440328</v>
      </c>
    </row>
    <row r="49" spans="1:61" x14ac:dyDescent="0.25">
      <c r="A49" s="13" t="s">
        <v>41</v>
      </c>
      <c r="B49" s="40">
        <f>SUM(E49:U49)</f>
        <v>626.58999999999992</v>
      </c>
      <c r="C49" s="40">
        <f>SUM(AA49:BE49)</f>
        <v>1974.5</v>
      </c>
      <c r="D49" s="4"/>
      <c r="E49" s="5">
        <v>28.4</v>
      </c>
      <c r="F49" s="5">
        <v>52.9</v>
      </c>
      <c r="G49" s="5"/>
      <c r="H49" s="5">
        <v>52.9</v>
      </c>
      <c r="I49" s="5"/>
      <c r="J49" s="5"/>
      <c r="K49" s="5">
        <v>54.71</v>
      </c>
      <c r="L49" s="5">
        <v>109.42</v>
      </c>
      <c r="M49" s="5">
        <v>328.26</v>
      </c>
      <c r="N49" s="5"/>
      <c r="O49" s="5"/>
      <c r="U49" s="5"/>
      <c r="AA49" s="5"/>
      <c r="AG49" s="5"/>
      <c r="AM49" s="5">
        <v>192</v>
      </c>
      <c r="AN49" s="5"/>
      <c r="AO49" s="5"/>
      <c r="AP49" s="5"/>
      <c r="AQ49" s="5">
        <v>192</v>
      </c>
      <c r="AS49" s="5">
        <f>SUM(AT49:AX49)</f>
        <v>193.48</v>
      </c>
      <c r="AT49" s="5">
        <v>193.48</v>
      </c>
      <c r="AY49" s="5">
        <f>SUM(AZ49:BD49)</f>
        <v>601.77</v>
      </c>
      <c r="AZ49" s="5"/>
      <c r="BA49" s="5"/>
      <c r="BB49" s="5">
        <v>408.7</v>
      </c>
      <c r="BC49" s="5"/>
      <c r="BD49" s="5">
        <v>193.07</v>
      </c>
      <c r="BE49" s="30">
        <f>SUM(BF49:BJ49)</f>
        <v>0</v>
      </c>
    </row>
    <row r="50" spans="1:61" ht="15.75" thickBot="1" x14ac:dyDescent="0.3">
      <c r="A50" s="15" t="s">
        <v>11</v>
      </c>
      <c r="B50" s="16">
        <f t="shared" ref="B50:C50" si="87">B49/B2</f>
        <v>3.3800302082209514E-2</v>
      </c>
      <c r="C50" s="16">
        <f t="shared" si="87"/>
        <v>0.1930673706854405</v>
      </c>
      <c r="D50" s="16"/>
      <c r="E50" s="16">
        <f>E49/E2</f>
        <v>2.0669577874818049E-2</v>
      </c>
      <c r="F50" s="16">
        <f t="shared" ref="F50:O50" si="88">F49/F2</f>
        <v>3.4507501630789299E-2</v>
      </c>
      <c r="G50" s="16">
        <f t="shared" si="88"/>
        <v>0</v>
      </c>
      <c r="H50" s="16">
        <f t="shared" si="88"/>
        <v>3.6084583901773534E-2</v>
      </c>
      <c r="I50" s="16">
        <f t="shared" si="88"/>
        <v>0</v>
      </c>
      <c r="J50" s="16">
        <f t="shared" si="88"/>
        <v>0</v>
      </c>
      <c r="K50" s="16">
        <f t="shared" si="88"/>
        <v>3.182664339732403E-2</v>
      </c>
      <c r="L50" s="16">
        <f t="shared" si="88"/>
        <v>7.0867875647668388E-2</v>
      </c>
      <c r="M50" s="16">
        <f t="shared" si="88"/>
        <v>0.20828680203045685</v>
      </c>
      <c r="N50" s="16">
        <f t="shared" si="88"/>
        <v>0</v>
      </c>
      <c r="O50" s="16">
        <f t="shared" si="88"/>
        <v>0</v>
      </c>
      <c r="U50" s="16">
        <f t="shared" ref="U50" si="89">U49/U2</f>
        <v>0</v>
      </c>
      <c r="AA50" s="16">
        <v>0</v>
      </c>
      <c r="AG50" s="16">
        <v>0</v>
      </c>
      <c r="AM50" s="16">
        <v>0</v>
      </c>
      <c r="AS50" s="16">
        <v>0</v>
      </c>
      <c r="AY50" s="16">
        <v>0</v>
      </c>
      <c r="BE50" s="32">
        <v>0</v>
      </c>
    </row>
    <row r="51" spans="1:61" ht="16.5" thickTop="1" thickBot="1" x14ac:dyDescent="0.3">
      <c r="V51" s="37"/>
      <c r="W51" s="37"/>
      <c r="X51" s="37"/>
      <c r="AB51" s="37"/>
      <c r="AC51" s="37"/>
      <c r="AD51" s="37"/>
      <c r="AH51" s="37"/>
      <c r="AI51" s="37"/>
      <c r="AJ51" s="37"/>
    </row>
    <row r="52" spans="1:61" ht="15.75" thickTop="1" x14ac:dyDescent="0.25">
      <c r="A52" s="7" t="s">
        <v>15</v>
      </c>
      <c r="B52" s="39">
        <f>SUM(E52:U52)</f>
        <v>11677.509999999998</v>
      </c>
      <c r="C52" s="39">
        <f>SUM(AA52:BE52)</f>
        <v>0</v>
      </c>
      <c r="D52" s="8"/>
      <c r="E52" s="9">
        <f>SUM(E54,E56,E58)</f>
        <v>1274.0900000000001</v>
      </c>
      <c r="F52" s="9">
        <f t="shared" ref="F52:M52" si="90">SUM(F54,F56,F58)</f>
        <v>882.89</v>
      </c>
      <c r="G52" s="9">
        <f t="shared" si="90"/>
        <v>549.5</v>
      </c>
      <c r="H52" s="9">
        <f t="shared" si="90"/>
        <v>620.67000000000007</v>
      </c>
      <c r="I52" s="9">
        <f t="shared" si="90"/>
        <v>1261.78</v>
      </c>
      <c r="J52" s="9">
        <f t="shared" si="90"/>
        <v>3175.06</v>
      </c>
      <c r="K52" s="9">
        <f t="shared" si="90"/>
        <v>1384.9699999999998</v>
      </c>
      <c r="L52" s="9">
        <f t="shared" si="90"/>
        <v>1180.55</v>
      </c>
      <c r="M52" s="9">
        <f t="shared" si="90"/>
        <v>1348</v>
      </c>
      <c r="N52" s="9">
        <v>0</v>
      </c>
      <c r="O52" s="9">
        <v>0</v>
      </c>
      <c r="U52" s="9">
        <v>0</v>
      </c>
      <c r="AA52" s="9">
        <v>0</v>
      </c>
      <c r="AG52" s="9">
        <v>0</v>
      </c>
      <c r="AM52" s="9">
        <v>0</v>
      </c>
      <c r="AS52" s="9">
        <v>0</v>
      </c>
      <c r="AY52" s="9">
        <v>0</v>
      </c>
      <c r="BE52" s="10">
        <v>0</v>
      </c>
    </row>
    <row r="53" spans="1:61" x14ac:dyDescent="0.25">
      <c r="A53" s="11" t="s">
        <v>11</v>
      </c>
      <c r="B53" s="3">
        <f t="shared" ref="B53:C53" si="91">B52/B2</f>
        <v>0.62992286115007001</v>
      </c>
      <c r="C53" s="3">
        <f t="shared" si="91"/>
        <v>0</v>
      </c>
      <c r="D53" s="27"/>
      <c r="E53" s="3">
        <f>E52/E2</f>
        <v>0.92728529839883567</v>
      </c>
      <c r="F53" s="3">
        <f t="shared" ref="F53:O53" si="92">F52/F2</f>
        <v>0.57592302674494456</v>
      </c>
      <c r="G53" s="3">
        <f t="shared" si="92"/>
        <v>0.43165750196386488</v>
      </c>
      <c r="H53" s="3">
        <f t="shared" si="92"/>
        <v>0.42337653478854032</v>
      </c>
      <c r="I53" s="3">
        <f t="shared" si="92"/>
        <v>0.89615056818181815</v>
      </c>
      <c r="J53" s="3">
        <f t="shared" si="92"/>
        <v>1.8622052785923753</v>
      </c>
      <c r="K53" s="3">
        <f t="shared" si="92"/>
        <v>0.80568353694008132</v>
      </c>
      <c r="L53" s="3">
        <f t="shared" si="92"/>
        <v>0.76460492227979271</v>
      </c>
      <c r="M53" s="3">
        <f t="shared" si="92"/>
        <v>0.85532994923857864</v>
      </c>
      <c r="N53" s="3">
        <f t="shared" si="92"/>
        <v>0</v>
      </c>
      <c r="O53" s="3">
        <f t="shared" si="92"/>
        <v>0</v>
      </c>
      <c r="U53" s="3">
        <f t="shared" ref="U53" si="93">U52/U2</f>
        <v>0</v>
      </c>
      <c r="AA53" s="3">
        <f t="shared" ref="AA53" si="94">AA52/AA2</f>
        <v>0</v>
      </c>
      <c r="AG53" s="3">
        <v>0</v>
      </c>
      <c r="AM53" s="3">
        <v>0</v>
      </c>
      <c r="AS53" s="3">
        <v>0</v>
      </c>
      <c r="AY53" s="3">
        <v>0</v>
      </c>
      <c r="BE53" s="12">
        <v>0</v>
      </c>
    </row>
    <row r="54" spans="1:61" x14ac:dyDescent="0.25">
      <c r="A54" s="13" t="s">
        <v>16</v>
      </c>
      <c r="B54" s="40">
        <f>SUM(E54:U54)</f>
        <v>1494.4399999999998</v>
      </c>
      <c r="C54" s="40">
        <f>SUM(AA54:AS54)</f>
        <v>0</v>
      </c>
      <c r="D54" s="4"/>
      <c r="E54" s="5"/>
      <c r="F54" s="5">
        <v>58.64</v>
      </c>
      <c r="G54" s="5"/>
      <c r="H54" s="5">
        <v>146.6</v>
      </c>
      <c r="I54" s="5">
        <v>87.9</v>
      </c>
      <c r="J54" s="5">
        <v>732.5</v>
      </c>
      <c r="K54" s="5">
        <v>293</v>
      </c>
      <c r="L54" s="5"/>
      <c r="M54" s="5">
        <v>175.8</v>
      </c>
      <c r="N54" s="5"/>
      <c r="O54" s="5"/>
      <c r="U54" s="5"/>
      <c r="AA54" s="5"/>
      <c r="AG54" s="5"/>
      <c r="AM54" s="5"/>
      <c r="AS54" s="5"/>
      <c r="AY54" s="5"/>
      <c r="BE54" s="30"/>
    </row>
    <row r="55" spans="1:61" x14ac:dyDescent="0.25">
      <c r="A55" s="14" t="s">
        <v>11</v>
      </c>
      <c r="B55" s="6">
        <f t="shared" ref="B55:C55" si="95">B54/B2</f>
        <v>8.0614953069371012E-2</v>
      </c>
      <c r="C55" s="6">
        <f t="shared" si="95"/>
        <v>0</v>
      </c>
      <c r="D55" s="36"/>
      <c r="E55" s="6">
        <f>E54/E2</f>
        <v>0</v>
      </c>
      <c r="F55" s="6">
        <f t="shared" ref="F55:O55" si="96">F54/F2</f>
        <v>3.8251793868232221E-2</v>
      </c>
      <c r="G55" s="6">
        <f t="shared" si="96"/>
        <v>0</v>
      </c>
      <c r="H55" s="6">
        <f t="shared" si="96"/>
        <v>9.9999999999999992E-2</v>
      </c>
      <c r="I55" s="6">
        <f t="shared" si="96"/>
        <v>6.2428977272727275E-2</v>
      </c>
      <c r="J55" s="6">
        <f t="shared" si="96"/>
        <v>0.42961876832844575</v>
      </c>
      <c r="K55" s="6">
        <f t="shared" si="96"/>
        <v>0.17044793484584062</v>
      </c>
      <c r="L55" s="6">
        <f t="shared" si="96"/>
        <v>0</v>
      </c>
      <c r="M55" s="6">
        <f t="shared" si="96"/>
        <v>0.11154822335025381</v>
      </c>
      <c r="N55" s="6">
        <f t="shared" si="96"/>
        <v>0</v>
      </c>
      <c r="O55" s="6">
        <f t="shared" si="96"/>
        <v>0</v>
      </c>
      <c r="U55" s="6">
        <f t="shared" ref="U55" si="97">U54/U2</f>
        <v>0</v>
      </c>
      <c r="AA55" s="6">
        <f t="shared" ref="AA55" si="98">AA54/AA2</f>
        <v>0</v>
      </c>
      <c r="AG55" s="6">
        <v>0</v>
      </c>
      <c r="AM55" s="6">
        <v>0</v>
      </c>
      <c r="AS55" s="6">
        <v>0</v>
      </c>
      <c r="AY55" s="6">
        <v>0</v>
      </c>
      <c r="BE55" s="31">
        <v>0</v>
      </c>
    </row>
    <row r="56" spans="1:61" x14ac:dyDescent="0.25">
      <c r="A56" s="13" t="s">
        <v>17</v>
      </c>
      <c r="B56" s="40">
        <f>SUM(E56:U56)</f>
        <v>3276.87</v>
      </c>
      <c r="C56" s="40">
        <f>SUM(AA56:AS56)</f>
        <v>0</v>
      </c>
      <c r="D56" s="4"/>
      <c r="E56" s="5">
        <v>398.64</v>
      </c>
      <c r="F56" s="5">
        <v>298.98</v>
      </c>
      <c r="G56" s="5">
        <v>199.32</v>
      </c>
      <c r="H56" s="5">
        <v>298.98</v>
      </c>
      <c r="I56" s="5">
        <v>298.98</v>
      </c>
      <c r="J56" s="5">
        <v>398.64</v>
      </c>
      <c r="K56" s="5">
        <v>532.04999999999995</v>
      </c>
      <c r="L56" s="5">
        <v>425.64</v>
      </c>
      <c r="M56" s="5">
        <v>425.64</v>
      </c>
      <c r="N56" s="5"/>
      <c r="O56" s="5"/>
      <c r="U56" s="5"/>
      <c r="AA56" s="5"/>
      <c r="AG56" s="5"/>
      <c r="AM56" s="5"/>
      <c r="AS56" s="5"/>
      <c r="AY56" s="5"/>
      <c r="BE56" s="30"/>
    </row>
    <row r="57" spans="1:61" x14ac:dyDescent="0.25">
      <c r="A57" s="14" t="s">
        <v>11</v>
      </c>
      <c r="B57" s="6">
        <f t="shared" ref="B57:C57" si="99">B56/B2</f>
        <v>0.17676502319559823</v>
      </c>
      <c r="C57" s="6">
        <f t="shared" si="99"/>
        <v>0</v>
      </c>
      <c r="D57" s="36"/>
      <c r="E57" s="6">
        <f>E56/E2</f>
        <v>0.29013100436681222</v>
      </c>
      <c r="F57" s="6">
        <f t="shared" ref="F57:O57" si="100">F56/F2</f>
        <v>0.19502935420743642</v>
      </c>
      <c r="G57" s="6">
        <f t="shared" si="100"/>
        <v>0.15657501963864887</v>
      </c>
      <c r="H57" s="6">
        <f t="shared" si="100"/>
        <v>0.20394270122783084</v>
      </c>
      <c r="I57" s="6">
        <f t="shared" si="100"/>
        <v>0.21234375000000003</v>
      </c>
      <c r="J57" s="6">
        <f t="shared" si="100"/>
        <v>0.23380645161290323</v>
      </c>
      <c r="K57" s="6">
        <f t="shared" si="100"/>
        <v>0.30951134380453749</v>
      </c>
      <c r="L57" s="6">
        <f t="shared" si="100"/>
        <v>0.27567357512953367</v>
      </c>
      <c r="M57" s="6">
        <f t="shared" si="100"/>
        <v>0.27007614213197967</v>
      </c>
      <c r="N57" s="6">
        <f t="shared" si="100"/>
        <v>0</v>
      </c>
      <c r="O57" s="6">
        <f t="shared" si="100"/>
        <v>0</v>
      </c>
      <c r="U57" s="6">
        <f t="shared" ref="U57" si="101">U56/U2</f>
        <v>0</v>
      </c>
      <c r="AA57" s="6">
        <f t="shared" ref="AA57" si="102">AA56/AA2</f>
        <v>0</v>
      </c>
      <c r="AG57" s="6">
        <v>0</v>
      </c>
      <c r="AM57" s="6">
        <v>0</v>
      </c>
      <c r="AS57" s="6">
        <v>0</v>
      </c>
      <c r="AY57" s="6">
        <v>0</v>
      </c>
      <c r="BE57" s="31">
        <v>0</v>
      </c>
    </row>
    <row r="58" spans="1:61" x14ac:dyDescent="0.25">
      <c r="A58" s="13" t="s">
        <v>18</v>
      </c>
      <c r="B58" s="40">
        <f>SUM(E58:U58)</f>
        <v>6906.1999999999989</v>
      </c>
      <c r="C58" s="40">
        <f>SUM(AA58:AS58)</f>
        <v>0</v>
      </c>
      <c r="D58" s="4"/>
      <c r="E58" s="5">
        <v>875.45</v>
      </c>
      <c r="F58" s="5">
        <v>525.27</v>
      </c>
      <c r="G58" s="5">
        <v>350.18</v>
      </c>
      <c r="H58" s="5">
        <v>175.09</v>
      </c>
      <c r="I58" s="5">
        <v>874.9</v>
      </c>
      <c r="J58" s="5">
        <v>2043.92</v>
      </c>
      <c r="K58" s="5">
        <v>559.91999999999996</v>
      </c>
      <c r="L58" s="5">
        <v>754.91</v>
      </c>
      <c r="M58" s="5">
        <v>746.56</v>
      </c>
      <c r="N58" s="5"/>
      <c r="O58" s="5"/>
      <c r="U58" s="5"/>
      <c r="AA58" s="5"/>
      <c r="AG58" s="5"/>
      <c r="AM58" s="5"/>
      <c r="AS58" s="5"/>
      <c r="AY58" s="5"/>
      <c r="BE58" s="30"/>
    </row>
    <row r="59" spans="1:61" ht="15.75" thickBot="1" x14ac:dyDescent="0.3">
      <c r="A59" s="15" t="s">
        <v>11</v>
      </c>
      <c r="B59" s="16">
        <f t="shared" ref="B59:C59" si="103">B58/B2</f>
        <v>0.37254288488510079</v>
      </c>
      <c r="C59" s="16">
        <f t="shared" si="103"/>
        <v>0</v>
      </c>
      <c r="D59" s="16"/>
      <c r="E59" s="16">
        <f>E58/E2</f>
        <v>0.63715429403202328</v>
      </c>
      <c r="F59" s="16">
        <f t="shared" ref="F59:O59" si="104">F58/F2</f>
        <v>0.34264187866927592</v>
      </c>
      <c r="G59" s="16">
        <f t="shared" si="104"/>
        <v>0.27508248232521604</v>
      </c>
      <c r="H59" s="16">
        <f t="shared" si="104"/>
        <v>0.11943383356070941</v>
      </c>
      <c r="I59" s="16">
        <f t="shared" si="104"/>
        <v>0.62137784090909087</v>
      </c>
      <c r="J59" s="16">
        <f t="shared" si="104"/>
        <v>1.1987800586510264</v>
      </c>
      <c r="K59" s="16">
        <f t="shared" si="104"/>
        <v>0.32572425828970331</v>
      </c>
      <c r="L59" s="16">
        <f t="shared" si="104"/>
        <v>0.48893134715025904</v>
      </c>
      <c r="M59" s="16">
        <f t="shared" si="104"/>
        <v>0.47370558375634514</v>
      </c>
      <c r="N59" s="16">
        <f t="shared" si="104"/>
        <v>0</v>
      </c>
      <c r="O59" s="16">
        <f t="shared" si="104"/>
        <v>0</v>
      </c>
      <c r="U59" s="16">
        <f t="shared" ref="U59" si="105">U58/U2</f>
        <v>0</v>
      </c>
      <c r="AA59" s="16">
        <f t="shared" ref="AA59" si="106">AA58/AA2</f>
        <v>0</v>
      </c>
      <c r="AG59" s="16">
        <v>0</v>
      </c>
      <c r="AM59" s="16">
        <v>0</v>
      </c>
      <c r="AS59" s="16">
        <v>0</v>
      </c>
      <c r="AY59" s="16">
        <v>0</v>
      </c>
      <c r="BE59" s="32">
        <v>0</v>
      </c>
    </row>
    <row r="60" spans="1:61" ht="16.5" thickTop="1" thickBot="1" x14ac:dyDescent="0.3"/>
    <row r="61" spans="1:61" ht="15.75" thickTop="1" x14ac:dyDescent="0.25">
      <c r="A61" s="7" t="s">
        <v>19</v>
      </c>
      <c r="B61" s="39">
        <f>SUM(E61:U61)</f>
        <v>28077.09</v>
      </c>
      <c r="C61" s="39">
        <f>SUM(AA61:BE61)</f>
        <v>8729.16</v>
      </c>
      <c r="D61" s="8"/>
      <c r="E61" s="9">
        <v>783.91</v>
      </c>
      <c r="F61" s="9">
        <v>837.6</v>
      </c>
      <c r="G61" s="9">
        <v>1481.93</v>
      </c>
      <c r="H61" s="9">
        <v>1396.02</v>
      </c>
      <c r="I61" s="9">
        <v>1953.1599999999999</v>
      </c>
      <c r="J61" s="9">
        <v>15486.029999999999</v>
      </c>
      <c r="K61" s="9">
        <v>837.06</v>
      </c>
      <c r="L61" s="9">
        <v>558.04</v>
      </c>
      <c r="M61" s="9">
        <v>4743.34</v>
      </c>
      <c r="N61" s="9">
        <v>0</v>
      </c>
      <c r="O61" s="9">
        <v>0</v>
      </c>
      <c r="U61" s="9">
        <v>0</v>
      </c>
      <c r="AA61" s="9">
        <v>0</v>
      </c>
      <c r="AG61" s="9">
        <f>SUM(AG63,AG65)</f>
        <v>1400.4</v>
      </c>
      <c r="AM61" s="9">
        <v>1120.32</v>
      </c>
      <c r="AS61" s="9">
        <v>2069.48</v>
      </c>
      <c r="AY61" s="9">
        <v>2069.48</v>
      </c>
      <c r="BE61" s="10">
        <v>2069.48</v>
      </c>
    </row>
    <row r="62" spans="1:61" x14ac:dyDescent="0.25">
      <c r="A62" s="11" t="s">
        <v>11</v>
      </c>
      <c r="B62" s="3">
        <f t="shared" ref="B62:C62" si="107">B61/B2</f>
        <v>1.5145695328514404</v>
      </c>
      <c r="C62" s="3">
        <f t="shared" si="107"/>
        <v>0.85354062775007333</v>
      </c>
      <c r="D62" s="27"/>
      <c r="E62" s="3">
        <f>E61/E2</f>
        <v>0.57053129548762738</v>
      </c>
      <c r="F62" s="3">
        <f t="shared" ref="F62:O62" si="108">F61/F2</f>
        <v>0.54637964774951076</v>
      </c>
      <c r="G62" s="3">
        <f t="shared" si="108"/>
        <v>1.1641241162608014</v>
      </c>
      <c r="H62" s="3">
        <f t="shared" si="108"/>
        <v>0.95226466575716229</v>
      </c>
      <c r="I62" s="3">
        <f t="shared" si="108"/>
        <v>1.3871874999999998</v>
      </c>
      <c r="J62" s="3">
        <f t="shared" si="108"/>
        <v>9.0827155425219939</v>
      </c>
      <c r="K62" s="3">
        <f t="shared" si="108"/>
        <v>0.48694589877835948</v>
      </c>
      <c r="L62" s="3">
        <f t="shared" si="108"/>
        <v>0.36142487046632121</v>
      </c>
      <c r="M62" s="3">
        <f t="shared" si="108"/>
        <v>3.0097335025380714</v>
      </c>
      <c r="N62" s="3">
        <f t="shared" si="108"/>
        <v>0</v>
      </c>
      <c r="O62" s="3">
        <f t="shared" si="108"/>
        <v>0</v>
      </c>
      <c r="U62" s="3">
        <f t="shared" ref="U62" si="109">U61/U2</f>
        <v>0</v>
      </c>
      <c r="AA62" s="3">
        <v>0</v>
      </c>
      <c r="AG62" s="3">
        <f>AG61/AG2</f>
        <v>0.84310656231186043</v>
      </c>
      <c r="AM62" s="3">
        <f>AM61/AM2</f>
        <v>0.69412639405204457</v>
      </c>
      <c r="AS62" s="3">
        <f>AS61/AS2</f>
        <v>1.20810274372446</v>
      </c>
      <c r="AY62" s="3">
        <f>AY61/AY2</f>
        <v>1.258807785888078</v>
      </c>
      <c r="BE62" s="12">
        <f>BE61/BE2</f>
        <v>1.0645473251028807</v>
      </c>
    </row>
    <row r="63" spans="1:61" x14ac:dyDescent="0.25">
      <c r="A63" s="13" t="s">
        <v>20</v>
      </c>
      <c r="B63" s="40">
        <f>SUM(E63:U63)</f>
        <v>28077.09</v>
      </c>
      <c r="C63" s="40">
        <f>SUM(AA63:BE63)</f>
        <v>13174.220000000001</v>
      </c>
      <c r="D63" s="4"/>
      <c r="E63" s="5">
        <v>783.91</v>
      </c>
      <c r="F63" s="5">
        <v>837.6</v>
      </c>
      <c r="G63" s="5">
        <v>1481.93</v>
      </c>
      <c r="H63" s="5">
        <v>1396.02</v>
      </c>
      <c r="I63" s="5">
        <v>1953.1599999999999</v>
      </c>
      <c r="J63" s="5">
        <v>15486.029999999999</v>
      </c>
      <c r="K63" s="5">
        <v>837.06</v>
      </c>
      <c r="L63" s="5">
        <v>558.04</v>
      </c>
      <c r="M63" s="5">
        <v>4743.34</v>
      </c>
      <c r="N63" s="5"/>
      <c r="O63" s="5"/>
      <c r="U63" s="5"/>
      <c r="AA63" s="5"/>
      <c r="AG63" s="5">
        <f>SUM(AH63:AL63)</f>
        <v>1400.4</v>
      </c>
      <c r="AH63">
        <v>0</v>
      </c>
      <c r="AI63">
        <v>1400.4</v>
      </c>
      <c r="AJ63">
        <v>0</v>
      </c>
      <c r="AK63">
        <v>0</v>
      </c>
      <c r="AL63">
        <v>0</v>
      </c>
      <c r="AM63" s="5">
        <v>1120.32</v>
      </c>
      <c r="AN63" s="5"/>
      <c r="AO63" s="5"/>
      <c r="AP63" s="5">
        <v>560.16</v>
      </c>
      <c r="AQ63" s="5">
        <v>560.16</v>
      </c>
      <c r="AS63" s="5">
        <f>SUM(AT63:AX63)</f>
        <v>2069.48</v>
      </c>
      <c r="AT63" s="5">
        <v>560.16</v>
      </c>
      <c r="AU63" s="5"/>
      <c r="AV63" s="5">
        <v>700.2</v>
      </c>
      <c r="AW63" s="5"/>
      <c r="AX63" s="5">
        <v>809.12</v>
      </c>
      <c r="AY63" s="5">
        <f>SUM(AZ63:BD63)</f>
        <v>1368.08</v>
      </c>
      <c r="AZ63" s="5">
        <v>809.12</v>
      </c>
      <c r="BA63" s="5"/>
      <c r="BB63" s="5">
        <v>558.96</v>
      </c>
      <c r="BE63" s="30">
        <f>SUM(BF63:BJ63)</f>
        <v>1257.6600000000001</v>
      </c>
      <c r="BF63" s="5"/>
      <c r="BG63" s="5">
        <v>698.7</v>
      </c>
      <c r="BH63" s="5"/>
      <c r="BI63" s="5">
        <v>558.96</v>
      </c>
    </row>
    <row r="64" spans="1:61" x14ac:dyDescent="0.25">
      <c r="A64" s="14" t="s">
        <v>11</v>
      </c>
      <c r="B64" s="6">
        <f t="shared" ref="B64:C64" si="110">B63/B2</f>
        <v>1.5145695328514404</v>
      </c>
      <c r="C64" s="6">
        <f t="shared" si="110"/>
        <v>1.2881803070304099</v>
      </c>
      <c r="D64" s="36"/>
      <c r="E64" s="6">
        <f t="shared" ref="E64:M64" si="111">E63/E2</f>
        <v>0.57053129548762738</v>
      </c>
      <c r="F64" s="6">
        <f t="shared" si="111"/>
        <v>0.54637964774951076</v>
      </c>
      <c r="G64" s="6">
        <f t="shared" si="111"/>
        <v>1.1641241162608014</v>
      </c>
      <c r="H64" s="6">
        <f t="shared" si="111"/>
        <v>0.95226466575716229</v>
      </c>
      <c r="I64" s="6">
        <f t="shared" si="111"/>
        <v>1.3871874999999998</v>
      </c>
      <c r="J64" s="6">
        <f t="shared" si="111"/>
        <v>9.0827155425219939</v>
      </c>
      <c r="K64" s="6">
        <f t="shared" si="111"/>
        <v>0.48694589877835948</v>
      </c>
      <c r="L64" s="6">
        <f t="shared" si="111"/>
        <v>0.36142487046632121</v>
      </c>
      <c r="M64" s="6">
        <f t="shared" si="111"/>
        <v>3.0097335025380714</v>
      </c>
      <c r="N64" s="6">
        <f>N63/N2</f>
        <v>0</v>
      </c>
      <c r="O64" s="6">
        <f t="shared" ref="O64" si="112">O63/O4</f>
        <v>0</v>
      </c>
      <c r="U64" s="6">
        <f t="shared" ref="U64" si="113">U63/U4</f>
        <v>0</v>
      </c>
      <c r="AA64" s="6">
        <v>0</v>
      </c>
      <c r="AG64" s="6">
        <f>AG63/AG2</f>
        <v>0.84310656231186043</v>
      </c>
      <c r="AM64" s="6">
        <f>AM63/AM2</f>
        <v>0.69412639405204457</v>
      </c>
      <c r="AS64" s="6">
        <f>AS63/AS2</f>
        <v>1.20810274372446</v>
      </c>
      <c r="AY64" s="6">
        <f>AY63/AY2</f>
        <v>0.83216545012165444</v>
      </c>
      <c r="BE64" s="31">
        <f>BE63/BE2</f>
        <v>0.64694444444444443</v>
      </c>
    </row>
    <row r="65" spans="1:62" x14ac:dyDescent="0.25">
      <c r="A65" s="13" t="s">
        <v>21</v>
      </c>
      <c r="B65" s="40">
        <f>SUM(E65:U65)</f>
        <v>0</v>
      </c>
      <c r="C65" s="40">
        <f>SUM(AA65:AS65)</f>
        <v>0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U65" s="4"/>
      <c r="AA65" s="4"/>
      <c r="AG65" s="4"/>
      <c r="AM65" s="4"/>
      <c r="AS65" s="4"/>
      <c r="AY65" s="4"/>
      <c r="BE65" s="30"/>
    </row>
    <row r="66" spans="1:62" ht="15.75" thickBot="1" x14ac:dyDescent="0.3">
      <c r="A66" s="15" t="s">
        <v>11</v>
      </c>
      <c r="B66" s="16">
        <f t="shared" ref="B66:C66" si="114">B65/B2</f>
        <v>0</v>
      </c>
      <c r="C66" s="16">
        <f t="shared" si="114"/>
        <v>0</v>
      </c>
      <c r="D66" s="16"/>
      <c r="E66" s="16">
        <f>E65/E2</f>
        <v>0</v>
      </c>
      <c r="F66" s="16">
        <f t="shared" ref="F66:O66" si="115">F65/F2</f>
        <v>0</v>
      </c>
      <c r="G66" s="16">
        <f t="shared" si="115"/>
        <v>0</v>
      </c>
      <c r="H66" s="16">
        <f t="shared" si="115"/>
        <v>0</v>
      </c>
      <c r="I66" s="16">
        <f t="shared" si="115"/>
        <v>0</v>
      </c>
      <c r="J66" s="16">
        <f t="shared" si="115"/>
        <v>0</v>
      </c>
      <c r="K66" s="16">
        <f t="shared" si="115"/>
        <v>0</v>
      </c>
      <c r="L66" s="16">
        <f t="shared" si="115"/>
        <v>0</v>
      </c>
      <c r="M66" s="16">
        <f t="shared" si="115"/>
        <v>0</v>
      </c>
      <c r="N66" s="16">
        <f t="shared" si="115"/>
        <v>0</v>
      </c>
      <c r="O66" s="16">
        <f t="shared" si="115"/>
        <v>0</v>
      </c>
      <c r="U66" s="16">
        <f t="shared" ref="U66" si="116">U65/U2</f>
        <v>0</v>
      </c>
      <c r="AA66" s="16">
        <v>0</v>
      </c>
      <c r="AG66" s="16">
        <v>0</v>
      </c>
      <c r="AM66" s="16">
        <v>0</v>
      </c>
      <c r="AS66" s="16">
        <v>0</v>
      </c>
      <c r="AY66" s="16">
        <v>0</v>
      </c>
      <c r="BE66" s="32">
        <v>0</v>
      </c>
    </row>
    <row r="67" spans="1:62" ht="16.5" thickTop="1" thickBot="1" x14ac:dyDescent="0.3"/>
    <row r="68" spans="1:62" ht="15.75" thickTop="1" x14ac:dyDescent="0.25">
      <c r="A68" s="7" t="s">
        <v>22</v>
      </c>
      <c r="B68" s="39">
        <f>SUM(E68:U68)</f>
        <v>359927.91</v>
      </c>
      <c r="C68" s="39">
        <f>SUM(AA68:BE68)</f>
        <v>162729.39000000001</v>
      </c>
      <c r="D68" s="8"/>
      <c r="E68" s="9">
        <v>40059.070000000007</v>
      </c>
      <c r="F68" s="9">
        <v>28091.369999999995</v>
      </c>
      <c r="G68" s="9">
        <v>21493.84</v>
      </c>
      <c r="H68" s="9">
        <v>22166.15</v>
      </c>
      <c r="I68" s="9">
        <v>22812.620000000003</v>
      </c>
      <c r="J68" s="9">
        <v>52347.179999999993</v>
      </c>
      <c r="K68" s="9">
        <v>28774.059999999998</v>
      </c>
      <c r="L68" s="9">
        <v>27813.93</v>
      </c>
      <c r="M68" s="9">
        <v>27855.359999999993</v>
      </c>
      <c r="N68" s="9">
        <v>21427.100000000002</v>
      </c>
      <c r="O68" s="9">
        <v>23856.500000000004</v>
      </c>
      <c r="P68" s="9">
        <v>2977.2599999999998</v>
      </c>
      <c r="Q68" s="9">
        <v>2595.4299999999998</v>
      </c>
      <c r="R68" s="9">
        <v>7185.52</v>
      </c>
      <c r="S68" s="9">
        <v>10011.200000000001</v>
      </c>
      <c r="T68" s="9">
        <v>1087.0899999999999</v>
      </c>
      <c r="U68" s="9">
        <v>19374.23</v>
      </c>
      <c r="V68" s="9">
        <v>5827.91</v>
      </c>
      <c r="W68" s="9">
        <v>2481.5100000000002</v>
      </c>
      <c r="X68" s="9">
        <v>4800.29</v>
      </c>
      <c r="Y68" s="9">
        <v>2557.7199999999998</v>
      </c>
      <c r="Z68" s="9"/>
      <c r="AA68" s="9">
        <v>16397.2</v>
      </c>
      <c r="AB68" s="9"/>
      <c r="AC68" s="9"/>
      <c r="AD68" s="9"/>
      <c r="AE68" s="9"/>
      <c r="AF68" s="9"/>
      <c r="AG68" s="9">
        <v>34531.61</v>
      </c>
      <c r="AH68" s="9"/>
      <c r="AI68" s="9"/>
      <c r="AJ68" s="9"/>
      <c r="AK68" s="9"/>
      <c r="AL68" s="9"/>
      <c r="AM68" s="9">
        <v>21402.41</v>
      </c>
      <c r="AS68" s="9">
        <v>32577.040000000001</v>
      </c>
      <c r="AY68" s="9">
        <v>37002.800000000003</v>
      </c>
      <c r="BE68" s="10">
        <v>20818.330000000002</v>
      </c>
    </row>
    <row r="69" spans="1:62" x14ac:dyDescent="0.25">
      <c r="A69" s="11" t="s">
        <v>11</v>
      </c>
      <c r="B69" s="3">
        <f t="shared" ref="B69:C69" si="117">B68/B2</f>
        <v>19.415681842701478</v>
      </c>
      <c r="C69" s="3">
        <f t="shared" si="117"/>
        <v>15.91174244646524</v>
      </c>
      <c r="D69" s="27"/>
      <c r="E69" s="3">
        <f t="shared" ref="E69:O69" si="118">E68/E2</f>
        <v>29.155072780203788</v>
      </c>
      <c r="F69" s="3">
        <f t="shared" si="118"/>
        <v>18.324442270058704</v>
      </c>
      <c r="G69" s="3">
        <f t="shared" si="118"/>
        <v>16.884399057344854</v>
      </c>
      <c r="H69" s="3">
        <f t="shared" si="118"/>
        <v>15.120156889495226</v>
      </c>
      <c r="I69" s="3">
        <f t="shared" si="118"/>
        <v>16.202144886363637</v>
      </c>
      <c r="J69" s="3">
        <f t="shared" si="118"/>
        <v>30.702158357771257</v>
      </c>
      <c r="K69" s="3">
        <f t="shared" si="118"/>
        <v>16.738836532867946</v>
      </c>
      <c r="L69" s="3">
        <f t="shared" si="118"/>
        <v>18.014203367875648</v>
      </c>
      <c r="M69" s="3">
        <f t="shared" si="118"/>
        <v>17.674720812182738</v>
      </c>
      <c r="N69" s="3">
        <f t="shared" si="118"/>
        <v>13.15352977286679</v>
      </c>
      <c r="O69" s="3">
        <f t="shared" si="118"/>
        <v>13.640080045740426</v>
      </c>
      <c r="U69" s="3">
        <f t="shared" ref="U69" si="119">U68/U2</f>
        <v>12.403476312419974</v>
      </c>
      <c r="AA69" s="3">
        <f t="shared" ref="AA69" si="120">AA68/AA2</f>
        <v>9.9316777710478501</v>
      </c>
      <c r="AG69" s="3">
        <f>AG68/AG2</f>
        <v>20.789650812763394</v>
      </c>
      <c r="AM69" s="3">
        <f>AM68/AM2</f>
        <v>13.2604770755886</v>
      </c>
      <c r="AS69" s="3">
        <f>AS68/AS2</f>
        <v>19.017536485697608</v>
      </c>
      <c r="AY69" s="3">
        <f>AY68/AY2</f>
        <v>22.507785888077862</v>
      </c>
      <c r="BE69" s="12">
        <f>BE68/BE2</f>
        <v>10.709017489711934</v>
      </c>
    </row>
    <row r="70" spans="1:62" x14ac:dyDescent="0.25">
      <c r="A70" s="13" t="s">
        <v>23</v>
      </c>
      <c r="B70" s="40">
        <f>SUM(E70:U70)</f>
        <v>60997.24</v>
      </c>
      <c r="C70" s="40">
        <f>SUM(AA70:BE70)</f>
        <v>76444.710000000006</v>
      </c>
      <c r="D70" s="4"/>
      <c r="E70" s="5">
        <v>4448.9399999999996</v>
      </c>
      <c r="F70" s="5">
        <v>5693.19</v>
      </c>
      <c r="G70" s="5">
        <v>3417.88</v>
      </c>
      <c r="H70" s="5">
        <v>7233.67</v>
      </c>
      <c r="I70" s="5">
        <v>5417.04</v>
      </c>
      <c r="J70" s="5">
        <v>10913.8</v>
      </c>
      <c r="K70" s="5">
        <v>5761.0700000000006</v>
      </c>
      <c r="L70" s="5">
        <v>5152.6499999999996</v>
      </c>
      <c r="M70" s="5">
        <v>2371.3200000000002</v>
      </c>
      <c r="N70" s="5"/>
      <c r="O70" s="5">
        <v>3764.28</v>
      </c>
      <c r="P70" s="29"/>
      <c r="Q70" s="5"/>
      <c r="R70" s="5">
        <v>2045.2</v>
      </c>
      <c r="S70" s="5">
        <v>1049.06</v>
      </c>
      <c r="T70" s="5">
        <v>670.02</v>
      </c>
      <c r="U70" s="5">
        <v>3059.12</v>
      </c>
      <c r="V70" s="29"/>
      <c r="W70" s="5"/>
      <c r="X70" s="5">
        <v>1719.08</v>
      </c>
      <c r="Y70" s="5">
        <v>670.02</v>
      </c>
      <c r="Z70" s="5"/>
      <c r="AA70" s="5">
        <v>2010.67</v>
      </c>
      <c r="AB70" s="29"/>
      <c r="AC70" s="5">
        <v>670.02</v>
      </c>
      <c r="AD70" s="5">
        <v>670.02</v>
      </c>
      <c r="AE70" s="5">
        <v>146.1</v>
      </c>
      <c r="AF70" s="5">
        <v>524.53</v>
      </c>
      <c r="AG70" s="5">
        <f>SUM(AH70:AL70)</f>
        <v>13736.27</v>
      </c>
      <c r="AH70" s="29">
        <v>4187.37</v>
      </c>
      <c r="AI70" s="5">
        <v>3803.3</v>
      </c>
      <c r="AJ70" s="5">
        <v>1747.2</v>
      </c>
      <c r="AK70" s="5">
        <v>1747.2</v>
      </c>
      <c r="AL70" s="5">
        <v>2251.1999999999998</v>
      </c>
      <c r="AM70" s="5">
        <f>SUM(AO70:AR70)</f>
        <v>8013.46</v>
      </c>
      <c r="AN70" s="5"/>
      <c r="AO70" s="5">
        <v>2083.1999999999998</v>
      </c>
      <c r="AP70" s="5">
        <v>823.2</v>
      </c>
      <c r="AQ70" s="5">
        <v>4286.26</v>
      </c>
      <c r="AR70" s="5">
        <v>820.8</v>
      </c>
      <c r="AS70" s="5">
        <f>SUM(AT70:AX70)</f>
        <v>5942.4000000000005</v>
      </c>
      <c r="AT70" s="5">
        <v>1041.5999999999999</v>
      </c>
      <c r="AU70" s="5">
        <v>1315.2</v>
      </c>
      <c r="AV70" s="5">
        <v>1092</v>
      </c>
      <c r="AW70" s="5">
        <v>1178.4000000000001</v>
      </c>
      <c r="AX70" s="5">
        <v>1315.2</v>
      </c>
      <c r="AY70" s="5">
        <f>SUM(AZ70:BD70)</f>
        <v>6039.2800000000007</v>
      </c>
      <c r="AZ70" s="5"/>
      <c r="BA70" s="5">
        <v>1147.2</v>
      </c>
      <c r="BB70" s="5">
        <v>1338.44</v>
      </c>
      <c r="BC70" s="5">
        <v>1333.64</v>
      </c>
      <c r="BD70" s="5">
        <v>2220</v>
      </c>
      <c r="BE70" s="30">
        <f>SUM(BF70:BJ70)</f>
        <v>4960.5499999999993</v>
      </c>
      <c r="BF70" s="5"/>
      <c r="BG70" s="5">
        <v>1178.4000000000001</v>
      </c>
      <c r="BH70" s="5">
        <v>1041.5999999999999</v>
      </c>
      <c r="BI70" s="5">
        <v>1315.2</v>
      </c>
      <c r="BJ70" s="5">
        <v>1425.35</v>
      </c>
    </row>
    <row r="71" spans="1:62" x14ac:dyDescent="0.25">
      <c r="A71" s="14" t="s">
        <v>11</v>
      </c>
      <c r="B71" s="6">
        <f t="shared" ref="B71:C71" si="121">B70/B2</f>
        <v>3.290389470277268</v>
      </c>
      <c r="C71" s="6">
        <f t="shared" si="121"/>
        <v>7.4747931944851871</v>
      </c>
      <c r="D71" s="36"/>
      <c r="E71" s="6">
        <f>E70/E2</f>
        <v>3.2379475982532746</v>
      </c>
      <c r="F71" s="6">
        <f t="shared" ref="F71:O71" si="122">F70/F2</f>
        <v>3.7137573385518587</v>
      </c>
      <c r="G71" s="6">
        <f t="shared" si="122"/>
        <v>2.6849018067556951</v>
      </c>
      <c r="H71" s="6">
        <f t="shared" si="122"/>
        <v>4.9342905866302864</v>
      </c>
      <c r="I71" s="6">
        <f t="shared" si="122"/>
        <v>3.8473295454545453</v>
      </c>
      <c r="J71" s="6">
        <f t="shared" si="122"/>
        <v>6.4010557184750727</v>
      </c>
      <c r="K71" s="6">
        <f t="shared" si="122"/>
        <v>3.3514077952297852</v>
      </c>
      <c r="L71" s="6">
        <f t="shared" si="122"/>
        <v>3.3372085492227979</v>
      </c>
      <c r="M71" s="6">
        <f t="shared" si="122"/>
        <v>1.5046446700507616</v>
      </c>
      <c r="N71" s="6">
        <f t="shared" si="122"/>
        <v>0</v>
      </c>
      <c r="O71" s="6">
        <f t="shared" si="122"/>
        <v>2.1522469982847343</v>
      </c>
      <c r="U71" s="6">
        <f t="shared" ref="U71" si="123">U70/U2</f>
        <v>1.9584635083226631</v>
      </c>
      <c r="AA71" s="6">
        <f t="shared" ref="AA71" si="124">AA70/AA2</f>
        <v>1.2178497880072683</v>
      </c>
      <c r="AG71" s="6">
        <f>AG70/AG2</f>
        <v>8.2698795906080669</v>
      </c>
      <c r="AM71" s="6">
        <f>AM70/AM2</f>
        <v>4.9649690210656754</v>
      </c>
      <c r="AS71" s="6">
        <f>AS70/AS2</f>
        <v>3.4690017513134856</v>
      </c>
      <c r="AY71" s="6">
        <f>AY70/AY2</f>
        <v>3.6735279805352801</v>
      </c>
      <c r="BE71" s="31">
        <f>BE70/BE2</f>
        <v>2.5517232510288061</v>
      </c>
    </row>
    <row r="72" spans="1:62" x14ac:dyDescent="0.25">
      <c r="A72" s="13" t="s">
        <v>24</v>
      </c>
      <c r="B72" s="40">
        <f>SUM(E72:U72)</f>
        <v>21356.78</v>
      </c>
      <c r="C72" s="40">
        <f>SUM(AA72:BE72)</f>
        <v>7431.38</v>
      </c>
      <c r="D72" s="4"/>
      <c r="E72" s="5">
        <v>11376</v>
      </c>
      <c r="F72" s="5"/>
      <c r="G72" s="5"/>
      <c r="H72" s="5"/>
      <c r="I72" s="5">
        <v>1513.12</v>
      </c>
      <c r="J72" s="5"/>
      <c r="K72" s="5">
        <v>4157.3</v>
      </c>
      <c r="L72" s="5"/>
      <c r="M72" s="5"/>
      <c r="N72" s="5"/>
      <c r="O72" s="5">
        <v>2155.1799999999998</v>
      </c>
      <c r="P72" s="29"/>
      <c r="Q72" s="5"/>
      <c r="R72" s="5"/>
      <c r="S72" s="5">
        <v>2155.1799999999998</v>
      </c>
      <c r="T72" s="5"/>
      <c r="U72" s="5"/>
      <c r="V72" s="29"/>
      <c r="W72" s="5"/>
      <c r="X72" s="5"/>
      <c r="Y72" s="5"/>
      <c r="Z72" s="5"/>
      <c r="AA72" s="5">
        <v>1249.8599999999999</v>
      </c>
      <c r="AB72" s="29"/>
      <c r="AC72" s="5"/>
      <c r="AD72" s="5"/>
      <c r="AE72" s="5"/>
      <c r="AF72" s="5">
        <v>1249.8599999999999</v>
      </c>
      <c r="AG72" s="5"/>
      <c r="AH72" s="29"/>
      <c r="AI72" s="5"/>
      <c r="AJ72" s="5"/>
      <c r="AK72" s="5"/>
      <c r="AL72" s="5"/>
      <c r="AM72" s="5">
        <v>2086.4499999999998</v>
      </c>
      <c r="AN72" s="5">
        <v>2086.4499999999998</v>
      </c>
      <c r="AO72" s="5"/>
      <c r="AP72" s="5"/>
      <c r="AS72" s="5">
        <f>SUM(AT72:AX72)</f>
        <v>379.38</v>
      </c>
      <c r="AT72" s="5"/>
      <c r="AU72" s="5"/>
      <c r="AV72" s="5">
        <v>379.38</v>
      </c>
      <c r="AW72" s="5"/>
      <c r="AX72" s="5"/>
      <c r="AY72" s="5"/>
      <c r="BE72" s="30"/>
    </row>
    <row r="73" spans="1:62" x14ac:dyDescent="0.25">
      <c r="A73" s="14" t="s">
        <v>11</v>
      </c>
      <c r="B73" s="6">
        <f t="shared" ref="B73:C73" si="125">B72/B2</f>
        <v>1.152054159024706</v>
      </c>
      <c r="C73" s="6">
        <f t="shared" si="125"/>
        <v>0.72664319937420552</v>
      </c>
      <c r="D73" s="36"/>
      <c r="E73" s="6">
        <f>E72/E2</f>
        <v>8.2794759825327517</v>
      </c>
      <c r="F73" s="6">
        <f t="shared" ref="F73:O73" si="126">F72/F2</f>
        <v>0</v>
      </c>
      <c r="G73" s="6">
        <f t="shared" si="126"/>
        <v>0</v>
      </c>
      <c r="H73" s="6">
        <f t="shared" si="126"/>
        <v>0</v>
      </c>
      <c r="I73" s="6">
        <f t="shared" si="126"/>
        <v>1.0746590909090907</v>
      </c>
      <c r="J73" s="6">
        <f t="shared" si="126"/>
        <v>0</v>
      </c>
      <c r="K73" s="6">
        <f t="shared" si="126"/>
        <v>2.4184409540430485</v>
      </c>
      <c r="L73" s="6">
        <f t="shared" si="126"/>
        <v>0</v>
      </c>
      <c r="M73" s="6">
        <f t="shared" si="126"/>
        <v>0</v>
      </c>
      <c r="N73" s="6">
        <f t="shared" si="126"/>
        <v>0</v>
      </c>
      <c r="O73" s="6">
        <f t="shared" si="126"/>
        <v>1.2322355631789592</v>
      </c>
      <c r="U73" s="6">
        <f t="shared" ref="U73" si="127">U72/U2</f>
        <v>0</v>
      </c>
      <c r="AA73" s="6">
        <f t="shared" ref="AA73" si="128">AA72/AA2</f>
        <v>0.75703210175651114</v>
      </c>
      <c r="AG73" s="6">
        <f t="shared" ref="AG73:AM73" si="129">AG72/AG2</f>
        <v>0</v>
      </c>
      <c r="AH73" s="6" t="e">
        <f t="shared" si="129"/>
        <v>#DIV/0!</v>
      </c>
      <c r="AI73" s="6" t="e">
        <f t="shared" si="129"/>
        <v>#DIV/0!</v>
      </c>
      <c r="AJ73" s="6" t="e">
        <f t="shared" si="129"/>
        <v>#DIV/0!</v>
      </c>
      <c r="AK73" s="6" t="e">
        <f t="shared" si="129"/>
        <v>#DIV/0!</v>
      </c>
      <c r="AL73" s="6" t="e">
        <f t="shared" si="129"/>
        <v>#DIV/0!</v>
      </c>
      <c r="AM73" s="6">
        <f t="shared" si="129"/>
        <v>1.292719950433705</v>
      </c>
      <c r="AS73" s="6">
        <f t="shared" ref="AS73" si="130">AS72/AS2</f>
        <v>0.22147110332749562</v>
      </c>
      <c r="AY73" s="6">
        <f t="shared" ref="AY73" si="131">AY72/AY2</f>
        <v>0</v>
      </c>
      <c r="BE73" s="31">
        <f t="shared" ref="BE73" si="132">BE72/BE2</f>
        <v>0</v>
      </c>
    </row>
    <row r="74" spans="1:62" x14ac:dyDescent="0.25">
      <c r="A74" s="13" t="s">
        <v>25</v>
      </c>
      <c r="B74" s="40">
        <f>SUM(E74:U74)</f>
        <v>29178.81</v>
      </c>
      <c r="C74" s="40">
        <f>SUM(AA74:BE74)</f>
        <v>18567.66</v>
      </c>
      <c r="D74" s="4"/>
      <c r="E74" s="5">
        <v>4229.5600000000004</v>
      </c>
      <c r="F74" s="5">
        <v>2390.5500000000002</v>
      </c>
      <c r="G74" s="5">
        <v>2084.12</v>
      </c>
      <c r="H74" s="5">
        <v>1656.44</v>
      </c>
      <c r="I74" s="5">
        <v>1746.3600000000001</v>
      </c>
      <c r="J74" s="5">
        <v>2937.5299999999997</v>
      </c>
      <c r="K74" s="5">
        <v>1896.34</v>
      </c>
      <c r="L74" s="5">
        <v>1696.2199999999998</v>
      </c>
      <c r="M74" s="5">
        <v>1219.5100000000002</v>
      </c>
      <c r="N74" s="5"/>
      <c r="O74" s="5">
        <v>3220.98</v>
      </c>
      <c r="P74" s="29">
        <v>620.07000000000005</v>
      </c>
      <c r="Q74" s="5">
        <v>801.6</v>
      </c>
      <c r="R74" s="5">
        <v>908.34</v>
      </c>
      <c r="S74" s="5">
        <v>786.96</v>
      </c>
      <c r="T74" s="5">
        <v>104.01</v>
      </c>
      <c r="U74" s="5">
        <v>2880.22</v>
      </c>
      <c r="V74" s="29">
        <v>1205.54</v>
      </c>
      <c r="W74" s="5">
        <v>524.32000000000005</v>
      </c>
      <c r="X74" s="5">
        <v>457.46</v>
      </c>
      <c r="Y74" s="5"/>
      <c r="Z74" s="5"/>
      <c r="AA74" s="5">
        <v>1697.93</v>
      </c>
      <c r="AB74" s="29"/>
      <c r="AC74" s="5">
        <v>82.45</v>
      </c>
      <c r="AD74" s="5">
        <v>801.55</v>
      </c>
      <c r="AE74" s="5">
        <v>666.19</v>
      </c>
      <c r="AF74" s="5">
        <v>147.74</v>
      </c>
      <c r="AG74" s="5">
        <f>SUM(AH74:AL74)</f>
        <v>1570.4</v>
      </c>
      <c r="AH74" s="29">
        <v>600.77</v>
      </c>
      <c r="AI74" s="5">
        <v>267</v>
      </c>
      <c r="AJ74" s="5">
        <v>160.19999999999999</v>
      </c>
      <c r="AK74" s="5">
        <v>415.02</v>
      </c>
      <c r="AL74" s="5">
        <v>127.41</v>
      </c>
      <c r="AM74" s="5">
        <v>1105.8900000000001</v>
      </c>
      <c r="AN74" s="5"/>
      <c r="AO74" s="5">
        <v>260.91000000000003</v>
      </c>
      <c r="AP74" s="5"/>
      <c r="AQ74" s="5">
        <v>254.82</v>
      </c>
      <c r="AR74" s="5">
        <v>590.16</v>
      </c>
      <c r="AS74" s="5">
        <f>SUM(AT74:AX74)</f>
        <v>2289.84</v>
      </c>
      <c r="AT74" s="5">
        <v>766.80000000000007</v>
      </c>
      <c r="AU74" s="5"/>
      <c r="AV74" s="5">
        <v>516.96</v>
      </c>
      <c r="AW74" s="5">
        <v>531.16</v>
      </c>
      <c r="AX74" s="5">
        <v>474.91999999999996</v>
      </c>
      <c r="AY74" s="5">
        <f>SUM(AZ74:BD74)</f>
        <v>1841.75</v>
      </c>
      <c r="AZ74" s="5">
        <v>399.6</v>
      </c>
      <c r="BA74" s="5">
        <v>266.39999999999998</v>
      </c>
      <c r="BB74" s="5">
        <v>811.27</v>
      </c>
      <c r="BC74" s="5">
        <v>159.84</v>
      </c>
      <c r="BD74" s="5">
        <v>204.64000000000001</v>
      </c>
      <c r="BE74" s="30">
        <f>SUM(BF74:BJ74)</f>
        <v>1556.04</v>
      </c>
      <c r="BF74" s="5"/>
      <c r="BG74" s="5">
        <v>516.31999999999994</v>
      </c>
      <c r="BH74" s="5">
        <v>390.19</v>
      </c>
      <c r="BI74" s="5">
        <v>390.19</v>
      </c>
      <c r="BJ74" s="5">
        <v>259.33999999999997</v>
      </c>
    </row>
    <row r="75" spans="1:62" x14ac:dyDescent="0.25">
      <c r="A75" s="14" t="s">
        <v>11</v>
      </c>
      <c r="B75" s="6">
        <f t="shared" ref="B75:C75" si="133">B74/B2</f>
        <v>1.5739998921134968</v>
      </c>
      <c r="C75" s="6">
        <f t="shared" si="133"/>
        <v>1.8155529480786154</v>
      </c>
      <c r="D75" s="36"/>
      <c r="E75" s="6">
        <f>E74/E2</f>
        <v>3.0782823871906846</v>
      </c>
      <c r="F75" s="6">
        <f t="shared" ref="F75:O75" si="134">F74/F2</f>
        <v>1.5593933463796479</v>
      </c>
      <c r="G75" s="6">
        <f t="shared" si="134"/>
        <v>1.6371720345640219</v>
      </c>
      <c r="H75" s="6">
        <f t="shared" si="134"/>
        <v>1.1299045020463847</v>
      </c>
      <c r="I75" s="6">
        <f t="shared" si="134"/>
        <v>1.2403125000000002</v>
      </c>
      <c r="J75" s="6">
        <f t="shared" si="134"/>
        <v>1.7228914956011729</v>
      </c>
      <c r="K75" s="6">
        <f t="shared" si="134"/>
        <v>1.1031646305991856</v>
      </c>
      <c r="L75" s="6">
        <f t="shared" si="134"/>
        <v>1.0985880829015542</v>
      </c>
      <c r="M75" s="6">
        <f t="shared" si="134"/>
        <v>0.77380076142131993</v>
      </c>
      <c r="N75" s="6">
        <f t="shared" si="134"/>
        <v>0</v>
      </c>
      <c r="O75" s="6">
        <f t="shared" si="134"/>
        <v>1.8416123499142367</v>
      </c>
      <c r="U75" s="6">
        <f t="shared" ref="U75" si="135">U74/U2</f>
        <v>1.8439308578745197</v>
      </c>
      <c r="AA75" s="6">
        <f t="shared" ref="AA75" si="136">AA74/AA2</f>
        <v>1.0284251968503937</v>
      </c>
      <c r="AG75" s="6">
        <f>AG74/AG2</f>
        <v>0.94545454545454555</v>
      </c>
      <c r="AM75" s="6">
        <f>AM74/AM2</f>
        <v>0.68518587360594807</v>
      </c>
      <c r="AS75" s="6">
        <f>AS74/AS2</f>
        <v>1.3367425569176883</v>
      </c>
      <c r="AY75" s="6">
        <f>AY74/AY2</f>
        <v>1.1202858880778588</v>
      </c>
      <c r="BE75" s="31">
        <f>BE74/BE2</f>
        <v>0.80043209876543209</v>
      </c>
    </row>
    <row r="76" spans="1:62" x14ac:dyDescent="0.25">
      <c r="A76" s="13" t="s">
        <v>52</v>
      </c>
      <c r="B76" s="40">
        <f>SUM(E76:U76)</f>
        <v>6765.6</v>
      </c>
      <c r="C76" s="40">
        <f>SUM(AA76:BE76)</f>
        <v>16597.159999999996</v>
      </c>
      <c r="D76" s="4"/>
      <c r="E76" s="5"/>
      <c r="F76" s="5"/>
      <c r="G76" s="5"/>
      <c r="H76" s="5"/>
      <c r="I76" s="5"/>
      <c r="J76" s="5"/>
      <c r="K76" s="5"/>
      <c r="L76" s="5"/>
      <c r="M76" s="5">
        <v>6765.6</v>
      </c>
      <c r="N76" s="5"/>
      <c r="O76" s="5"/>
      <c r="U76" s="5"/>
      <c r="AA76" s="5"/>
      <c r="AG76" s="5">
        <f>SUM(AH76:AL76)</f>
        <v>6957.62</v>
      </c>
      <c r="AJ76">
        <v>1787.5</v>
      </c>
      <c r="AK76">
        <v>5170.12</v>
      </c>
      <c r="AM76" s="5">
        <v>1340.96</v>
      </c>
      <c r="AN76" s="5"/>
      <c r="AO76" s="5">
        <v>1340.96</v>
      </c>
      <c r="AS76" s="5"/>
      <c r="AY76" s="5"/>
      <c r="BE76" s="30"/>
    </row>
    <row r="77" spans="1:62" x14ac:dyDescent="0.25">
      <c r="A77" s="14" t="s">
        <v>11</v>
      </c>
      <c r="B77" s="6">
        <f t="shared" ref="B77:C77" si="137">B76/B2</f>
        <v>0.36495846369619162</v>
      </c>
      <c r="C77" s="6">
        <f t="shared" si="137"/>
        <v>1.6228766989341934</v>
      </c>
      <c r="D77" s="36"/>
      <c r="E77" s="6">
        <f>E76/E2</f>
        <v>0</v>
      </c>
      <c r="F77" s="6">
        <f t="shared" ref="F77:O77" si="138">F76/F2</f>
        <v>0</v>
      </c>
      <c r="G77" s="6">
        <f t="shared" si="138"/>
        <v>0</v>
      </c>
      <c r="H77" s="6">
        <f t="shared" si="138"/>
        <v>0</v>
      </c>
      <c r="I77" s="6">
        <f t="shared" si="138"/>
        <v>0</v>
      </c>
      <c r="J77" s="6">
        <f t="shared" si="138"/>
        <v>0</v>
      </c>
      <c r="K77" s="6">
        <f t="shared" si="138"/>
        <v>0</v>
      </c>
      <c r="L77" s="6">
        <f t="shared" si="138"/>
        <v>0</v>
      </c>
      <c r="M77" s="6">
        <f t="shared" si="138"/>
        <v>4.2928934010152284</v>
      </c>
      <c r="N77" s="6">
        <f t="shared" si="138"/>
        <v>0</v>
      </c>
      <c r="O77" s="6">
        <f t="shared" si="138"/>
        <v>0</v>
      </c>
      <c r="U77" s="6">
        <f t="shared" ref="U77" si="139">U76/U2</f>
        <v>0</v>
      </c>
      <c r="AA77" s="6">
        <f t="shared" ref="AA77" si="140">AA76/AA2</f>
        <v>0</v>
      </c>
      <c r="AG77" s="6">
        <f>AG76/AG2</f>
        <v>4.1888139674894642</v>
      </c>
      <c r="AM77" s="6">
        <f>AM76/AM2</f>
        <v>0.83083023543990087</v>
      </c>
      <c r="AS77" s="6">
        <f>AS76/AS2</f>
        <v>0</v>
      </c>
      <c r="AY77" s="6">
        <f>AY76/AY2</f>
        <v>0</v>
      </c>
      <c r="BE77" s="31">
        <f>BE76/BE2</f>
        <v>0</v>
      </c>
    </row>
    <row r="78" spans="1:62" x14ac:dyDescent="0.25">
      <c r="A78" s="13" t="s">
        <v>26</v>
      </c>
      <c r="B78" s="40">
        <f>SUM(E78:U78)</f>
        <v>11920.300000000001</v>
      </c>
      <c r="C78" s="40">
        <f>SUM(AA78:BE78)</f>
        <v>7350.6200000000008</v>
      </c>
      <c r="D78" s="4"/>
      <c r="E78" s="5">
        <v>1376.14</v>
      </c>
      <c r="F78" s="5">
        <v>725.92</v>
      </c>
      <c r="G78" s="5">
        <v>725.92</v>
      </c>
      <c r="H78" s="5"/>
      <c r="I78" s="5">
        <v>3627.25</v>
      </c>
      <c r="J78" s="5">
        <v>2176.35</v>
      </c>
      <c r="K78" s="5"/>
      <c r="L78" s="5">
        <v>782.76</v>
      </c>
      <c r="M78" s="5">
        <v>1565.52</v>
      </c>
      <c r="N78" s="5"/>
      <c r="O78" s="5"/>
      <c r="U78" s="5">
        <v>940.44</v>
      </c>
      <c r="AA78" s="5"/>
      <c r="AG78" s="5"/>
      <c r="AM78" s="5">
        <f>SUM(AO78:AR78)</f>
        <v>1981.62</v>
      </c>
      <c r="AN78" s="5"/>
      <c r="AO78" s="5">
        <v>286.12</v>
      </c>
      <c r="AP78" s="5">
        <v>847.75</v>
      </c>
      <c r="AQ78" s="5"/>
      <c r="AR78" s="5">
        <v>847.75</v>
      </c>
      <c r="AS78" s="5">
        <f>SUM(AT78:AX78)</f>
        <v>847.75</v>
      </c>
      <c r="AT78" s="5">
        <v>847.75</v>
      </c>
      <c r="AY78" s="5">
        <f>SUM(AZ78:BD78)</f>
        <v>845.94</v>
      </c>
      <c r="AZ78" s="5"/>
      <c r="BA78" s="5"/>
      <c r="BB78" s="5"/>
      <c r="BC78" s="5"/>
      <c r="BD78" s="5">
        <v>845.94</v>
      </c>
      <c r="BE78" s="30"/>
    </row>
    <row r="79" spans="1:62" x14ac:dyDescent="0.25">
      <c r="A79" s="14" t="s">
        <v>11</v>
      </c>
      <c r="B79" s="6">
        <f t="shared" ref="B79:C79" si="141">B78/B2</f>
        <v>0.64301974323012201</v>
      </c>
      <c r="C79" s="6">
        <f t="shared" si="141"/>
        <v>0.71874645546103455</v>
      </c>
      <c r="D79" s="36"/>
      <c r="E79" s="6">
        <f>E78/E2</f>
        <v>1.0015574963609899</v>
      </c>
      <c r="F79" s="6">
        <f t="shared" ref="F79:O79" si="142">F78/F2</f>
        <v>0.47352902804957597</v>
      </c>
      <c r="G79" s="6">
        <f t="shared" si="142"/>
        <v>0.5702435192458758</v>
      </c>
      <c r="H79" s="6">
        <f t="shared" si="142"/>
        <v>0</v>
      </c>
      <c r="I79" s="6">
        <f t="shared" si="142"/>
        <v>2.576171875</v>
      </c>
      <c r="J79" s="6">
        <f t="shared" si="142"/>
        <v>1.2764516129032257</v>
      </c>
      <c r="K79" s="6">
        <f t="shared" si="142"/>
        <v>0</v>
      </c>
      <c r="L79" s="6">
        <f t="shared" si="142"/>
        <v>0.50696891191709847</v>
      </c>
      <c r="M79" s="6">
        <f t="shared" si="142"/>
        <v>0.99335025380710662</v>
      </c>
      <c r="N79" s="6">
        <f t="shared" si="142"/>
        <v>0</v>
      </c>
      <c r="O79" s="6">
        <f t="shared" si="142"/>
        <v>0</v>
      </c>
      <c r="U79" s="6">
        <f t="shared" ref="U79" si="143">U78/U2</f>
        <v>0.60207426376440465</v>
      </c>
      <c r="AA79" s="6">
        <f t="shared" ref="AA79" si="144">AA78/AA2</f>
        <v>0</v>
      </c>
      <c r="AG79" s="6">
        <f t="shared" ref="AG79" si="145">AG78/AG2</f>
        <v>0</v>
      </c>
      <c r="AM79" s="6">
        <f t="shared" ref="AM79" si="146">AM78/AM2</f>
        <v>1.2277695167286244</v>
      </c>
      <c r="AS79" s="6">
        <f t="shared" ref="AS79" si="147">AS78/AS2</f>
        <v>0.49489200233508462</v>
      </c>
      <c r="AY79" s="6">
        <f t="shared" ref="AY79" si="148">AY78/AY2</f>
        <v>0.51456204379562043</v>
      </c>
      <c r="BE79" s="31">
        <f t="shared" ref="BE79" si="149">BE78/BE2</f>
        <v>0</v>
      </c>
    </row>
    <row r="80" spans="1:62" x14ac:dyDescent="0.25">
      <c r="A80" s="13" t="s">
        <v>27</v>
      </c>
      <c r="B80" s="40">
        <f>SUM(E80:U80)</f>
        <v>12587.509999999998</v>
      </c>
      <c r="C80" s="40">
        <f>SUM(AA80:BE80)</f>
        <v>5619.04</v>
      </c>
      <c r="D80" s="4"/>
      <c r="E80" s="5">
        <v>929.14</v>
      </c>
      <c r="F80" s="5">
        <v>5063.45</v>
      </c>
      <c r="G80" s="5">
        <v>1227.1500000000001</v>
      </c>
      <c r="H80" s="5">
        <v>1227.1500000000001</v>
      </c>
      <c r="I80" s="5">
        <v>409.05</v>
      </c>
      <c r="J80" s="5"/>
      <c r="K80" s="5">
        <v>2193</v>
      </c>
      <c r="L80" s="5"/>
      <c r="M80" s="5">
        <v>746.56</v>
      </c>
      <c r="N80" s="5"/>
      <c r="O80" s="5"/>
      <c r="U80" s="5">
        <v>792.01</v>
      </c>
      <c r="V80">
        <v>792.01</v>
      </c>
      <c r="AA80" s="5">
        <v>444.22</v>
      </c>
      <c r="AD80">
        <v>444.22</v>
      </c>
      <c r="AG80" s="5"/>
      <c r="AM80" s="5"/>
      <c r="AS80" s="5">
        <f>SUM(AT80:AX80)</f>
        <v>846.57999999999993</v>
      </c>
      <c r="AT80" s="5"/>
      <c r="AU80" s="5"/>
      <c r="AV80" s="5"/>
      <c r="AW80" s="5">
        <v>846.57999999999993</v>
      </c>
      <c r="AX80" s="43"/>
      <c r="AY80" s="5">
        <f>SUM(AZ80:BD80)</f>
        <v>1518.72</v>
      </c>
      <c r="AZ80" s="5">
        <v>759.36</v>
      </c>
      <c r="BA80" s="5"/>
      <c r="BB80" s="5">
        <v>379.68</v>
      </c>
      <c r="BC80" s="5">
        <v>379.68</v>
      </c>
      <c r="BE80" s="30"/>
    </row>
    <row r="81" spans="1:62" x14ac:dyDescent="0.25">
      <c r="A81" s="14" t="s">
        <v>11</v>
      </c>
      <c r="B81" s="6">
        <f t="shared" ref="B81:C81" si="150">B80/B2</f>
        <v>0.6790112201963534</v>
      </c>
      <c r="C81" s="6">
        <f t="shared" si="150"/>
        <v>0.54943189596167008</v>
      </c>
      <c r="D81" s="36"/>
      <c r="E81" s="6">
        <f>E80/E2</f>
        <v>0.67622998544395918</v>
      </c>
      <c r="F81" s="6">
        <f t="shared" ref="F81:O81" si="151">F80/F2</f>
        <v>3.3029680365296801</v>
      </c>
      <c r="G81" s="6">
        <f t="shared" si="151"/>
        <v>0.96398271798900248</v>
      </c>
      <c r="H81" s="6">
        <f t="shared" si="151"/>
        <v>0.83707366984993181</v>
      </c>
      <c r="I81" s="6">
        <f t="shared" si="151"/>
        <v>0.29051846590909092</v>
      </c>
      <c r="J81" s="6">
        <f t="shared" si="151"/>
        <v>0</v>
      </c>
      <c r="K81" s="6">
        <f t="shared" si="151"/>
        <v>1.2757417102966842</v>
      </c>
      <c r="L81" s="6">
        <f t="shared" si="151"/>
        <v>0</v>
      </c>
      <c r="M81" s="6">
        <f t="shared" si="151"/>
        <v>0.47370558375634514</v>
      </c>
      <c r="N81" s="6">
        <f t="shared" si="151"/>
        <v>0</v>
      </c>
      <c r="O81" s="6">
        <f t="shared" si="151"/>
        <v>0</v>
      </c>
      <c r="U81" s="6">
        <f t="shared" ref="U81" si="152">U80/U2</f>
        <v>0.50704865556978229</v>
      </c>
      <c r="AA81" s="6">
        <f t="shared" ref="AA81" si="153">AA80/AA2</f>
        <v>0.26906117504542704</v>
      </c>
      <c r="AG81" s="6">
        <f t="shared" ref="AG81" si="154">AG80/AG2</f>
        <v>0</v>
      </c>
      <c r="AM81" s="6">
        <f t="shared" ref="AM81" si="155">AM80/AM2</f>
        <v>0</v>
      </c>
      <c r="AS81" s="6">
        <f t="shared" ref="AS81" si="156">AS80/AS2</f>
        <v>0.4942089900758902</v>
      </c>
      <c r="AY81" s="6">
        <f t="shared" ref="AY81" si="157">AY80/AY2</f>
        <v>0.92379562043795627</v>
      </c>
      <c r="BE81" s="31">
        <f t="shared" ref="BE81" si="158">BE80/BE2</f>
        <v>0</v>
      </c>
    </row>
    <row r="82" spans="1:62" x14ac:dyDescent="0.25">
      <c r="A82" s="13" t="s">
        <v>28</v>
      </c>
      <c r="B82" s="40">
        <f>SUM(E82:U82)</f>
        <v>9068.61</v>
      </c>
      <c r="C82" s="40">
        <f>SUM(AA82:BE82)</f>
        <v>0</v>
      </c>
      <c r="D82" s="4"/>
      <c r="E82" s="5">
        <v>667.44</v>
      </c>
      <c r="F82" s="5"/>
      <c r="G82" s="5">
        <v>336.28999999999996</v>
      </c>
      <c r="H82" s="5">
        <v>466.18</v>
      </c>
      <c r="I82" s="5">
        <v>397.08</v>
      </c>
      <c r="J82" s="5">
        <v>1596.06</v>
      </c>
      <c r="K82" s="5">
        <v>666.96</v>
      </c>
      <c r="L82" s="5">
        <v>1993.1399999999999</v>
      </c>
      <c r="M82" s="5">
        <v>2945.46</v>
      </c>
      <c r="N82" s="5"/>
      <c r="O82" s="5"/>
      <c r="U82" s="5"/>
      <c r="AA82" s="5"/>
      <c r="AG82" s="5"/>
      <c r="AM82" s="5"/>
      <c r="AS82" s="5"/>
      <c r="AY82" s="5"/>
      <c r="BE82" s="30"/>
    </row>
    <row r="83" spans="1:62" x14ac:dyDescent="0.25">
      <c r="A83" s="14" t="s">
        <v>11</v>
      </c>
      <c r="B83" s="6">
        <f t="shared" ref="B83:C83" si="159">B82/B2</f>
        <v>0.48919031179199485</v>
      </c>
      <c r="C83" s="6">
        <f t="shared" si="159"/>
        <v>0</v>
      </c>
      <c r="D83" s="36"/>
      <c r="E83" s="6">
        <f>E82/E2</f>
        <v>0.48576419213973804</v>
      </c>
      <c r="F83" s="6">
        <f t="shared" ref="F83:O83" si="160">F82/F2</f>
        <v>0</v>
      </c>
      <c r="G83" s="6">
        <f t="shared" si="160"/>
        <v>0.26417124901806754</v>
      </c>
      <c r="H83" s="6">
        <f t="shared" si="160"/>
        <v>0.31799454297407914</v>
      </c>
      <c r="I83" s="6">
        <f t="shared" si="160"/>
        <v>0.28201704545454542</v>
      </c>
      <c r="J83" s="6">
        <f t="shared" si="160"/>
        <v>0.93610557184750731</v>
      </c>
      <c r="K83" s="6">
        <f t="shared" si="160"/>
        <v>0.38799301919720769</v>
      </c>
      <c r="L83" s="6">
        <f t="shared" si="160"/>
        <v>1.2908937823834197</v>
      </c>
      <c r="M83" s="6">
        <f t="shared" si="160"/>
        <v>1.8689467005076141</v>
      </c>
      <c r="N83" s="6">
        <f t="shared" si="160"/>
        <v>0</v>
      </c>
      <c r="O83" s="6">
        <f t="shared" si="160"/>
        <v>0</v>
      </c>
      <c r="U83" s="6">
        <f t="shared" ref="U83" si="161">U82/U2</f>
        <v>0</v>
      </c>
      <c r="AA83" s="6">
        <f t="shared" ref="AA83" si="162">AA82/AA2</f>
        <v>0</v>
      </c>
      <c r="AG83" s="6">
        <f t="shared" ref="AG83" si="163">AG82/AG2</f>
        <v>0</v>
      </c>
      <c r="AM83" s="6">
        <f t="shared" ref="AM83" si="164">AM82/AM2</f>
        <v>0</v>
      </c>
      <c r="AS83" s="6">
        <f t="shared" ref="AS83" si="165">AS82/AS2</f>
        <v>0</v>
      </c>
      <c r="AY83" s="6">
        <f t="shared" ref="AY83" si="166">AY82/AY2</f>
        <v>0</v>
      </c>
      <c r="BE83" s="31">
        <f t="shared" ref="BE83" si="167">BE82/BE2</f>
        <v>0</v>
      </c>
    </row>
    <row r="84" spans="1:62" x14ac:dyDescent="0.25">
      <c r="A84" s="13" t="s">
        <v>29</v>
      </c>
      <c r="B84" s="40">
        <f>SUM(E84:U84)</f>
        <v>8908.0499999999993</v>
      </c>
      <c r="C84" s="40">
        <f>SUM(AA84:BE84)</f>
        <v>11782.46</v>
      </c>
      <c r="D84" s="4"/>
      <c r="E84" s="5">
        <v>3206.25</v>
      </c>
      <c r="F84" s="5">
        <v>154.08000000000001</v>
      </c>
      <c r="G84" s="5">
        <v>1064.78</v>
      </c>
      <c r="H84" s="5"/>
      <c r="I84" s="5"/>
      <c r="J84" s="5">
        <v>600.78</v>
      </c>
      <c r="K84" s="5">
        <v>750.83999999999992</v>
      </c>
      <c r="L84" s="5">
        <v>200.08</v>
      </c>
      <c r="M84" s="5">
        <v>700.91</v>
      </c>
      <c r="N84" s="5"/>
      <c r="O84" s="5">
        <v>645.4</v>
      </c>
      <c r="P84" s="29"/>
      <c r="Q84" s="5">
        <v>100.35</v>
      </c>
      <c r="R84" s="5">
        <v>545.04999999999995</v>
      </c>
      <c r="S84" s="5"/>
      <c r="T84" s="5"/>
      <c r="U84" s="5">
        <v>939.53</v>
      </c>
      <c r="V84" s="29">
        <v>588.35</v>
      </c>
      <c r="W84" s="5"/>
      <c r="X84" s="5">
        <v>50.13</v>
      </c>
      <c r="Y84" s="5">
        <v>301.05</v>
      </c>
      <c r="Z84" s="5"/>
      <c r="AA84" s="5">
        <v>401.4</v>
      </c>
      <c r="AB84" s="29"/>
      <c r="AC84" s="5"/>
      <c r="AD84" s="5"/>
      <c r="AE84" s="5">
        <v>401.4</v>
      </c>
      <c r="AF84" s="5"/>
      <c r="AG84" s="5">
        <f>SUM(AH84:AL84)</f>
        <v>964.26</v>
      </c>
      <c r="AH84" s="29">
        <v>50.21</v>
      </c>
      <c r="AI84" s="5">
        <v>310.99</v>
      </c>
      <c r="AJ84" s="5">
        <v>301.52999999999997</v>
      </c>
      <c r="AK84" s="5">
        <v>301.52999999999997</v>
      </c>
      <c r="AL84" s="5"/>
      <c r="AM84" s="5">
        <v>1155.73</v>
      </c>
      <c r="AN84" s="5"/>
      <c r="AO84" s="5">
        <v>201.02</v>
      </c>
      <c r="AP84" s="5">
        <v>201.02</v>
      </c>
      <c r="AQ84" s="5">
        <v>351.74</v>
      </c>
      <c r="AR84" s="5">
        <v>401.95</v>
      </c>
      <c r="AS84" s="5">
        <f>SUM(AT84:AX84)</f>
        <v>1319.55</v>
      </c>
      <c r="AT84" s="5">
        <v>307.99</v>
      </c>
      <c r="AU84" s="5">
        <v>408.5</v>
      </c>
      <c r="AV84" s="5"/>
      <c r="AW84" s="5"/>
      <c r="AX84" s="5">
        <v>603.05999999999995</v>
      </c>
      <c r="AY84" s="5">
        <f>SUM(AZ84:BD84)</f>
        <v>1223.1500000000001</v>
      </c>
      <c r="AZ84" s="5">
        <v>503.48</v>
      </c>
      <c r="BA84" s="5">
        <v>616.86</v>
      </c>
      <c r="BB84" s="5"/>
      <c r="BC84" s="5"/>
      <c r="BD84" s="5">
        <v>102.81</v>
      </c>
      <c r="BE84" s="30">
        <f>SUM(BF84:BJ84)</f>
        <v>1654.28</v>
      </c>
      <c r="BF84" s="5">
        <v>102.81</v>
      </c>
      <c r="BG84" s="5">
        <v>308.43</v>
      </c>
      <c r="BH84" s="5">
        <v>518.71</v>
      </c>
      <c r="BI84" s="5">
        <v>415.9</v>
      </c>
      <c r="BJ84" s="5">
        <v>308.43</v>
      </c>
    </row>
    <row r="85" spans="1:62" x14ac:dyDescent="0.25">
      <c r="A85" s="14" t="s">
        <v>11</v>
      </c>
      <c r="B85" s="6">
        <f t="shared" ref="B85:C85" si="168">B84/B2</f>
        <v>0.48052918329916922</v>
      </c>
      <c r="C85" s="6">
        <f t="shared" si="168"/>
        <v>1.1520934780483034</v>
      </c>
      <c r="D85" s="36"/>
      <c r="E85" s="6">
        <f>E84/E2</f>
        <v>2.3335152838427948</v>
      </c>
      <c r="F85" s="6">
        <f t="shared" ref="F85:O85" si="169">F84/F2</f>
        <v>0.10050880626223092</v>
      </c>
      <c r="G85" s="6">
        <f t="shared" si="169"/>
        <v>0.83643362136684996</v>
      </c>
      <c r="H85" s="6">
        <f t="shared" si="169"/>
        <v>0</v>
      </c>
      <c r="I85" s="6">
        <f t="shared" si="169"/>
        <v>0</v>
      </c>
      <c r="J85" s="6">
        <f t="shared" si="169"/>
        <v>0.35236363636363632</v>
      </c>
      <c r="K85" s="6">
        <f t="shared" si="169"/>
        <v>0.43678883071553226</v>
      </c>
      <c r="L85" s="6">
        <f t="shared" si="169"/>
        <v>0.12958549222797927</v>
      </c>
      <c r="M85" s="6">
        <f t="shared" si="169"/>
        <v>0.44473984771573605</v>
      </c>
      <c r="N85" s="6">
        <f t="shared" si="169"/>
        <v>0</v>
      </c>
      <c r="O85" s="6">
        <f t="shared" si="169"/>
        <v>0.369010863350486</v>
      </c>
      <c r="U85" s="6">
        <f t="shared" ref="U85" si="170">U84/U2</f>
        <v>0.60149167733674769</v>
      </c>
      <c r="AA85" s="6">
        <f t="shared" ref="AA85" si="171">AA84/AA2</f>
        <v>0.2431253785584494</v>
      </c>
      <c r="AG85" s="6">
        <f>AG84/AG2</f>
        <v>0.58052980132450327</v>
      </c>
      <c r="AM85" s="6">
        <f>AM84/AM2</f>
        <v>0.71606567534076826</v>
      </c>
      <c r="AS85" s="6">
        <f>AS84/AS2</f>
        <v>0.77031523642732047</v>
      </c>
      <c r="AY85" s="6">
        <f>AY84/AY2</f>
        <v>0.7440085158150852</v>
      </c>
      <c r="BE85" s="31">
        <f>BE84/BE2</f>
        <v>0.8509670781893004</v>
      </c>
    </row>
    <row r="86" spans="1:62" x14ac:dyDescent="0.25">
      <c r="A86" s="13" t="s">
        <v>30</v>
      </c>
      <c r="B86" s="40">
        <f>SUM(E86:U86)</f>
        <v>2554.34</v>
      </c>
      <c r="C86" s="40">
        <f>SUM(AA86:BE86)</f>
        <v>0</v>
      </c>
      <c r="D86" s="4"/>
      <c r="E86" s="5"/>
      <c r="F86" s="5">
        <v>2554.34</v>
      </c>
      <c r="G86" s="5"/>
      <c r="H86" s="5"/>
      <c r="I86" s="5"/>
      <c r="J86" s="5"/>
      <c r="K86" s="5"/>
      <c r="L86" s="5"/>
      <c r="M86" s="5"/>
      <c r="N86" s="5"/>
      <c r="O86" s="5"/>
      <c r="U86" s="5"/>
      <c r="AA86" s="5"/>
      <c r="AG86" s="5"/>
      <c r="AM86" s="5"/>
      <c r="AS86" s="5"/>
      <c r="AY86" s="5"/>
      <c r="BE86" s="30"/>
    </row>
    <row r="87" spans="1:62" ht="15.75" thickBot="1" x14ac:dyDescent="0.3">
      <c r="A87" s="15" t="s">
        <v>11</v>
      </c>
      <c r="B87" s="16">
        <f t="shared" ref="B87:C87" si="172">B86/B2</f>
        <v>0.13778940554536628</v>
      </c>
      <c r="C87" s="16">
        <f t="shared" si="172"/>
        <v>0</v>
      </c>
      <c r="D87" s="16"/>
      <c r="E87" s="16">
        <f>E86/E2</f>
        <v>0</v>
      </c>
      <c r="F87" s="16">
        <f t="shared" ref="F87:O87" si="173">F86/F2</f>
        <v>1.666236138290933</v>
      </c>
      <c r="G87" s="16">
        <f t="shared" si="173"/>
        <v>0</v>
      </c>
      <c r="H87" s="16">
        <f t="shared" si="173"/>
        <v>0</v>
      </c>
      <c r="I87" s="16">
        <f t="shared" si="173"/>
        <v>0</v>
      </c>
      <c r="J87" s="16">
        <f t="shared" si="173"/>
        <v>0</v>
      </c>
      <c r="K87" s="16">
        <f t="shared" si="173"/>
        <v>0</v>
      </c>
      <c r="L87" s="16">
        <f t="shared" si="173"/>
        <v>0</v>
      </c>
      <c r="M87" s="16">
        <f t="shared" si="173"/>
        <v>0</v>
      </c>
      <c r="N87" s="16">
        <f t="shared" si="173"/>
        <v>0</v>
      </c>
      <c r="O87" s="16">
        <f t="shared" si="173"/>
        <v>0</v>
      </c>
      <c r="U87" s="16">
        <f t="shared" ref="U87" si="174">U86/U2</f>
        <v>0</v>
      </c>
      <c r="AA87" s="16">
        <f t="shared" ref="AA87" si="175">AA86/AA2</f>
        <v>0</v>
      </c>
      <c r="AG87" s="16">
        <f t="shared" ref="AG87" si="176">AG86/AG2</f>
        <v>0</v>
      </c>
      <c r="AM87" s="16">
        <f t="shared" ref="AM87" si="177">AM86/AM2</f>
        <v>0</v>
      </c>
      <c r="AS87" s="16">
        <f t="shared" ref="AS87" si="178">AS86/AS2</f>
        <v>0</v>
      </c>
      <c r="AY87" s="16">
        <f t="shared" ref="AY87" si="179">AY86/AY2</f>
        <v>0</v>
      </c>
      <c r="BE87" s="32">
        <f t="shared" ref="BE87" si="180">BE86/BE2</f>
        <v>0</v>
      </c>
    </row>
    <row r="88" spans="1:62" ht="16.5" thickTop="1" thickBot="1" x14ac:dyDescent="0.3">
      <c r="V88" s="37"/>
      <c r="W88" s="37"/>
      <c r="X88" s="37"/>
      <c r="AB88" s="37"/>
      <c r="AC88" s="37"/>
      <c r="AD88" s="37"/>
      <c r="AH88" s="37"/>
      <c r="AI88" s="37"/>
      <c r="AJ88" s="37"/>
    </row>
    <row r="89" spans="1:62" ht="15.75" thickTop="1" x14ac:dyDescent="0.25">
      <c r="A89" s="7" t="s">
        <v>42</v>
      </c>
      <c r="B89" s="39">
        <f>SUM(E89:U89)</f>
        <v>4762.2000000000007</v>
      </c>
      <c r="C89" s="39">
        <f>SUM(AA89:BE89)</f>
        <v>3977.4</v>
      </c>
      <c r="D89" s="8"/>
      <c r="E89" s="9"/>
      <c r="F89" s="9"/>
      <c r="G89" s="9"/>
      <c r="H89" s="9"/>
      <c r="I89" s="9"/>
      <c r="J89" s="9">
        <v>792.85</v>
      </c>
      <c r="K89" s="9">
        <v>792.85</v>
      </c>
      <c r="L89" s="9"/>
      <c r="M89" s="9"/>
      <c r="N89" s="9">
        <v>792.85</v>
      </c>
      <c r="O89" s="9">
        <v>794.55</v>
      </c>
      <c r="P89" s="9"/>
      <c r="Q89" s="9"/>
      <c r="R89" s="28">
        <v>794.55</v>
      </c>
      <c r="S89" s="9"/>
      <c r="T89" s="9"/>
      <c r="U89" s="9">
        <v>794.55</v>
      </c>
      <c r="V89" s="9"/>
      <c r="W89" s="9"/>
      <c r="X89" s="28"/>
      <c r="Y89" s="9"/>
      <c r="Z89" s="9"/>
      <c r="AA89" s="9">
        <v>0</v>
      </c>
      <c r="AB89" s="9"/>
      <c r="AC89" s="9"/>
      <c r="AD89" s="28"/>
      <c r="AE89" s="9"/>
      <c r="AF89" s="9"/>
      <c r="AG89" s="9">
        <f>SUM(AH89:AI89)</f>
        <v>795.82</v>
      </c>
      <c r="AH89" s="9"/>
      <c r="AI89" s="9">
        <v>795.82</v>
      </c>
      <c r="AJ89" s="28"/>
      <c r="AK89" s="9"/>
      <c r="AL89" s="9"/>
      <c r="AM89" s="9">
        <v>0</v>
      </c>
      <c r="AS89" s="9">
        <v>795.82</v>
      </c>
      <c r="AT89" s="5">
        <v>795.82</v>
      </c>
      <c r="AY89" s="9">
        <v>0</v>
      </c>
      <c r="BE89" s="10">
        <v>794.12</v>
      </c>
      <c r="BF89" s="5"/>
      <c r="BG89" s="5"/>
      <c r="BH89" s="5">
        <v>794.12</v>
      </c>
    </row>
    <row r="90" spans="1:62" ht="15.75" thickBot="1" x14ac:dyDescent="0.3">
      <c r="A90" s="17" t="s">
        <v>11</v>
      </c>
      <c r="B90" s="18">
        <f t="shared" ref="B90:C90" si="181">B89/B2</f>
        <v>0.25688855324198945</v>
      </c>
      <c r="C90" s="18">
        <f t="shared" si="181"/>
        <v>0.38891170431211503</v>
      </c>
      <c r="D90" s="35"/>
      <c r="E90" s="18">
        <f>E89/E2</f>
        <v>0</v>
      </c>
      <c r="F90" s="18">
        <f t="shared" ref="F90:O90" si="182">F89/F2</f>
        <v>0</v>
      </c>
      <c r="G90" s="18">
        <f t="shared" si="182"/>
        <v>0</v>
      </c>
      <c r="H90" s="18">
        <f t="shared" si="182"/>
        <v>0</v>
      </c>
      <c r="I90" s="18">
        <f t="shared" si="182"/>
        <v>0</v>
      </c>
      <c r="J90" s="18">
        <f t="shared" si="182"/>
        <v>0.46501466275659825</v>
      </c>
      <c r="K90" s="18">
        <f t="shared" si="182"/>
        <v>0.46122745782431646</v>
      </c>
      <c r="L90" s="18">
        <f t="shared" si="182"/>
        <v>0</v>
      </c>
      <c r="M90" s="18">
        <f t="shared" si="182"/>
        <v>0</v>
      </c>
      <c r="N90" s="18">
        <f t="shared" si="182"/>
        <v>0.48670963781461019</v>
      </c>
      <c r="O90" s="18">
        <f t="shared" si="182"/>
        <v>0.45428816466552313</v>
      </c>
      <c r="P90" s="18"/>
      <c r="Q90" s="18"/>
      <c r="R90" s="18"/>
      <c r="S90" s="18"/>
      <c r="T90" s="18"/>
      <c r="U90" s="18">
        <f t="shared" ref="U90" si="183">U89/U2</f>
        <v>0.50867477592829702</v>
      </c>
      <c r="V90" s="18"/>
      <c r="W90" s="18"/>
      <c r="X90" s="18"/>
      <c r="Y90" s="18"/>
      <c r="Z90" s="18"/>
      <c r="AA90" s="18">
        <f t="shared" ref="AA90" si="184">AA89/AA2</f>
        <v>0</v>
      </c>
      <c r="AB90" s="18"/>
      <c r="AC90" s="18"/>
      <c r="AD90" s="18"/>
      <c r="AE90" s="18"/>
      <c r="AF90" s="18"/>
      <c r="AG90" s="18">
        <f>AG89/AG2</f>
        <v>0.47912101143889224</v>
      </c>
      <c r="AH90" s="18"/>
      <c r="AI90" s="18"/>
      <c r="AJ90" s="18"/>
      <c r="AK90" s="18"/>
      <c r="AL90" s="18"/>
      <c r="AM90" s="18">
        <f>AM89/AM2</f>
        <v>0</v>
      </c>
      <c r="AS90" s="18">
        <f>AS89/AS2</f>
        <v>0.4645767659077642</v>
      </c>
      <c r="AY90" s="18">
        <f>AY89/AY2</f>
        <v>0</v>
      </c>
      <c r="BE90" s="19">
        <f>BE89/BE2</f>
        <v>0.40849794238683129</v>
      </c>
    </row>
    <row r="91" spans="1:62" ht="16.5" thickTop="1" thickBot="1" x14ac:dyDescent="0.3">
      <c r="O91" s="1"/>
      <c r="U91" s="1"/>
      <c r="AA91" s="1"/>
      <c r="AG91" s="1"/>
      <c r="AM91" s="1"/>
      <c r="AS91" s="1"/>
      <c r="AY91" s="1"/>
    </row>
    <row r="92" spans="1:62" ht="15.75" thickTop="1" x14ac:dyDescent="0.25">
      <c r="A92" s="7" t="s">
        <v>43</v>
      </c>
      <c r="B92" s="39">
        <f>SUM(E92:U92)</f>
        <v>72499.45</v>
      </c>
      <c r="C92" s="39">
        <f>SUM(AA92:BE92)</f>
        <v>39736.499121011439</v>
      </c>
      <c r="D92" s="8"/>
      <c r="E92" s="9"/>
      <c r="F92" s="9"/>
      <c r="G92" s="9"/>
      <c r="H92" s="9">
        <v>16200</v>
      </c>
      <c r="I92" s="9">
        <v>2025</v>
      </c>
      <c r="J92" s="9"/>
      <c r="K92" s="9"/>
      <c r="L92" s="9">
        <v>18900</v>
      </c>
      <c r="M92" s="9"/>
      <c r="N92" s="9">
        <v>6165</v>
      </c>
      <c r="O92" s="9">
        <v>10960</v>
      </c>
      <c r="P92" s="9"/>
      <c r="Q92" s="9"/>
      <c r="R92" s="28">
        <v>10960</v>
      </c>
      <c r="S92" s="9"/>
      <c r="T92" s="9"/>
      <c r="U92" s="9">
        <v>7289.45</v>
      </c>
      <c r="V92" s="9"/>
      <c r="W92" s="9"/>
      <c r="X92" s="28">
        <v>2796.6</v>
      </c>
      <c r="Y92" s="9"/>
      <c r="Z92" s="9">
        <v>16440</v>
      </c>
      <c r="AA92" s="9">
        <v>8220</v>
      </c>
      <c r="AB92" s="9">
        <v>8220</v>
      </c>
      <c r="AC92" s="9"/>
      <c r="AD92" s="28"/>
      <c r="AE92" s="9"/>
      <c r="AF92" s="9"/>
      <c r="AG92" s="9">
        <f>SUM(AG90:AG91,AH92:AL92)</f>
        <v>11648.48912101144</v>
      </c>
      <c r="AH92" s="9">
        <v>3428.01</v>
      </c>
      <c r="AI92" s="9">
        <v>0</v>
      </c>
      <c r="AJ92" s="28">
        <v>8220</v>
      </c>
      <c r="AK92" s="9">
        <v>0</v>
      </c>
      <c r="AL92" s="9">
        <v>0</v>
      </c>
      <c r="AM92" s="9">
        <v>0</v>
      </c>
      <c r="AS92" s="9">
        <v>0</v>
      </c>
      <c r="AY92" s="9">
        <v>0</v>
      </c>
      <c r="BE92" s="10">
        <v>0</v>
      </c>
    </row>
    <row r="93" spans="1:62" ht="15.75" thickBot="1" x14ac:dyDescent="0.3">
      <c r="A93" s="17" t="s">
        <v>11</v>
      </c>
      <c r="B93" s="18">
        <f t="shared" ref="B93:C93" si="185">B92/B2</f>
        <v>3.9108560794044664</v>
      </c>
      <c r="C93" s="18">
        <f t="shared" si="185"/>
        <v>3.8854501927262577</v>
      </c>
      <c r="D93" s="35"/>
      <c r="E93" s="18">
        <f>E92/E2</f>
        <v>0</v>
      </c>
      <c r="F93" s="18">
        <f t="shared" ref="F93:L93" si="186">F92/F2</f>
        <v>0</v>
      </c>
      <c r="G93" s="18">
        <f t="shared" si="186"/>
        <v>0</v>
      </c>
      <c r="H93" s="18">
        <f t="shared" si="186"/>
        <v>11.050477489768076</v>
      </c>
      <c r="I93" s="18">
        <f t="shared" si="186"/>
        <v>1.4382102272727273</v>
      </c>
      <c r="J93" s="18">
        <f t="shared" si="186"/>
        <v>0</v>
      </c>
      <c r="K93" s="18">
        <f t="shared" si="186"/>
        <v>0</v>
      </c>
      <c r="L93" s="18">
        <f t="shared" si="186"/>
        <v>12.240932642487047</v>
      </c>
      <c r="M93" s="18">
        <f>M92/M2</f>
        <v>0</v>
      </c>
      <c r="N93" s="18">
        <f t="shared" ref="N93:O93" si="187">N92/N2</f>
        <v>3.7845303867403315</v>
      </c>
      <c r="O93" s="18">
        <f t="shared" si="187"/>
        <v>6.2664379645511721</v>
      </c>
      <c r="P93" s="18"/>
      <c r="Q93" s="18"/>
      <c r="R93" s="18"/>
      <c r="S93" s="18"/>
      <c r="T93" s="18"/>
      <c r="U93" s="18">
        <f t="shared" ref="U93" si="188">U92/U2</f>
        <v>4.666741357234315</v>
      </c>
      <c r="V93" s="18"/>
      <c r="W93" s="18"/>
      <c r="X93" s="18"/>
      <c r="Y93" s="18"/>
      <c r="Z93" s="18"/>
      <c r="AA93" s="18">
        <f t="shared" ref="AA93" si="189">AA92/AA2</f>
        <v>4.9788007268322225</v>
      </c>
      <c r="AB93" s="18"/>
      <c r="AC93" s="18"/>
      <c r="AD93" s="18"/>
      <c r="AE93" s="18"/>
      <c r="AF93" s="18"/>
      <c r="AG93" s="18">
        <f>AG92/AG2</f>
        <v>7.0129374599707646</v>
      </c>
      <c r="AH93" s="18"/>
      <c r="AI93" s="18"/>
      <c r="AJ93" s="18"/>
      <c r="AK93" s="18"/>
      <c r="AL93" s="18"/>
      <c r="AM93" s="18">
        <f>AM92/AM2</f>
        <v>0</v>
      </c>
      <c r="AS93" s="18">
        <f>AS92/AS2</f>
        <v>0</v>
      </c>
      <c r="AY93" s="18">
        <f>AY92/AY2</f>
        <v>0</v>
      </c>
      <c r="BE93" s="19">
        <f>BE92/BE2</f>
        <v>0</v>
      </c>
    </row>
    <row r="94" spans="1:62" ht="16.5" thickTop="1" thickBot="1" x14ac:dyDescent="0.3">
      <c r="O94" s="1"/>
      <c r="U94" s="1"/>
      <c r="AA94" s="1"/>
      <c r="AG94" s="1"/>
      <c r="AM94" s="1"/>
      <c r="AS94" s="1"/>
      <c r="AY94" s="1"/>
    </row>
    <row r="95" spans="1:62" ht="15.75" thickTop="1" x14ac:dyDescent="0.25">
      <c r="A95" s="7" t="s">
        <v>44</v>
      </c>
      <c r="B95" s="39">
        <f>SUM(E95:U95)</f>
        <v>142017.78</v>
      </c>
      <c r="C95" s="39">
        <f>SUM(AA95:BE95)</f>
        <v>94897.600000000006</v>
      </c>
      <c r="D95" s="8"/>
      <c r="E95" s="9">
        <v>2153.88</v>
      </c>
      <c r="F95" s="9">
        <v>4307.76</v>
      </c>
      <c r="G95" s="9">
        <v>10769.4</v>
      </c>
      <c r="H95" s="9">
        <v>5923.17</v>
      </c>
      <c r="I95" s="9">
        <v>1615.41</v>
      </c>
      <c r="J95" s="9">
        <v>20461.86</v>
      </c>
      <c r="K95" s="9">
        <v>18846.45</v>
      </c>
      <c r="L95" s="9">
        <v>18307.98</v>
      </c>
      <c r="M95" s="9">
        <v>15515.61</v>
      </c>
      <c r="N95" s="9">
        <v>11054</v>
      </c>
      <c r="O95" s="9">
        <v>6912.83</v>
      </c>
      <c r="P95" s="28">
        <v>987.72</v>
      </c>
      <c r="Q95" s="28">
        <v>470.17</v>
      </c>
      <c r="R95" s="28">
        <v>1646.2</v>
      </c>
      <c r="S95" s="28">
        <v>987.72</v>
      </c>
      <c r="T95" s="28">
        <v>2821.02</v>
      </c>
      <c r="U95" s="9">
        <v>19236.599999999999</v>
      </c>
      <c r="V95" s="28"/>
      <c r="W95" s="28">
        <v>987.72</v>
      </c>
      <c r="X95" s="28">
        <f>1481.58+2350.85</f>
        <v>3832.43</v>
      </c>
      <c r="Y95" s="28">
        <v>1481.58</v>
      </c>
      <c r="Z95" s="28">
        <v>987.72</v>
      </c>
      <c r="AA95" s="9">
        <f>1481.58+2350.85+3127.78</f>
        <v>6960.21</v>
      </c>
      <c r="AB95" s="28">
        <v>1481.58</v>
      </c>
      <c r="AC95" s="28">
        <v>2350.85</v>
      </c>
      <c r="AD95" s="28">
        <v>3127.78</v>
      </c>
      <c r="AE95" s="28"/>
      <c r="AF95" s="28"/>
      <c r="AG95" s="9">
        <f>SUM(AH95:AL95)</f>
        <v>12179.45</v>
      </c>
      <c r="AH95" s="28">
        <v>823.1</v>
      </c>
      <c r="AI95" s="28">
        <v>1316.96</v>
      </c>
      <c r="AJ95" s="28">
        <v>3033.02</v>
      </c>
      <c r="AK95" s="28">
        <v>1975.44</v>
      </c>
      <c r="AL95" s="28">
        <v>5030.93</v>
      </c>
      <c r="AM95" s="9">
        <v>4820.1499999999996</v>
      </c>
      <c r="AN95" s="5"/>
      <c r="AO95" s="5">
        <v>823.1</v>
      </c>
      <c r="AP95" s="5">
        <v>3997.05</v>
      </c>
      <c r="AS95" s="9">
        <f>SUM(AT95:AX95)</f>
        <v>8276.5</v>
      </c>
      <c r="AT95" s="5">
        <v>2633.92</v>
      </c>
      <c r="AU95" s="5"/>
      <c r="AV95" s="5">
        <v>987.72</v>
      </c>
      <c r="AW95" s="5">
        <v>3502.52</v>
      </c>
      <c r="AX95" s="5">
        <v>1152.3399999999999</v>
      </c>
      <c r="AY95" s="9">
        <f>SUM(AZ95:BD95)</f>
        <v>11661.92</v>
      </c>
      <c r="AZ95" s="5">
        <v>2350.86</v>
      </c>
      <c r="BA95" s="5">
        <v>1646.2</v>
      </c>
      <c r="BB95" s="5">
        <v>2963.16</v>
      </c>
      <c r="BC95" s="5">
        <v>2350.85</v>
      </c>
      <c r="BD95" s="5">
        <v>2350.85</v>
      </c>
      <c r="BE95" s="10">
        <v>7101.14</v>
      </c>
      <c r="BF95" s="5">
        <v>1316.96</v>
      </c>
      <c r="BG95" s="5">
        <v>2821.02</v>
      </c>
      <c r="BH95" s="5">
        <v>1646.2</v>
      </c>
      <c r="BI95" s="5">
        <v>1316.96</v>
      </c>
    </row>
    <row r="96" spans="1:62" ht="15.75" thickBot="1" x14ac:dyDescent="0.3">
      <c r="A96" s="17" t="s">
        <v>11</v>
      </c>
      <c r="B96" s="18">
        <f t="shared" ref="B96:C96" si="190">B95/B2</f>
        <v>7.660900852303377</v>
      </c>
      <c r="C96" s="18">
        <f t="shared" si="190"/>
        <v>9.2791238877481188</v>
      </c>
      <c r="D96" s="35"/>
      <c r="E96" s="18">
        <f>E95/E2</f>
        <v>1.5675982532751092</v>
      </c>
      <c r="F96" s="18">
        <f t="shared" ref="F96:L96" si="191">F95/F2</f>
        <v>2.8100195694716246</v>
      </c>
      <c r="G96" s="18">
        <f t="shared" si="191"/>
        <v>8.4598586017282003</v>
      </c>
      <c r="H96" s="18">
        <f t="shared" si="191"/>
        <v>4.0403615279672582</v>
      </c>
      <c r="I96" s="18">
        <f t="shared" si="191"/>
        <v>1.1473082386363638</v>
      </c>
      <c r="J96" s="18">
        <f t="shared" si="191"/>
        <v>12.001090909090909</v>
      </c>
      <c r="K96" s="18">
        <f t="shared" si="191"/>
        <v>10.963612565445027</v>
      </c>
      <c r="L96" s="18">
        <f t="shared" si="191"/>
        <v>11.8575</v>
      </c>
      <c r="M96" s="18">
        <f>M95/M2</f>
        <v>9.8449302030456849</v>
      </c>
      <c r="N96" s="18">
        <f t="shared" ref="N96:O96" si="192">N95/N2</f>
        <v>6.7857581338244319</v>
      </c>
      <c r="O96" s="18">
        <f t="shared" si="192"/>
        <v>3.9524471126357916</v>
      </c>
      <c r="P96" s="18"/>
      <c r="Q96" s="18"/>
      <c r="R96" s="18"/>
      <c r="S96" s="18"/>
      <c r="T96" s="18"/>
      <c r="U96" s="18">
        <f t="shared" ref="U96" si="193">U95/U2</f>
        <v>12.315364916773367</v>
      </c>
      <c r="V96" s="18"/>
      <c r="W96" s="18"/>
      <c r="X96" s="18"/>
      <c r="Y96" s="18"/>
      <c r="Z96" s="18"/>
      <c r="AA96" s="18">
        <f t="shared" ref="AA96" si="194">AA95/AA2</f>
        <v>4.2157540884312539</v>
      </c>
      <c r="AB96" s="18"/>
      <c r="AC96" s="18"/>
      <c r="AD96" s="18"/>
      <c r="AE96" s="18"/>
      <c r="AF96" s="18"/>
      <c r="AG96" s="18">
        <f>AG95/AG2</f>
        <v>7.3326008428657437</v>
      </c>
      <c r="AH96" s="18"/>
      <c r="AI96" s="18"/>
      <c r="AJ96" s="18"/>
      <c r="AK96" s="18"/>
      <c r="AL96" s="18"/>
      <c r="AM96" s="18">
        <f>AM95/AM2</f>
        <v>2.9864622057001236</v>
      </c>
      <c r="AS96" s="18">
        <f>AS95/AS2</f>
        <v>4.8315820198482191</v>
      </c>
      <c r="AY96" s="18">
        <f>AY95/AY2</f>
        <v>7.0936253041362534</v>
      </c>
      <c r="BE96" s="19">
        <f>BE95/BE2</f>
        <v>3.6528497942386835</v>
      </c>
    </row>
    <row r="97" spans="1:57" ht="16.5" thickTop="1" thickBot="1" x14ac:dyDescent="0.3"/>
    <row r="98" spans="1:57" ht="15.75" thickTop="1" x14ac:dyDescent="0.25">
      <c r="A98" s="7" t="s">
        <v>56</v>
      </c>
      <c r="B98" s="39">
        <f>SUM(E98:U98)</f>
        <v>22198.850000000002</v>
      </c>
      <c r="C98" s="39">
        <f>SUM(AA98:BE98)</f>
        <v>8487.1400000000012</v>
      </c>
      <c r="D98" s="8"/>
      <c r="E98" s="9">
        <v>0</v>
      </c>
      <c r="F98" s="9">
        <v>0</v>
      </c>
      <c r="G98" s="9">
        <v>490.25</v>
      </c>
      <c r="H98" s="9">
        <v>0</v>
      </c>
      <c r="I98" s="9">
        <v>461.93</v>
      </c>
      <c r="J98" s="9">
        <v>923.86</v>
      </c>
      <c r="K98" s="9">
        <v>1161.83</v>
      </c>
      <c r="L98" s="9">
        <v>3233.51</v>
      </c>
      <c r="M98" s="9">
        <v>9014.64</v>
      </c>
      <c r="N98" s="9">
        <v>0</v>
      </c>
      <c r="O98" s="9">
        <v>0</v>
      </c>
      <c r="P98" s="28">
        <v>987.72</v>
      </c>
      <c r="Q98" s="28">
        <v>470.17</v>
      </c>
      <c r="R98" s="28">
        <v>1646.2</v>
      </c>
      <c r="S98" s="28">
        <v>987.72</v>
      </c>
      <c r="T98" s="28">
        <v>2821.02</v>
      </c>
      <c r="U98" s="9">
        <v>0</v>
      </c>
      <c r="V98" s="28"/>
      <c r="W98" s="28">
        <v>987.72</v>
      </c>
      <c r="X98" s="28">
        <f>1481.58+2350.85</f>
        <v>3832.43</v>
      </c>
      <c r="Y98" s="28">
        <v>1481.58</v>
      </c>
      <c r="Z98" s="28">
        <v>987.72</v>
      </c>
      <c r="AA98" s="9">
        <v>0</v>
      </c>
      <c r="AB98" s="28"/>
      <c r="AC98" s="28"/>
      <c r="AD98" s="28"/>
      <c r="AE98" s="28"/>
      <c r="AF98" s="28"/>
      <c r="AG98" s="9">
        <v>0</v>
      </c>
      <c r="AH98" s="28"/>
      <c r="AI98" s="28"/>
      <c r="AJ98" s="28"/>
      <c r="AK98" s="28"/>
      <c r="AL98" s="28"/>
      <c r="AM98" s="9">
        <v>0</v>
      </c>
      <c r="AS98" s="9">
        <v>446.81</v>
      </c>
      <c r="AT98" s="5"/>
      <c r="AU98" s="5"/>
      <c r="AV98" s="5"/>
      <c r="AW98" s="5"/>
      <c r="AX98" s="5">
        <v>446.81</v>
      </c>
      <c r="AY98" s="9">
        <f>SUM(AZ98:BD98)</f>
        <v>3796.7599999999998</v>
      </c>
      <c r="AZ98" s="5">
        <v>2790.08</v>
      </c>
      <c r="BA98" s="5"/>
      <c r="BB98" s="5">
        <v>335.56</v>
      </c>
      <c r="BC98" s="5"/>
      <c r="BD98" s="5">
        <v>671.12</v>
      </c>
      <c r="BE98" s="10">
        <v>0</v>
      </c>
    </row>
    <row r="99" spans="1:57" ht="15.75" thickBot="1" x14ac:dyDescent="0.3">
      <c r="A99" s="17" t="s">
        <v>11</v>
      </c>
      <c r="B99" s="18">
        <f t="shared" ref="B99:C99" si="195">B98/B2</f>
        <v>1.197478152983062</v>
      </c>
      <c r="C99" s="18">
        <f t="shared" si="195"/>
        <v>0.82987581891072659</v>
      </c>
      <c r="D99" s="35"/>
      <c r="E99" s="18">
        <f>E98/E2</f>
        <v>0</v>
      </c>
      <c r="F99" s="18">
        <f t="shared" ref="F99:U99" si="196">F98/F2</f>
        <v>0</v>
      </c>
      <c r="G99" s="18">
        <f t="shared" si="196"/>
        <v>0.38511390416339358</v>
      </c>
      <c r="H99" s="18">
        <f t="shared" si="196"/>
        <v>0</v>
      </c>
      <c r="I99" s="18">
        <f t="shared" si="196"/>
        <v>0.32807528409090908</v>
      </c>
      <c r="J99" s="18">
        <f t="shared" si="196"/>
        <v>0.54185337243401765</v>
      </c>
      <c r="K99" s="18">
        <f t="shared" si="196"/>
        <v>0.67587550901687021</v>
      </c>
      <c r="L99" s="18">
        <f t="shared" si="196"/>
        <v>2.094242227979275</v>
      </c>
      <c r="M99" s="18">
        <f t="shared" si="196"/>
        <v>5.7199492385786801</v>
      </c>
      <c r="N99" s="18">
        <f t="shared" si="196"/>
        <v>0</v>
      </c>
      <c r="O99" s="18">
        <f t="shared" si="196"/>
        <v>0</v>
      </c>
      <c r="P99" s="18" t="e">
        <f t="shared" si="196"/>
        <v>#DIV/0!</v>
      </c>
      <c r="Q99" s="18" t="e">
        <f t="shared" si="196"/>
        <v>#DIV/0!</v>
      </c>
      <c r="R99" s="18" t="e">
        <f t="shared" si="196"/>
        <v>#DIV/0!</v>
      </c>
      <c r="S99" s="18" t="e">
        <f t="shared" si="196"/>
        <v>#DIV/0!</v>
      </c>
      <c r="T99" s="18" t="e">
        <f t="shared" si="196"/>
        <v>#DIV/0!</v>
      </c>
      <c r="U99" s="18">
        <f t="shared" si="196"/>
        <v>0</v>
      </c>
      <c r="V99" s="18"/>
      <c r="W99" s="18"/>
      <c r="X99" s="18"/>
      <c r="Y99" s="18"/>
      <c r="Z99" s="18"/>
      <c r="AA99" s="18">
        <v>0</v>
      </c>
      <c r="AB99" s="18"/>
      <c r="AC99" s="18"/>
      <c r="AD99" s="18"/>
      <c r="AE99" s="18"/>
      <c r="AF99" s="18"/>
      <c r="AG99" s="18">
        <v>0</v>
      </c>
      <c r="AH99" s="18"/>
      <c r="AI99" s="18"/>
      <c r="AJ99" s="18"/>
      <c r="AK99" s="18"/>
      <c r="AL99" s="18"/>
      <c r="AM99" s="18">
        <v>0</v>
      </c>
      <c r="AS99" s="18">
        <f t="shared" ref="AS99" si="197">AS98/AS2</f>
        <v>0.26083479276123761</v>
      </c>
      <c r="AY99" s="18">
        <f t="shared" ref="AY99" si="198">AY98/AY2</f>
        <v>2.3094647201946472</v>
      </c>
      <c r="BE99" s="19">
        <f t="shared" ref="BE99" si="199">BE98/BE2</f>
        <v>0</v>
      </c>
    </row>
    <row r="100" spans="1:57" ht="15.75" thickTop="1" x14ac:dyDescent="0.25"/>
  </sheetData>
  <mergeCells count="1">
    <mergeCell ref="A1:A2"/>
  </mergeCells>
  <pageMargins left="0.7" right="0.7" top="0.75" bottom="0.75" header="0.3" footer="0.3"/>
  <pageSetup scale="83" fitToHeight="0" orientation="landscape" horizontalDpi="4294967295" verticalDpi="4294967295" r:id="rId1"/>
  <ignoredErrors>
    <ignoredError sqref="F10 G10 H10 I10 J10 K10 L10 M10 AG20 AG13 AG46 AG44 AG42 AG33 B4:C4 B13:C13 B11:C11 B18:B20 C18 B25:C25 B27:C27 B29:C29 B36 B40:C40 B53:C53 B55:C55 B62:C62 B64:C64 B71:C71 B73:C73 B75:C75 B77:C77 B79:C79 B81:C81 B83:C83 B85:C85 AS13 AS20 AS35 AS33 AS31 AS29 AS27 AS48 AS46 AS44 AS42 AS71 AS73 AS79 C20 B31:C31 B30 B33:C33 B32 B35:C35 B34 B57:C57 B56 B59:C59 B58 B86 AY27 AY29:AY31 AY42:AY48 AY71 AY73:AY85 AY33:AY35 BE27:BE33 BE42:BE48" formula="1"/>
    <ignoredError sqref="B50:C50 B68 B72 AG28 AG32 AG34 AG41 AG43 AG45 AG63 AG74 AG76:AG84 AG19 AG21 AG95 AG92 B49 AY28 AY26 AY98" formulaRange="1"/>
    <ignoredError sqref="B28 B26 B41 B42:C42 B69:C69 B84 B82 B80 B78 B76 B74 AG75 B44:C44 B43 B46:C46 B45 B48:C48 B47 B70 AY32" formula="1" formulaRange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Dashboard!E99:BE99</xm:f>
              <xm:sqref>D99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Dashboard!E4:BE4</xm:f>
              <xm:sqref>D4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Dashboard!E6:BE6</xm:f>
              <xm:sqref>D6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Dashboard!E11:BE11</xm:f>
              <xm:sqref>D11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Dashboard!E13:BE13</xm:f>
              <xm:sqref>D13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Dashboard!E15:BE15</xm:f>
              <xm:sqref>D15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Dashboard!E20:BE20</xm:f>
              <xm:sqref>D20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Dashboard!E22:BE22</xm:f>
              <xm:sqref>D22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Dashboard!E18:BE18</xm:f>
              <xm:sqref>D18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Dashboard!E8:BE8</xm:f>
              <xm:sqref>D8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Dashboard!E25:BE25</xm:f>
              <xm:sqref>D25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Dashboard!E27:BE27</xm:f>
              <xm:sqref>D27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Dashboard!E29:BE29</xm:f>
              <xm:sqref>D29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Dashboard!E31:BE31</xm:f>
              <xm:sqref>D31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Dashboard!E33:BE33</xm:f>
              <xm:sqref>D33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Dashboard!E35:BE35</xm:f>
              <xm:sqref>D35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Dashboard!E37:BE37</xm:f>
              <xm:sqref>D37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Dashboard!E50:BE50</xm:f>
              <xm:sqref>D50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Dashboard!E59:BE59</xm:f>
              <xm:sqref>D59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Dashboard!E66:BE66</xm:f>
              <xm:sqref>D66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Dashboard!E40:BE40</xm:f>
              <xm:sqref>D40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Dashboard!E42:BE42</xm:f>
              <xm:sqref>D42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Dashboard!E44:BE44</xm:f>
              <xm:sqref>D44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Dashboard!E46:BE46</xm:f>
              <xm:sqref>D46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Dashboard!E48:BE48</xm:f>
              <xm:sqref>D48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Dashboard!E55:BE55</xm:f>
              <xm:sqref>D55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Dashboard!E57:BE57</xm:f>
              <xm:sqref>D57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Dashboard!E53:BE53</xm:f>
              <xm:sqref>D53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Dashboard!E62:BE62</xm:f>
              <xm:sqref>D62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Dashboard!E69:BE69</xm:f>
              <xm:sqref>D69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Dashboard!E87:BE87</xm:f>
              <xm:sqref>D87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Dashboard!E90:BE90</xm:f>
              <xm:sqref>D90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Dashboard!E93:BE93</xm:f>
              <xm:sqref>D93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Dashboard!E96:BE96</xm:f>
              <xm:sqref>D96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Dashboard!E64:BE64</xm:f>
              <xm:sqref>D64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Dashboard!E71:BE71</xm:f>
              <xm:sqref>D71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Dashboard!E73:BE73</xm:f>
              <xm:sqref>D73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Dashboard!E75:BE75</xm:f>
              <xm:sqref>D75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Dashboard!E77:BE77</xm:f>
              <xm:sqref>D77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Dashboard!E79:BE79</xm:f>
              <xm:sqref>D79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Dashboard!E81:BE81</xm:f>
              <xm:sqref>D81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Dashboard!E83:BE83</xm:f>
              <xm:sqref>D83</xm:sqref>
            </x14:sparkline>
          </x14:sparklines>
        </x14:sparklineGroup>
        <x14:sparklineGroup displayEmptyCellsAs="gap" markers="1" high="1" low="1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Dashboard!E85:BE85</xm:f>
              <xm:sqref>D85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W53" sqref="W53"/>
    </sheetView>
  </sheetViews>
  <sheetFormatPr defaultRowHeight="15" x14ac:dyDescent="0.25"/>
  <sheetData/>
  <pageMargins left="0.7" right="0.7" top="0.75" bottom="0.75" header="0.3" footer="0.3"/>
  <pageSetup scale="55" fitToHeight="0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Graphs</vt:lpstr>
    </vt:vector>
  </TitlesOfParts>
  <Company>Trinity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L. Ngo</dc:creator>
  <cp:lastModifiedBy>David L. Ngo</cp:lastModifiedBy>
  <cp:lastPrinted>2016-04-27T15:46:01Z</cp:lastPrinted>
  <dcterms:created xsi:type="dcterms:W3CDTF">2016-04-25T20:06:31Z</dcterms:created>
  <dcterms:modified xsi:type="dcterms:W3CDTF">2017-01-04T19:58:10Z</dcterms:modified>
</cp:coreProperties>
</file>